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014E0FBF-2F46-442C-8696-51D99D8F75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8" r:id="rId1"/>
    <sheet name="Graphs 1" sheetId="16" r:id="rId2"/>
    <sheet name="A (4)" sheetId="10" r:id="rId3"/>
    <sheet name="A (5)" sheetId="12" r:id="rId4"/>
    <sheet name="A (6)" sheetId="13" r:id="rId5"/>
    <sheet name="B" sheetId="2" r:id="rId6"/>
    <sheet name="C" sheetId="3" r:id="rId7"/>
    <sheet name="A (old)" sheetId="5" r:id="rId8"/>
    <sheet name="A (old2)" sheetId="14" r:id="rId9"/>
    <sheet name="BAV" sheetId="15" r:id="rId10"/>
    <sheet name="D" sheetId="6" r:id="rId11"/>
  </sheets>
  <definedNames>
    <definedName name="solver_adj" localSheetId="2" hidden="1">'A (4)'!$E$11:$E$13</definedName>
    <definedName name="solver_adj" localSheetId="3" hidden="1">'A (5)'!$C$7</definedName>
    <definedName name="solver_adj" localSheetId="4" hidden="1">'A (6)'!$AC$3:$AC$10</definedName>
    <definedName name="solver_adj" localSheetId="8" hidden="1">'A (old2)'!$AC$3:$AC$10</definedName>
    <definedName name="solver_adj" localSheetId="0" hidden="1">'Active 1'!$AC$3:$AC$10</definedName>
    <definedName name="solver_cvg" localSheetId="2" hidden="1">0.0001</definedName>
    <definedName name="solver_cvg" localSheetId="3" hidden="1">0.0001</definedName>
    <definedName name="solver_cvg" localSheetId="4" hidden="1">0.0001</definedName>
    <definedName name="solver_cvg" localSheetId="8" hidden="1">0.0001</definedName>
    <definedName name="solver_cvg" localSheetId="0" hidden="1">0.0001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drv" localSheetId="8" hidden="1">1</definedName>
    <definedName name="solver_drv" localSheetId="0" hidden="1">1</definedName>
    <definedName name="solver_est" localSheetId="2" hidden="1">1</definedName>
    <definedName name="solver_est" localSheetId="3" hidden="1">1</definedName>
    <definedName name="solver_est" localSheetId="4" hidden="1">1</definedName>
    <definedName name="solver_est" localSheetId="8" hidden="1">1</definedName>
    <definedName name="solver_est" localSheetId="0" hidden="1">1</definedName>
    <definedName name="solver_itr" localSheetId="2" hidden="1">100</definedName>
    <definedName name="solver_itr" localSheetId="3" hidden="1">100</definedName>
    <definedName name="solver_itr" localSheetId="4" hidden="1">100</definedName>
    <definedName name="solver_itr" localSheetId="8" hidden="1">100</definedName>
    <definedName name="solver_itr" localSheetId="0" hidden="1">100</definedName>
    <definedName name="solver_lin" localSheetId="2" hidden="1">2</definedName>
    <definedName name="solver_lin" localSheetId="3" hidden="1">2</definedName>
    <definedName name="solver_lin" localSheetId="4" hidden="1">2</definedName>
    <definedName name="solver_lin" localSheetId="8" hidden="1">2</definedName>
    <definedName name="solver_lin" localSheetId="0" hidden="1">2</definedName>
    <definedName name="solver_neg" localSheetId="2" hidden="1">2</definedName>
    <definedName name="solver_neg" localSheetId="3" hidden="1">2</definedName>
    <definedName name="solver_neg" localSheetId="4" hidden="1">2</definedName>
    <definedName name="solver_neg" localSheetId="8" hidden="1">2</definedName>
    <definedName name="solver_neg" localSheetId="0" hidden="1">2</definedName>
    <definedName name="solver_num" localSheetId="2" hidden="1">0</definedName>
    <definedName name="solver_num" localSheetId="3" hidden="1">0</definedName>
    <definedName name="solver_num" localSheetId="4" hidden="1">0</definedName>
    <definedName name="solver_num" localSheetId="8" hidden="1">0</definedName>
    <definedName name="solver_num" localSheetId="0" hidden="1">0</definedName>
    <definedName name="solver_nwt" localSheetId="2" hidden="1">1</definedName>
    <definedName name="solver_nwt" localSheetId="3" hidden="1">1</definedName>
    <definedName name="solver_nwt" localSheetId="4" hidden="1">1</definedName>
    <definedName name="solver_nwt" localSheetId="8" hidden="1">1</definedName>
    <definedName name="solver_nwt" localSheetId="0" hidden="1">1</definedName>
    <definedName name="solver_opt" localSheetId="2" hidden="1">'A (4)'!$E$14</definedName>
    <definedName name="solver_opt" localSheetId="3" hidden="1">'A (5)'!$AC$11</definedName>
    <definedName name="solver_opt" localSheetId="4" hidden="1">'A (6)'!$AC$11</definedName>
    <definedName name="solver_opt" localSheetId="8" hidden="1">'A (old2)'!$AC$11</definedName>
    <definedName name="solver_opt" localSheetId="0" hidden="1">'Active 1'!$AC$11</definedName>
    <definedName name="solver_pre" localSheetId="2" hidden="1">0.000001</definedName>
    <definedName name="solver_pre" localSheetId="3" hidden="1">0.000001</definedName>
    <definedName name="solver_pre" localSheetId="4" hidden="1">0.000001</definedName>
    <definedName name="solver_pre" localSheetId="8" hidden="1">0.000001</definedName>
    <definedName name="solver_pre" localSheetId="0" hidden="1">0.000001</definedName>
    <definedName name="solver_scl" localSheetId="2" hidden="1">2</definedName>
    <definedName name="solver_scl" localSheetId="3" hidden="1">2</definedName>
    <definedName name="solver_scl" localSheetId="4" hidden="1">2</definedName>
    <definedName name="solver_scl" localSheetId="8" hidden="1">2</definedName>
    <definedName name="solver_scl" localSheetId="0" hidden="1">2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sho" localSheetId="8" hidden="1">2</definedName>
    <definedName name="solver_sho" localSheetId="0" hidden="1">2</definedName>
    <definedName name="solver_tim" localSheetId="2" hidden="1">100</definedName>
    <definedName name="solver_tim" localSheetId="3" hidden="1">100</definedName>
    <definedName name="solver_tim" localSheetId="4" hidden="1">100</definedName>
    <definedName name="solver_tim" localSheetId="8" hidden="1">100</definedName>
    <definedName name="solver_tim" localSheetId="0" hidden="1">100</definedName>
    <definedName name="solver_tol" localSheetId="2" hidden="1">0.05</definedName>
    <definedName name="solver_tol" localSheetId="3" hidden="1">0.05</definedName>
    <definedName name="solver_tol" localSheetId="4" hidden="1">0.05</definedName>
    <definedName name="solver_tol" localSheetId="8" hidden="1">0.05</definedName>
    <definedName name="solver_tol" localSheetId="0" hidden="1">0.05</definedName>
    <definedName name="solver_typ" localSheetId="2" hidden="1">2</definedName>
    <definedName name="solver_typ" localSheetId="3" hidden="1">2</definedName>
    <definedName name="solver_typ" localSheetId="4" hidden="1">2</definedName>
    <definedName name="solver_typ" localSheetId="8" hidden="1">2</definedName>
    <definedName name="solver_typ" localSheetId="0" hidden="1">2</definedName>
    <definedName name="solver_val" localSheetId="2" hidden="1">0</definedName>
    <definedName name="solver_val" localSheetId="3" hidden="1">0</definedName>
    <definedName name="solver_val" localSheetId="4" hidden="1">0</definedName>
    <definedName name="solver_val" localSheetId="8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352" i="8" l="1"/>
  <c r="F352" i="8" s="1"/>
  <c r="P352" i="8"/>
  <c r="Q352" i="8"/>
  <c r="Y352" i="8"/>
  <c r="AW68" i="8"/>
  <c r="AW69" i="8" s="1"/>
  <c r="AW67" i="8"/>
  <c r="AY68" i="8"/>
  <c r="BL68" i="8"/>
  <c r="E344" i="8"/>
  <c r="F344" i="8" s="1"/>
  <c r="P344" i="8"/>
  <c r="Q344" i="8"/>
  <c r="Y349" i="8"/>
  <c r="E346" i="8"/>
  <c r="F346" i="8" s="1"/>
  <c r="P346" i="8"/>
  <c r="Q346" i="8"/>
  <c r="Y350" i="8"/>
  <c r="E351" i="8"/>
  <c r="F351" i="8" s="1"/>
  <c r="G351" i="8" s="1"/>
  <c r="P351" i="8"/>
  <c r="Q351" i="8"/>
  <c r="Y351" i="8"/>
  <c r="E353" i="8"/>
  <c r="F353" i="8"/>
  <c r="G353" i="8"/>
  <c r="K353" i="8" s="1"/>
  <c r="P353" i="8"/>
  <c r="Q353" i="8"/>
  <c r="Y353" i="8"/>
  <c r="AU353" i="8"/>
  <c r="E343" i="8"/>
  <c r="F343" i="8" s="1"/>
  <c r="Z343" i="8" s="1"/>
  <c r="P343" i="8"/>
  <c r="Q343" i="8"/>
  <c r="Y344" i="8"/>
  <c r="E347" i="8"/>
  <c r="F347" i="8" s="1"/>
  <c r="P347" i="8"/>
  <c r="Q347" i="8"/>
  <c r="Y345" i="8"/>
  <c r="E348" i="8"/>
  <c r="F348" i="8" s="1"/>
  <c r="G348" i="8" s="1"/>
  <c r="P348" i="8"/>
  <c r="Q348" i="8"/>
  <c r="Y346" i="8"/>
  <c r="E349" i="8"/>
  <c r="F349" i="8"/>
  <c r="G349" i="8"/>
  <c r="K349" i="8" s="1"/>
  <c r="P349" i="8"/>
  <c r="Q349" i="8"/>
  <c r="Y347" i="8"/>
  <c r="E350" i="8"/>
  <c r="F350" i="8" s="1"/>
  <c r="P350" i="8"/>
  <c r="Q350" i="8"/>
  <c r="Y348" i="8"/>
  <c r="E339" i="8"/>
  <c r="F339" i="8" s="1"/>
  <c r="E340" i="8"/>
  <c r="F340" i="8" s="1"/>
  <c r="E336" i="8"/>
  <c r="F336" i="8" s="1"/>
  <c r="Z336" i="8" s="1"/>
  <c r="E338" i="8"/>
  <c r="F338" i="8" s="1"/>
  <c r="E341" i="8"/>
  <c r="F341" i="8"/>
  <c r="P339" i="8"/>
  <c r="Q339" i="8"/>
  <c r="Y339" i="8"/>
  <c r="P340" i="8"/>
  <c r="Q340" i="8"/>
  <c r="Y340" i="8"/>
  <c r="P336" i="8"/>
  <c r="Q336" i="8"/>
  <c r="Y341" i="8"/>
  <c r="P338" i="8"/>
  <c r="Q338" i="8"/>
  <c r="Y342" i="8"/>
  <c r="P341" i="8"/>
  <c r="Q341" i="8"/>
  <c r="Y343" i="8"/>
  <c r="AB9" i="8"/>
  <c r="AB8" i="8"/>
  <c r="AB10" i="8"/>
  <c r="AB7" i="8"/>
  <c r="AB6" i="8"/>
  <c r="AB11" i="8"/>
  <c r="AB12" i="8"/>
  <c r="AB3" i="8"/>
  <c r="AB4" i="8"/>
  <c r="AB5" i="8"/>
  <c r="AY67" i="8"/>
  <c r="AY66" i="8"/>
  <c r="E345" i="8"/>
  <c r="F345" i="8" s="1"/>
  <c r="G345" i="8" s="1"/>
  <c r="K345" i="8" s="1"/>
  <c r="Y338" i="8"/>
  <c r="E11" i="8"/>
  <c r="D11" i="8"/>
  <c r="E12" i="8"/>
  <c r="D12" i="8"/>
  <c r="E13" i="8"/>
  <c r="D13" i="8"/>
  <c r="Q345" i="8"/>
  <c r="P345" i="8"/>
  <c r="E342" i="8"/>
  <c r="F342" i="8"/>
  <c r="G342" i="8" s="1"/>
  <c r="K342" i="8" s="1"/>
  <c r="G10" i="8"/>
  <c r="F10" i="8"/>
  <c r="G9" i="8"/>
  <c r="F9" i="8"/>
  <c r="P342" i="8"/>
  <c r="Q342" i="8"/>
  <c r="Y337" i="8"/>
  <c r="AD47" i="8"/>
  <c r="AD48" i="8"/>
  <c r="AD49" i="8"/>
  <c r="AD51" i="8"/>
  <c r="AD52" i="8"/>
  <c r="AD53" i="8"/>
  <c r="AD167" i="8"/>
  <c r="AD176" i="8"/>
  <c r="AD177" i="8"/>
  <c r="AD184" i="8"/>
  <c r="AD188" i="8"/>
  <c r="AD189" i="8"/>
  <c r="AD190" i="8"/>
  <c r="AD191" i="8"/>
  <c r="AD201" i="8"/>
  <c r="AD202" i="8"/>
  <c r="AD28" i="8"/>
  <c r="AD31" i="8"/>
  <c r="AD33" i="8"/>
  <c r="E331" i="8"/>
  <c r="F331" i="8"/>
  <c r="Y336" i="8"/>
  <c r="Q331" i="8"/>
  <c r="P331" i="8"/>
  <c r="E329" i="8"/>
  <c r="F329" i="8"/>
  <c r="G329" i="8" s="1"/>
  <c r="E332" i="8"/>
  <c r="F332" i="8" s="1"/>
  <c r="E334" i="8"/>
  <c r="F334" i="8"/>
  <c r="E325" i="8"/>
  <c r="F325" i="8" s="1"/>
  <c r="E335" i="8"/>
  <c r="F335" i="8" s="1"/>
  <c r="E330" i="8"/>
  <c r="F330" i="8" s="1"/>
  <c r="E333" i="8"/>
  <c r="F333" i="8" s="1"/>
  <c r="E337" i="8"/>
  <c r="F337" i="8"/>
  <c r="Z337" i="8" s="1"/>
  <c r="E326" i="8"/>
  <c r="F326" i="8" s="1"/>
  <c r="E328" i="8"/>
  <c r="F328" i="8"/>
  <c r="Y335" i="8"/>
  <c r="Q328" i="8"/>
  <c r="P328" i="8"/>
  <c r="Y334" i="8"/>
  <c r="Q326" i="8"/>
  <c r="P326" i="8"/>
  <c r="Y333" i="8"/>
  <c r="Q337" i="8"/>
  <c r="P337" i="8"/>
  <c r="Y332" i="8"/>
  <c r="Q333" i="8"/>
  <c r="P333" i="8"/>
  <c r="Y331" i="8"/>
  <c r="Q330" i="8"/>
  <c r="P330" i="8"/>
  <c r="Y330" i="8"/>
  <c r="Q335" i="8"/>
  <c r="P335" i="8"/>
  <c r="Y329" i="8"/>
  <c r="Q325" i="8"/>
  <c r="P325" i="8"/>
  <c r="Y328" i="8"/>
  <c r="Q334" i="8"/>
  <c r="P334" i="8"/>
  <c r="Y327" i="8"/>
  <c r="Q332" i="8"/>
  <c r="P332" i="8"/>
  <c r="Y326" i="8"/>
  <c r="Q329" i="8"/>
  <c r="P329" i="8"/>
  <c r="E324" i="8"/>
  <c r="F324" i="8" s="1"/>
  <c r="E327" i="8"/>
  <c r="F327" i="8"/>
  <c r="E290" i="8"/>
  <c r="F290" i="8"/>
  <c r="G290" i="8" s="1"/>
  <c r="E291" i="8"/>
  <c r="E292" i="8"/>
  <c r="F292" i="8"/>
  <c r="G292" i="8" s="1"/>
  <c r="E293" i="8"/>
  <c r="F293" i="8" s="1"/>
  <c r="E294" i="8"/>
  <c r="E295" i="8"/>
  <c r="E296" i="8"/>
  <c r="F296" i="8"/>
  <c r="E297" i="8"/>
  <c r="F297" i="8"/>
  <c r="G297" i="8"/>
  <c r="E298" i="8"/>
  <c r="F298" i="8" s="1"/>
  <c r="E299" i="8"/>
  <c r="F299" i="8"/>
  <c r="E300" i="8"/>
  <c r="F300" i="8" s="1"/>
  <c r="E301" i="8"/>
  <c r="F301" i="8" s="1"/>
  <c r="G301" i="8" s="1"/>
  <c r="E302" i="8"/>
  <c r="F302" i="8" s="1"/>
  <c r="G302" i="8" s="1"/>
  <c r="E303" i="8"/>
  <c r="F303" i="8" s="1"/>
  <c r="G303" i="8" s="1"/>
  <c r="E304" i="8"/>
  <c r="F304" i="8"/>
  <c r="G304" i="8"/>
  <c r="E305" i="8"/>
  <c r="F305" i="8" s="1"/>
  <c r="E306" i="8"/>
  <c r="F306" i="8"/>
  <c r="G306" i="8" s="1"/>
  <c r="E307" i="8"/>
  <c r="F307" i="8"/>
  <c r="E308" i="8"/>
  <c r="F308" i="8" s="1"/>
  <c r="E309" i="8"/>
  <c r="F309" i="8" s="1"/>
  <c r="G309" i="8" s="1"/>
  <c r="E310" i="8"/>
  <c r="E311" i="8"/>
  <c r="F311" i="8" s="1"/>
  <c r="G311" i="8" s="1"/>
  <c r="E312" i="8"/>
  <c r="F312" i="8" s="1"/>
  <c r="E313" i="8"/>
  <c r="E314" i="8"/>
  <c r="E315" i="8"/>
  <c r="F315" i="8"/>
  <c r="G315" i="8"/>
  <c r="E316" i="8"/>
  <c r="F316" i="8"/>
  <c r="G316" i="8" s="1"/>
  <c r="E317" i="8"/>
  <c r="F317" i="8"/>
  <c r="E318" i="8"/>
  <c r="F318" i="8" s="1"/>
  <c r="E319" i="8"/>
  <c r="F319" i="8"/>
  <c r="G319" i="8" s="1"/>
  <c r="E320" i="8"/>
  <c r="F320" i="8" s="1"/>
  <c r="G320" i="8" s="1"/>
  <c r="E321" i="8"/>
  <c r="F321" i="8" s="1"/>
  <c r="Z321" i="8" s="1"/>
  <c r="E322" i="8"/>
  <c r="F322" i="8"/>
  <c r="E323" i="8"/>
  <c r="F323" i="8" s="1"/>
  <c r="G323" i="8" s="1"/>
  <c r="P324" i="8"/>
  <c r="Q324" i="8"/>
  <c r="Y324" i="8"/>
  <c r="AD2" i="8"/>
  <c r="AB18" i="8"/>
  <c r="AB2" i="8"/>
  <c r="P327" i="8"/>
  <c r="T327" i="8"/>
  <c r="Y325" i="8"/>
  <c r="Y321" i="8"/>
  <c r="Q321" i="8"/>
  <c r="P321" i="8"/>
  <c r="D11" i="6"/>
  <c r="O167" i="6" s="1"/>
  <c r="D12" i="6"/>
  <c r="D16" i="6" s="1"/>
  <c r="D18" i="6" s="1"/>
  <c r="F9" i="6"/>
  <c r="G9" i="6"/>
  <c r="F10" i="6"/>
  <c r="G10" i="6"/>
  <c r="D13" i="6"/>
  <c r="F16" i="6"/>
  <c r="F17" i="6" s="1"/>
  <c r="C17" i="6"/>
  <c r="E21" i="6"/>
  <c r="F21" i="6"/>
  <c r="P21" i="6"/>
  <c r="E22" i="6"/>
  <c r="F22" i="6"/>
  <c r="G22" i="6"/>
  <c r="H22" i="6"/>
  <c r="U22" i="6"/>
  <c r="P22" i="6"/>
  <c r="E23" i="6"/>
  <c r="F23" i="6"/>
  <c r="P23" i="6"/>
  <c r="E24" i="6"/>
  <c r="F24" i="6"/>
  <c r="P24" i="6"/>
  <c r="E25" i="6"/>
  <c r="F25" i="6"/>
  <c r="P25" i="6"/>
  <c r="E26" i="6"/>
  <c r="F26" i="6"/>
  <c r="P26" i="6"/>
  <c r="E27" i="6"/>
  <c r="F27" i="6"/>
  <c r="P27" i="6"/>
  <c r="E28" i="6"/>
  <c r="P28" i="6"/>
  <c r="Q28" i="6"/>
  <c r="T28" i="6"/>
  <c r="U28" i="6"/>
  <c r="E29" i="6"/>
  <c r="G29" i="6"/>
  <c r="I29" i="6"/>
  <c r="U29" i="6"/>
  <c r="P29" i="6"/>
  <c r="E30" i="6"/>
  <c r="G30" i="6"/>
  <c r="I30" i="6"/>
  <c r="P30" i="6"/>
  <c r="U30" i="6"/>
  <c r="E31" i="6"/>
  <c r="P31" i="6"/>
  <c r="Q31" i="6"/>
  <c r="T31" i="6"/>
  <c r="U31" i="6"/>
  <c r="E32" i="6"/>
  <c r="G32" i="6"/>
  <c r="I32" i="6"/>
  <c r="U32" i="6"/>
  <c r="P32" i="6"/>
  <c r="E33" i="6"/>
  <c r="P33" i="6"/>
  <c r="Q33" i="6"/>
  <c r="T33" i="6"/>
  <c r="U33" i="6"/>
  <c r="E34" i="6"/>
  <c r="G34" i="6"/>
  <c r="I34" i="6"/>
  <c r="U34" i="6"/>
  <c r="P34" i="6"/>
  <c r="E35" i="6"/>
  <c r="G35" i="6"/>
  <c r="I35" i="6"/>
  <c r="U35" i="6"/>
  <c r="P35" i="6"/>
  <c r="E36" i="6"/>
  <c r="G36" i="6"/>
  <c r="I36" i="6"/>
  <c r="U36" i="6"/>
  <c r="P36" i="6"/>
  <c r="E37" i="6"/>
  <c r="F37" i="6"/>
  <c r="P37" i="6"/>
  <c r="U37" i="6"/>
  <c r="E38" i="6"/>
  <c r="F38" i="6"/>
  <c r="P38" i="6"/>
  <c r="U38" i="6"/>
  <c r="E39" i="6"/>
  <c r="F39" i="6"/>
  <c r="P39" i="6"/>
  <c r="E40" i="6"/>
  <c r="G40" i="6"/>
  <c r="I40" i="6"/>
  <c r="U40" i="6"/>
  <c r="P40" i="6"/>
  <c r="E41" i="6"/>
  <c r="G41" i="6"/>
  <c r="I41" i="6"/>
  <c r="P41" i="6"/>
  <c r="U41" i="6"/>
  <c r="E42" i="6"/>
  <c r="G42" i="6"/>
  <c r="I42" i="6"/>
  <c r="U42" i="6"/>
  <c r="P42" i="6"/>
  <c r="E43" i="6"/>
  <c r="F43" i="6"/>
  <c r="P43" i="6"/>
  <c r="U43" i="6"/>
  <c r="E44" i="6"/>
  <c r="F44" i="6"/>
  <c r="P44" i="6"/>
  <c r="U44" i="6"/>
  <c r="E45" i="6"/>
  <c r="F45" i="6"/>
  <c r="G45" i="6"/>
  <c r="I45" i="6"/>
  <c r="U45" i="6"/>
  <c r="P45" i="6"/>
  <c r="E46" i="6"/>
  <c r="G46" i="6"/>
  <c r="I46" i="6"/>
  <c r="U46" i="6"/>
  <c r="P46" i="6"/>
  <c r="E47" i="6"/>
  <c r="P47" i="6"/>
  <c r="Q47" i="6"/>
  <c r="T47" i="6"/>
  <c r="U47" i="6"/>
  <c r="E48" i="6"/>
  <c r="P48" i="6"/>
  <c r="Q48" i="6"/>
  <c r="T48" i="6"/>
  <c r="U48" i="6"/>
  <c r="E49" i="6"/>
  <c r="F49" i="6"/>
  <c r="P49" i="6"/>
  <c r="T49" i="6"/>
  <c r="U49" i="6"/>
  <c r="E50" i="6"/>
  <c r="F50" i="6"/>
  <c r="P50" i="6"/>
  <c r="E51" i="6"/>
  <c r="P51" i="6"/>
  <c r="Q51" i="6"/>
  <c r="T51" i="6"/>
  <c r="U51" i="6"/>
  <c r="E52" i="6"/>
  <c r="F52" i="6"/>
  <c r="P52" i="6"/>
  <c r="T52" i="6"/>
  <c r="U52" i="6"/>
  <c r="E53" i="6"/>
  <c r="F53" i="6"/>
  <c r="P53" i="6"/>
  <c r="T53" i="6"/>
  <c r="U53" i="6"/>
  <c r="E54" i="6"/>
  <c r="F54" i="6"/>
  <c r="G54" i="6"/>
  <c r="I54" i="6"/>
  <c r="U54" i="6"/>
  <c r="P54" i="6"/>
  <c r="E55" i="6"/>
  <c r="F55" i="6"/>
  <c r="P55" i="6"/>
  <c r="E56" i="6"/>
  <c r="F56" i="6"/>
  <c r="P56" i="6"/>
  <c r="E57" i="6"/>
  <c r="F57" i="6"/>
  <c r="P57" i="6"/>
  <c r="E58" i="6"/>
  <c r="F58" i="6"/>
  <c r="P58" i="6"/>
  <c r="E59" i="6"/>
  <c r="F59" i="6"/>
  <c r="P59" i="6"/>
  <c r="E60" i="6"/>
  <c r="F60" i="6"/>
  <c r="P60" i="6"/>
  <c r="E61" i="6"/>
  <c r="F61" i="6"/>
  <c r="P61" i="6"/>
  <c r="E62" i="6"/>
  <c r="F62" i="6"/>
  <c r="P62" i="6"/>
  <c r="E63" i="6"/>
  <c r="F63" i="6"/>
  <c r="P63" i="6"/>
  <c r="E64" i="6"/>
  <c r="F64" i="6"/>
  <c r="P64" i="6"/>
  <c r="E65" i="6"/>
  <c r="F65" i="6"/>
  <c r="P65" i="6"/>
  <c r="E66" i="6"/>
  <c r="F66" i="6"/>
  <c r="G66" i="6"/>
  <c r="I66" i="6"/>
  <c r="U66" i="6"/>
  <c r="P66" i="6"/>
  <c r="E67" i="6"/>
  <c r="F67" i="6"/>
  <c r="P67" i="6"/>
  <c r="E68" i="6"/>
  <c r="F68" i="6"/>
  <c r="P68" i="6"/>
  <c r="E69" i="6"/>
  <c r="F69" i="6"/>
  <c r="P69" i="6"/>
  <c r="E70" i="6"/>
  <c r="F70" i="6"/>
  <c r="P70" i="6"/>
  <c r="E71" i="6"/>
  <c r="F71" i="6"/>
  <c r="P71" i="6"/>
  <c r="E72" i="6"/>
  <c r="F72" i="6"/>
  <c r="P72" i="6"/>
  <c r="E73" i="6"/>
  <c r="F73" i="6"/>
  <c r="G73" i="6"/>
  <c r="I73" i="6"/>
  <c r="U73" i="6"/>
  <c r="P73" i="6"/>
  <c r="E74" i="6"/>
  <c r="F74" i="6"/>
  <c r="G74" i="6"/>
  <c r="I74" i="6"/>
  <c r="U74" i="6"/>
  <c r="P74" i="6"/>
  <c r="E75" i="6"/>
  <c r="F75" i="6"/>
  <c r="P75" i="6"/>
  <c r="E76" i="6"/>
  <c r="F76" i="6"/>
  <c r="P76" i="6"/>
  <c r="E77" i="6"/>
  <c r="F77" i="6"/>
  <c r="P77" i="6"/>
  <c r="E78" i="6"/>
  <c r="F78" i="6"/>
  <c r="P78" i="6"/>
  <c r="E79" i="6"/>
  <c r="F79" i="6"/>
  <c r="P79" i="6"/>
  <c r="E80" i="6"/>
  <c r="F80" i="6"/>
  <c r="P80" i="6"/>
  <c r="E81" i="6"/>
  <c r="F81" i="6"/>
  <c r="P81" i="6"/>
  <c r="E82" i="6"/>
  <c r="F82" i="6"/>
  <c r="G82" i="6"/>
  <c r="I82" i="6"/>
  <c r="U82" i="6"/>
  <c r="P82" i="6"/>
  <c r="E83" i="6"/>
  <c r="F83" i="6"/>
  <c r="P83" i="6"/>
  <c r="E84" i="6"/>
  <c r="F84" i="6"/>
  <c r="P84" i="6"/>
  <c r="E85" i="6"/>
  <c r="F85" i="6"/>
  <c r="P85" i="6"/>
  <c r="E86" i="6"/>
  <c r="F86" i="6"/>
  <c r="G86" i="6"/>
  <c r="I86" i="6"/>
  <c r="U86" i="6"/>
  <c r="P86" i="6"/>
  <c r="E87" i="6"/>
  <c r="F87" i="6"/>
  <c r="P87" i="6"/>
  <c r="E88" i="6"/>
  <c r="F88" i="6"/>
  <c r="P88" i="6"/>
  <c r="E89" i="6"/>
  <c r="F89" i="6"/>
  <c r="P89" i="6"/>
  <c r="E90" i="6"/>
  <c r="F90" i="6"/>
  <c r="P90" i="6"/>
  <c r="E91" i="6"/>
  <c r="F91" i="6"/>
  <c r="P91" i="6"/>
  <c r="E92" i="6"/>
  <c r="F92" i="6"/>
  <c r="P92" i="6"/>
  <c r="E93" i="6"/>
  <c r="F93" i="6"/>
  <c r="P93" i="6"/>
  <c r="E94" i="6"/>
  <c r="F94" i="6"/>
  <c r="P94" i="6"/>
  <c r="E95" i="6"/>
  <c r="F95" i="6"/>
  <c r="P95" i="6"/>
  <c r="E96" i="6"/>
  <c r="F96" i="6"/>
  <c r="P96" i="6"/>
  <c r="E97" i="6"/>
  <c r="F97" i="6"/>
  <c r="P97" i="6"/>
  <c r="E98" i="6"/>
  <c r="F98" i="6"/>
  <c r="G98" i="6"/>
  <c r="I98" i="6"/>
  <c r="U98" i="6"/>
  <c r="P98" i="6"/>
  <c r="E99" i="6"/>
  <c r="F99" i="6"/>
  <c r="P99" i="6"/>
  <c r="E100" i="6"/>
  <c r="F100" i="6"/>
  <c r="P100" i="6"/>
  <c r="E101" i="6"/>
  <c r="F101" i="6"/>
  <c r="P101" i="6"/>
  <c r="E102" i="6"/>
  <c r="F102" i="6"/>
  <c r="P102" i="6"/>
  <c r="E103" i="6"/>
  <c r="F103" i="6"/>
  <c r="P103" i="6"/>
  <c r="E104" i="6"/>
  <c r="F104" i="6"/>
  <c r="P104" i="6"/>
  <c r="E105" i="6"/>
  <c r="F105" i="6"/>
  <c r="P105" i="6"/>
  <c r="E106" i="6"/>
  <c r="F106" i="6"/>
  <c r="G106" i="6"/>
  <c r="I106" i="6"/>
  <c r="U106" i="6"/>
  <c r="P106" i="6"/>
  <c r="E107" i="6"/>
  <c r="F107" i="6"/>
  <c r="P107" i="6"/>
  <c r="E108" i="6"/>
  <c r="F108" i="6"/>
  <c r="G108" i="6"/>
  <c r="I108" i="6"/>
  <c r="U108" i="6"/>
  <c r="P108" i="6"/>
  <c r="E109" i="6"/>
  <c r="F109" i="6"/>
  <c r="P109" i="6"/>
  <c r="E110" i="6"/>
  <c r="F110" i="6"/>
  <c r="G110" i="6"/>
  <c r="I110" i="6"/>
  <c r="U110" i="6"/>
  <c r="P110" i="6"/>
  <c r="E111" i="6"/>
  <c r="F111" i="6"/>
  <c r="P111" i="6"/>
  <c r="E112" i="6"/>
  <c r="F112" i="6"/>
  <c r="P112" i="6"/>
  <c r="E113" i="6"/>
  <c r="F113" i="6"/>
  <c r="P113" i="6"/>
  <c r="E114" i="6"/>
  <c r="F114" i="6"/>
  <c r="P114" i="6"/>
  <c r="E115" i="6"/>
  <c r="F115" i="6"/>
  <c r="P115" i="6"/>
  <c r="E116" i="6"/>
  <c r="F116" i="6"/>
  <c r="G116" i="6"/>
  <c r="I116" i="6"/>
  <c r="U116" i="6"/>
  <c r="P116" i="6"/>
  <c r="E117" i="6"/>
  <c r="F117" i="6"/>
  <c r="P117" i="6"/>
  <c r="E118" i="6"/>
  <c r="F118" i="6"/>
  <c r="G118" i="6"/>
  <c r="I118" i="6"/>
  <c r="U118" i="6"/>
  <c r="P118" i="6"/>
  <c r="E119" i="6"/>
  <c r="F119" i="6"/>
  <c r="P119" i="6"/>
  <c r="E120" i="6"/>
  <c r="F120" i="6"/>
  <c r="G120" i="6"/>
  <c r="I120" i="6"/>
  <c r="U120" i="6"/>
  <c r="P120" i="6"/>
  <c r="E121" i="6"/>
  <c r="F121" i="6"/>
  <c r="P121" i="6"/>
  <c r="E122" i="6"/>
  <c r="F122" i="6"/>
  <c r="G122" i="6"/>
  <c r="I122" i="6"/>
  <c r="U122" i="6"/>
  <c r="P122" i="6"/>
  <c r="E123" i="6"/>
  <c r="F123" i="6"/>
  <c r="P123" i="6"/>
  <c r="E124" i="6"/>
  <c r="F124" i="6"/>
  <c r="G124" i="6"/>
  <c r="I124" i="6"/>
  <c r="U124" i="6"/>
  <c r="P124" i="6"/>
  <c r="E125" i="6"/>
  <c r="F125" i="6"/>
  <c r="P125" i="6"/>
  <c r="E126" i="6"/>
  <c r="F126" i="6"/>
  <c r="G126" i="6"/>
  <c r="I126" i="6"/>
  <c r="U126" i="6"/>
  <c r="P126" i="6"/>
  <c r="E127" i="6"/>
  <c r="F127" i="6"/>
  <c r="P127" i="6"/>
  <c r="E128" i="6"/>
  <c r="F128" i="6"/>
  <c r="P128" i="6"/>
  <c r="E129" i="6"/>
  <c r="F129" i="6"/>
  <c r="P129" i="6"/>
  <c r="E130" i="6"/>
  <c r="F130" i="6"/>
  <c r="P130" i="6"/>
  <c r="E131" i="6"/>
  <c r="F131" i="6"/>
  <c r="P131" i="6"/>
  <c r="E132" i="6"/>
  <c r="F132" i="6"/>
  <c r="G132" i="6"/>
  <c r="I132" i="6"/>
  <c r="U132" i="6"/>
  <c r="P132" i="6"/>
  <c r="E133" i="6"/>
  <c r="F133" i="6"/>
  <c r="P133" i="6"/>
  <c r="E134" i="6"/>
  <c r="F134" i="6"/>
  <c r="G134" i="6"/>
  <c r="I134" i="6"/>
  <c r="U134" i="6"/>
  <c r="P134" i="6"/>
  <c r="E135" i="6"/>
  <c r="F135" i="6"/>
  <c r="P135" i="6"/>
  <c r="E136" i="6"/>
  <c r="F136" i="6"/>
  <c r="G136" i="6"/>
  <c r="I136" i="6"/>
  <c r="U136" i="6"/>
  <c r="P136" i="6"/>
  <c r="E137" i="6"/>
  <c r="F137" i="6"/>
  <c r="G137" i="6"/>
  <c r="I137" i="6"/>
  <c r="U137" i="6"/>
  <c r="P137" i="6"/>
  <c r="E138" i="6"/>
  <c r="F138" i="6"/>
  <c r="G138" i="6"/>
  <c r="I138" i="6"/>
  <c r="U138" i="6"/>
  <c r="P138" i="6"/>
  <c r="E139" i="6"/>
  <c r="F139" i="6"/>
  <c r="P139" i="6"/>
  <c r="E140" i="6"/>
  <c r="F140" i="6"/>
  <c r="O140" i="6"/>
  <c r="R140" i="6" s="1"/>
  <c r="T140" i="6" s="1"/>
  <c r="G140" i="6"/>
  <c r="I140" i="6"/>
  <c r="U140" i="6"/>
  <c r="P140" i="6"/>
  <c r="E141" i="6"/>
  <c r="F141" i="6"/>
  <c r="P141" i="6"/>
  <c r="E142" i="6"/>
  <c r="F142" i="6"/>
  <c r="G142" i="6"/>
  <c r="I142" i="6"/>
  <c r="U142" i="6"/>
  <c r="P142" i="6"/>
  <c r="E143" i="6"/>
  <c r="F143" i="6"/>
  <c r="P143" i="6"/>
  <c r="E144" i="6"/>
  <c r="F144" i="6"/>
  <c r="P144" i="6"/>
  <c r="E145" i="6"/>
  <c r="F145" i="6"/>
  <c r="P145" i="6"/>
  <c r="E146" i="6"/>
  <c r="F146" i="6"/>
  <c r="P146" i="6"/>
  <c r="E147" i="6"/>
  <c r="F147" i="6"/>
  <c r="P147" i="6"/>
  <c r="E148" i="6"/>
  <c r="F148" i="6"/>
  <c r="G148" i="6"/>
  <c r="I148" i="6"/>
  <c r="U148" i="6"/>
  <c r="P148" i="6"/>
  <c r="E149" i="6"/>
  <c r="F149" i="6"/>
  <c r="P149" i="6"/>
  <c r="E150" i="6"/>
  <c r="F150" i="6"/>
  <c r="G150" i="6"/>
  <c r="I150" i="6"/>
  <c r="U150" i="6"/>
  <c r="P150" i="6"/>
  <c r="E151" i="6"/>
  <c r="F151" i="6"/>
  <c r="P151" i="6"/>
  <c r="E152" i="6"/>
  <c r="F152" i="6"/>
  <c r="G152" i="6"/>
  <c r="I152" i="6"/>
  <c r="U152" i="6"/>
  <c r="P152" i="6"/>
  <c r="E153" i="6"/>
  <c r="F153" i="6"/>
  <c r="P153" i="6"/>
  <c r="E154" i="6"/>
  <c r="F154" i="6"/>
  <c r="G154" i="6"/>
  <c r="I154" i="6"/>
  <c r="U154" i="6"/>
  <c r="P154" i="6"/>
  <c r="E155" i="6"/>
  <c r="F155" i="6"/>
  <c r="P155" i="6"/>
  <c r="E156" i="6"/>
  <c r="F156" i="6"/>
  <c r="G156" i="6"/>
  <c r="I156" i="6"/>
  <c r="U156" i="6"/>
  <c r="P156" i="6"/>
  <c r="E157" i="6"/>
  <c r="F157" i="6"/>
  <c r="P157" i="6"/>
  <c r="E158" i="6"/>
  <c r="F158" i="6"/>
  <c r="G158" i="6"/>
  <c r="I158" i="6"/>
  <c r="U158" i="6"/>
  <c r="P158" i="6"/>
  <c r="E159" i="6"/>
  <c r="F159" i="6"/>
  <c r="P159" i="6"/>
  <c r="E160" i="6"/>
  <c r="F160" i="6"/>
  <c r="P160" i="6"/>
  <c r="E161" i="6"/>
  <c r="F161" i="6"/>
  <c r="P161" i="6"/>
  <c r="E162" i="6"/>
  <c r="F162" i="6"/>
  <c r="P162" i="6"/>
  <c r="E163" i="6"/>
  <c r="F163" i="6"/>
  <c r="P163" i="6"/>
  <c r="E164" i="6"/>
  <c r="F164" i="6"/>
  <c r="G164" i="6"/>
  <c r="I164" i="6"/>
  <c r="U164" i="6"/>
  <c r="P164" i="6"/>
  <c r="E165" i="6"/>
  <c r="F165" i="6"/>
  <c r="P165" i="6"/>
  <c r="E166" i="6"/>
  <c r="F166" i="6"/>
  <c r="P166" i="6"/>
  <c r="E167" i="6"/>
  <c r="F167" i="6"/>
  <c r="P167" i="6"/>
  <c r="Q167" i="6"/>
  <c r="T167" i="6"/>
  <c r="U167" i="6"/>
  <c r="E168" i="6"/>
  <c r="F168" i="6"/>
  <c r="P168" i="6"/>
  <c r="E169" i="6"/>
  <c r="F169" i="6"/>
  <c r="P169" i="6"/>
  <c r="E170" i="6"/>
  <c r="F170" i="6"/>
  <c r="P170" i="6"/>
  <c r="E171" i="6"/>
  <c r="F171" i="6"/>
  <c r="P171" i="6"/>
  <c r="E172" i="6"/>
  <c r="F172" i="6"/>
  <c r="P172" i="6"/>
  <c r="E173" i="6"/>
  <c r="F173" i="6"/>
  <c r="P173" i="6"/>
  <c r="E174" i="6"/>
  <c r="F174" i="6"/>
  <c r="P174" i="6"/>
  <c r="E175" i="6"/>
  <c r="F175" i="6"/>
  <c r="P175" i="6"/>
  <c r="E176" i="6"/>
  <c r="F176" i="6"/>
  <c r="P176" i="6"/>
  <c r="T176" i="6"/>
  <c r="U176" i="6"/>
  <c r="E177" i="6"/>
  <c r="F177" i="6"/>
  <c r="Q177" i="6"/>
  <c r="P177" i="6"/>
  <c r="T177" i="6"/>
  <c r="U177" i="6"/>
  <c r="E178" i="6"/>
  <c r="F178" i="6"/>
  <c r="P178" i="6"/>
  <c r="E179" i="6"/>
  <c r="F179" i="6"/>
  <c r="G179" i="6"/>
  <c r="I179" i="6"/>
  <c r="P179" i="6"/>
  <c r="U179" i="6"/>
  <c r="E180" i="6"/>
  <c r="F180" i="6"/>
  <c r="P180" i="6"/>
  <c r="E181" i="6"/>
  <c r="F181" i="6"/>
  <c r="P181" i="6"/>
  <c r="E182" i="6"/>
  <c r="F182" i="6"/>
  <c r="P182" i="6"/>
  <c r="E183" i="6"/>
  <c r="F183" i="6"/>
  <c r="P183" i="6"/>
  <c r="E184" i="6"/>
  <c r="F184" i="6"/>
  <c r="P184" i="6"/>
  <c r="T184" i="6"/>
  <c r="U184" i="6"/>
  <c r="E185" i="6"/>
  <c r="F185" i="6"/>
  <c r="P185" i="6"/>
  <c r="E186" i="6"/>
  <c r="F186" i="6"/>
  <c r="P186" i="6"/>
  <c r="E187" i="6"/>
  <c r="F187" i="6"/>
  <c r="P187" i="6"/>
  <c r="E188" i="6"/>
  <c r="F188" i="6"/>
  <c r="Q188" i="6"/>
  <c r="P188" i="6"/>
  <c r="T188" i="6"/>
  <c r="U188" i="6"/>
  <c r="E189" i="6"/>
  <c r="F189" i="6"/>
  <c r="P189" i="6"/>
  <c r="T189" i="6"/>
  <c r="U189" i="6"/>
  <c r="E190" i="6"/>
  <c r="F190" i="6"/>
  <c r="P190" i="6"/>
  <c r="Q190" i="6"/>
  <c r="T190" i="6"/>
  <c r="U190" i="6"/>
  <c r="E191" i="6"/>
  <c r="F191" i="6"/>
  <c r="P191" i="6"/>
  <c r="T191" i="6"/>
  <c r="U191" i="6"/>
  <c r="E192" i="6"/>
  <c r="F192" i="6"/>
  <c r="G192" i="6"/>
  <c r="I192" i="6"/>
  <c r="U192" i="6"/>
  <c r="P192" i="6"/>
  <c r="E193" i="6"/>
  <c r="F193" i="6"/>
  <c r="P193" i="6"/>
  <c r="E194" i="6"/>
  <c r="F194" i="6"/>
  <c r="G194" i="6"/>
  <c r="I194" i="6"/>
  <c r="U194" i="6"/>
  <c r="P194" i="6"/>
  <c r="E195" i="6"/>
  <c r="F195" i="6"/>
  <c r="G195" i="6"/>
  <c r="I195" i="6"/>
  <c r="P195" i="6"/>
  <c r="U195" i="6"/>
  <c r="E196" i="6"/>
  <c r="F196" i="6"/>
  <c r="G196" i="6"/>
  <c r="I196" i="6"/>
  <c r="U196" i="6"/>
  <c r="P196" i="6"/>
  <c r="E197" i="6"/>
  <c r="F197" i="6"/>
  <c r="G197" i="6"/>
  <c r="I197" i="6"/>
  <c r="U197" i="6"/>
  <c r="P197" i="6"/>
  <c r="E198" i="6"/>
  <c r="F198" i="6"/>
  <c r="G198" i="6"/>
  <c r="I198" i="6"/>
  <c r="P198" i="6"/>
  <c r="U198" i="6"/>
  <c r="E199" i="6"/>
  <c r="F199" i="6"/>
  <c r="G199" i="6"/>
  <c r="I199" i="6"/>
  <c r="U199" i="6"/>
  <c r="P199" i="6"/>
  <c r="E200" i="6"/>
  <c r="F200" i="6"/>
  <c r="G200" i="6"/>
  <c r="I200" i="6"/>
  <c r="U200" i="6"/>
  <c r="P200" i="6"/>
  <c r="E201" i="6"/>
  <c r="F201" i="6"/>
  <c r="P201" i="6"/>
  <c r="T201" i="6"/>
  <c r="U201" i="6"/>
  <c r="E202" i="6"/>
  <c r="F202" i="6"/>
  <c r="P202" i="6"/>
  <c r="T202" i="6"/>
  <c r="U202" i="6"/>
  <c r="E203" i="6"/>
  <c r="F203" i="6"/>
  <c r="G203" i="6"/>
  <c r="I203" i="6"/>
  <c r="U203" i="6"/>
  <c r="P203" i="6"/>
  <c r="E204" i="6"/>
  <c r="F204" i="6"/>
  <c r="P204" i="6"/>
  <c r="E205" i="6"/>
  <c r="F205" i="6"/>
  <c r="P205" i="6"/>
  <c r="E206" i="6"/>
  <c r="F206" i="6"/>
  <c r="P206" i="6"/>
  <c r="E207" i="6"/>
  <c r="F207" i="6"/>
  <c r="G207" i="6"/>
  <c r="I207" i="6"/>
  <c r="U207" i="6"/>
  <c r="P207" i="6"/>
  <c r="E208" i="6"/>
  <c r="F208" i="6"/>
  <c r="P208" i="6"/>
  <c r="E209" i="6"/>
  <c r="F209" i="6"/>
  <c r="P209" i="6"/>
  <c r="E210" i="6"/>
  <c r="F210" i="6"/>
  <c r="G210" i="6"/>
  <c r="I210" i="6"/>
  <c r="U210" i="6"/>
  <c r="P210" i="6"/>
  <c r="E211" i="6"/>
  <c r="F211" i="6"/>
  <c r="P211" i="6"/>
  <c r="E212" i="6"/>
  <c r="F212" i="6"/>
  <c r="P212" i="6"/>
  <c r="E213" i="6"/>
  <c r="F213" i="6"/>
  <c r="P213" i="6"/>
  <c r="E214" i="6"/>
  <c r="F214" i="6"/>
  <c r="G214" i="6"/>
  <c r="I214" i="6"/>
  <c r="U214" i="6"/>
  <c r="P214" i="6"/>
  <c r="E215" i="6"/>
  <c r="F215" i="6"/>
  <c r="P215" i="6"/>
  <c r="E216" i="6"/>
  <c r="F216" i="6"/>
  <c r="P216" i="6"/>
  <c r="U216" i="6"/>
  <c r="E217" i="6"/>
  <c r="F217" i="6"/>
  <c r="P217" i="6"/>
  <c r="U217" i="6"/>
  <c r="E218" i="6"/>
  <c r="F218" i="6"/>
  <c r="G218" i="6"/>
  <c r="J218" i="6"/>
  <c r="P218" i="6"/>
  <c r="U218" i="6"/>
  <c r="E219" i="6"/>
  <c r="F219" i="6"/>
  <c r="G219" i="6"/>
  <c r="J219" i="6"/>
  <c r="P219" i="6"/>
  <c r="U219" i="6"/>
  <c r="E220" i="6"/>
  <c r="F220" i="6"/>
  <c r="P220" i="6"/>
  <c r="U220" i="6"/>
  <c r="E221" i="6"/>
  <c r="F221" i="6"/>
  <c r="P221" i="6"/>
  <c r="U221" i="6"/>
  <c r="E222" i="6"/>
  <c r="G222" i="6"/>
  <c r="J222" i="6"/>
  <c r="P222" i="6"/>
  <c r="U222" i="6"/>
  <c r="E223" i="6"/>
  <c r="G223" i="6"/>
  <c r="J223" i="6"/>
  <c r="P223" i="6"/>
  <c r="U223" i="6"/>
  <c r="E224" i="6"/>
  <c r="F224" i="6"/>
  <c r="P224" i="6"/>
  <c r="E225" i="6"/>
  <c r="F225" i="6"/>
  <c r="G225" i="6"/>
  <c r="I225" i="6"/>
  <c r="U225" i="6"/>
  <c r="P225" i="6"/>
  <c r="E226" i="6"/>
  <c r="F226" i="6"/>
  <c r="O226" i="6"/>
  <c r="R226" i="6" s="1"/>
  <c r="T226" i="6" s="1"/>
  <c r="P226" i="6"/>
  <c r="E227" i="6"/>
  <c r="F227" i="6"/>
  <c r="P227" i="6"/>
  <c r="E228" i="6"/>
  <c r="G228" i="6"/>
  <c r="J228" i="6"/>
  <c r="P228" i="6"/>
  <c r="U228" i="6"/>
  <c r="E229" i="6"/>
  <c r="G229" i="6"/>
  <c r="J229" i="6"/>
  <c r="P229" i="6"/>
  <c r="U229" i="6"/>
  <c r="E230" i="6"/>
  <c r="F230" i="6"/>
  <c r="P230" i="6"/>
  <c r="U230" i="6"/>
  <c r="E231" i="6"/>
  <c r="F231" i="6"/>
  <c r="P231" i="6"/>
  <c r="E232" i="6"/>
  <c r="F232" i="6"/>
  <c r="G232" i="6"/>
  <c r="I232" i="6"/>
  <c r="U232" i="6"/>
  <c r="P232" i="6"/>
  <c r="E233" i="6"/>
  <c r="F233" i="6"/>
  <c r="P233" i="6"/>
  <c r="U233" i="6"/>
  <c r="E234" i="6"/>
  <c r="F234" i="6"/>
  <c r="P234" i="6"/>
  <c r="U234" i="6"/>
  <c r="E235" i="6"/>
  <c r="F235" i="6"/>
  <c r="P235" i="6"/>
  <c r="U235" i="6"/>
  <c r="E236" i="6"/>
  <c r="F236" i="6"/>
  <c r="G236" i="6"/>
  <c r="K236" i="6"/>
  <c r="P236" i="6"/>
  <c r="U236" i="6"/>
  <c r="E237" i="6"/>
  <c r="F237" i="6"/>
  <c r="G237" i="6"/>
  <c r="K237" i="6"/>
  <c r="P237" i="6"/>
  <c r="U237" i="6"/>
  <c r="E238" i="6"/>
  <c r="F238" i="6"/>
  <c r="P238" i="6"/>
  <c r="U238" i="6"/>
  <c r="E239" i="6"/>
  <c r="F239" i="6"/>
  <c r="P239" i="6"/>
  <c r="U239" i="6"/>
  <c r="E240" i="6"/>
  <c r="F240" i="6"/>
  <c r="G240" i="6"/>
  <c r="K240" i="6"/>
  <c r="P240" i="6"/>
  <c r="U240" i="6"/>
  <c r="E241" i="6"/>
  <c r="F241" i="6"/>
  <c r="P241" i="6"/>
  <c r="U241" i="6"/>
  <c r="E242" i="6"/>
  <c r="F242" i="6"/>
  <c r="P242" i="6"/>
  <c r="U242" i="6"/>
  <c r="E243" i="6"/>
  <c r="F243" i="6"/>
  <c r="P243" i="6"/>
  <c r="U243" i="6"/>
  <c r="E244" i="6"/>
  <c r="F244" i="6"/>
  <c r="O244" i="6"/>
  <c r="R244" i="6" s="1"/>
  <c r="T244" i="6" s="1"/>
  <c r="G244" i="6"/>
  <c r="K244" i="6"/>
  <c r="P244" i="6"/>
  <c r="U244" i="6"/>
  <c r="E245" i="6"/>
  <c r="F245" i="6"/>
  <c r="O245" i="6"/>
  <c r="R245" i="6" s="1"/>
  <c r="T245" i="6" s="1"/>
  <c r="G245" i="6"/>
  <c r="K245" i="6"/>
  <c r="P245" i="6"/>
  <c r="U245" i="6"/>
  <c r="E246" i="6"/>
  <c r="F246" i="6"/>
  <c r="P246" i="6"/>
  <c r="U246" i="6"/>
  <c r="E247" i="6"/>
  <c r="F247" i="6"/>
  <c r="P247" i="6"/>
  <c r="U247" i="6"/>
  <c r="E248" i="6"/>
  <c r="F248" i="6"/>
  <c r="G248" i="6"/>
  <c r="K248" i="6"/>
  <c r="P248" i="6"/>
  <c r="U248" i="6"/>
  <c r="E249" i="6"/>
  <c r="F249" i="6"/>
  <c r="P249" i="6"/>
  <c r="U249" i="6"/>
  <c r="E250" i="6"/>
  <c r="F250" i="6"/>
  <c r="P250" i="6"/>
  <c r="U250" i="6"/>
  <c r="E251" i="6"/>
  <c r="F251" i="6"/>
  <c r="P251" i="6"/>
  <c r="U251" i="6"/>
  <c r="E252" i="6"/>
  <c r="F252" i="6"/>
  <c r="G252" i="6"/>
  <c r="K252" i="6"/>
  <c r="P252" i="6"/>
  <c r="U252" i="6"/>
  <c r="E253" i="6"/>
  <c r="F253" i="6"/>
  <c r="G253" i="6"/>
  <c r="K253" i="6"/>
  <c r="P253" i="6"/>
  <c r="U253" i="6"/>
  <c r="E254" i="6"/>
  <c r="F254" i="6"/>
  <c r="P254" i="6"/>
  <c r="U254" i="6"/>
  <c r="E255" i="6"/>
  <c r="F255" i="6"/>
  <c r="P255" i="6"/>
  <c r="U255" i="6"/>
  <c r="E256" i="6"/>
  <c r="F256" i="6"/>
  <c r="O256" i="6"/>
  <c r="R256" i="6" s="1"/>
  <c r="T256" i="6" s="1"/>
  <c r="G256" i="6"/>
  <c r="J256" i="6"/>
  <c r="P256" i="6"/>
  <c r="U256" i="6"/>
  <c r="E257" i="6"/>
  <c r="F257" i="6"/>
  <c r="P257" i="6"/>
  <c r="U257" i="6"/>
  <c r="E258" i="6"/>
  <c r="F258" i="6"/>
  <c r="P258" i="6"/>
  <c r="U258" i="6"/>
  <c r="E259" i="6"/>
  <c r="F259" i="6"/>
  <c r="G259" i="6"/>
  <c r="J259" i="6"/>
  <c r="P259" i="6"/>
  <c r="U259" i="6"/>
  <c r="E260" i="6"/>
  <c r="F260" i="6"/>
  <c r="G260" i="6"/>
  <c r="K260" i="6"/>
  <c r="P260" i="6"/>
  <c r="U260" i="6"/>
  <c r="E261" i="6"/>
  <c r="F261" i="6"/>
  <c r="G261" i="6"/>
  <c r="K261" i="6"/>
  <c r="P261" i="6"/>
  <c r="U261" i="6"/>
  <c r="E262" i="6"/>
  <c r="F262" i="6"/>
  <c r="P262" i="6"/>
  <c r="U262" i="6"/>
  <c r="E263" i="6"/>
  <c r="F263" i="6"/>
  <c r="P263" i="6"/>
  <c r="U263" i="6"/>
  <c r="E264" i="6"/>
  <c r="F264" i="6"/>
  <c r="G264" i="6"/>
  <c r="K264" i="6"/>
  <c r="P264" i="6"/>
  <c r="U264" i="6"/>
  <c r="E265" i="6"/>
  <c r="F265" i="6"/>
  <c r="P265" i="6"/>
  <c r="U265" i="6"/>
  <c r="E266" i="6"/>
  <c r="F266" i="6"/>
  <c r="P266" i="6"/>
  <c r="U266" i="6"/>
  <c r="E267" i="6"/>
  <c r="F267" i="6"/>
  <c r="P267" i="6"/>
  <c r="U267" i="6"/>
  <c r="E268" i="6"/>
  <c r="F268" i="6"/>
  <c r="G268" i="6"/>
  <c r="J268" i="6"/>
  <c r="P268" i="6"/>
  <c r="U268" i="6"/>
  <c r="E269" i="6"/>
  <c r="F269" i="6"/>
  <c r="G269" i="6"/>
  <c r="J269" i="6"/>
  <c r="P269" i="6"/>
  <c r="U269" i="6"/>
  <c r="E270" i="6"/>
  <c r="F270" i="6"/>
  <c r="P270" i="6"/>
  <c r="U270" i="6"/>
  <c r="E271" i="6"/>
  <c r="F271" i="6"/>
  <c r="P271" i="6"/>
  <c r="U271" i="6"/>
  <c r="E272" i="6"/>
  <c r="F272" i="6"/>
  <c r="G272" i="6"/>
  <c r="K272" i="6"/>
  <c r="P272" i="6"/>
  <c r="U272" i="6"/>
  <c r="E273" i="6"/>
  <c r="F273" i="6"/>
  <c r="P273" i="6"/>
  <c r="U273" i="6"/>
  <c r="E274" i="6"/>
  <c r="F274" i="6"/>
  <c r="P274" i="6"/>
  <c r="U274" i="6"/>
  <c r="E275" i="6"/>
  <c r="F275" i="6"/>
  <c r="G275" i="6"/>
  <c r="J275" i="6"/>
  <c r="P275" i="6"/>
  <c r="U275" i="6"/>
  <c r="E276" i="6"/>
  <c r="F276" i="6"/>
  <c r="G276" i="6"/>
  <c r="K276" i="6"/>
  <c r="P276" i="6"/>
  <c r="U276" i="6"/>
  <c r="E277" i="6"/>
  <c r="F277" i="6"/>
  <c r="G277" i="6"/>
  <c r="K277" i="6"/>
  <c r="P277" i="6"/>
  <c r="U277" i="6"/>
  <c r="E278" i="6"/>
  <c r="F278" i="6"/>
  <c r="P278" i="6"/>
  <c r="U278" i="6"/>
  <c r="E279" i="6"/>
  <c r="F279" i="6"/>
  <c r="P279" i="6"/>
  <c r="U279" i="6"/>
  <c r="E280" i="6"/>
  <c r="F280" i="6"/>
  <c r="G280" i="6"/>
  <c r="K280" i="6"/>
  <c r="P280" i="6"/>
  <c r="U280" i="6"/>
  <c r="E281" i="6"/>
  <c r="F281" i="6"/>
  <c r="P281" i="6"/>
  <c r="U281" i="6"/>
  <c r="E282" i="6"/>
  <c r="F282" i="6"/>
  <c r="P282" i="6"/>
  <c r="U282" i="6"/>
  <c r="E283" i="6"/>
  <c r="F283" i="6"/>
  <c r="P283" i="6"/>
  <c r="U283" i="6"/>
  <c r="E284" i="6"/>
  <c r="F284" i="6"/>
  <c r="G284" i="6"/>
  <c r="K284" i="6"/>
  <c r="P284" i="6"/>
  <c r="U284" i="6"/>
  <c r="E285" i="6"/>
  <c r="F285" i="6"/>
  <c r="G285" i="6"/>
  <c r="K285" i="6"/>
  <c r="P285" i="6"/>
  <c r="U285" i="6"/>
  <c r="E286" i="6"/>
  <c r="F286" i="6"/>
  <c r="P286" i="6"/>
  <c r="U286" i="6"/>
  <c r="E287" i="6"/>
  <c r="F287" i="6"/>
  <c r="P287" i="6"/>
  <c r="U287" i="6"/>
  <c r="E288" i="6"/>
  <c r="F288" i="6"/>
  <c r="O288" i="6"/>
  <c r="R288" i="6" s="1"/>
  <c r="T288" i="6" s="1"/>
  <c r="G288" i="6"/>
  <c r="K288" i="6"/>
  <c r="P288" i="6"/>
  <c r="U288" i="6"/>
  <c r="E289" i="6"/>
  <c r="F289" i="6"/>
  <c r="P289" i="6"/>
  <c r="U289" i="6"/>
  <c r="E290" i="6"/>
  <c r="F290" i="6"/>
  <c r="P290" i="6"/>
  <c r="U290" i="6"/>
  <c r="E291" i="6"/>
  <c r="F291" i="6"/>
  <c r="O291" i="6"/>
  <c r="R291" i="6" s="1"/>
  <c r="T291" i="6" s="1"/>
  <c r="P291" i="6"/>
  <c r="U291" i="6"/>
  <c r="E292" i="6"/>
  <c r="F292" i="6"/>
  <c r="G292" i="6"/>
  <c r="K292" i="6"/>
  <c r="P292" i="6"/>
  <c r="U292" i="6"/>
  <c r="E293" i="6"/>
  <c r="F293" i="6"/>
  <c r="G293" i="6"/>
  <c r="K293" i="6"/>
  <c r="P293" i="6"/>
  <c r="U293" i="6"/>
  <c r="E294" i="6"/>
  <c r="F294" i="6"/>
  <c r="P294" i="6"/>
  <c r="U294" i="6"/>
  <c r="E295" i="6"/>
  <c r="F295" i="6"/>
  <c r="P295" i="6"/>
  <c r="U295" i="6"/>
  <c r="E296" i="6"/>
  <c r="F296" i="6"/>
  <c r="G296" i="6"/>
  <c r="K296" i="6"/>
  <c r="P296" i="6"/>
  <c r="U296" i="6"/>
  <c r="E297" i="6"/>
  <c r="F297" i="6"/>
  <c r="P297" i="6"/>
  <c r="U297" i="6"/>
  <c r="E298" i="6"/>
  <c r="F298" i="6"/>
  <c r="P298" i="6"/>
  <c r="U298" i="6"/>
  <c r="E299" i="6"/>
  <c r="F299" i="6"/>
  <c r="G299" i="6"/>
  <c r="L299" i="6"/>
  <c r="P299" i="6"/>
  <c r="U299" i="6"/>
  <c r="A11" i="15"/>
  <c r="B11" i="15"/>
  <c r="C11" i="15"/>
  <c r="D11" i="15"/>
  <c r="E21" i="8"/>
  <c r="E11" i="15" s="1"/>
  <c r="G11" i="15"/>
  <c r="H11" i="15"/>
  <c r="A12" i="15"/>
  <c r="B12" i="15"/>
  <c r="C12" i="15"/>
  <c r="D12" i="15"/>
  <c r="E22" i="8"/>
  <c r="E12" i="15" s="1"/>
  <c r="G12" i="15"/>
  <c r="H12" i="15"/>
  <c r="A13" i="15"/>
  <c r="B13" i="15"/>
  <c r="C13" i="15"/>
  <c r="D13" i="15"/>
  <c r="E23" i="8"/>
  <c r="E13" i="15" s="1"/>
  <c r="G13" i="15"/>
  <c r="H13" i="15"/>
  <c r="A14" i="15"/>
  <c r="B14" i="15"/>
  <c r="C14" i="15"/>
  <c r="D14" i="15"/>
  <c r="E24" i="8"/>
  <c r="E14" i="15" s="1"/>
  <c r="G14" i="15"/>
  <c r="H14" i="15"/>
  <c r="A15" i="15"/>
  <c r="B15" i="15"/>
  <c r="D15" i="15"/>
  <c r="E25" i="8"/>
  <c r="G15" i="15"/>
  <c r="C15" i="15"/>
  <c r="H15" i="15"/>
  <c r="A16" i="15"/>
  <c r="B16" i="15"/>
  <c r="D16" i="15"/>
  <c r="E26" i="8"/>
  <c r="G16" i="15"/>
  <c r="C16" i="15"/>
  <c r="H16" i="15"/>
  <c r="A17" i="15"/>
  <c r="B17" i="15"/>
  <c r="D17" i="15"/>
  <c r="E27" i="8"/>
  <c r="E17" i="15" s="1"/>
  <c r="G17" i="15"/>
  <c r="C17" i="15"/>
  <c r="H17" i="15"/>
  <c r="A18" i="15"/>
  <c r="B18" i="15"/>
  <c r="D18" i="15"/>
  <c r="E39" i="8"/>
  <c r="E18" i="15" s="1"/>
  <c r="G18" i="15"/>
  <c r="C18" i="15"/>
  <c r="H18" i="15"/>
  <c r="A19" i="15"/>
  <c r="B19" i="15"/>
  <c r="D19" i="15"/>
  <c r="E45" i="8"/>
  <c r="E19" i="15" s="1"/>
  <c r="G19" i="15"/>
  <c r="C19" i="15"/>
  <c r="H19" i="15"/>
  <c r="A20" i="15"/>
  <c r="B20" i="15"/>
  <c r="D20" i="15"/>
  <c r="E50" i="8"/>
  <c r="G20" i="15"/>
  <c r="C20" i="15"/>
  <c r="H20" i="15"/>
  <c r="A21" i="15"/>
  <c r="B21" i="15"/>
  <c r="D21" i="15"/>
  <c r="E54" i="8"/>
  <c r="E21" i="15" s="1"/>
  <c r="G21" i="15"/>
  <c r="C21" i="15"/>
  <c r="H21" i="15"/>
  <c r="A22" i="15"/>
  <c r="B22" i="15"/>
  <c r="D22" i="15"/>
  <c r="E55" i="8"/>
  <c r="E22" i="15" s="1"/>
  <c r="G22" i="15"/>
  <c r="C22" i="15"/>
  <c r="H22" i="15"/>
  <c r="A23" i="15"/>
  <c r="B23" i="15"/>
  <c r="D23" i="15"/>
  <c r="E56" i="8"/>
  <c r="G23" i="15"/>
  <c r="C23" i="15"/>
  <c r="H23" i="15"/>
  <c r="A24" i="15"/>
  <c r="B24" i="15"/>
  <c r="D24" i="15"/>
  <c r="E57" i="8"/>
  <c r="G24" i="15"/>
  <c r="C24" i="15"/>
  <c r="H24" i="15"/>
  <c r="A25" i="15"/>
  <c r="B25" i="15"/>
  <c r="D25" i="15"/>
  <c r="E58" i="8"/>
  <c r="E25" i="15" s="1"/>
  <c r="G25" i="15"/>
  <c r="C25" i="15"/>
  <c r="H25" i="15"/>
  <c r="A26" i="15"/>
  <c r="B26" i="15"/>
  <c r="D26" i="15"/>
  <c r="E59" i="8"/>
  <c r="E26" i="15" s="1"/>
  <c r="G26" i="15"/>
  <c r="C26" i="15"/>
  <c r="H26" i="15"/>
  <c r="A27" i="15"/>
  <c r="B27" i="15"/>
  <c r="D27" i="15"/>
  <c r="E60" i="8"/>
  <c r="G27" i="15"/>
  <c r="C27" i="15"/>
  <c r="H27" i="15"/>
  <c r="A28" i="15"/>
  <c r="C28" i="15"/>
  <c r="D28" i="15"/>
  <c r="G28" i="15"/>
  <c r="H28" i="15"/>
  <c r="B28" i="15"/>
  <c r="A29" i="15"/>
  <c r="C29" i="15"/>
  <c r="D29" i="15"/>
  <c r="E62" i="8"/>
  <c r="E29" i="15" s="1"/>
  <c r="G29" i="15"/>
  <c r="H29" i="15"/>
  <c r="B29" i="15"/>
  <c r="A30" i="15"/>
  <c r="C30" i="15"/>
  <c r="D30" i="15"/>
  <c r="E63" i="8"/>
  <c r="E30" i="15" s="1"/>
  <c r="G30" i="15"/>
  <c r="H30" i="15"/>
  <c r="B30" i="15"/>
  <c r="A31" i="15"/>
  <c r="C31" i="15"/>
  <c r="D31" i="15"/>
  <c r="E64" i="8"/>
  <c r="G31" i="15"/>
  <c r="H31" i="15"/>
  <c r="B31" i="15"/>
  <c r="A32" i="15"/>
  <c r="C32" i="15"/>
  <c r="D32" i="15"/>
  <c r="E65" i="8"/>
  <c r="G32" i="15"/>
  <c r="H32" i="15"/>
  <c r="B32" i="15"/>
  <c r="A33" i="15"/>
  <c r="C33" i="15"/>
  <c r="D33" i="15"/>
  <c r="G33" i="15"/>
  <c r="H33" i="15"/>
  <c r="B33" i="15"/>
  <c r="A34" i="15"/>
  <c r="C34" i="15"/>
  <c r="D34" i="15"/>
  <c r="E67" i="8"/>
  <c r="E34" i="15"/>
  <c r="G34" i="15"/>
  <c r="H34" i="15"/>
  <c r="B34" i="15"/>
  <c r="A35" i="15"/>
  <c r="C35" i="15"/>
  <c r="D35" i="15"/>
  <c r="E68" i="8"/>
  <c r="E35" i="15"/>
  <c r="G35" i="15"/>
  <c r="H35" i="15"/>
  <c r="B35" i="15"/>
  <c r="A36" i="15"/>
  <c r="C36" i="15"/>
  <c r="D36" i="15"/>
  <c r="E69" i="8"/>
  <c r="E36" i="15"/>
  <c r="G36" i="15"/>
  <c r="H36" i="15"/>
  <c r="B36" i="15"/>
  <c r="A37" i="15"/>
  <c r="C37" i="15"/>
  <c r="D37" i="15"/>
  <c r="E70" i="8"/>
  <c r="E37" i="15"/>
  <c r="G37" i="15"/>
  <c r="H37" i="15"/>
  <c r="B37" i="15"/>
  <c r="A38" i="15"/>
  <c r="C38" i="15"/>
  <c r="D38" i="15"/>
  <c r="E71" i="8"/>
  <c r="E38" i="15"/>
  <c r="G38" i="15"/>
  <c r="H38" i="15"/>
  <c r="B38" i="15"/>
  <c r="A39" i="15"/>
  <c r="C39" i="15"/>
  <c r="D39" i="15"/>
  <c r="E72" i="8"/>
  <c r="E39" i="15"/>
  <c r="G39" i="15"/>
  <c r="H39" i="15"/>
  <c r="B39" i="15"/>
  <c r="A40" i="15"/>
  <c r="C40" i="15"/>
  <c r="D40" i="15"/>
  <c r="E73" i="8"/>
  <c r="E40" i="15"/>
  <c r="G40" i="15"/>
  <c r="H40" i="15"/>
  <c r="B40" i="15"/>
  <c r="A41" i="15"/>
  <c r="C41" i="15"/>
  <c r="D41" i="15"/>
  <c r="E74" i="8"/>
  <c r="E41" i="15"/>
  <c r="G41" i="15"/>
  <c r="H41" i="15"/>
  <c r="B41" i="15"/>
  <c r="A42" i="15"/>
  <c r="C42" i="15"/>
  <c r="D42" i="15"/>
  <c r="E75" i="8"/>
  <c r="E42" i="15"/>
  <c r="G42" i="15"/>
  <c r="H42" i="15"/>
  <c r="B42" i="15"/>
  <c r="A43" i="15"/>
  <c r="C43" i="15"/>
  <c r="D43" i="15"/>
  <c r="E76" i="8"/>
  <c r="E43" i="15"/>
  <c r="G43" i="15"/>
  <c r="H43" i="15"/>
  <c r="B43" i="15"/>
  <c r="A44" i="15"/>
  <c r="C44" i="15"/>
  <c r="D44" i="15"/>
  <c r="E77" i="8"/>
  <c r="E44" i="15"/>
  <c r="G44" i="15"/>
  <c r="H44" i="15"/>
  <c r="B44" i="15"/>
  <c r="A45" i="15"/>
  <c r="C45" i="15"/>
  <c r="D45" i="15"/>
  <c r="E78" i="8"/>
  <c r="E45" i="15"/>
  <c r="G45" i="15"/>
  <c r="H45" i="15"/>
  <c r="B45" i="15"/>
  <c r="A46" i="15"/>
  <c r="D46" i="15"/>
  <c r="G46" i="15"/>
  <c r="C46" i="15"/>
  <c r="E46" i="15"/>
  <c r="H46" i="15"/>
  <c r="B46" i="15"/>
  <c r="A47" i="15"/>
  <c r="B47" i="15"/>
  <c r="D47" i="15"/>
  <c r="E79" i="8"/>
  <c r="E47" i="15" s="1"/>
  <c r="G47" i="15"/>
  <c r="C47" i="15"/>
  <c r="H47" i="15"/>
  <c r="A48" i="15"/>
  <c r="B48" i="15"/>
  <c r="D48" i="15"/>
  <c r="E80" i="8"/>
  <c r="G48" i="15"/>
  <c r="C48" i="15"/>
  <c r="H48" i="15"/>
  <c r="A49" i="15"/>
  <c r="B49" i="15"/>
  <c r="D49" i="15"/>
  <c r="E81" i="8"/>
  <c r="E49" i="15" s="1"/>
  <c r="G49" i="15"/>
  <c r="C49" i="15"/>
  <c r="H49" i="15"/>
  <c r="A50" i="15"/>
  <c r="B50" i="15"/>
  <c r="D50" i="15"/>
  <c r="E82" i="8"/>
  <c r="G50" i="15"/>
  <c r="C50" i="15"/>
  <c r="H50" i="15"/>
  <c r="A51" i="15"/>
  <c r="B51" i="15"/>
  <c r="D51" i="15"/>
  <c r="E84" i="8"/>
  <c r="G51" i="15"/>
  <c r="C51" i="15"/>
  <c r="H51" i="15"/>
  <c r="A52" i="15"/>
  <c r="B52" i="15"/>
  <c r="D52" i="15"/>
  <c r="E85" i="8"/>
  <c r="E52" i="15" s="1"/>
  <c r="G52" i="15"/>
  <c r="C52" i="15"/>
  <c r="H52" i="15"/>
  <c r="A53" i="15"/>
  <c r="B53" i="15"/>
  <c r="D53" i="15"/>
  <c r="E86" i="8"/>
  <c r="G53" i="15"/>
  <c r="C53" i="15"/>
  <c r="H53" i="15"/>
  <c r="A54" i="15"/>
  <c r="B54" i="15"/>
  <c r="D54" i="15"/>
  <c r="E88" i="8"/>
  <c r="G54" i="15"/>
  <c r="C54" i="15"/>
  <c r="H54" i="15"/>
  <c r="A55" i="15"/>
  <c r="B55" i="15"/>
  <c r="D55" i="15"/>
  <c r="E89" i="8"/>
  <c r="G55" i="15"/>
  <c r="C55" i="15"/>
  <c r="H55" i="15"/>
  <c r="A56" i="15"/>
  <c r="B56" i="15"/>
  <c r="D56" i="15"/>
  <c r="E90" i="8"/>
  <c r="E56" i="15" s="1"/>
  <c r="G56" i="15"/>
  <c r="C56" i="15"/>
  <c r="H56" i="15"/>
  <c r="A57" i="15"/>
  <c r="B57" i="15"/>
  <c r="D57" i="15"/>
  <c r="E91" i="8"/>
  <c r="E57" i="15" s="1"/>
  <c r="G57" i="15"/>
  <c r="C57" i="15"/>
  <c r="H57" i="15"/>
  <c r="A58" i="15"/>
  <c r="B58" i="15"/>
  <c r="D58" i="15"/>
  <c r="E92" i="8"/>
  <c r="G58" i="15"/>
  <c r="C58" i="15"/>
  <c r="H58" i="15"/>
  <c r="A59" i="15"/>
  <c r="B59" i="15"/>
  <c r="D59" i="15"/>
  <c r="E93" i="8"/>
  <c r="G59" i="15"/>
  <c r="C59" i="15"/>
  <c r="H59" i="15"/>
  <c r="A60" i="15"/>
  <c r="B60" i="15"/>
  <c r="D60" i="15"/>
  <c r="E94" i="8"/>
  <c r="E60" i="15" s="1"/>
  <c r="G60" i="15"/>
  <c r="C60" i="15"/>
  <c r="H60" i="15"/>
  <c r="A61" i="15"/>
  <c r="B61" i="15"/>
  <c r="D61" i="15"/>
  <c r="E95" i="8"/>
  <c r="G61" i="15"/>
  <c r="C61" i="15"/>
  <c r="H61" i="15"/>
  <c r="A62" i="15"/>
  <c r="B62" i="15"/>
  <c r="D62" i="15"/>
  <c r="E96" i="8"/>
  <c r="G62" i="15"/>
  <c r="C62" i="15"/>
  <c r="H62" i="15"/>
  <c r="A63" i="15"/>
  <c r="B63" i="15"/>
  <c r="D63" i="15"/>
  <c r="E97" i="8"/>
  <c r="G63" i="15"/>
  <c r="C63" i="15"/>
  <c r="H63" i="15"/>
  <c r="A64" i="15"/>
  <c r="B64" i="15"/>
  <c r="D64" i="15"/>
  <c r="E98" i="8"/>
  <c r="E64" i="15" s="1"/>
  <c r="G64" i="15"/>
  <c r="C64" i="15"/>
  <c r="H64" i="15"/>
  <c r="A65" i="15"/>
  <c r="B65" i="15"/>
  <c r="D65" i="15"/>
  <c r="E99" i="8"/>
  <c r="E65" i="15" s="1"/>
  <c r="G65" i="15"/>
  <c r="C65" i="15"/>
  <c r="H65" i="15"/>
  <c r="A66" i="15"/>
  <c r="B66" i="15"/>
  <c r="D66" i="15"/>
  <c r="E100" i="8"/>
  <c r="G66" i="15"/>
  <c r="C66" i="15"/>
  <c r="H66" i="15"/>
  <c r="A67" i="15"/>
  <c r="B67" i="15"/>
  <c r="D67" i="15"/>
  <c r="E101" i="8"/>
  <c r="G67" i="15"/>
  <c r="C67" i="15"/>
  <c r="H67" i="15"/>
  <c r="A68" i="15"/>
  <c r="B68" i="15"/>
  <c r="D68" i="15"/>
  <c r="E102" i="8"/>
  <c r="G68" i="15"/>
  <c r="C68" i="15"/>
  <c r="H68" i="15"/>
  <c r="A69" i="15"/>
  <c r="B69" i="15"/>
  <c r="D69" i="15"/>
  <c r="E104" i="8"/>
  <c r="G69" i="15"/>
  <c r="C69" i="15"/>
  <c r="H69" i="15"/>
  <c r="A70" i="15"/>
  <c r="B70" i="15"/>
  <c r="D70" i="15"/>
  <c r="E105" i="8"/>
  <c r="G70" i="15"/>
  <c r="C70" i="15"/>
  <c r="H70" i="15"/>
  <c r="A71" i="15"/>
  <c r="B71" i="15"/>
  <c r="D71" i="15"/>
  <c r="E106" i="8"/>
  <c r="G71" i="15"/>
  <c r="C71" i="15"/>
  <c r="H71" i="15"/>
  <c r="A72" i="15"/>
  <c r="B72" i="15"/>
  <c r="D72" i="15"/>
  <c r="E107" i="8"/>
  <c r="G72" i="15"/>
  <c r="C72" i="15"/>
  <c r="H72" i="15"/>
  <c r="A73" i="15"/>
  <c r="B73" i="15"/>
  <c r="D73" i="15"/>
  <c r="E108" i="8"/>
  <c r="E73" i="15" s="1"/>
  <c r="G73" i="15"/>
  <c r="C73" i="15"/>
  <c r="H73" i="15"/>
  <c r="A74" i="15"/>
  <c r="B74" i="15"/>
  <c r="D74" i="15"/>
  <c r="E109" i="8"/>
  <c r="G74" i="15"/>
  <c r="C74" i="15"/>
  <c r="H74" i="15"/>
  <c r="A75" i="15"/>
  <c r="B75" i="15"/>
  <c r="D75" i="15"/>
  <c r="E110" i="8"/>
  <c r="G75" i="15"/>
  <c r="C75" i="15"/>
  <c r="H75" i="15"/>
  <c r="A76" i="15"/>
  <c r="B76" i="15"/>
  <c r="D76" i="15"/>
  <c r="E111" i="8"/>
  <c r="G76" i="15"/>
  <c r="C76" i="15"/>
  <c r="H76" i="15"/>
  <c r="A77" i="15"/>
  <c r="B77" i="15"/>
  <c r="D77" i="15"/>
  <c r="E113" i="8"/>
  <c r="G77" i="15"/>
  <c r="C77" i="15"/>
  <c r="H77" i="15"/>
  <c r="A78" i="15"/>
  <c r="B78" i="15"/>
  <c r="E114" i="8"/>
  <c r="F78" i="15"/>
  <c r="D78" i="15"/>
  <c r="G78" i="15"/>
  <c r="C78" i="15"/>
  <c r="H78" i="15"/>
  <c r="A79" i="15"/>
  <c r="C79" i="15"/>
  <c r="D79" i="15"/>
  <c r="E115" i="8"/>
  <c r="F79" i="15"/>
  <c r="G79" i="15"/>
  <c r="H79" i="15"/>
  <c r="B79" i="15"/>
  <c r="A80" i="15"/>
  <c r="B80" i="15"/>
  <c r="D80" i="15"/>
  <c r="E116" i="8"/>
  <c r="F80" i="15"/>
  <c r="G80" i="15"/>
  <c r="C80" i="15"/>
  <c r="E80" i="15"/>
  <c r="H80" i="15"/>
  <c r="A81" i="15"/>
  <c r="B81" i="15"/>
  <c r="C81" i="15"/>
  <c r="E117" i="8"/>
  <c r="F81" i="15"/>
  <c r="D81" i="15"/>
  <c r="G81" i="15"/>
  <c r="H81" i="15"/>
  <c r="A82" i="15"/>
  <c r="C82" i="15"/>
  <c r="D82" i="15"/>
  <c r="E118" i="8"/>
  <c r="F82" i="15"/>
  <c r="G82" i="15"/>
  <c r="H82" i="15"/>
  <c r="B82" i="15"/>
  <c r="A83" i="15"/>
  <c r="C83" i="15"/>
  <c r="D83" i="15"/>
  <c r="G83" i="15"/>
  <c r="H83" i="15"/>
  <c r="B83" i="15"/>
  <c r="A84" i="15"/>
  <c r="C84" i="15"/>
  <c r="D84" i="15"/>
  <c r="E120" i="8"/>
  <c r="E84" i="15" s="1"/>
  <c r="G84" i="15"/>
  <c r="H84" i="15"/>
  <c r="B84" i="15"/>
  <c r="A85" i="15"/>
  <c r="C85" i="15"/>
  <c r="D85" i="15"/>
  <c r="E121" i="8"/>
  <c r="E85" i="15" s="1"/>
  <c r="G85" i="15"/>
  <c r="H85" i="15"/>
  <c r="B85" i="15"/>
  <c r="A86" i="15"/>
  <c r="C86" i="15"/>
  <c r="D86" i="15"/>
  <c r="E122" i="8"/>
  <c r="E86" i="15" s="1"/>
  <c r="G86" i="15"/>
  <c r="H86" i="15"/>
  <c r="B86" i="15"/>
  <c r="A87" i="15"/>
  <c r="C87" i="15"/>
  <c r="D87" i="15"/>
  <c r="E123" i="8"/>
  <c r="E87" i="15" s="1"/>
  <c r="G87" i="15"/>
  <c r="H87" i="15"/>
  <c r="B87" i="15"/>
  <c r="A88" i="15"/>
  <c r="C88" i="15"/>
  <c r="E88" i="15"/>
  <c r="D88" i="15"/>
  <c r="E124" i="8"/>
  <c r="G88" i="15"/>
  <c r="H88" i="15"/>
  <c r="B88" i="15"/>
  <c r="A89" i="15"/>
  <c r="C89" i="15"/>
  <c r="D89" i="15"/>
  <c r="E125" i="8"/>
  <c r="E89" i="15" s="1"/>
  <c r="G89" i="15"/>
  <c r="H89" i="15"/>
  <c r="B89" i="15"/>
  <c r="A90" i="15"/>
  <c r="C90" i="15"/>
  <c r="D90" i="15"/>
  <c r="E126" i="8"/>
  <c r="E90" i="15" s="1"/>
  <c r="G90" i="15"/>
  <c r="H90" i="15"/>
  <c r="B90" i="15"/>
  <c r="A91" i="15"/>
  <c r="C91" i="15"/>
  <c r="D91" i="15"/>
  <c r="E127" i="8"/>
  <c r="G91" i="15"/>
  <c r="H91" i="15"/>
  <c r="B91" i="15"/>
  <c r="A92" i="15"/>
  <c r="C92" i="15"/>
  <c r="D92" i="15"/>
  <c r="E128" i="8"/>
  <c r="G92" i="15"/>
  <c r="H92" i="15"/>
  <c r="B92" i="15"/>
  <c r="A93" i="15"/>
  <c r="C93" i="15"/>
  <c r="D93" i="15"/>
  <c r="E129" i="8"/>
  <c r="E93" i="15" s="1"/>
  <c r="G93" i="15"/>
  <c r="H93" i="15"/>
  <c r="B93" i="15"/>
  <c r="A94" i="15"/>
  <c r="C94" i="15"/>
  <c r="E94" i="15"/>
  <c r="D94" i="15"/>
  <c r="E130" i="8"/>
  <c r="G94" i="15"/>
  <c r="H94" i="15"/>
  <c r="B94" i="15"/>
  <c r="A95" i="15"/>
  <c r="C95" i="15"/>
  <c r="D95" i="15"/>
  <c r="E132" i="8"/>
  <c r="E95" i="15" s="1"/>
  <c r="G95" i="15"/>
  <c r="H95" i="15"/>
  <c r="B95" i="15"/>
  <c r="A96" i="15"/>
  <c r="C96" i="15"/>
  <c r="E96" i="15"/>
  <c r="D96" i="15"/>
  <c r="E133" i="8"/>
  <c r="G96" i="15"/>
  <c r="H96" i="15"/>
  <c r="B96" i="15"/>
  <c r="A97" i="15"/>
  <c r="C97" i="15"/>
  <c r="D97" i="15"/>
  <c r="E134" i="8"/>
  <c r="G97" i="15"/>
  <c r="H97" i="15"/>
  <c r="B97" i="15"/>
  <c r="A98" i="15"/>
  <c r="C98" i="15"/>
  <c r="D98" i="15"/>
  <c r="E135" i="8"/>
  <c r="E98" i="15" s="1"/>
  <c r="G98" i="15"/>
  <c r="H98" i="15"/>
  <c r="B98" i="15"/>
  <c r="A99" i="15"/>
  <c r="C99" i="15"/>
  <c r="D99" i="15"/>
  <c r="E136" i="8"/>
  <c r="G99" i="15"/>
  <c r="H99" i="15"/>
  <c r="B99" i="15"/>
  <c r="A100" i="15"/>
  <c r="C100" i="15"/>
  <c r="D100" i="15"/>
  <c r="E137" i="8"/>
  <c r="E100" i="15" s="1"/>
  <c r="G100" i="15"/>
  <c r="H100" i="15"/>
  <c r="B100" i="15"/>
  <c r="A101" i="15"/>
  <c r="C101" i="15"/>
  <c r="D101" i="15"/>
  <c r="E138" i="8"/>
  <c r="E101" i="15" s="1"/>
  <c r="G101" i="15"/>
  <c r="H101" i="15"/>
  <c r="B101" i="15"/>
  <c r="A102" i="15"/>
  <c r="C102" i="15"/>
  <c r="D102" i="15"/>
  <c r="E139" i="8"/>
  <c r="E102" i="15" s="1"/>
  <c r="G102" i="15"/>
  <c r="H102" i="15"/>
  <c r="B102" i="15"/>
  <c r="A103" i="15"/>
  <c r="C103" i="15"/>
  <c r="D103" i="15"/>
  <c r="E140" i="8"/>
  <c r="G103" i="15"/>
  <c r="H103" i="15"/>
  <c r="B103" i="15"/>
  <c r="A104" i="15"/>
  <c r="C104" i="15"/>
  <c r="E104" i="15"/>
  <c r="D104" i="15"/>
  <c r="E141" i="8"/>
  <c r="G104" i="15"/>
  <c r="H104" i="15"/>
  <c r="B104" i="15"/>
  <c r="A105" i="15"/>
  <c r="C105" i="15"/>
  <c r="D105" i="15"/>
  <c r="E142" i="8"/>
  <c r="G105" i="15"/>
  <c r="H105" i="15"/>
  <c r="B105" i="15"/>
  <c r="A106" i="15"/>
  <c r="C106" i="15"/>
  <c r="D106" i="15"/>
  <c r="E143" i="8"/>
  <c r="E106" i="15" s="1"/>
  <c r="G106" i="15"/>
  <c r="H106" i="15"/>
  <c r="B106" i="15"/>
  <c r="A107" i="15"/>
  <c r="C107" i="15"/>
  <c r="D107" i="15"/>
  <c r="E144" i="8"/>
  <c r="E107" i="15" s="1"/>
  <c r="G107" i="15"/>
  <c r="H107" i="15"/>
  <c r="B107" i="15"/>
  <c r="A108" i="15"/>
  <c r="C108" i="15"/>
  <c r="D108" i="15"/>
  <c r="E145" i="8"/>
  <c r="G108" i="15"/>
  <c r="H108" i="15"/>
  <c r="B108" i="15"/>
  <c r="A109" i="15"/>
  <c r="C109" i="15"/>
  <c r="D109" i="15"/>
  <c r="E146" i="8"/>
  <c r="E109" i="15" s="1"/>
  <c r="G109" i="15"/>
  <c r="H109" i="15"/>
  <c r="B109" i="15"/>
  <c r="A110" i="15"/>
  <c r="C110" i="15"/>
  <c r="E110" i="15"/>
  <c r="D110" i="15"/>
  <c r="E147" i="8"/>
  <c r="G110" i="15"/>
  <c r="H110" i="15"/>
  <c r="B110" i="15"/>
  <c r="A111" i="15"/>
  <c r="C111" i="15"/>
  <c r="D111" i="15"/>
  <c r="E148" i="8"/>
  <c r="E111" i="15" s="1"/>
  <c r="G111" i="15"/>
  <c r="H111" i="15"/>
  <c r="B111" i="15"/>
  <c r="A112" i="15"/>
  <c r="C112" i="15"/>
  <c r="E112" i="15"/>
  <c r="D112" i="15"/>
  <c r="E149" i="8"/>
  <c r="G112" i="15"/>
  <c r="H112" i="15"/>
  <c r="B112" i="15"/>
  <c r="A113" i="15"/>
  <c r="C113" i="15"/>
  <c r="D113" i="15"/>
  <c r="E150" i="8"/>
  <c r="G113" i="15"/>
  <c r="H113" i="15"/>
  <c r="B113" i="15"/>
  <c r="A114" i="15"/>
  <c r="C114" i="15"/>
  <c r="D114" i="15"/>
  <c r="E151" i="8"/>
  <c r="E114" i="15" s="1"/>
  <c r="G114" i="15"/>
  <c r="H114" i="15"/>
  <c r="B114" i="15"/>
  <c r="A115" i="15"/>
  <c r="C115" i="15"/>
  <c r="D115" i="15"/>
  <c r="E152" i="8"/>
  <c r="G115" i="15"/>
  <c r="H115" i="15"/>
  <c r="B115" i="15"/>
  <c r="A116" i="15"/>
  <c r="C116" i="15"/>
  <c r="D116" i="15"/>
  <c r="E154" i="8"/>
  <c r="E116" i="15" s="1"/>
  <c r="G116" i="15"/>
  <c r="H116" i="15"/>
  <c r="B116" i="15"/>
  <c r="A117" i="15"/>
  <c r="C117" i="15"/>
  <c r="D117" i="15"/>
  <c r="E155" i="8"/>
  <c r="G117" i="15"/>
  <c r="H117" i="15"/>
  <c r="B117" i="15"/>
  <c r="A118" i="15"/>
  <c r="C118" i="15"/>
  <c r="D118" i="15"/>
  <c r="E156" i="8"/>
  <c r="E118" i="15" s="1"/>
  <c r="G118" i="15"/>
  <c r="H118" i="15"/>
  <c r="B118" i="15"/>
  <c r="A119" i="15"/>
  <c r="C119" i="15"/>
  <c r="D119" i="15"/>
  <c r="E157" i="8"/>
  <c r="E119" i="15" s="1"/>
  <c r="G119" i="15"/>
  <c r="H119" i="15"/>
  <c r="B119" i="15"/>
  <c r="A120" i="15"/>
  <c r="C120" i="15"/>
  <c r="E120" i="15"/>
  <c r="D120" i="15"/>
  <c r="E158" i="8"/>
  <c r="G120" i="15"/>
  <c r="H120" i="15"/>
  <c r="B120" i="15"/>
  <c r="A121" i="15"/>
  <c r="C121" i="15"/>
  <c r="D121" i="15"/>
  <c r="E160" i="8"/>
  <c r="E121" i="15" s="1"/>
  <c r="G121" i="15"/>
  <c r="H121" i="15"/>
  <c r="B121" i="15"/>
  <c r="A122" i="15"/>
  <c r="C122" i="15"/>
  <c r="D122" i="15"/>
  <c r="E161" i="8"/>
  <c r="E122" i="15" s="1"/>
  <c r="G122" i="15"/>
  <c r="H122" i="15"/>
  <c r="B122" i="15"/>
  <c r="A123" i="15"/>
  <c r="C123" i="15"/>
  <c r="D123" i="15"/>
  <c r="E163" i="8"/>
  <c r="G123" i="15"/>
  <c r="H123" i="15"/>
  <c r="B123" i="15"/>
  <c r="A124" i="15"/>
  <c r="C124" i="15"/>
  <c r="D124" i="15"/>
  <c r="E164" i="8"/>
  <c r="G124" i="15"/>
  <c r="H124" i="15"/>
  <c r="B124" i="15"/>
  <c r="A125" i="15"/>
  <c r="C125" i="15"/>
  <c r="D125" i="15"/>
  <c r="E165" i="8"/>
  <c r="E125" i="15" s="1"/>
  <c r="G125" i="15"/>
  <c r="H125" i="15"/>
  <c r="B125" i="15"/>
  <c r="A126" i="15"/>
  <c r="C126" i="15"/>
  <c r="E126" i="15"/>
  <c r="D126" i="15"/>
  <c r="E166" i="8"/>
  <c r="G126" i="15"/>
  <c r="H126" i="15"/>
  <c r="B126" i="15"/>
  <c r="A127" i="15"/>
  <c r="C127" i="15"/>
  <c r="D127" i="15"/>
  <c r="E167" i="8"/>
  <c r="E127" i="15" s="1"/>
  <c r="G127" i="15"/>
  <c r="H127" i="15"/>
  <c r="B127" i="15"/>
  <c r="A128" i="15"/>
  <c r="C128" i="15"/>
  <c r="E128" i="15"/>
  <c r="D128" i="15"/>
  <c r="E168" i="8"/>
  <c r="G128" i="15"/>
  <c r="H128" i="15"/>
  <c r="B128" i="15"/>
  <c r="A129" i="15"/>
  <c r="C129" i="15"/>
  <c r="D129" i="15"/>
  <c r="E169" i="8"/>
  <c r="G129" i="15"/>
  <c r="H129" i="15"/>
  <c r="B129" i="15"/>
  <c r="A130" i="15"/>
  <c r="C130" i="15"/>
  <c r="D130" i="15"/>
  <c r="E170" i="8"/>
  <c r="E130" i="15" s="1"/>
  <c r="G130" i="15"/>
  <c r="H130" i="15"/>
  <c r="B130" i="15"/>
  <c r="A131" i="15"/>
  <c r="C131" i="15"/>
  <c r="D131" i="15"/>
  <c r="E171" i="8"/>
  <c r="G131" i="15"/>
  <c r="H131" i="15"/>
  <c r="B131" i="15"/>
  <c r="A132" i="15"/>
  <c r="C132" i="15"/>
  <c r="D132" i="15"/>
  <c r="E172" i="8"/>
  <c r="E132" i="15" s="1"/>
  <c r="G132" i="15"/>
  <c r="H132" i="15"/>
  <c r="B132" i="15"/>
  <c r="A133" i="15"/>
  <c r="C133" i="15"/>
  <c r="D133" i="15"/>
  <c r="E173" i="8"/>
  <c r="E133" i="15" s="1"/>
  <c r="G133" i="15"/>
  <c r="H133" i="15"/>
  <c r="B133" i="15"/>
  <c r="A134" i="15"/>
  <c r="C134" i="15"/>
  <c r="D134" i="15"/>
  <c r="E174" i="8"/>
  <c r="E134" i="15" s="1"/>
  <c r="G134" i="15"/>
  <c r="H134" i="15"/>
  <c r="B134" i="15"/>
  <c r="A135" i="15"/>
  <c r="C135" i="15"/>
  <c r="D135" i="15"/>
  <c r="E175" i="8"/>
  <c r="G135" i="15"/>
  <c r="H135" i="15"/>
  <c r="B135" i="15"/>
  <c r="A136" i="15"/>
  <c r="C136" i="15"/>
  <c r="E136" i="15"/>
  <c r="D136" i="15"/>
  <c r="E176" i="8"/>
  <c r="G136" i="15"/>
  <c r="H136" i="15"/>
  <c r="B136" i="15"/>
  <c r="A137" i="15"/>
  <c r="C137" i="15"/>
  <c r="D137" i="15"/>
  <c r="E177" i="8"/>
  <c r="E137" i="15" s="1"/>
  <c r="G137" i="15"/>
  <c r="H137" i="15"/>
  <c r="B137" i="15"/>
  <c r="A138" i="15"/>
  <c r="C138" i="15"/>
  <c r="D138" i="15"/>
  <c r="E178" i="8"/>
  <c r="E138" i="15" s="1"/>
  <c r="G138" i="15"/>
  <c r="H138" i="15"/>
  <c r="B138" i="15"/>
  <c r="A139" i="15"/>
  <c r="C139" i="15"/>
  <c r="D139" i="15"/>
  <c r="E179" i="8"/>
  <c r="G139" i="15"/>
  <c r="H139" i="15"/>
  <c r="B139" i="15"/>
  <c r="A140" i="15"/>
  <c r="C140" i="15"/>
  <c r="D140" i="15"/>
  <c r="E180" i="8"/>
  <c r="G140" i="15"/>
  <c r="H140" i="15"/>
  <c r="B140" i="15"/>
  <c r="A141" i="15"/>
  <c r="C141" i="15"/>
  <c r="D141" i="15"/>
  <c r="E181" i="8"/>
  <c r="E141" i="15" s="1"/>
  <c r="G141" i="15"/>
  <c r="H141" i="15"/>
  <c r="B141" i="15"/>
  <c r="A142" i="15"/>
  <c r="C142" i="15"/>
  <c r="E142" i="15"/>
  <c r="D142" i="15"/>
  <c r="E182" i="8"/>
  <c r="G142" i="15"/>
  <c r="H142" i="15"/>
  <c r="B142" i="15"/>
  <c r="A143" i="15"/>
  <c r="C143" i="15"/>
  <c r="D143" i="15"/>
  <c r="E183" i="8"/>
  <c r="E143" i="15" s="1"/>
  <c r="G143" i="15"/>
  <c r="H143" i="15"/>
  <c r="B143" i="15"/>
  <c r="A144" i="15"/>
  <c r="C144" i="15"/>
  <c r="E144" i="15"/>
  <c r="D144" i="15"/>
  <c r="E184" i="8"/>
  <c r="G144" i="15"/>
  <c r="H144" i="15"/>
  <c r="B144" i="15"/>
  <c r="A145" i="15"/>
  <c r="D145" i="15"/>
  <c r="E185" i="8"/>
  <c r="E145" i="15" s="1"/>
  <c r="G145" i="15"/>
  <c r="C145" i="15"/>
  <c r="H145" i="15"/>
  <c r="B145" i="15"/>
  <c r="A146" i="15"/>
  <c r="D146" i="15"/>
  <c r="E186" i="8"/>
  <c r="E146" i="15" s="1"/>
  <c r="G146" i="15"/>
  <c r="C146" i="15"/>
  <c r="H146" i="15"/>
  <c r="B146" i="15"/>
  <c r="A147" i="15"/>
  <c r="D147" i="15"/>
  <c r="E187" i="8"/>
  <c r="E147" i="15" s="1"/>
  <c r="G147" i="15"/>
  <c r="C147" i="15"/>
  <c r="H147" i="15"/>
  <c r="B147" i="15"/>
  <c r="A148" i="15"/>
  <c r="D148" i="15"/>
  <c r="E188" i="8"/>
  <c r="E148" i="15" s="1"/>
  <c r="G148" i="15"/>
  <c r="C148" i="15"/>
  <c r="H148" i="15"/>
  <c r="B148" i="15"/>
  <c r="A149" i="15"/>
  <c r="C149" i="15"/>
  <c r="D149" i="15"/>
  <c r="E189" i="8"/>
  <c r="E149" i="15" s="1"/>
  <c r="G149" i="15"/>
  <c r="H149" i="15"/>
  <c r="B149" i="15"/>
  <c r="A150" i="15"/>
  <c r="C150" i="15"/>
  <c r="D150" i="15"/>
  <c r="E190" i="8"/>
  <c r="E150" i="15" s="1"/>
  <c r="G150" i="15"/>
  <c r="H150" i="15"/>
  <c r="B150" i="15"/>
  <c r="A151" i="15"/>
  <c r="C151" i="15"/>
  <c r="D151" i="15"/>
  <c r="E191" i="8"/>
  <c r="E151" i="15" s="1"/>
  <c r="G151" i="15"/>
  <c r="H151" i="15"/>
  <c r="B151" i="15"/>
  <c r="A152" i="15"/>
  <c r="C152" i="15"/>
  <c r="D152" i="15"/>
  <c r="E192" i="8"/>
  <c r="G152" i="15"/>
  <c r="H152" i="15"/>
  <c r="B152" i="15"/>
  <c r="A153" i="15"/>
  <c r="D153" i="15"/>
  <c r="E193" i="8"/>
  <c r="E153" i="15" s="1"/>
  <c r="G153" i="15"/>
  <c r="C153" i="15"/>
  <c r="H153" i="15"/>
  <c r="B153" i="15"/>
  <c r="A154" i="15"/>
  <c r="D154" i="15"/>
  <c r="E194" i="8"/>
  <c r="E154" i="15" s="1"/>
  <c r="G154" i="15"/>
  <c r="C154" i="15"/>
  <c r="H154" i="15"/>
  <c r="B154" i="15"/>
  <c r="A155" i="15"/>
  <c r="D155" i="15"/>
  <c r="E195" i="8"/>
  <c r="E155" i="15" s="1"/>
  <c r="G155" i="15"/>
  <c r="C155" i="15"/>
  <c r="H155" i="15"/>
  <c r="B155" i="15"/>
  <c r="A156" i="15"/>
  <c r="D156" i="15"/>
  <c r="E196" i="8"/>
  <c r="E156" i="15" s="1"/>
  <c r="G156" i="15"/>
  <c r="C156" i="15"/>
  <c r="H156" i="15"/>
  <c r="B156" i="15"/>
  <c r="A157" i="15"/>
  <c r="C157" i="15"/>
  <c r="D157" i="15"/>
  <c r="E197" i="8"/>
  <c r="E157" i="15" s="1"/>
  <c r="G157" i="15"/>
  <c r="H157" i="15"/>
  <c r="B157" i="15"/>
  <c r="A158" i="15"/>
  <c r="D158" i="15"/>
  <c r="E198" i="8"/>
  <c r="E158" i="15" s="1"/>
  <c r="G158" i="15"/>
  <c r="C158" i="15"/>
  <c r="H158" i="15"/>
  <c r="B158" i="15"/>
  <c r="A159" i="15"/>
  <c r="C159" i="15"/>
  <c r="D159" i="15"/>
  <c r="E199" i="8"/>
  <c r="E159" i="15" s="1"/>
  <c r="G159" i="15"/>
  <c r="H159" i="15"/>
  <c r="B159" i="15"/>
  <c r="A160" i="15"/>
  <c r="C160" i="15"/>
  <c r="D160" i="15"/>
  <c r="E200" i="8"/>
  <c r="E160" i="15" s="1"/>
  <c r="G160" i="15"/>
  <c r="H160" i="15"/>
  <c r="B160" i="15"/>
  <c r="A161" i="15"/>
  <c r="D161" i="15"/>
  <c r="E201" i="8"/>
  <c r="E161" i="15" s="1"/>
  <c r="G161" i="15"/>
  <c r="C161" i="15"/>
  <c r="H161" i="15"/>
  <c r="B161" i="15"/>
  <c r="A162" i="15"/>
  <c r="C162" i="15"/>
  <c r="D162" i="15"/>
  <c r="E202" i="8"/>
  <c r="E162" i="15" s="1"/>
  <c r="G162" i="15"/>
  <c r="H162" i="15"/>
  <c r="B162" i="15"/>
  <c r="A163" i="15"/>
  <c r="D163" i="15"/>
  <c r="E203" i="8"/>
  <c r="E163" i="15" s="1"/>
  <c r="G163" i="15"/>
  <c r="C163" i="15"/>
  <c r="H163" i="15"/>
  <c r="B163" i="15"/>
  <c r="A164" i="15"/>
  <c r="D164" i="15"/>
  <c r="E204" i="8"/>
  <c r="E164" i="15" s="1"/>
  <c r="G164" i="15"/>
  <c r="C164" i="15"/>
  <c r="H164" i="15"/>
  <c r="B164" i="15"/>
  <c r="A165" i="15"/>
  <c r="C165" i="15"/>
  <c r="D165" i="15"/>
  <c r="E205" i="8"/>
  <c r="G165" i="15"/>
  <c r="H165" i="15"/>
  <c r="B165" i="15"/>
  <c r="A166" i="15"/>
  <c r="D166" i="15"/>
  <c r="E206" i="8"/>
  <c r="E166" i="15" s="1"/>
  <c r="G166" i="15"/>
  <c r="C166" i="15"/>
  <c r="H166" i="15"/>
  <c r="B166" i="15"/>
  <c r="A167" i="15"/>
  <c r="C167" i="15"/>
  <c r="D167" i="15"/>
  <c r="E207" i="8"/>
  <c r="E167" i="15" s="1"/>
  <c r="G167" i="15"/>
  <c r="H167" i="15"/>
  <c r="B167" i="15"/>
  <c r="A168" i="15"/>
  <c r="D168" i="15"/>
  <c r="E208" i="8"/>
  <c r="E168" i="15" s="1"/>
  <c r="G168" i="15"/>
  <c r="C168" i="15"/>
  <c r="H168" i="15"/>
  <c r="B168" i="15"/>
  <c r="A169" i="15"/>
  <c r="D169" i="15"/>
  <c r="E209" i="8"/>
  <c r="G169" i="15"/>
  <c r="C169" i="15"/>
  <c r="H169" i="15"/>
  <c r="B169" i="15"/>
  <c r="A170" i="15"/>
  <c r="C170" i="15"/>
  <c r="D170" i="15"/>
  <c r="E210" i="8"/>
  <c r="E170" i="15" s="1"/>
  <c r="G170" i="15"/>
  <c r="H170" i="15"/>
  <c r="B170" i="15"/>
  <c r="A171" i="15"/>
  <c r="D171" i="15"/>
  <c r="E211" i="8"/>
  <c r="E171" i="15" s="1"/>
  <c r="G171" i="15"/>
  <c r="C171" i="15"/>
  <c r="H171" i="15"/>
  <c r="B171" i="15"/>
  <c r="A172" i="15"/>
  <c r="C172" i="15"/>
  <c r="D172" i="15"/>
  <c r="E212" i="8"/>
  <c r="G172" i="15"/>
  <c r="H172" i="15"/>
  <c r="B172" i="15"/>
  <c r="A173" i="15"/>
  <c r="C173" i="15"/>
  <c r="D173" i="15"/>
  <c r="E213" i="8"/>
  <c r="E173" i="15" s="1"/>
  <c r="G173" i="15"/>
  <c r="H173" i="15"/>
  <c r="B173" i="15"/>
  <c r="A174" i="15"/>
  <c r="D174" i="15"/>
  <c r="E214" i="8"/>
  <c r="E174" i="15" s="1"/>
  <c r="G174" i="15"/>
  <c r="C174" i="15"/>
  <c r="H174" i="15"/>
  <c r="B174" i="15"/>
  <c r="A175" i="15"/>
  <c r="C175" i="15"/>
  <c r="D175" i="15"/>
  <c r="E215" i="8"/>
  <c r="G175" i="15"/>
  <c r="H175" i="15"/>
  <c r="B175" i="15"/>
  <c r="A176" i="15"/>
  <c r="D176" i="15"/>
  <c r="E216" i="8"/>
  <c r="E176" i="15" s="1"/>
  <c r="G176" i="15"/>
  <c r="C176" i="15"/>
  <c r="H176" i="15"/>
  <c r="B176" i="15"/>
  <c r="A177" i="15"/>
  <c r="B177" i="15"/>
  <c r="D177" i="15"/>
  <c r="E217" i="8"/>
  <c r="E177" i="15" s="1"/>
  <c r="G177" i="15"/>
  <c r="C177" i="15"/>
  <c r="H177" i="15"/>
  <c r="A178" i="15"/>
  <c r="B178" i="15"/>
  <c r="D178" i="15"/>
  <c r="E218" i="8"/>
  <c r="G178" i="15"/>
  <c r="C178" i="15"/>
  <c r="H178" i="15"/>
  <c r="A179" i="15"/>
  <c r="B179" i="15"/>
  <c r="D179" i="15"/>
  <c r="E219" i="8"/>
  <c r="E179" i="15" s="1"/>
  <c r="G179" i="15"/>
  <c r="C179" i="15"/>
  <c r="H179" i="15"/>
  <c r="A180" i="15"/>
  <c r="B180" i="15"/>
  <c r="D180" i="15"/>
  <c r="E220" i="8"/>
  <c r="G180" i="15"/>
  <c r="C180" i="15"/>
  <c r="H180" i="15"/>
  <c r="A181" i="15"/>
  <c r="B181" i="15"/>
  <c r="D181" i="15"/>
  <c r="E221" i="8"/>
  <c r="E181" i="15" s="1"/>
  <c r="G181" i="15"/>
  <c r="C181" i="15"/>
  <c r="H181" i="15"/>
  <c r="A182" i="15"/>
  <c r="B182" i="15"/>
  <c r="D182" i="15"/>
  <c r="E222" i="8"/>
  <c r="E182" i="15" s="1"/>
  <c r="G182" i="15"/>
  <c r="C182" i="15"/>
  <c r="H182" i="15"/>
  <c r="A183" i="15"/>
  <c r="B183" i="15"/>
  <c r="D183" i="15"/>
  <c r="E223" i="8"/>
  <c r="E183" i="15" s="1"/>
  <c r="G183" i="15"/>
  <c r="C183" i="15"/>
  <c r="H183" i="15"/>
  <c r="A184" i="15"/>
  <c r="B184" i="15"/>
  <c r="D184" i="15"/>
  <c r="E224" i="8"/>
  <c r="G184" i="15"/>
  <c r="C184" i="15"/>
  <c r="H184" i="15"/>
  <c r="A185" i="15"/>
  <c r="B185" i="15"/>
  <c r="D185" i="15"/>
  <c r="E225" i="8"/>
  <c r="E185" i="15" s="1"/>
  <c r="G185" i="15"/>
  <c r="C185" i="15"/>
  <c r="H185" i="15"/>
  <c r="A186" i="15"/>
  <c r="B186" i="15"/>
  <c r="D186" i="15"/>
  <c r="E226" i="8"/>
  <c r="E186" i="15" s="1"/>
  <c r="G186" i="15"/>
  <c r="C186" i="15"/>
  <c r="H186" i="15"/>
  <c r="A187" i="15"/>
  <c r="B187" i="15"/>
  <c r="D187" i="15"/>
  <c r="E227" i="8"/>
  <c r="E187" i="15" s="1"/>
  <c r="G187" i="15"/>
  <c r="C187" i="15"/>
  <c r="H187" i="15"/>
  <c r="A188" i="15"/>
  <c r="B188" i="15"/>
  <c r="D188" i="15"/>
  <c r="E228" i="8"/>
  <c r="G188" i="15"/>
  <c r="C188" i="15"/>
  <c r="H188" i="15"/>
  <c r="A189" i="15"/>
  <c r="B189" i="15"/>
  <c r="D189" i="15"/>
  <c r="E229" i="8"/>
  <c r="E189" i="15" s="1"/>
  <c r="G189" i="15"/>
  <c r="C189" i="15"/>
  <c r="H189" i="15"/>
  <c r="A190" i="15"/>
  <c r="B190" i="15"/>
  <c r="D190" i="15"/>
  <c r="E230" i="8"/>
  <c r="E190" i="15" s="1"/>
  <c r="G190" i="15"/>
  <c r="C190" i="15"/>
  <c r="H190" i="15"/>
  <c r="A191" i="15"/>
  <c r="B191" i="15"/>
  <c r="D191" i="15"/>
  <c r="E231" i="8"/>
  <c r="G191" i="15"/>
  <c r="C191" i="15"/>
  <c r="H191" i="15"/>
  <c r="A192" i="15"/>
  <c r="B192" i="15"/>
  <c r="D192" i="15"/>
  <c r="E232" i="8"/>
  <c r="G192" i="15"/>
  <c r="C192" i="15"/>
  <c r="H192" i="15"/>
  <c r="A193" i="15"/>
  <c r="B193" i="15"/>
  <c r="D193" i="15"/>
  <c r="E236" i="8"/>
  <c r="E193" i="15" s="1"/>
  <c r="G193" i="15"/>
  <c r="C193" i="15"/>
  <c r="H193" i="15"/>
  <c r="A194" i="15"/>
  <c r="B194" i="15"/>
  <c r="D194" i="15"/>
  <c r="E237" i="8"/>
  <c r="G194" i="15"/>
  <c r="C194" i="15"/>
  <c r="H194" i="15"/>
  <c r="A195" i="15"/>
  <c r="B195" i="15"/>
  <c r="D195" i="15"/>
  <c r="E238" i="8"/>
  <c r="E195" i="15" s="1"/>
  <c r="G195" i="15"/>
  <c r="C195" i="15"/>
  <c r="H195" i="15"/>
  <c r="A196" i="15"/>
  <c r="B196" i="15"/>
  <c r="D196" i="15"/>
  <c r="E239" i="8"/>
  <c r="G196" i="15"/>
  <c r="C196" i="15"/>
  <c r="H196" i="15"/>
  <c r="A197" i="15"/>
  <c r="B197" i="15"/>
  <c r="D197" i="15"/>
  <c r="E240" i="8"/>
  <c r="E197" i="15" s="1"/>
  <c r="G197" i="15"/>
  <c r="C197" i="15"/>
  <c r="H197" i="15"/>
  <c r="A198" i="15"/>
  <c r="B198" i="15"/>
  <c r="D198" i="15"/>
  <c r="E241" i="8"/>
  <c r="E198" i="15" s="1"/>
  <c r="G198" i="15"/>
  <c r="C198" i="15"/>
  <c r="H198" i="15"/>
  <c r="A199" i="15"/>
  <c r="B199" i="15"/>
  <c r="D199" i="15"/>
  <c r="E243" i="8"/>
  <c r="G199" i="15"/>
  <c r="C199" i="15"/>
  <c r="H199" i="15"/>
  <c r="A200" i="15"/>
  <c r="B200" i="15"/>
  <c r="D200" i="15"/>
  <c r="E244" i="8"/>
  <c r="G200" i="15"/>
  <c r="C200" i="15"/>
  <c r="H200" i="15"/>
  <c r="A201" i="15"/>
  <c r="B201" i="15"/>
  <c r="D201" i="15"/>
  <c r="E245" i="8"/>
  <c r="E201" i="15" s="1"/>
  <c r="G201" i="15"/>
  <c r="C201" i="15"/>
  <c r="H201" i="15"/>
  <c r="A202" i="15"/>
  <c r="B202" i="15"/>
  <c r="D202" i="15"/>
  <c r="E246" i="8"/>
  <c r="E202" i="15" s="1"/>
  <c r="G202" i="15"/>
  <c r="C202" i="15"/>
  <c r="H202" i="15"/>
  <c r="A203" i="15"/>
  <c r="B203" i="15"/>
  <c r="D203" i="15"/>
  <c r="E249" i="8"/>
  <c r="E203" i="15" s="1"/>
  <c r="G203" i="15"/>
  <c r="C203" i="15"/>
  <c r="H203" i="15"/>
  <c r="A204" i="15"/>
  <c r="B204" i="15"/>
  <c r="D204" i="15"/>
  <c r="E250" i="8"/>
  <c r="G204" i="15"/>
  <c r="C204" i="15"/>
  <c r="H204" i="15"/>
  <c r="A205" i="15"/>
  <c r="B205" i="15"/>
  <c r="D205" i="15"/>
  <c r="E254" i="8"/>
  <c r="E205" i="15" s="1"/>
  <c r="G205" i="15"/>
  <c r="C205" i="15"/>
  <c r="H205" i="15"/>
  <c r="A206" i="15"/>
  <c r="C206" i="15"/>
  <c r="D206" i="15"/>
  <c r="G206" i="15"/>
  <c r="H206" i="15"/>
  <c r="B206" i="15"/>
  <c r="A207" i="15"/>
  <c r="C207" i="15"/>
  <c r="D207" i="15"/>
  <c r="E255" i="8"/>
  <c r="E208" i="15" s="1"/>
  <c r="E207" i="15"/>
  <c r="G207" i="15"/>
  <c r="H207" i="15"/>
  <c r="B207" i="15"/>
  <c r="A208" i="15"/>
  <c r="B208" i="15"/>
  <c r="D208" i="15"/>
  <c r="G208" i="15"/>
  <c r="C208" i="15"/>
  <c r="H208" i="15"/>
  <c r="A209" i="15"/>
  <c r="C209" i="15"/>
  <c r="D209" i="15"/>
  <c r="E256" i="8"/>
  <c r="E209" i="15" s="1"/>
  <c r="G209" i="15"/>
  <c r="H209" i="15"/>
  <c r="B209" i="15"/>
  <c r="A210" i="15"/>
  <c r="C210" i="15"/>
  <c r="D210" i="15"/>
  <c r="E257" i="8"/>
  <c r="E210" i="15" s="1"/>
  <c r="G210" i="15"/>
  <c r="H210" i="15"/>
  <c r="B210" i="15"/>
  <c r="A211" i="15"/>
  <c r="C211" i="15"/>
  <c r="E211" i="15"/>
  <c r="D211" i="15"/>
  <c r="E259" i="8"/>
  <c r="G211" i="15"/>
  <c r="H211" i="15"/>
  <c r="B211" i="15"/>
  <c r="A212" i="15"/>
  <c r="D212" i="15"/>
  <c r="E260" i="8"/>
  <c r="E212" i="15" s="1"/>
  <c r="G212" i="15"/>
  <c r="C212" i="15"/>
  <c r="H212" i="15"/>
  <c r="B212" i="15"/>
  <c r="A213" i="15"/>
  <c r="D213" i="15"/>
  <c r="E261" i="8"/>
  <c r="F261" i="8" s="1"/>
  <c r="Z261" i="8" s="1"/>
  <c r="G213" i="15"/>
  <c r="C213" i="15"/>
  <c r="H213" i="15"/>
  <c r="B213" i="15"/>
  <c r="A214" i="15"/>
  <c r="D214" i="15"/>
  <c r="E262" i="8"/>
  <c r="E214" i="15" s="1"/>
  <c r="G214" i="15"/>
  <c r="C214" i="15"/>
  <c r="H214" i="15"/>
  <c r="B214" i="15"/>
  <c r="A215" i="15"/>
  <c r="D215" i="15"/>
  <c r="E263" i="8"/>
  <c r="E215" i="15" s="1"/>
  <c r="G215" i="15"/>
  <c r="C215" i="15"/>
  <c r="H215" i="15"/>
  <c r="B215" i="15"/>
  <c r="A216" i="15"/>
  <c r="D216" i="15"/>
  <c r="E264" i="8"/>
  <c r="F264" i="8" s="1"/>
  <c r="G216" i="15"/>
  <c r="C216" i="15"/>
  <c r="H216" i="15"/>
  <c r="B216" i="15"/>
  <c r="A217" i="15"/>
  <c r="D217" i="15"/>
  <c r="E265" i="8"/>
  <c r="E217" i="15" s="1"/>
  <c r="G217" i="15"/>
  <c r="C217" i="15"/>
  <c r="H217" i="15"/>
  <c r="B217" i="15"/>
  <c r="A218" i="15"/>
  <c r="D218" i="15"/>
  <c r="E266" i="8"/>
  <c r="E218" i="15" s="1"/>
  <c r="G218" i="15"/>
  <c r="C218" i="15"/>
  <c r="H218" i="15"/>
  <c r="B218" i="15"/>
  <c r="A219" i="15"/>
  <c r="D219" i="15"/>
  <c r="E267" i="8"/>
  <c r="E219" i="15" s="1"/>
  <c r="G219" i="15"/>
  <c r="C219" i="15"/>
  <c r="H219" i="15"/>
  <c r="B219" i="15"/>
  <c r="A220" i="15"/>
  <c r="D220" i="15"/>
  <c r="E268" i="8"/>
  <c r="E220" i="15" s="1"/>
  <c r="G220" i="15"/>
  <c r="C220" i="15"/>
  <c r="H220" i="15"/>
  <c r="B220" i="15"/>
  <c r="A221" i="15"/>
  <c r="D221" i="15"/>
  <c r="E269" i="8"/>
  <c r="G221" i="15"/>
  <c r="C221" i="15"/>
  <c r="E221" i="15"/>
  <c r="H221" i="15"/>
  <c r="B221" i="15"/>
  <c r="A222" i="15"/>
  <c r="D222" i="15"/>
  <c r="E270" i="8"/>
  <c r="G222" i="15"/>
  <c r="C222" i="15"/>
  <c r="E222" i="15"/>
  <c r="H222" i="15"/>
  <c r="B222" i="15"/>
  <c r="A223" i="15"/>
  <c r="D223" i="15"/>
  <c r="E272" i="8"/>
  <c r="F272" i="8" s="1"/>
  <c r="Z272" i="8" s="1"/>
  <c r="G223" i="15"/>
  <c r="C223" i="15"/>
  <c r="E223" i="15"/>
  <c r="H223" i="15"/>
  <c r="B223" i="15"/>
  <c r="A224" i="15"/>
  <c r="D224" i="15"/>
  <c r="E274" i="8"/>
  <c r="G224" i="15"/>
  <c r="C224" i="15"/>
  <c r="E224" i="15"/>
  <c r="H224" i="15"/>
  <c r="B224" i="15"/>
  <c r="A225" i="15"/>
  <c r="D225" i="15"/>
  <c r="E275" i="8"/>
  <c r="F275" i="8" s="1"/>
  <c r="G275" i="8" s="1"/>
  <c r="G225" i="15"/>
  <c r="C225" i="15"/>
  <c r="E225" i="15"/>
  <c r="H225" i="15"/>
  <c r="B225" i="15"/>
  <c r="A226" i="15"/>
  <c r="D226" i="15"/>
  <c r="E279" i="8"/>
  <c r="G226" i="15"/>
  <c r="C226" i="15"/>
  <c r="E226" i="15"/>
  <c r="H226" i="15"/>
  <c r="B226" i="15"/>
  <c r="A227" i="15"/>
  <c r="D227" i="15"/>
  <c r="E280" i="8"/>
  <c r="F280" i="8" s="1"/>
  <c r="G280" i="8" s="1"/>
  <c r="G227" i="15"/>
  <c r="C227" i="15"/>
  <c r="E227" i="15"/>
  <c r="H227" i="15"/>
  <c r="B227" i="15"/>
  <c r="A228" i="15"/>
  <c r="D228" i="15"/>
  <c r="E281" i="8"/>
  <c r="F281" i="8" s="1"/>
  <c r="G281" i="8" s="1"/>
  <c r="G228" i="15"/>
  <c r="C228" i="15"/>
  <c r="E228" i="15"/>
  <c r="H228" i="15"/>
  <c r="B228" i="15"/>
  <c r="A229" i="15"/>
  <c r="D229" i="15"/>
  <c r="E282" i="8"/>
  <c r="F282" i="8" s="1"/>
  <c r="G229" i="15"/>
  <c r="C229" i="15"/>
  <c r="E229" i="15"/>
  <c r="H229" i="15"/>
  <c r="B229" i="15"/>
  <c r="A230" i="15"/>
  <c r="D230" i="15"/>
  <c r="E283" i="8"/>
  <c r="F283" i="8" s="1"/>
  <c r="G230" i="15"/>
  <c r="C230" i="15"/>
  <c r="E230" i="15"/>
  <c r="H230" i="15"/>
  <c r="B230" i="15"/>
  <c r="A231" i="15"/>
  <c r="D231" i="15"/>
  <c r="E284" i="8"/>
  <c r="F284" i="8" s="1"/>
  <c r="Z284" i="8" s="1"/>
  <c r="G231" i="15"/>
  <c r="C231" i="15"/>
  <c r="E231" i="15"/>
  <c r="H231" i="15"/>
  <c r="B231" i="15"/>
  <c r="A232" i="15"/>
  <c r="D232" i="15"/>
  <c r="E286" i="8"/>
  <c r="F286" i="8" s="1"/>
  <c r="G286" i="8" s="1"/>
  <c r="G232" i="15"/>
  <c r="C232" i="15"/>
  <c r="E232" i="15"/>
  <c r="H232" i="15"/>
  <c r="B232" i="15"/>
  <c r="A233" i="15"/>
  <c r="D233" i="15"/>
  <c r="E287" i="8"/>
  <c r="F287" i="8" s="1"/>
  <c r="G287" i="8" s="1"/>
  <c r="G233" i="15"/>
  <c r="C233" i="15"/>
  <c r="E233" i="15"/>
  <c r="H233" i="15"/>
  <c r="B233" i="15"/>
  <c r="A234" i="15"/>
  <c r="D234" i="15"/>
  <c r="E288" i="8"/>
  <c r="F288" i="8" s="1"/>
  <c r="G288" i="8" s="1"/>
  <c r="G234" i="15"/>
  <c r="C234" i="15"/>
  <c r="E234" i="15"/>
  <c r="H234" i="15"/>
  <c r="B234" i="15"/>
  <c r="A235" i="15"/>
  <c r="C235" i="15"/>
  <c r="E235" i="15"/>
  <c r="D235" i="15"/>
  <c r="G235" i="15"/>
  <c r="H235" i="15"/>
  <c r="B235" i="15"/>
  <c r="A236" i="15"/>
  <c r="B236" i="15"/>
  <c r="D236" i="15"/>
  <c r="G236" i="15"/>
  <c r="C236" i="15"/>
  <c r="H236" i="15"/>
  <c r="A237" i="15"/>
  <c r="C237" i="15"/>
  <c r="D237" i="15"/>
  <c r="G237" i="15"/>
  <c r="H237" i="15"/>
  <c r="B237" i="15"/>
  <c r="A238" i="15"/>
  <c r="B238" i="15"/>
  <c r="D238" i="15"/>
  <c r="G238" i="15"/>
  <c r="C238" i="15"/>
  <c r="E238" i="15"/>
  <c r="H238" i="15"/>
  <c r="A239" i="15"/>
  <c r="C239" i="15"/>
  <c r="D239" i="15"/>
  <c r="E239" i="15"/>
  <c r="G239" i="15"/>
  <c r="H239" i="15"/>
  <c r="B239" i="15"/>
  <c r="A240" i="15"/>
  <c r="B240" i="15"/>
  <c r="D240" i="15"/>
  <c r="G240" i="15"/>
  <c r="C240" i="15"/>
  <c r="E240" i="15"/>
  <c r="H240" i="15"/>
  <c r="A241" i="15"/>
  <c r="C241" i="15"/>
  <c r="D241" i="15"/>
  <c r="E241" i="15"/>
  <c r="G241" i="15"/>
  <c r="H241" i="15"/>
  <c r="B241" i="15"/>
  <c r="A242" i="15"/>
  <c r="B242" i="15"/>
  <c r="D242" i="15"/>
  <c r="G242" i="15"/>
  <c r="C242" i="15"/>
  <c r="E242" i="15"/>
  <c r="H242" i="15"/>
  <c r="A243" i="15"/>
  <c r="C243" i="15"/>
  <c r="E243" i="15"/>
  <c r="D243" i="15"/>
  <c r="G243" i="15"/>
  <c r="H243" i="15"/>
  <c r="B243" i="15"/>
  <c r="A244" i="15"/>
  <c r="B244" i="15"/>
  <c r="D244" i="15"/>
  <c r="G244" i="15"/>
  <c r="C244" i="15"/>
  <c r="E244" i="15"/>
  <c r="H244" i="15"/>
  <c r="A245" i="15"/>
  <c r="C245" i="15"/>
  <c r="D245" i="15"/>
  <c r="E245" i="15"/>
  <c r="G245" i="15"/>
  <c r="H245" i="15"/>
  <c r="B245" i="15"/>
  <c r="A246" i="15"/>
  <c r="B246" i="15"/>
  <c r="D246" i="15"/>
  <c r="G246" i="15"/>
  <c r="C246" i="15"/>
  <c r="E246" i="15"/>
  <c r="H246" i="15"/>
  <c r="A247" i="15"/>
  <c r="C247" i="15"/>
  <c r="E247" i="15"/>
  <c r="D247" i="15"/>
  <c r="G247" i="15"/>
  <c r="H247" i="15"/>
  <c r="B247" i="15"/>
  <c r="A248" i="15"/>
  <c r="B248" i="15"/>
  <c r="D248" i="15"/>
  <c r="G248" i="15"/>
  <c r="C248" i="15"/>
  <c r="H248" i="15"/>
  <c r="A249" i="15"/>
  <c r="C249" i="15"/>
  <c r="D249" i="15"/>
  <c r="E249" i="15"/>
  <c r="G249" i="15"/>
  <c r="H249" i="15"/>
  <c r="B249" i="15"/>
  <c r="A250" i="15"/>
  <c r="B250" i="15"/>
  <c r="D250" i="15"/>
  <c r="G250" i="15"/>
  <c r="C250" i="15"/>
  <c r="E250" i="15"/>
  <c r="H250" i="15"/>
  <c r="A251" i="15"/>
  <c r="C251" i="15"/>
  <c r="D251" i="15"/>
  <c r="G251" i="15"/>
  <c r="H251" i="15"/>
  <c r="B251" i="15"/>
  <c r="A252" i="15"/>
  <c r="B252" i="15"/>
  <c r="D252" i="15"/>
  <c r="G252" i="15"/>
  <c r="C252" i="15"/>
  <c r="E252" i="15"/>
  <c r="H252" i="15"/>
  <c r="A253" i="15"/>
  <c r="C253" i="15"/>
  <c r="D253" i="15"/>
  <c r="E253" i="15"/>
  <c r="G253" i="15"/>
  <c r="H253" i="15"/>
  <c r="B253" i="15"/>
  <c r="A254" i="15"/>
  <c r="B254" i="15"/>
  <c r="D254" i="15"/>
  <c r="G254" i="15"/>
  <c r="C254" i="15"/>
  <c r="E254" i="15"/>
  <c r="H254" i="15"/>
  <c r="A255" i="15"/>
  <c r="C255" i="15"/>
  <c r="D255" i="15"/>
  <c r="E255" i="15"/>
  <c r="G255" i="15"/>
  <c r="H255" i="15"/>
  <c r="B255" i="15"/>
  <c r="A256" i="15"/>
  <c r="B256" i="15"/>
  <c r="D256" i="15"/>
  <c r="G256" i="15"/>
  <c r="C256" i="15"/>
  <c r="E256" i="15"/>
  <c r="H256" i="15"/>
  <c r="A257" i="15"/>
  <c r="C257" i="15"/>
  <c r="E257" i="15"/>
  <c r="D257" i="15"/>
  <c r="G257" i="15"/>
  <c r="H257" i="15"/>
  <c r="B257" i="15"/>
  <c r="A258" i="15"/>
  <c r="B258" i="15"/>
  <c r="D258" i="15"/>
  <c r="G258" i="15"/>
  <c r="C258" i="15"/>
  <c r="E258" i="15"/>
  <c r="H258" i="15"/>
  <c r="A259" i="15"/>
  <c r="C259" i="15"/>
  <c r="D259" i="15"/>
  <c r="E259" i="15"/>
  <c r="G259" i="15"/>
  <c r="H259" i="15"/>
  <c r="B259" i="15"/>
  <c r="A260" i="15"/>
  <c r="B260" i="15"/>
  <c r="D260" i="15"/>
  <c r="G260" i="15"/>
  <c r="C260" i="15"/>
  <c r="E260" i="15"/>
  <c r="H260" i="15"/>
  <c r="A261" i="15"/>
  <c r="C261" i="15"/>
  <c r="D261" i="15"/>
  <c r="E261" i="15"/>
  <c r="G261" i="15"/>
  <c r="H261" i="15"/>
  <c r="B261" i="15"/>
  <c r="A262" i="15"/>
  <c r="B262" i="15"/>
  <c r="D262" i="15"/>
  <c r="G262" i="15"/>
  <c r="C262" i="15"/>
  <c r="E262" i="15"/>
  <c r="H262" i="15"/>
  <c r="A263" i="15"/>
  <c r="C263" i="15"/>
  <c r="D263" i="15"/>
  <c r="E263" i="15"/>
  <c r="G263" i="15"/>
  <c r="H263" i="15"/>
  <c r="B263" i="15"/>
  <c r="A264" i="15"/>
  <c r="B264" i="15"/>
  <c r="D264" i="15"/>
  <c r="G264" i="15"/>
  <c r="C264" i="15"/>
  <c r="E264" i="15"/>
  <c r="H264" i="15"/>
  <c r="A265" i="15"/>
  <c r="B265" i="15"/>
  <c r="D265" i="15"/>
  <c r="E247" i="8"/>
  <c r="G265" i="15"/>
  <c r="C265" i="15"/>
  <c r="H265" i="15"/>
  <c r="A266" i="15"/>
  <c r="B266" i="15"/>
  <c r="C266" i="15"/>
  <c r="D266" i="15"/>
  <c r="E248" i="8"/>
  <c r="G266" i="15"/>
  <c r="H266" i="15"/>
  <c r="A267" i="15"/>
  <c r="B267" i="15"/>
  <c r="D267" i="15"/>
  <c r="E251" i="8"/>
  <c r="E267" i="15" s="1"/>
  <c r="G267" i="15"/>
  <c r="C267" i="15"/>
  <c r="H267" i="15"/>
  <c r="A268" i="15"/>
  <c r="B268" i="15"/>
  <c r="C268" i="15"/>
  <c r="D268" i="15"/>
  <c r="E252" i="8"/>
  <c r="G268" i="15"/>
  <c r="H268" i="15"/>
  <c r="A269" i="15"/>
  <c r="B269" i="15"/>
  <c r="C269" i="15"/>
  <c r="D269" i="15"/>
  <c r="E253" i="8"/>
  <c r="E269" i="15" s="1"/>
  <c r="G269" i="15"/>
  <c r="H269" i="15"/>
  <c r="A270" i="15"/>
  <c r="C270" i="15"/>
  <c r="D270" i="15"/>
  <c r="E270" i="15"/>
  <c r="G270" i="15"/>
  <c r="H270" i="15"/>
  <c r="B270" i="15"/>
  <c r="A271" i="15"/>
  <c r="C271" i="15"/>
  <c r="D271" i="15"/>
  <c r="E276" i="8"/>
  <c r="G271" i="15"/>
  <c r="H271" i="15"/>
  <c r="B271" i="15"/>
  <c r="A272" i="15"/>
  <c r="C272" i="15"/>
  <c r="D272" i="15"/>
  <c r="E277" i="8"/>
  <c r="E272" i="15" s="1"/>
  <c r="G272" i="15"/>
  <c r="H272" i="15"/>
  <c r="B272" i="15"/>
  <c r="A273" i="15"/>
  <c r="C273" i="15"/>
  <c r="D273" i="15"/>
  <c r="E278" i="8"/>
  <c r="G273" i="15"/>
  <c r="H273" i="15"/>
  <c r="B273" i="15"/>
  <c r="A274" i="15"/>
  <c r="C274" i="15"/>
  <c r="D274" i="15"/>
  <c r="E289" i="8"/>
  <c r="G274" i="15"/>
  <c r="H274" i="15"/>
  <c r="B274" i="15"/>
  <c r="A275" i="15"/>
  <c r="B275" i="15"/>
  <c r="D275" i="15"/>
  <c r="G275" i="15"/>
  <c r="C275" i="15"/>
  <c r="E275" i="15"/>
  <c r="H275" i="15"/>
  <c r="A276" i="15"/>
  <c r="C276" i="15"/>
  <c r="D276" i="15"/>
  <c r="G276" i="15"/>
  <c r="H276" i="15"/>
  <c r="B276" i="15"/>
  <c r="A277" i="15"/>
  <c r="B277" i="15"/>
  <c r="D277" i="15"/>
  <c r="G277" i="15"/>
  <c r="C277" i="15"/>
  <c r="E277" i="15"/>
  <c r="H277" i="15"/>
  <c r="A278" i="15"/>
  <c r="C278" i="15"/>
  <c r="E278" i="15"/>
  <c r="D278" i="15"/>
  <c r="G278" i="15"/>
  <c r="H278" i="15"/>
  <c r="B278" i="15"/>
  <c r="A279" i="15"/>
  <c r="D279" i="15"/>
  <c r="G279" i="15"/>
  <c r="C279" i="15"/>
  <c r="E279" i="15"/>
  <c r="H279" i="15"/>
  <c r="B279" i="15"/>
  <c r="A280" i="15"/>
  <c r="C280" i="15"/>
  <c r="D280" i="15"/>
  <c r="G280" i="15"/>
  <c r="H280" i="15"/>
  <c r="B280" i="15"/>
  <c r="D11" i="14"/>
  <c r="O110" i="14" s="1"/>
  <c r="R110" i="14" s="1"/>
  <c r="T110" i="14" s="1"/>
  <c r="D12" i="14"/>
  <c r="AB2" i="14"/>
  <c r="AD2" i="14"/>
  <c r="AB3" i="14"/>
  <c r="AB4" i="14"/>
  <c r="AB5" i="14"/>
  <c r="AY12" i="14"/>
  <c r="AB6" i="14"/>
  <c r="AB7" i="14"/>
  <c r="AY7" i="14"/>
  <c r="AB8" i="14"/>
  <c r="F9" i="14"/>
  <c r="G9" i="14"/>
  <c r="AB9" i="14"/>
  <c r="F10" i="14"/>
  <c r="G10" i="14"/>
  <c r="AB10" i="14"/>
  <c r="E11" i="14"/>
  <c r="AB11" i="14"/>
  <c r="E12" i="14"/>
  <c r="AB12" i="14"/>
  <c r="D13" i="14"/>
  <c r="E13" i="14"/>
  <c r="AB15" i="14"/>
  <c r="BL26" i="14"/>
  <c r="AY15" i="14"/>
  <c r="F16" i="14"/>
  <c r="F17" i="14" s="1"/>
  <c r="AB16" i="14"/>
  <c r="C17" i="14"/>
  <c r="AY17" i="14"/>
  <c r="BL17" i="14"/>
  <c r="AB18" i="14"/>
  <c r="AY18" i="14"/>
  <c r="BK20" i="14"/>
  <c r="BL20" i="14"/>
  <c r="E21" i="14"/>
  <c r="F21" i="14"/>
  <c r="P21" i="14"/>
  <c r="Y21" i="14"/>
  <c r="BL21" i="14"/>
  <c r="E22" i="14"/>
  <c r="F22" i="14"/>
  <c r="P22" i="14"/>
  <c r="Y22" i="14"/>
  <c r="AY22" i="14"/>
  <c r="BL22" i="14"/>
  <c r="E23" i="14"/>
  <c r="F23" i="14"/>
  <c r="P23" i="14"/>
  <c r="Y23" i="14"/>
  <c r="BL23" i="14"/>
  <c r="E24" i="14"/>
  <c r="F24" i="14"/>
  <c r="G24" i="14"/>
  <c r="P24" i="14"/>
  <c r="Y24" i="14"/>
  <c r="BL24" i="14"/>
  <c r="E25" i="14"/>
  <c r="F25" i="14"/>
  <c r="P25" i="14"/>
  <c r="Y25" i="14"/>
  <c r="BL25" i="14"/>
  <c r="E26" i="14"/>
  <c r="F26" i="14"/>
  <c r="Z26" i="14"/>
  <c r="P26" i="14"/>
  <c r="Y26" i="14"/>
  <c r="AU26" i="14"/>
  <c r="AY26" i="14"/>
  <c r="E27" i="14"/>
  <c r="F27" i="14"/>
  <c r="P27" i="14"/>
  <c r="Y27" i="14"/>
  <c r="BK27" i="14"/>
  <c r="BL27" i="14"/>
  <c r="E28" i="14"/>
  <c r="P28" i="14"/>
  <c r="Q28" i="14"/>
  <c r="T28" i="14"/>
  <c r="U28" i="14"/>
  <c r="Y28" i="14"/>
  <c r="Z28" i="14"/>
  <c r="AT28" i="14"/>
  <c r="AU28" i="14"/>
  <c r="AY28" i="14"/>
  <c r="E29" i="14"/>
  <c r="G29" i="14"/>
  <c r="P29" i="14"/>
  <c r="Y29" i="14"/>
  <c r="Z29" i="14"/>
  <c r="AU29" i="14"/>
  <c r="BL29" i="14"/>
  <c r="E30" i="14"/>
  <c r="G30" i="14"/>
  <c r="I30" i="14"/>
  <c r="U30" i="14"/>
  <c r="P30" i="14"/>
  <c r="Y30" i="14"/>
  <c r="Z30" i="14"/>
  <c r="AC30" i="14"/>
  <c r="AT30" i="14"/>
  <c r="AU30" i="14"/>
  <c r="AY30" i="14"/>
  <c r="E31" i="14"/>
  <c r="P31" i="14"/>
  <c r="Q31" i="14"/>
  <c r="T31" i="14"/>
  <c r="U31" i="14"/>
  <c r="Y31" i="14"/>
  <c r="Z31" i="14"/>
  <c r="AU31" i="14"/>
  <c r="BL31" i="14"/>
  <c r="E32" i="14"/>
  <c r="G32" i="14"/>
  <c r="I32" i="14"/>
  <c r="U32" i="14"/>
  <c r="P32" i="14"/>
  <c r="Y32" i="14"/>
  <c r="Z32" i="14"/>
  <c r="AC32" i="14"/>
  <c r="AT32" i="14"/>
  <c r="AU32" i="14"/>
  <c r="AY32" i="14"/>
  <c r="E33" i="14"/>
  <c r="P33" i="14"/>
  <c r="Q33" i="14"/>
  <c r="T33" i="14"/>
  <c r="U33" i="14"/>
  <c r="Y33" i="14"/>
  <c r="Z33" i="14"/>
  <c r="AU33" i="14"/>
  <c r="BL33" i="14"/>
  <c r="E34" i="14"/>
  <c r="G34" i="14"/>
  <c r="I34" i="14"/>
  <c r="U34" i="14"/>
  <c r="P34" i="14"/>
  <c r="Y34" i="14"/>
  <c r="Z34" i="14"/>
  <c r="AC34" i="14"/>
  <c r="AT34" i="14"/>
  <c r="AU34" i="14"/>
  <c r="AY34" i="14"/>
  <c r="BL34" i="14"/>
  <c r="E35" i="14"/>
  <c r="G35" i="14"/>
  <c r="I35" i="14"/>
  <c r="U35" i="14"/>
  <c r="P35" i="14"/>
  <c r="Y35" i="14"/>
  <c r="Z35" i="14"/>
  <c r="AC35" i="14"/>
  <c r="AU35" i="14"/>
  <c r="AY35" i="14"/>
  <c r="BL35" i="14"/>
  <c r="E36" i="14"/>
  <c r="G36" i="14"/>
  <c r="I36" i="14"/>
  <c r="U36" i="14"/>
  <c r="P36" i="14"/>
  <c r="Y36" i="14"/>
  <c r="Z36" i="14"/>
  <c r="AC36" i="14"/>
  <c r="AU36" i="14"/>
  <c r="AY36" i="14"/>
  <c r="BL36" i="14"/>
  <c r="E37" i="14"/>
  <c r="F37" i="14"/>
  <c r="G37" i="14"/>
  <c r="P37" i="14"/>
  <c r="U37" i="14"/>
  <c r="Y37" i="14"/>
  <c r="AY37" i="14"/>
  <c r="BL37" i="14"/>
  <c r="E38" i="14"/>
  <c r="F38" i="14"/>
  <c r="G38" i="14"/>
  <c r="P38" i="14"/>
  <c r="U38" i="14"/>
  <c r="Y38" i="14"/>
  <c r="Z38" i="14"/>
  <c r="AU38" i="14"/>
  <c r="BK38" i="14"/>
  <c r="BL38" i="14"/>
  <c r="E39" i="14"/>
  <c r="F39" i="14"/>
  <c r="P39" i="14"/>
  <c r="Y39" i="14"/>
  <c r="AY39" i="14"/>
  <c r="BL39" i="14"/>
  <c r="E40" i="14"/>
  <c r="G40" i="14"/>
  <c r="I40" i="14"/>
  <c r="U40" i="14"/>
  <c r="P40" i="14"/>
  <c r="Y40" i="14"/>
  <c r="Z40" i="14"/>
  <c r="AC40" i="14"/>
  <c r="AT40" i="14"/>
  <c r="AU40" i="14"/>
  <c r="AY40" i="14"/>
  <c r="BL40" i="14"/>
  <c r="E41" i="14"/>
  <c r="G41" i="14"/>
  <c r="I41" i="14"/>
  <c r="U41" i="14"/>
  <c r="P41" i="14"/>
  <c r="Y41" i="14"/>
  <c r="Z41" i="14"/>
  <c r="AC41" i="14"/>
  <c r="AT41" i="14"/>
  <c r="AU41" i="14"/>
  <c r="AY41" i="14"/>
  <c r="BL41" i="14"/>
  <c r="E42" i="14"/>
  <c r="G42" i="14"/>
  <c r="I42" i="14"/>
  <c r="U42" i="14"/>
  <c r="P42" i="14"/>
  <c r="Y42" i="14"/>
  <c r="Z42" i="14"/>
  <c r="AC42" i="14"/>
  <c r="AT42" i="14"/>
  <c r="AU42" i="14"/>
  <c r="AY42" i="14"/>
  <c r="BL42" i="14"/>
  <c r="E43" i="14"/>
  <c r="F43" i="14"/>
  <c r="P43" i="14"/>
  <c r="U43" i="14"/>
  <c r="Y43" i="14"/>
  <c r="Z43" i="14"/>
  <c r="BK43" i="14"/>
  <c r="BL43" i="14"/>
  <c r="E44" i="14"/>
  <c r="F44" i="14"/>
  <c r="G44" i="14"/>
  <c r="P44" i="14"/>
  <c r="U44" i="14"/>
  <c r="Y44" i="14"/>
  <c r="Z44" i="14"/>
  <c r="AP44" i="14"/>
  <c r="AU44" i="14"/>
  <c r="AT44" i="14"/>
  <c r="AS44" i="14"/>
  <c r="AR44" i="14"/>
  <c r="AQ44" i="14"/>
  <c r="AY44" i="14"/>
  <c r="BJ44" i="14"/>
  <c r="BI44" i="14"/>
  <c r="BH44" i="14"/>
  <c r="BG44" i="14"/>
  <c r="BK44" i="14"/>
  <c r="BL44" i="14"/>
  <c r="E45" i="14"/>
  <c r="F45" i="14"/>
  <c r="P45" i="14"/>
  <c r="Y45" i="14"/>
  <c r="AY45" i="14"/>
  <c r="BL45" i="14"/>
  <c r="BK45" i="14"/>
  <c r="BJ45" i="14"/>
  <c r="BI45" i="14"/>
  <c r="BH45" i="14"/>
  <c r="BG45" i="14"/>
  <c r="E46" i="14"/>
  <c r="G46" i="14"/>
  <c r="I46" i="14"/>
  <c r="U46" i="14"/>
  <c r="P46" i="14"/>
  <c r="Y46" i="14"/>
  <c r="Z46" i="14"/>
  <c r="AC46" i="14"/>
  <c r="AJ46" i="14"/>
  <c r="AR46" i="14"/>
  <c r="AQ46" i="14"/>
  <c r="AP46" i="14"/>
  <c r="AO46" i="14"/>
  <c r="AN46" i="14"/>
  <c r="AM46" i="14"/>
  <c r="AL46" i="14"/>
  <c r="AT46" i="14"/>
  <c r="AS46" i="14"/>
  <c r="AU46" i="14"/>
  <c r="AY46" i="14"/>
  <c r="BL46" i="14"/>
  <c r="BK46" i="14"/>
  <c r="BJ46" i="14"/>
  <c r="BI46" i="14"/>
  <c r="BH46" i="14"/>
  <c r="BG46" i="14"/>
  <c r="E47" i="14"/>
  <c r="P47" i="14"/>
  <c r="Q47" i="14"/>
  <c r="T47" i="14"/>
  <c r="U47" i="14"/>
  <c r="Y47" i="14"/>
  <c r="Z47" i="14"/>
  <c r="AT47" i="14"/>
  <c r="AS47" i="14"/>
  <c r="AR47" i="14"/>
  <c r="AQ47" i="14"/>
  <c r="AP47" i="14"/>
  <c r="AO47" i="14"/>
  <c r="AN47" i="14"/>
  <c r="AM47" i="14"/>
  <c r="AL47" i="14"/>
  <c r="AU47" i="14"/>
  <c r="AY47" i="14"/>
  <c r="BL47" i="14"/>
  <c r="E48" i="14"/>
  <c r="O48" i="14"/>
  <c r="P48" i="14"/>
  <c r="Q48" i="14"/>
  <c r="T48" i="14"/>
  <c r="U48" i="14"/>
  <c r="Y48" i="14"/>
  <c r="Z48" i="14"/>
  <c r="AR48" i="14"/>
  <c r="AQ48" i="14"/>
  <c r="AP48" i="14"/>
  <c r="AO48" i="14"/>
  <c r="AN48" i="14"/>
  <c r="AM48" i="14"/>
  <c r="AL48" i="14"/>
  <c r="AT48" i="14"/>
  <c r="AS48" i="14"/>
  <c r="AU48" i="14"/>
  <c r="AY48" i="14"/>
  <c r="BL48" i="14"/>
  <c r="E49" i="14"/>
  <c r="F49" i="14"/>
  <c r="Z49" i="14"/>
  <c r="P49" i="14"/>
  <c r="Q49" i="14"/>
  <c r="T49" i="14"/>
  <c r="U49" i="14"/>
  <c r="Y49" i="14"/>
  <c r="AU49" i="14"/>
  <c r="AY49" i="14"/>
  <c r="BI49" i="14"/>
  <c r="BH49" i="14"/>
  <c r="BG49" i="14"/>
  <c r="BF49" i="14"/>
  <c r="BE49" i="14"/>
  <c r="BD49" i="14"/>
  <c r="BC49" i="14"/>
  <c r="BK49" i="14"/>
  <c r="BJ49" i="14"/>
  <c r="BL49" i="14"/>
  <c r="E50" i="14"/>
  <c r="F50" i="14"/>
  <c r="P50" i="14"/>
  <c r="Y50" i="14"/>
  <c r="AY50" i="14"/>
  <c r="BL50" i="14"/>
  <c r="E51" i="14"/>
  <c r="P51" i="14"/>
  <c r="Q51" i="14"/>
  <c r="T51" i="14"/>
  <c r="U51" i="14"/>
  <c r="Y51" i="14"/>
  <c r="Z51" i="14"/>
  <c r="AU51" i="14"/>
  <c r="AY51" i="14"/>
  <c r="BL51" i="14"/>
  <c r="E52" i="14"/>
  <c r="F52" i="14"/>
  <c r="P52" i="14"/>
  <c r="T52" i="14"/>
  <c r="U52" i="14"/>
  <c r="Y52" i="14"/>
  <c r="AY52" i="14"/>
  <c r="BK52" i="14"/>
  <c r="BL52" i="14"/>
  <c r="E53" i="14"/>
  <c r="F53" i="14"/>
  <c r="P53" i="14"/>
  <c r="T53" i="14"/>
  <c r="U53" i="14"/>
  <c r="Y53" i="14"/>
  <c r="AY53" i="14"/>
  <c r="BK53" i="14"/>
  <c r="BL53" i="14"/>
  <c r="E54" i="14"/>
  <c r="F54" i="14"/>
  <c r="G54" i="14"/>
  <c r="I54" i="14"/>
  <c r="U54" i="14"/>
  <c r="P54" i="14"/>
  <c r="Y54" i="14"/>
  <c r="AY54" i="14"/>
  <c r="BK54" i="14"/>
  <c r="BL54" i="14"/>
  <c r="E55" i="14"/>
  <c r="F55" i="14"/>
  <c r="AU55" i="14"/>
  <c r="G55" i="14"/>
  <c r="P55" i="14"/>
  <c r="Y55" i="14"/>
  <c r="AT55" i="14"/>
  <c r="AS55" i="14"/>
  <c r="AR55" i="14"/>
  <c r="AQ55" i="14"/>
  <c r="AP55" i="14"/>
  <c r="AY55" i="14"/>
  <c r="BK55" i="14"/>
  <c r="BL55" i="14"/>
  <c r="E56" i="14"/>
  <c r="F56" i="14"/>
  <c r="G56" i="14"/>
  <c r="I56" i="14"/>
  <c r="U56" i="14"/>
  <c r="P56" i="14"/>
  <c r="Y56" i="14"/>
  <c r="AY56" i="14"/>
  <c r="BK56" i="14"/>
  <c r="BJ56" i="14"/>
  <c r="BI56" i="14"/>
  <c r="BH56" i="14"/>
  <c r="BG56" i="14"/>
  <c r="BL56" i="14"/>
  <c r="E57" i="14"/>
  <c r="F57" i="14"/>
  <c r="G57" i="14"/>
  <c r="I57" i="14"/>
  <c r="U57" i="14"/>
  <c r="P57" i="14"/>
  <c r="Y57" i="14"/>
  <c r="AY57" i="14"/>
  <c r="BK57" i="14"/>
  <c r="BL57" i="14"/>
  <c r="E58" i="14"/>
  <c r="F58" i="14"/>
  <c r="AU58" i="14"/>
  <c r="G58" i="14"/>
  <c r="P58" i="14"/>
  <c r="Y58" i="14"/>
  <c r="AY58" i="14"/>
  <c r="BJ58" i="14"/>
  <c r="BI58" i="14"/>
  <c r="BH58" i="14"/>
  <c r="BG58" i="14"/>
  <c r="BF58" i="14"/>
  <c r="BE58" i="14"/>
  <c r="BD58" i="14"/>
  <c r="BC58" i="14"/>
  <c r="BK58" i="14"/>
  <c r="BL58" i="14"/>
  <c r="E59" i="14"/>
  <c r="F59" i="14"/>
  <c r="Z59" i="14"/>
  <c r="P59" i="14"/>
  <c r="Y59" i="14"/>
  <c r="AY59" i="14"/>
  <c r="BI59" i="14"/>
  <c r="BJ59" i="14"/>
  <c r="BL59" i="14"/>
  <c r="BK59" i="14"/>
  <c r="E60" i="14"/>
  <c r="F60" i="14"/>
  <c r="P60" i="14"/>
  <c r="Y60" i="14"/>
  <c r="AY60" i="14"/>
  <c r="BK60" i="14"/>
  <c r="BL60" i="14"/>
  <c r="E61" i="14"/>
  <c r="F61" i="14"/>
  <c r="P61" i="14"/>
  <c r="Y61" i="14"/>
  <c r="AY61" i="14"/>
  <c r="BA61" i="14"/>
  <c r="AZ61" i="14"/>
  <c r="AX61" i="14"/>
  <c r="BH61" i="14"/>
  <c r="BG61" i="14"/>
  <c r="BF61" i="14"/>
  <c r="BE61" i="14"/>
  <c r="BD61" i="14"/>
  <c r="BC61" i="14"/>
  <c r="BB61" i="14"/>
  <c r="BI61" i="14"/>
  <c r="BJ61" i="14"/>
  <c r="BK61" i="14"/>
  <c r="BL61" i="14"/>
  <c r="E62" i="14"/>
  <c r="F62" i="14"/>
  <c r="P62" i="14"/>
  <c r="Y62" i="14"/>
  <c r="AY62" i="14"/>
  <c r="BL62" i="14"/>
  <c r="E63" i="14"/>
  <c r="F63" i="14"/>
  <c r="G63" i="14"/>
  <c r="P63" i="14"/>
  <c r="Y63" i="14"/>
  <c r="AY63" i="14"/>
  <c r="BK63" i="14"/>
  <c r="BL63" i="14"/>
  <c r="E64" i="14"/>
  <c r="F64" i="14"/>
  <c r="Z64" i="14"/>
  <c r="G64" i="14"/>
  <c r="P64" i="14"/>
  <c r="Y64" i="14"/>
  <c r="AU64" i="14"/>
  <c r="AY64" i="14"/>
  <c r="BJ64" i="14"/>
  <c r="BK64" i="14"/>
  <c r="BL64" i="14"/>
  <c r="E65" i="14"/>
  <c r="F65" i="14"/>
  <c r="P65" i="14"/>
  <c r="Y65" i="14"/>
  <c r="AY65" i="14"/>
  <c r="BL65" i="14"/>
  <c r="E66" i="14"/>
  <c r="F66" i="14"/>
  <c r="P66" i="14"/>
  <c r="Y66" i="14"/>
  <c r="Z66" i="14"/>
  <c r="E67" i="14"/>
  <c r="F67" i="14"/>
  <c r="G67" i="14"/>
  <c r="P67" i="14"/>
  <c r="Y67" i="14"/>
  <c r="E68" i="14"/>
  <c r="F68" i="14"/>
  <c r="P68" i="14"/>
  <c r="Y68" i="14"/>
  <c r="E69" i="14"/>
  <c r="F69" i="14"/>
  <c r="Z69" i="14"/>
  <c r="G69" i="14"/>
  <c r="P69" i="14"/>
  <c r="Y69" i="14"/>
  <c r="AC69" i="14"/>
  <c r="AU69" i="14"/>
  <c r="E70" i="14"/>
  <c r="F70" i="14"/>
  <c r="P70" i="14"/>
  <c r="Y70" i="14"/>
  <c r="E71" i="14"/>
  <c r="F71" i="14"/>
  <c r="G71" i="14"/>
  <c r="P71" i="14"/>
  <c r="Y71" i="14"/>
  <c r="E72" i="14"/>
  <c r="F72" i="14"/>
  <c r="P72" i="14"/>
  <c r="Y72" i="14"/>
  <c r="E73" i="14"/>
  <c r="F73" i="14"/>
  <c r="P73" i="14"/>
  <c r="Y73" i="14"/>
  <c r="E74" i="14"/>
  <c r="F74" i="14"/>
  <c r="P74" i="14"/>
  <c r="Y74" i="14"/>
  <c r="Z74" i="14"/>
  <c r="E75" i="14"/>
  <c r="F75" i="14"/>
  <c r="G75" i="14"/>
  <c r="P75" i="14"/>
  <c r="Y75" i="14"/>
  <c r="E76" i="14"/>
  <c r="F76" i="14"/>
  <c r="P76" i="14"/>
  <c r="Y76" i="14"/>
  <c r="AU76" i="14"/>
  <c r="E77" i="14"/>
  <c r="F77" i="14"/>
  <c r="AU77" i="14"/>
  <c r="G77" i="14"/>
  <c r="P77" i="14"/>
  <c r="Y77" i="14"/>
  <c r="Z77" i="14"/>
  <c r="AC77" i="14"/>
  <c r="E78" i="14"/>
  <c r="F78" i="14"/>
  <c r="P78" i="14"/>
  <c r="Y78" i="14"/>
  <c r="Z78" i="14"/>
  <c r="E79" i="14"/>
  <c r="F79" i="14"/>
  <c r="G79" i="14"/>
  <c r="P79" i="14"/>
  <c r="Y79" i="14"/>
  <c r="E80" i="14"/>
  <c r="F80" i="14"/>
  <c r="P80" i="14"/>
  <c r="Y80" i="14"/>
  <c r="E81" i="14"/>
  <c r="F81" i="14"/>
  <c r="P81" i="14"/>
  <c r="Y81" i="14"/>
  <c r="E82" i="14"/>
  <c r="F82" i="14"/>
  <c r="P82" i="14"/>
  <c r="Y82" i="14"/>
  <c r="Z82" i="14"/>
  <c r="E83" i="14"/>
  <c r="F83" i="14"/>
  <c r="G83" i="14"/>
  <c r="P83" i="14"/>
  <c r="Y83" i="14"/>
  <c r="E84" i="14"/>
  <c r="F84" i="14"/>
  <c r="P84" i="14"/>
  <c r="Y84" i="14"/>
  <c r="E85" i="14"/>
  <c r="F85" i="14"/>
  <c r="G85" i="14"/>
  <c r="P85" i="14"/>
  <c r="Y85" i="14"/>
  <c r="E86" i="14"/>
  <c r="F86" i="14"/>
  <c r="P86" i="14"/>
  <c r="Y86" i="14"/>
  <c r="E87" i="14"/>
  <c r="F87" i="14"/>
  <c r="AU87" i="14"/>
  <c r="AT87" i="14"/>
  <c r="P87" i="14"/>
  <c r="Y87" i="14"/>
  <c r="E88" i="14"/>
  <c r="F88" i="14"/>
  <c r="P88" i="14"/>
  <c r="Y88" i="14"/>
  <c r="E89" i="14"/>
  <c r="F89" i="14"/>
  <c r="AU89" i="14"/>
  <c r="P89" i="14"/>
  <c r="Y89" i="14"/>
  <c r="E90" i="14"/>
  <c r="F90" i="14"/>
  <c r="G90" i="14"/>
  <c r="P90" i="14"/>
  <c r="Y90" i="14"/>
  <c r="AU90" i="14"/>
  <c r="E91" i="14"/>
  <c r="F91" i="14"/>
  <c r="AU91" i="14"/>
  <c r="AT91" i="14"/>
  <c r="P91" i="14"/>
  <c r="Y91" i="14"/>
  <c r="E92" i="14"/>
  <c r="F92" i="14"/>
  <c r="P92" i="14"/>
  <c r="Y92" i="14"/>
  <c r="E93" i="14"/>
  <c r="F93" i="14"/>
  <c r="P93" i="14"/>
  <c r="Y93" i="14"/>
  <c r="E94" i="14"/>
  <c r="F94" i="14"/>
  <c r="P94" i="14"/>
  <c r="Y94" i="14"/>
  <c r="E95" i="14"/>
  <c r="F95" i="14"/>
  <c r="P95" i="14"/>
  <c r="Y95" i="14"/>
  <c r="E96" i="14"/>
  <c r="F96" i="14"/>
  <c r="G96" i="14"/>
  <c r="P96" i="14"/>
  <c r="Y96" i="14"/>
  <c r="E97" i="14"/>
  <c r="F97" i="14"/>
  <c r="P97" i="14"/>
  <c r="Y97" i="14"/>
  <c r="E98" i="14"/>
  <c r="F98" i="14"/>
  <c r="P98" i="14"/>
  <c r="Y98" i="14"/>
  <c r="E99" i="14"/>
  <c r="F99" i="14"/>
  <c r="AU99" i="14"/>
  <c r="G99" i="14"/>
  <c r="I99" i="14"/>
  <c r="U99" i="14"/>
  <c r="P99" i="14"/>
  <c r="Y99" i="14"/>
  <c r="Z99" i="14"/>
  <c r="AT99" i="14"/>
  <c r="AS99" i="14"/>
  <c r="AR99" i="14"/>
  <c r="AQ99" i="14"/>
  <c r="AP99" i="14"/>
  <c r="AO99" i="14"/>
  <c r="AN99" i="14"/>
  <c r="AM99" i="14"/>
  <c r="AL99" i="14"/>
  <c r="E100" i="14"/>
  <c r="F100" i="14"/>
  <c r="G100" i="14"/>
  <c r="P100" i="14"/>
  <c r="Y100" i="14"/>
  <c r="E101" i="14"/>
  <c r="F101" i="14"/>
  <c r="P101" i="14"/>
  <c r="Y101" i="14"/>
  <c r="E102" i="14"/>
  <c r="F102" i="14"/>
  <c r="P102" i="14"/>
  <c r="Y102" i="14"/>
  <c r="E103" i="14"/>
  <c r="F103" i="14"/>
  <c r="AU103" i="14"/>
  <c r="P103" i="14"/>
  <c r="Y103" i="14"/>
  <c r="Z103" i="14"/>
  <c r="E104" i="14"/>
  <c r="F104" i="14"/>
  <c r="P104" i="14"/>
  <c r="Y104" i="14"/>
  <c r="E105" i="14"/>
  <c r="F105" i="14"/>
  <c r="Z105" i="14"/>
  <c r="P105" i="14"/>
  <c r="Y105" i="14"/>
  <c r="E106" i="14"/>
  <c r="F106" i="14"/>
  <c r="P106" i="14"/>
  <c r="Y106" i="14"/>
  <c r="AU106" i="14"/>
  <c r="E107" i="14"/>
  <c r="F107" i="14"/>
  <c r="P107" i="14"/>
  <c r="Y107" i="14"/>
  <c r="E108" i="14"/>
  <c r="F108" i="14"/>
  <c r="P108" i="14"/>
  <c r="Y108" i="14"/>
  <c r="AU108" i="14"/>
  <c r="E109" i="14"/>
  <c r="F109" i="14"/>
  <c r="G109" i="14"/>
  <c r="P109" i="14"/>
  <c r="Y109" i="14"/>
  <c r="Z109" i="14"/>
  <c r="AU109" i="14"/>
  <c r="AT109" i="14"/>
  <c r="AS109" i="14"/>
  <c r="E110" i="14"/>
  <c r="F110" i="14"/>
  <c r="P110" i="14"/>
  <c r="Y110" i="14"/>
  <c r="AU110" i="14"/>
  <c r="E111" i="14"/>
  <c r="F111" i="14"/>
  <c r="P111" i="14"/>
  <c r="Y111" i="14"/>
  <c r="E112" i="14"/>
  <c r="F112" i="14"/>
  <c r="P112" i="14"/>
  <c r="Y112" i="14"/>
  <c r="E113" i="14"/>
  <c r="F113" i="14"/>
  <c r="G113" i="14"/>
  <c r="P113" i="14"/>
  <c r="Y113" i="14"/>
  <c r="Z113" i="14"/>
  <c r="AU113" i="14"/>
  <c r="AT113" i="14"/>
  <c r="AS113" i="14"/>
  <c r="E114" i="14"/>
  <c r="F114" i="14"/>
  <c r="Z114" i="14"/>
  <c r="P114" i="14"/>
  <c r="Y114" i="14"/>
  <c r="AU114" i="14"/>
  <c r="E115" i="14"/>
  <c r="F115" i="14"/>
  <c r="P115" i="14"/>
  <c r="Y115" i="14"/>
  <c r="E116" i="14"/>
  <c r="F116" i="14"/>
  <c r="P116" i="14"/>
  <c r="Y116" i="14"/>
  <c r="AU116" i="14"/>
  <c r="E117" i="14"/>
  <c r="F117" i="14"/>
  <c r="G117" i="14"/>
  <c r="P117" i="14"/>
  <c r="Y117" i="14"/>
  <c r="Z117" i="14"/>
  <c r="AS117" i="14"/>
  <c r="AU117" i="14"/>
  <c r="AT117" i="14"/>
  <c r="E118" i="14"/>
  <c r="F118" i="14"/>
  <c r="Z118" i="14"/>
  <c r="P118" i="14"/>
  <c r="Y118" i="14"/>
  <c r="AU118" i="14"/>
  <c r="E119" i="14"/>
  <c r="F119" i="14"/>
  <c r="P119" i="14"/>
  <c r="Y119" i="14"/>
  <c r="E120" i="14"/>
  <c r="F120" i="14"/>
  <c r="AU120" i="14"/>
  <c r="P120" i="14"/>
  <c r="Y120" i="14"/>
  <c r="E121" i="14"/>
  <c r="F121" i="14"/>
  <c r="G121" i="14"/>
  <c r="P121" i="14"/>
  <c r="Y121" i="14"/>
  <c r="Z121" i="14"/>
  <c r="AS121" i="14"/>
  <c r="AU121" i="14"/>
  <c r="AT121" i="14"/>
  <c r="E122" i="14"/>
  <c r="F122" i="14"/>
  <c r="Z122" i="14"/>
  <c r="P122" i="14"/>
  <c r="Y122" i="14"/>
  <c r="AU122" i="14"/>
  <c r="E123" i="14"/>
  <c r="F123" i="14"/>
  <c r="P123" i="14"/>
  <c r="Y123" i="14"/>
  <c r="E124" i="14"/>
  <c r="F124" i="14"/>
  <c r="P124" i="14"/>
  <c r="Y124" i="14"/>
  <c r="E125" i="14"/>
  <c r="F125" i="14"/>
  <c r="G125" i="14"/>
  <c r="P125" i="14"/>
  <c r="Y125" i="14"/>
  <c r="Z125" i="14"/>
  <c r="AS125" i="14"/>
  <c r="AU125" i="14"/>
  <c r="AT125" i="14"/>
  <c r="E126" i="14"/>
  <c r="F126" i="14"/>
  <c r="Z126" i="14"/>
  <c r="P126" i="14"/>
  <c r="Y126" i="14"/>
  <c r="AU126" i="14"/>
  <c r="E127" i="14"/>
  <c r="F127" i="14"/>
  <c r="P127" i="14"/>
  <c r="Y127" i="14"/>
  <c r="E128" i="14"/>
  <c r="F128" i="14"/>
  <c r="P128" i="14"/>
  <c r="Y128" i="14"/>
  <c r="AU128" i="14"/>
  <c r="E129" i="14"/>
  <c r="F129" i="14"/>
  <c r="G129" i="14"/>
  <c r="P129" i="14"/>
  <c r="Y129" i="14"/>
  <c r="Z129" i="14"/>
  <c r="AU129" i="14"/>
  <c r="AT129" i="14"/>
  <c r="AS129" i="14"/>
  <c r="E130" i="14"/>
  <c r="F130" i="14"/>
  <c r="Z130" i="14"/>
  <c r="P130" i="14"/>
  <c r="Y130" i="14"/>
  <c r="AU130" i="14"/>
  <c r="E131" i="14"/>
  <c r="F131" i="14"/>
  <c r="P131" i="14"/>
  <c r="Y131" i="14"/>
  <c r="E132" i="14"/>
  <c r="F132" i="14"/>
  <c r="P132" i="14"/>
  <c r="Y132" i="14"/>
  <c r="E133" i="14"/>
  <c r="F133" i="14"/>
  <c r="G133" i="14"/>
  <c r="P133" i="14"/>
  <c r="Y133" i="14"/>
  <c r="Z133" i="14"/>
  <c r="AU133" i="14"/>
  <c r="AT133" i="14"/>
  <c r="AS133" i="14"/>
  <c r="E134" i="14"/>
  <c r="F134" i="14"/>
  <c r="Z134" i="14"/>
  <c r="P134" i="14"/>
  <c r="Y134" i="14"/>
  <c r="AU134" i="14"/>
  <c r="E135" i="14"/>
  <c r="F135" i="14"/>
  <c r="P135" i="14"/>
  <c r="Y135" i="14"/>
  <c r="E136" i="14"/>
  <c r="F136" i="14"/>
  <c r="P136" i="14"/>
  <c r="Y136" i="14"/>
  <c r="E137" i="14"/>
  <c r="F137" i="14"/>
  <c r="G137" i="14"/>
  <c r="I137" i="14"/>
  <c r="U137" i="14"/>
  <c r="P137" i="14"/>
  <c r="Y137" i="14"/>
  <c r="Z137" i="14"/>
  <c r="AU137" i="14"/>
  <c r="AT137" i="14"/>
  <c r="AS137" i="14"/>
  <c r="E138" i="14"/>
  <c r="F138" i="14"/>
  <c r="P138" i="14"/>
  <c r="Y138" i="14"/>
  <c r="AU138" i="14"/>
  <c r="E139" i="14"/>
  <c r="F139" i="14"/>
  <c r="Z139" i="14"/>
  <c r="P139" i="14"/>
  <c r="Y139" i="14"/>
  <c r="E140" i="14"/>
  <c r="F140" i="14"/>
  <c r="P140" i="14"/>
  <c r="Y140" i="14"/>
  <c r="AU140" i="14"/>
  <c r="E141" i="14"/>
  <c r="F141" i="14"/>
  <c r="G141" i="14"/>
  <c r="I141" i="14"/>
  <c r="U141" i="14"/>
  <c r="P141" i="14"/>
  <c r="Y141" i="14"/>
  <c r="Z141" i="14"/>
  <c r="AU141" i="14"/>
  <c r="AT141" i="14"/>
  <c r="AS141" i="14"/>
  <c r="E142" i="14"/>
  <c r="F142" i="14"/>
  <c r="P142" i="14"/>
  <c r="Y142" i="14"/>
  <c r="AU142" i="14"/>
  <c r="E143" i="14"/>
  <c r="F143" i="14"/>
  <c r="Z143" i="14"/>
  <c r="P143" i="14"/>
  <c r="Y143" i="14"/>
  <c r="E144" i="14"/>
  <c r="F144" i="14"/>
  <c r="P144" i="14"/>
  <c r="Y144" i="14"/>
  <c r="AU144" i="14"/>
  <c r="E145" i="14"/>
  <c r="F145" i="14"/>
  <c r="G145" i="14"/>
  <c r="I145" i="14"/>
  <c r="U145" i="14"/>
  <c r="P145" i="14"/>
  <c r="Y145" i="14"/>
  <c r="Z145" i="14"/>
  <c r="AU145" i="14"/>
  <c r="AT145" i="14"/>
  <c r="AS145" i="14"/>
  <c r="E146" i="14"/>
  <c r="F146" i="14"/>
  <c r="P146" i="14"/>
  <c r="Y146" i="14"/>
  <c r="AU146" i="14"/>
  <c r="E147" i="14"/>
  <c r="F147" i="14"/>
  <c r="Z147" i="14"/>
  <c r="P147" i="14"/>
  <c r="Y147" i="14"/>
  <c r="E148" i="14"/>
  <c r="F148" i="14"/>
  <c r="P148" i="14"/>
  <c r="Y148" i="14"/>
  <c r="AU148" i="14"/>
  <c r="E149" i="14"/>
  <c r="F149" i="14"/>
  <c r="G149" i="14"/>
  <c r="I149" i="14"/>
  <c r="U149" i="14"/>
  <c r="P149" i="14"/>
  <c r="Y149" i="14"/>
  <c r="Z149" i="14"/>
  <c r="AU149" i="14"/>
  <c r="AT149" i="14"/>
  <c r="AS149" i="14"/>
  <c r="E150" i="14"/>
  <c r="F150" i="14"/>
  <c r="P150" i="14"/>
  <c r="Y150" i="14"/>
  <c r="AU150" i="14"/>
  <c r="E151" i="14"/>
  <c r="F151" i="14"/>
  <c r="Z151" i="14"/>
  <c r="P151" i="14"/>
  <c r="Y151" i="14"/>
  <c r="E152" i="14"/>
  <c r="F152" i="14"/>
  <c r="P152" i="14"/>
  <c r="Y152" i="14"/>
  <c r="AU152" i="14"/>
  <c r="E153" i="14"/>
  <c r="F153" i="14"/>
  <c r="G153" i="14"/>
  <c r="H153" i="14"/>
  <c r="U153" i="14"/>
  <c r="P153" i="14"/>
  <c r="Y153" i="14"/>
  <c r="Z153" i="14"/>
  <c r="AU153" i="14"/>
  <c r="AT153" i="14"/>
  <c r="AS153" i="14"/>
  <c r="E154" i="14"/>
  <c r="F154" i="14"/>
  <c r="P154" i="14"/>
  <c r="Y154" i="14"/>
  <c r="AU154" i="14"/>
  <c r="E155" i="14"/>
  <c r="F155" i="14"/>
  <c r="Z155" i="14"/>
  <c r="P155" i="14"/>
  <c r="Y155" i="14"/>
  <c r="E156" i="14"/>
  <c r="F156" i="14"/>
  <c r="P156" i="14"/>
  <c r="Y156" i="14"/>
  <c r="AU156" i="14"/>
  <c r="E157" i="14"/>
  <c r="F157" i="14"/>
  <c r="P157" i="14"/>
  <c r="Y157" i="14"/>
  <c r="Z157" i="14"/>
  <c r="AS157" i="14"/>
  <c r="AU157" i="14"/>
  <c r="AT157" i="14"/>
  <c r="E158" i="14"/>
  <c r="F158" i="14"/>
  <c r="Z158" i="14"/>
  <c r="G158" i="14"/>
  <c r="P158" i="14"/>
  <c r="Y158" i="14"/>
  <c r="AU158" i="14"/>
  <c r="E159" i="14"/>
  <c r="F159" i="14"/>
  <c r="Z159" i="14"/>
  <c r="P159" i="14"/>
  <c r="Y159" i="14"/>
  <c r="E160" i="14"/>
  <c r="F160" i="14"/>
  <c r="P160" i="14"/>
  <c r="Y160" i="14"/>
  <c r="AU160" i="14"/>
  <c r="E161" i="14"/>
  <c r="F161" i="14"/>
  <c r="G161" i="14"/>
  <c r="I161" i="14"/>
  <c r="U161" i="14"/>
  <c r="P161" i="14"/>
  <c r="Y161" i="14"/>
  <c r="Z161" i="14"/>
  <c r="AU161" i="14"/>
  <c r="AT161" i="14"/>
  <c r="AS161" i="14"/>
  <c r="E162" i="14"/>
  <c r="F162" i="14"/>
  <c r="Z162" i="14"/>
  <c r="G162" i="14"/>
  <c r="P162" i="14"/>
  <c r="Y162" i="14"/>
  <c r="E163" i="14"/>
  <c r="F163" i="14"/>
  <c r="P163" i="14"/>
  <c r="Y163" i="14"/>
  <c r="Z163" i="14"/>
  <c r="E164" i="14"/>
  <c r="F164" i="14"/>
  <c r="P164" i="14"/>
  <c r="Y164" i="14"/>
  <c r="E165" i="14"/>
  <c r="F165" i="14"/>
  <c r="G165" i="14"/>
  <c r="I165" i="14"/>
  <c r="U165" i="14"/>
  <c r="P165" i="14"/>
  <c r="Y165" i="14"/>
  <c r="Z165" i="14"/>
  <c r="AU165" i="14"/>
  <c r="E166" i="14"/>
  <c r="F166" i="14"/>
  <c r="G166" i="14"/>
  <c r="P166" i="14"/>
  <c r="Y166" i="14"/>
  <c r="Z166" i="14"/>
  <c r="AU166" i="14"/>
  <c r="E167" i="14"/>
  <c r="F167" i="14"/>
  <c r="P167" i="14"/>
  <c r="T167" i="14"/>
  <c r="U167" i="14"/>
  <c r="Y167" i="14"/>
  <c r="Z167" i="14"/>
  <c r="E168" i="14"/>
  <c r="F168" i="14"/>
  <c r="P168" i="14"/>
  <c r="Y168" i="14"/>
  <c r="AU168" i="14"/>
  <c r="E169" i="14"/>
  <c r="F169" i="14"/>
  <c r="P169" i="14"/>
  <c r="Y169" i="14"/>
  <c r="E170" i="14"/>
  <c r="F170" i="14"/>
  <c r="Z170" i="14"/>
  <c r="G170" i="14"/>
  <c r="P170" i="14"/>
  <c r="Y170" i="14"/>
  <c r="E171" i="14"/>
  <c r="F171" i="14"/>
  <c r="P171" i="14"/>
  <c r="Y171" i="14"/>
  <c r="E172" i="14"/>
  <c r="F172" i="14"/>
  <c r="P172" i="14"/>
  <c r="Y172" i="14"/>
  <c r="E173" i="14"/>
  <c r="F173" i="14"/>
  <c r="G173" i="14"/>
  <c r="I173" i="14"/>
  <c r="U173" i="14"/>
  <c r="P173" i="14"/>
  <c r="Y173" i="14"/>
  <c r="Z173" i="14"/>
  <c r="AU173" i="14"/>
  <c r="E174" i="14"/>
  <c r="F174" i="14"/>
  <c r="G174" i="14"/>
  <c r="P174" i="14"/>
  <c r="Y174" i="14"/>
  <c r="Z174" i="14"/>
  <c r="AU174" i="14"/>
  <c r="E175" i="14"/>
  <c r="F175" i="14"/>
  <c r="P175" i="14"/>
  <c r="Y175" i="14"/>
  <c r="Z175" i="14"/>
  <c r="E176" i="14"/>
  <c r="F176" i="14"/>
  <c r="P176" i="14"/>
  <c r="T176" i="14"/>
  <c r="U176" i="14"/>
  <c r="Y176" i="14"/>
  <c r="AU176" i="14"/>
  <c r="E177" i="14"/>
  <c r="F177" i="14"/>
  <c r="Q177" i="14"/>
  <c r="P177" i="14"/>
  <c r="T177" i="14"/>
  <c r="U177" i="14"/>
  <c r="Y177" i="14"/>
  <c r="AU177" i="14"/>
  <c r="E178" i="14"/>
  <c r="F178" i="14"/>
  <c r="G178" i="14"/>
  <c r="P178" i="14"/>
  <c r="Y178" i="14"/>
  <c r="AU178" i="14"/>
  <c r="E179" i="14"/>
  <c r="F179" i="14"/>
  <c r="AU179" i="14"/>
  <c r="G179" i="14"/>
  <c r="I179" i="14"/>
  <c r="P179" i="14"/>
  <c r="U179" i="14"/>
  <c r="Y179" i="14"/>
  <c r="Z179" i="14"/>
  <c r="AC179" i="14"/>
  <c r="AT179" i="14"/>
  <c r="AS179" i="14"/>
  <c r="E180" i="14"/>
  <c r="F180" i="14"/>
  <c r="P180" i="14"/>
  <c r="Y180" i="14"/>
  <c r="AU180" i="14"/>
  <c r="E181" i="14"/>
  <c r="F181" i="14"/>
  <c r="P181" i="14"/>
  <c r="Y181" i="14"/>
  <c r="E182" i="14"/>
  <c r="F182" i="14"/>
  <c r="G182" i="14"/>
  <c r="P182" i="14"/>
  <c r="Y182" i="14"/>
  <c r="Z182" i="14"/>
  <c r="AC182" i="14"/>
  <c r="AU182" i="14"/>
  <c r="E183" i="14"/>
  <c r="F183" i="14"/>
  <c r="G183" i="14"/>
  <c r="P183" i="14"/>
  <c r="Y183" i="14"/>
  <c r="Z183" i="14"/>
  <c r="E184" i="14"/>
  <c r="F184" i="14"/>
  <c r="P184" i="14"/>
  <c r="T184" i="14"/>
  <c r="U184" i="14"/>
  <c r="Y184" i="14"/>
  <c r="E185" i="14"/>
  <c r="F185" i="14"/>
  <c r="G185" i="14"/>
  <c r="I185" i="14"/>
  <c r="U185" i="14"/>
  <c r="P185" i="14"/>
  <c r="Y185" i="14"/>
  <c r="Z185" i="14"/>
  <c r="AU185" i="14"/>
  <c r="E186" i="14"/>
  <c r="F186" i="14"/>
  <c r="P186" i="14"/>
  <c r="Y186" i="14"/>
  <c r="E187" i="14"/>
  <c r="F187" i="14"/>
  <c r="P187" i="14"/>
  <c r="Y187" i="14"/>
  <c r="E188" i="14"/>
  <c r="F188" i="14"/>
  <c r="P188" i="14"/>
  <c r="T188" i="14"/>
  <c r="U188" i="14"/>
  <c r="Y188" i="14"/>
  <c r="Z188" i="14"/>
  <c r="E189" i="14"/>
  <c r="F189" i="14"/>
  <c r="P189" i="14"/>
  <c r="T189" i="14"/>
  <c r="U189" i="14"/>
  <c r="Y189" i="14"/>
  <c r="E190" i="14"/>
  <c r="F190" i="14"/>
  <c r="Z190" i="14"/>
  <c r="P190" i="14"/>
  <c r="Q190" i="14"/>
  <c r="T190" i="14"/>
  <c r="U190" i="14"/>
  <c r="Y190" i="14"/>
  <c r="AU190" i="14"/>
  <c r="E191" i="14"/>
  <c r="F191" i="14"/>
  <c r="Z191" i="14"/>
  <c r="P191" i="14"/>
  <c r="T191" i="14"/>
  <c r="U191" i="14"/>
  <c r="Y191" i="14"/>
  <c r="AU191" i="14"/>
  <c r="E192" i="14"/>
  <c r="F192" i="14"/>
  <c r="P192" i="14"/>
  <c r="Y192" i="14"/>
  <c r="Z192" i="14"/>
  <c r="AU192" i="14"/>
  <c r="E193" i="14"/>
  <c r="F193" i="14"/>
  <c r="G193" i="14"/>
  <c r="I193" i="14"/>
  <c r="U193" i="14"/>
  <c r="P193" i="14"/>
  <c r="Y193" i="14"/>
  <c r="E194" i="14"/>
  <c r="F194" i="14"/>
  <c r="G194" i="14"/>
  <c r="AC194" i="14"/>
  <c r="P194" i="14"/>
  <c r="Y194" i="14"/>
  <c r="Z194" i="14"/>
  <c r="AU194" i="14"/>
  <c r="AT194" i="14"/>
  <c r="E195" i="14"/>
  <c r="F195" i="14"/>
  <c r="P195" i="14"/>
  <c r="Y195" i="14"/>
  <c r="AU195" i="14"/>
  <c r="E196" i="14"/>
  <c r="F196" i="14"/>
  <c r="G196" i="14"/>
  <c r="P196" i="14"/>
  <c r="Y196" i="14"/>
  <c r="Z196" i="14"/>
  <c r="AU196" i="14"/>
  <c r="AT196" i="14"/>
  <c r="AS196" i="14"/>
  <c r="E197" i="14"/>
  <c r="F197" i="14"/>
  <c r="G197" i="14"/>
  <c r="P197" i="14"/>
  <c r="Y197" i="14"/>
  <c r="Z197" i="14"/>
  <c r="AU197" i="14"/>
  <c r="AT197" i="14"/>
  <c r="AS197" i="14"/>
  <c r="AR197" i="14"/>
  <c r="AQ197" i="14"/>
  <c r="AP197" i="14"/>
  <c r="AO197" i="14"/>
  <c r="E198" i="14"/>
  <c r="F198" i="14"/>
  <c r="Z198" i="14"/>
  <c r="P198" i="14"/>
  <c r="Y198" i="14"/>
  <c r="AU198" i="14"/>
  <c r="E199" i="14"/>
  <c r="F199" i="14"/>
  <c r="P199" i="14"/>
  <c r="Y199" i="14"/>
  <c r="AU199" i="14"/>
  <c r="E200" i="14"/>
  <c r="F200" i="14"/>
  <c r="P200" i="14"/>
  <c r="Y200" i="14"/>
  <c r="Z200" i="14"/>
  <c r="AU200" i="14"/>
  <c r="AT200" i="14"/>
  <c r="AS200" i="14"/>
  <c r="E201" i="14"/>
  <c r="F201" i="14"/>
  <c r="Z201" i="14"/>
  <c r="P201" i="14"/>
  <c r="Q201" i="14"/>
  <c r="T201" i="14"/>
  <c r="U201" i="14"/>
  <c r="Y201" i="14"/>
  <c r="AQ201" i="14"/>
  <c r="AP201" i="14"/>
  <c r="AO201" i="14"/>
  <c r="AU201" i="14"/>
  <c r="AT201" i="14"/>
  <c r="AS201" i="14"/>
  <c r="AR201" i="14"/>
  <c r="E202" i="14"/>
  <c r="F202" i="14"/>
  <c r="Q202" i="14"/>
  <c r="P202" i="14"/>
  <c r="T202" i="14"/>
  <c r="U202" i="14"/>
  <c r="Y202" i="14"/>
  <c r="AU202" i="14"/>
  <c r="E203" i="14"/>
  <c r="F203" i="14"/>
  <c r="P203" i="14"/>
  <c r="Y203" i="14"/>
  <c r="AU203" i="14"/>
  <c r="E204" i="14"/>
  <c r="F204" i="14"/>
  <c r="P204" i="14"/>
  <c r="Y204" i="14"/>
  <c r="Z204" i="14"/>
  <c r="AS204" i="14"/>
  <c r="AU204" i="14"/>
  <c r="AT204" i="14"/>
  <c r="E205" i="14"/>
  <c r="F205" i="14"/>
  <c r="G205" i="14"/>
  <c r="P205" i="14"/>
  <c r="Y205" i="14"/>
  <c r="Z205" i="14"/>
  <c r="AU205" i="14"/>
  <c r="AT205" i="14"/>
  <c r="AS205" i="14"/>
  <c r="AR205" i="14"/>
  <c r="AQ205" i="14"/>
  <c r="AP205" i="14"/>
  <c r="AO205" i="14"/>
  <c r="E206" i="14"/>
  <c r="F206" i="14"/>
  <c r="Z206" i="14"/>
  <c r="P206" i="14"/>
  <c r="Y206" i="14"/>
  <c r="AU206" i="14"/>
  <c r="E207" i="14"/>
  <c r="F207" i="14"/>
  <c r="P207" i="14"/>
  <c r="Y207" i="14"/>
  <c r="AU207" i="14"/>
  <c r="E208" i="14"/>
  <c r="F208" i="14"/>
  <c r="G208" i="14"/>
  <c r="P208" i="14"/>
  <c r="Y208" i="14"/>
  <c r="Z208" i="14"/>
  <c r="AS208" i="14"/>
  <c r="AU208" i="14"/>
  <c r="AT208" i="14"/>
  <c r="E209" i="14"/>
  <c r="F209" i="14"/>
  <c r="G209" i="14"/>
  <c r="P209" i="14"/>
  <c r="Y209" i="14"/>
  <c r="Z209" i="14"/>
  <c r="AU209" i="14"/>
  <c r="AT209" i="14"/>
  <c r="AS209" i="14"/>
  <c r="AR209" i="14"/>
  <c r="AQ209" i="14"/>
  <c r="AP209" i="14"/>
  <c r="AO209" i="14"/>
  <c r="E210" i="14"/>
  <c r="F210" i="14"/>
  <c r="Z210" i="14"/>
  <c r="P210" i="14"/>
  <c r="Y210" i="14"/>
  <c r="AU210" i="14"/>
  <c r="E211" i="14"/>
  <c r="F211" i="14"/>
  <c r="P211" i="14"/>
  <c r="Y211" i="14"/>
  <c r="AU211" i="14"/>
  <c r="E212" i="14"/>
  <c r="F212" i="14"/>
  <c r="P212" i="14"/>
  <c r="Y212" i="14"/>
  <c r="Z212" i="14"/>
  <c r="AS212" i="14"/>
  <c r="AU212" i="14"/>
  <c r="AT212" i="14"/>
  <c r="E213" i="14"/>
  <c r="F213" i="14"/>
  <c r="P213" i="14"/>
  <c r="Y213" i="14"/>
  <c r="E214" i="14"/>
  <c r="F214" i="14"/>
  <c r="Z214" i="14"/>
  <c r="P214" i="14"/>
  <c r="Y214" i="14"/>
  <c r="AU214" i="14"/>
  <c r="E215" i="14"/>
  <c r="F215" i="14"/>
  <c r="AU215" i="14"/>
  <c r="P215" i="14"/>
  <c r="Y215" i="14"/>
  <c r="E216" i="14"/>
  <c r="F216" i="14"/>
  <c r="P216" i="14"/>
  <c r="U216" i="14"/>
  <c r="Y216" i="14"/>
  <c r="Z216" i="14"/>
  <c r="AU216" i="14"/>
  <c r="AT216" i="14"/>
  <c r="AS216" i="14"/>
  <c r="E217" i="14"/>
  <c r="F217" i="14"/>
  <c r="P217" i="14"/>
  <c r="U217" i="14"/>
  <c r="Y217" i="14"/>
  <c r="E218" i="14"/>
  <c r="F218" i="14"/>
  <c r="P218" i="14"/>
  <c r="U218" i="14"/>
  <c r="Y218" i="14"/>
  <c r="AU218" i="14"/>
  <c r="E219" i="14"/>
  <c r="F219" i="14"/>
  <c r="AU219" i="14"/>
  <c r="P219" i="14"/>
  <c r="U219" i="14"/>
  <c r="Y219" i="14"/>
  <c r="E220" i="14"/>
  <c r="F220" i="14"/>
  <c r="G220" i="14"/>
  <c r="P220" i="14"/>
  <c r="U220" i="14"/>
  <c r="Y220" i="14"/>
  <c r="Z220" i="14"/>
  <c r="AU220" i="14"/>
  <c r="AT220" i="14"/>
  <c r="AS220" i="14"/>
  <c r="E221" i="14"/>
  <c r="F221" i="14"/>
  <c r="P221" i="14"/>
  <c r="U221" i="14"/>
  <c r="Y221" i="14"/>
  <c r="E222" i="14"/>
  <c r="F222" i="14"/>
  <c r="Z222" i="14"/>
  <c r="P222" i="14"/>
  <c r="U222" i="14"/>
  <c r="Y222" i="14"/>
  <c r="AU222" i="14"/>
  <c r="E223" i="14"/>
  <c r="F223" i="14"/>
  <c r="AU223" i="14"/>
  <c r="P223" i="14"/>
  <c r="U223" i="14"/>
  <c r="Y223" i="14"/>
  <c r="E224" i="14"/>
  <c r="F224" i="14"/>
  <c r="G224" i="14"/>
  <c r="P224" i="14"/>
  <c r="Y224" i="14"/>
  <c r="Z224" i="14"/>
  <c r="AU224" i="14"/>
  <c r="AT224" i="14"/>
  <c r="AS224" i="14"/>
  <c r="E225" i="14"/>
  <c r="F225" i="14"/>
  <c r="P225" i="14"/>
  <c r="Y225" i="14"/>
  <c r="E226" i="14"/>
  <c r="F226" i="14"/>
  <c r="O226" i="14"/>
  <c r="R226" i="14" s="1"/>
  <c r="T226" i="14" s="1"/>
  <c r="P226" i="14"/>
  <c r="Y226" i="14"/>
  <c r="AU226" i="14"/>
  <c r="E227" i="14"/>
  <c r="F227" i="14"/>
  <c r="P227" i="14"/>
  <c r="Y227" i="14"/>
  <c r="AU227" i="14"/>
  <c r="E228" i="14"/>
  <c r="F228" i="14"/>
  <c r="G228" i="14"/>
  <c r="P228" i="14"/>
  <c r="U228" i="14"/>
  <c r="Y228" i="14"/>
  <c r="Z228" i="14"/>
  <c r="AS228" i="14"/>
  <c r="AU228" i="14"/>
  <c r="AT228" i="14"/>
  <c r="E229" i="14"/>
  <c r="F229" i="14"/>
  <c r="P229" i="14"/>
  <c r="U229" i="14"/>
  <c r="Y229" i="14"/>
  <c r="E230" i="14"/>
  <c r="F230" i="14"/>
  <c r="Z230" i="14"/>
  <c r="P230" i="14"/>
  <c r="U230" i="14"/>
  <c r="Y230" i="14"/>
  <c r="AU230" i="14"/>
  <c r="E231" i="14"/>
  <c r="F231" i="14"/>
  <c r="P231" i="14"/>
  <c r="Y231" i="14"/>
  <c r="AU231" i="14"/>
  <c r="E232" i="14"/>
  <c r="F232" i="14"/>
  <c r="P232" i="14"/>
  <c r="Y232" i="14"/>
  <c r="Z232" i="14"/>
  <c r="AU232" i="14"/>
  <c r="AT232" i="14"/>
  <c r="AS232" i="14"/>
  <c r="E233" i="14"/>
  <c r="F233" i="14"/>
  <c r="P233" i="14"/>
  <c r="U233" i="14"/>
  <c r="Y233" i="14"/>
  <c r="E234" i="14"/>
  <c r="F234" i="14"/>
  <c r="Z234" i="14"/>
  <c r="P234" i="14"/>
  <c r="U234" i="14"/>
  <c r="Y234" i="14"/>
  <c r="AU234" i="14"/>
  <c r="E235" i="14"/>
  <c r="F235" i="14"/>
  <c r="P235" i="14"/>
  <c r="U235" i="14"/>
  <c r="Y235" i="14"/>
  <c r="E236" i="14"/>
  <c r="F236" i="14"/>
  <c r="P236" i="14"/>
  <c r="U236" i="14"/>
  <c r="Y236" i="14"/>
  <c r="E237" i="14"/>
  <c r="F237" i="14"/>
  <c r="Z237" i="14"/>
  <c r="P237" i="14"/>
  <c r="U237" i="14"/>
  <c r="Y237" i="14"/>
  <c r="E238" i="14"/>
  <c r="F238" i="14"/>
  <c r="G238" i="14"/>
  <c r="P238" i="14"/>
  <c r="U238" i="14"/>
  <c r="Y238" i="14"/>
  <c r="E239" i="14"/>
  <c r="F239" i="14"/>
  <c r="P239" i="14"/>
  <c r="U239" i="14"/>
  <c r="Y239" i="14"/>
  <c r="E240" i="14"/>
  <c r="F240" i="14"/>
  <c r="G240" i="14"/>
  <c r="P240" i="14"/>
  <c r="U240" i="14"/>
  <c r="Y240" i="14"/>
  <c r="E241" i="14"/>
  <c r="F241" i="14"/>
  <c r="P241" i="14"/>
  <c r="U241" i="14"/>
  <c r="Y241" i="14"/>
  <c r="E242" i="14"/>
  <c r="F242" i="14"/>
  <c r="Z242" i="14"/>
  <c r="G242" i="14"/>
  <c r="K242" i="14"/>
  <c r="P242" i="14"/>
  <c r="U242" i="14"/>
  <c r="Y242" i="14"/>
  <c r="AU242" i="14"/>
  <c r="E243" i="14"/>
  <c r="F243" i="14"/>
  <c r="P243" i="14"/>
  <c r="U243" i="14"/>
  <c r="Y243" i="14"/>
  <c r="E244" i="14"/>
  <c r="F244" i="14"/>
  <c r="Z244" i="14"/>
  <c r="P244" i="14"/>
  <c r="U244" i="14"/>
  <c r="Y244" i="14"/>
  <c r="E245" i="14"/>
  <c r="F245" i="14"/>
  <c r="P245" i="14"/>
  <c r="U245" i="14"/>
  <c r="Y245" i="14"/>
  <c r="E246" i="14"/>
  <c r="F246" i="14"/>
  <c r="G246" i="14"/>
  <c r="P246" i="14"/>
  <c r="U246" i="14"/>
  <c r="Y246" i="14"/>
  <c r="E247" i="14"/>
  <c r="F247" i="14"/>
  <c r="P247" i="14"/>
  <c r="U247" i="14"/>
  <c r="Y247" i="14"/>
  <c r="E248" i="14"/>
  <c r="F248" i="14"/>
  <c r="G248" i="14"/>
  <c r="P248" i="14"/>
  <c r="U248" i="14"/>
  <c r="Y248" i="14"/>
  <c r="Z248" i="14"/>
  <c r="E249" i="14"/>
  <c r="F249" i="14"/>
  <c r="P249" i="14"/>
  <c r="U249" i="14"/>
  <c r="Y249" i="14"/>
  <c r="E250" i="14"/>
  <c r="F250" i="14"/>
  <c r="Z250" i="14"/>
  <c r="G250" i="14"/>
  <c r="P250" i="14"/>
  <c r="U250" i="14"/>
  <c r="Y250" i="14"/>
  <c r="AU250" i="14"/>
  <c r="E251" i="14"/>
  <c r="F251" i="14"/>
  <c r="P251" i="14"/>
  <c r="U251" i="14"/>
  <c r="Y251" i="14"/>
  <c r="E252" i="14"/>
  <c r="F252" i="14"/>
  <c r="P252" i="14"/>
  <c r="U252" i="14"/>
  <c r="Y252" i="14"/>
  <c r="E253" i="14"/>
  <c r="F253" i="14"/>
  <c r="P253" i="14"/>
  <c r="U253" i="14"/>
  <c r="Y253" i="14"/>
  <c r="E254" i="14"/>
  <c r="F254" i="14"/>
  <c r="G254" i="14"/>
  <c r="P254" i="14"/>
  <c r="U254" i="14"/>
  <c r="Y254" i="14"/>
  <c r="E255" i="14"/>
  <c r="F255" i="14"/>
  <c r="P255" i="14"/>
  <c r="U255" i="14"/>
  <c r="Y255" i="14"/>
  <c r="E256" i="14"/>
  <c r="F256" i="14"/>
  <c r="G256" i="14"/>
  <c r="P256" i="14"/>
  <c r="U256" i="14"/>
  <c r="Y256" i="14"/>
  <c r="E257" i="14"/>
  <c r="F257" i="14"/>
  <c r="P257" i="14"/>
  <c r="U257" i="14"/>
  <c r="Y257" i="14"/>
  <c r="E258" i="14"/>
  <c r="F258" i="14"/>
  <c r="Z258" i="14"/>
  <c r="G258" i="14"/>
  <c r="P258" i="14"/>
  <c r="U258" i="14"/>
  <c r="Y258" i="14"/>
  <c r="AU258" i="14"/>
  <c r="E259" i="14"/>
  <c r="F259" i="14"/>
  <c r="P259" i="14"/>
  <c r="U259" i="14"/>
  <c r="Y259" i="14"/>
  <c r="E260" i="14"/>
  <c r="F260" i="14"/>
  <c r="P260" i="14"/>
  <c r="U260" i="14"/>
  <c r="Y260" i="14"/>
  <c r="Z260" i="14"/>
  <c r="E261" i="14"/>
  <c r="F261" i="14"/>
  <c r="P261" i="14"/>
  <c r="U261" i="14"/>
  <c r="Y261" i="14"/>
  <c r="E262" i="14"/>
  <c r="F262" i="14"/>
  <c r="G262" i="14"/>
  <c r="P262" i="14"/>
  <c r="U262" i="14"/>
  <c r="Y262" i="14"/>
  <c r="Z262" i="14"/>
  <c r="AU262" i="14"/>
  <c r="E263" i="14"/>
  <c r="F263" i="14"/>
  <c r="P263" i="14"/>
  <c r="U263" i="14"/>
  <c r="Y263" i="14"/>
  <c r="E264" i="14"/>
  <c r="F264" i="14"/>
  <c r="Z264" i="14"/>
  <c r="G264" i="14"/>
  <c r="P264" i="14"/>
  <c r="U264" i="14"/>
  <c r="Y264" i="14"/>
  <c r="AU264" i="14"/>
  <c r="E265" i="14"/>
  <c r="F265" i="14"/>
  <c r="P265" i="14"/>
  <c r="U265" i="14"/>
  <c r="Y265" i="14"/>
  <c r="E266" i="14"/>
  <c r="F266" i="14"/>
  <c r="G266" i="14"/>
  <c r="P266" i="14"/>
  <c r="U266" i="14"/>
  <c r="Y266" i="14"/>
  <c r="AT266" i="14"/>
  <c r="AU266" i="14"/>
  <c r="E267" i="14"/>
  <c r="F267" i="14"/>
  <c r="P267" i="14"/>
  <c r="U267" i="14"/>
  <c r="Y267" i="14"/>
  <c r="E268" i="14"/>
  <c r="F268" i="14"/>
  <c r="P268" i="14"/>
  <c r="U268" i="14"/>
  <c r="Y268" i="14"/>
  <c r="E269" i="14"/>
  <c r="F269" i="14"/>
  <c r="P269" i="14"/>
  <c r="U269" i="14"/>
  <c r="Y269" i="14"/>
  <c r="E270" i="14"/>
  <c r="F270" i="14"/>
  <c r="G270" i="14"/>
  <c r="P270" i="14"/>
  <c r="U270" i="14"/>
  <c r="Y270" i="14"/>
  <c r="Z270" i="14"/>
  <c r="AU270" i="14"/>
  <c r="E271" i="14"/>
  <c r="F271" i="14"/>
  <c r="AU271" i="14"/>
  <c r="P271" i="14"/>
  <c r="U271" i="14"/>
  <c r="Y271" i="14"/>
  <c r="Z271" i="14"/>
  <c r="E272" i="14"/>
  <c r="F272" i="14"/>
  <c r="G272" i="14"/>
  <c r="P272" i="14"/>
  <c r="U272" i="14"/>
  <c r="Y272" i="14"/>
  <c r="Z272" i="14"/>
  <c r="AU272" i="14"/>
  <c r="E273" i="14"/>
  <c r="F273" i="14"/>
  <c r="G273" i="14"/>
  <c r="P273" i="14"/>
  <c r="U273" i="14"/>
  <c r="Y273" i="14"/>
  <c r="Z273" i="14"/>
  <c r="AU273" i="14"/>
  <c r="E274" i="14"/>
  <c r="F274" i="14"/>
  <c r="Z274" i="14"/>
  <c r="P274" i="14"/>
  <c r="U274" i="14"/>
  <c r="Y274" i="14"/>
  <c r="AU274" i="14"/>
  <c r="E275" i="14"/>
  <c r="F275" i="14"/>
  <c r="P275" i="14"/>
  <c r="U275" i="14"/>
  <c r="Y275" i="14"/>
  <c r="AU275" i="14"/>
  <c r="E276" i="14"/>
  <c r="F276" i="14"/>
  <c r="P276" i="14"/>
  <c r="U276" i="14"/>
  <c r="Y276" i="14"/>
  <c r="E277" i="14"/>
  <c r="F277" i="14"/>
  <c r="G277" i="14"/>
  <c r="P277" i="14"/>
  <c r="U277" i="14"/>
  <c r="Y277" i="14"/>
  <c r="E278" i="14"/>
  <c r="F278" i="14"/>
  <c r="G278" i="14"/>
  <c r="K278" i="14"/>
  <c r="P278" i="14"/>
  <c r="U278" i="14"/>
  <c r="Y278" i="14"/>
  <c r="E279" i="14"/>
  <c r="F279" i="14"/>
  <c r="P279" i="14"/>
  <c r="U279" i="14"/>
  <c r="Y279" i="14"/>
  <c r="Z279" i="14"/>
  <c r="E280" i="14"/>
  <c r="F280" i="14"/>
  <c r="Z280" i="14"/>
  <c r="P280" i="14"/>
  <c r="U280" i="14"/>
  <c r="Y280" i="14"/>
  <c r="E281" i="14"/>
  <c r="F281" i="14"/>
  <c r="P281" i="14"/>
  <c r="U281" i="14"/>
  <c r="Y281" i="14"/>
  <c r="E282" i="14"/>
  <c r="F282" i="14"/>
  <c r="P282" i="14"/>
  <c r="U282" i="14"/>
  <c r="Y282" i="14"/>
  <c r="E283" i="14"/>
  <c r="F283" i="14"/>
  <c r="P283" i="14"/>
  <c r="U283" i="14"/>
  <c r="Y283" i="14"/>
  <c r="E284" i="14"/>
  <c r="F284" i="14"/>
  <c r="P284" i="14"/>
  <c r="U284" i="14"/>
  <c r="Y284" i="14"/>
  <c r="E285" i="14"/>
  <c r="F285" i="14"/>
  <c r="G285" i="14"/>
  <c r="K285" i="14"/>
  <c r="P285" i="14"/>
  <c r="U285" i="14"/>
  <c r="Y285" i="14"/>
  <c r="E286" i="14"/>
  <c r="F286" i="14"/>
  <c r="G286" i="14"/>
  <c r="P286" i="14"/>
  <c r="U286" i="14"/>
  <c r="Y286" i="14"/>
  <c r="E287" i="14"/>
  <c r="F287" i="14"/>
  <c r="Z287" i="14"/>
  <c r="P287" i="14"/>
  <c r="U287" i="14"/>
  <c r="Y287" i="14"/>
  <c r="E288" i="14"/>
  <c r="F288" i="14"/>
  <c r="P288" i="14"/>
  <c r="U288" i="14"/>
  <c r="Y288" i="14"/>
  <c r="E289" i="14"/>
  <c r="F289" i="14"/>
  <c r="P289" i="14"/>
  <c r="U289" i="14"/>
  <c r="Y289" i="14"/>
  <c r="E290" i="14"/>
  <c r="F290" i="14"/>
  <c r="Z290" i="14"/>
  <c r="G290" i="14"/>
  <c r="AC290" i="14"/>
  <c r="P290" i="14"/>
  <c r="U290" i="14"/>
  <c r="Y290" i="14"/>
  <c r="AU290" i="14"/>
  <c r="E291" i="14"/>
  <c r="F291" i="14"/>
  <c r="P291" i="14"/>
  <c r="U291" i="14"/>
  <c r="Y291" i="14"/>
  <c r="E292" i="14"/>
  <c r="F292" i="14"/>
  <c r="P292" i="14"/>
  <c r="U292" i="14"/>
  <c r="Y292" i="14"/>
  <c r="E293" i="14"/>
  <c r="F293" i="14"/>
  <c r="G293" i="14"/>
  <c r="K293" i="14"/>
  <c r="P293" i="14"/>
  <c r="U293" i="14"/>
  <c r="Y293" i="14"/>
  <c r="AU293" i="14"/>
  <c r="E294" i="14"/>
  <c r="F294" i="14"/>
  <c r="P294" i="14"/>
  <c r="U294" i="14"/>
  <c r="Y294" i="14"/>
  <c r="E295" i="14"/>
  <c r="F295" i="14"/>
  <c r="P295" i="14"/>
  <c r="U295" i="14"/>
  <c r="Y295" i="14"/>
  <c r="E296" i="14"/>
  <c r="F296" i="14"/>
  <c r="Z296" i="14"/>
  <c r="P296" i="14"/>
  <c r="U296" i="14"/>
  <c r="Y296" i="14"/>
  <c r="AU296" i="14"/>
  <c r="E297" i="14"/>
  <c r="F297" i="14"/>
  <c r="P297" i="14"/>
  <c r="U297" i="14"/>
  <c r="Y297" i="14"/>
  <c r="E298" i="14"/>
  <c r="F298" i="14"/>
  <c r="Z298" i="14"/>
  <c r="G298" i="14"/>
  <c r="K298" i="14"/>
  <c r="P298" i="14"/>
  <c r="U298" i="14"/>
  <c r="Y298" i="14"/>
  <c r="AU298" i="14"/>
  <c r="AT298" i="14"/>
  <c r="E299" i="14"/>
  <c r="F299" i="14"/>
  <c r="P299" i="14"/>
  <c r="U299" i="14"/>
  <c r="Y299" i="14"/>
  <c r="E300" i="14"/>
  <c r="F300" i="14"/>
  <c r="P300" i="14"/>
  <c r="U300" i="14"/>
  <c r="Y300" i="14"/>
  <c r="E301" i="14"/>
  <c r="F301" i="14"/>
  <c r="Z301" i="14"/>
  <c r="P301" i="14"/>
  <c r="U301" i="14"/>
  <c r="Y301" i="14"/>
  <c r="E302" i="14"/>
  <c r="F302" i="14"/>
  <c r="Z302" i="14"/>
  <c r="G302" i="14"/>
  <c r="P302" i="14"/>
  <c r="U302" i="14"/>
  <c r="Y302" i="14"/>
  <c r="E303" i="14"/>
  <c r="F303" i="14"/>
  <c r="P303" i="14"/>
  <c r="U303" i="14"/>
  <c r="Y303" i="14"/>
  <c r="E304" i="14"/>
  <c r="F304" i="14"/>
  <c r="P304" i="14"/>
  <c r="U304" i="14"/>
  <c r="Y304" i="14"/>
  <c r="E305" i="14"/>
  <c r="F305" i="14"/>
  <c r="P305" i="14"/>
  <c r="U305" i="14"/>
  <c r="Y305" i="14"/>
  <c r="E306" i="14"/>
  <c r="F306" i="14"/>
  <c r="Z306" i="14"/>
  <c r="G306" i="14"/>
  <c r="K306" i="14"/>
  <c r="P306" i="14"/>
  <c r="U306" i="14"/>
  <c r="Y306" i="14"/>
  <c r="AU306" i="14"/>
  <c r="AT306" i="14"/>
  <c r="E307" i="14"/>
  <c r="F307" i="14"/>
  <c r="P307" i="14"/>
  <c r="U307" i="14"/>
  <c r="Y307" i="14"/>
  <c r="C17" i="5"/>
  <c r="E21" i="5"/>
  <c r="G21" i="5"/>
  <c r="J21" i="5"/>
  <c r="P21" i="5"/>
  <c r="E22" i="5"/>
  <c r="G22" i="5"/>
  <c r="J22" i="5"/>
  <c r="P22" i="5"/>
  <c r="E23" i="5"/>
  <c r="G23" i="5"/>
  <c r="J23" i="5"/>
  <c r="P23" i="5"/>
  <c r="E24" i="5"/>
  <c r="G24" i="5"/>
  <c r="J24" i="5"/>
  <c r="P24" i="5"/>
  <c r="E25" i="5"/>
  <c r="G25" i="5"/>
  <c r="J25" i="5"/>
  <c r="P25" i="5"/>
  <c r="E26" i="5"/>
  <c r="G26" i="5"/>
  <c r="J26" i="5"/>
  <c r="P26" i="5"/>
  <c r="E27" i="5"/>
  <c r="G27" i="5"/>
  <c r="J27" i="5"/>
  <c r="P27" i="5"/>
  <c r="E28" i="5"/>
  <c r="G28" i="5"/>
  <c r="J28" i="5"/>
  <c r="P28" i="5"/>
  <c r="E29" i="5"/>
  <c r="G29" i="5"/>
  <c r="J29" i="5"/>
  <c r="P29" i="5"/>
  <c r="E30" i="5"/>
  <c r="G30" i="5"/>
  <c r="H30" i="5"/>
  <c r="P30" i="5"/>
  <c r="E31" i="5"/>
  <c r="G31" i="5"/>
  <c r="J31" i="5"/>
  <c r="P31" i="5"/>
  <c r="E32" i="5"/>
  <c r="G32" i="5"/>
  <c r="J32" i="5"/>
  <c r="P32" i="5"/>
  <c r="E33" i="5"/>
  <c r="G33" i="5"/>
  <c r="J33" i="5"/>
  <c r="P33" i="5"/>
  <c r="E34" i="5"/>
  <c r="G34" i="5"/>
  <c r="J34" i="5"/>
  <c r="P34" i="5"/>
  <c r="E35" i="5"/>
  <c r="G35" i="5"/>
  <c r="J35" i="5"/>
  <c r="P35" i="5"/>
  <c r="E36" i="5"/>
  <c r="F36" i="5"/>
  <c r="G36" i="5"/>
  <c r="L36" i="5"/>
  <c r="P36" i="5"/>
  <c r="E37" i="5"/>
  <c r="G37" i="5"/>
  <c r="J37" i="5"/>
  <c r="P37" i="5"/>
  <c r="E38" i="5"/>
  <c r="F38" i="5"/>
  <c r="G38" i="5"/>
  <c r="P38" i="5"/>
  <c r="E39" i="5"/>
  <c r="F39" i="5"/>
  <c r="G39" i="5"/>
  <c r="L39" i="5"/>
  <c r="P39" i="5"/>
  <c r="E40" i="5"/>
  <c r="F40" i="5"/>
  <c r="G40" i="5"/>
  <c r="L40" i="5"/>
  <c r="P40" i="5"/>
  <c r="E41" i="5"/>
  <c r="F41" i="5"/>
  <c r="G41" i="5"/>
  <c r="L41" i="5"/>
  <c r="P41" i="5"/>
  <c r="E42" i="5"/>
  <c r="F42" i="5"/>
  <c r="G42" i="5"/>
  <c r="L42" i="5"/>
  <c r="P42" i="5"/>
  <c r="E43" i="5"/>
  <c r="F43" i="5"/>
  <c r="G43" i="5"/>
  <c r="L43" i="5"/>
  <c r="P43" i="5"/>
  <c r="E44" i="5"/>
  <c r="F44" i="5"/>
  <c r="G44" i="5"/>
  <c r="L44" i="5"/>
  <c r="P44" i="5"/>
  <c r="E45" i="5"/>
  <c r="F45" i="5"/>
  <c r="G45" i="5"/>
  <c r="L45" i="5"/>
  <c r="P45" i="5"/>
  <c r="E46" i="5"/>
  <c r="F46" i="5"/>
  <c r="G46" i="5"/>
  <c r="L46" i="5"/>
  <c r="P46" i="5"/>
  <c r="E47" i="5"/>
  <c r="F47" i="5"/>
  <c r="G47" i="5"/>
  <c r="L47" i="5"/>
  <c r="P47" i="5"/>
  <c r="E48" i="5"/>
  <c r="F48" i="5"/>
  <c r="G48" i="5"/>
  <c r="L48" i="5"/>
  <c r="P48" i="5"/>
  <c r="E49" i="5"/>
  <c r="F49" i="5"/>
  <c r="G49" i="5"/>
  <c r="L49" i="5"/>
  <c r="P49" i="5"/>
  <c r="E50" i="5"/>
  <c r="F50" i="5"/>
  <c r="G50" i="5"/>
  <c r="L50" i="5"/>
  <c r="P50" i="5"/>
  <c r="E51" i="5"/>
  <c r="F51" i="5"/>
  <c r="G51" i="5"/>
  <c r="L51" i="5"/>
  <c r="P51" i="5"/>
  <c r="E52" i="5"/>
  <c r="F52" i="5"/>
  <c r="G52" i="5"/>
  <c r="L52" i="5"/>
  <c r="P52" i="5"/>
  <c r="E53" i="5"/>
  <c r="F53" i="5"/>
  <c r="G53" i="5"/>
  <c r="L53" i="5"/>
  <c r="P53" i="5"/>
  <c r="E54" i="5"/>
  <c r="F54" i="5"/>
  <c r="G54" i="5"/>
  <c r="L54" i="5"/>
  <c r="P54" i="5"/>
  <c r="E55" i="5"/>
  <c r="F55" i="5"/>
  <c r="G55" i="5"/>
  <c r="L55" i="5"/>
  <c r="P55" i="5"/>
  <c r="E56" i="5"/>
  <c r="F56" i="5"/>
  <c r="G56" i="5"/>
  <c r="L56" i="5"/>
  <c r="P56" i="5"/>
  <c r="E57" i="5"/>
  <c r="F57" i="5"/>
  <c r="G57" i="5"/>
  <c r="L57" i="5"/>
  <c r="P57" i="5"/>
  <c r="E58" i="5"/>
  <c r="F58" i="5"/>
  <c r="G58" i="5"/>
  <c r="L58" i="5"/>
  <c r="P58" i="5"/>
  <c r="E59" i="5"/>
  <c r="F59" i="5"/>
  <c r="G59" i="5"/>
  <c r="L59" i="5"/>
  <c r="P59" i="5"/>
  <c r="E60" i="5"/>
  <c r="F60" i="5"/>
  <c r="G60" i="5"/>
  <c r="L60" i="5"/>
  <c r="P60" i="5"/>
  <c r="E61" i="5"/>
  <c r="F61" i="5"/>
  <c r="G61" i="5"/>
  <c r="L61" i="5"/>
  <c r="P61" i="5"/>
  <c r="E62" i="5"/>
  <c r="F62" i="5"/>
  <c r="G62" i="5"/>
  <c r="L62" i="5"/>
  <c r="P62" i="5"/>
  <c r="E63" i="5"/>
  <c r="F63" i="5"/>
  <c r="G63" i="5"/>
  <c r="L63" i="5"/>
  <c r="P63" i="5"/>
  <c r="E64" i="5"/>
  <c r="F64" i="5"/>
  <c r="G64" i="5"/>
  <c r="L64" i="5"/>
  <c r="P64" i="5"/>
  <c r="E65" i="5"/>
  <c r="F65" i="5"/>
  <c r="G65" i="5"/>
  <c r="L65" i="5"/>
  <c r="P65" i="5"/>
  <c r="E66" i="5"/>
  <c r="F66" i="5"/>
  <c r="G66" i="5"/>
  <c r="L66" i="5"/>
  <c r="P66" i="5"/>
  <c r="E67" i="5"/>
  <c r="F67" i="5"/>
  <c r="G67" i="5"/>
  <c r="L67" i="5"/>
  <c r="P67" i="5"/>
  <c r="E68" i="5"/>
  <c r="F68" i="5"/>
  <c r="G68" i="5"/>
  <c r="L68" i="5"/>
  <c r="P68" i="5"/>
  <c r="E69" i="5"/>
  <c r="F69" i="5"/>
  <c r="G69" i="5"/>
  <c r="L69" i="5"/>
  <c r="P69" i="5"/>
  <c r="E70" i="5"/>
  <c r="F70" i="5"/>
  <c r="G70" i="5"/>
  <c r="L70" i="5"/>
  <c r="P70" i="5"/>
  <c r="E71" i="5"/>
  <c r="F71" i="5"/>
  <c r="G71" i="5"/>
  <c r="L71" i="5"/>
  <c r="P71" i="5"/>
  <c r="E72" i="5"/>
  <c r="F72" i="5"/>
  <c r="G72" i="5"/>
  <c r="L72" i="5"/>
  <c r="P72" i="5"/>
  <c r="E73" i="5"/>
  <c r="F73" i="5"/>
  <c r="G73" i="5"/>
  <c r="L73" i="5"/>
  <c r="P73" i="5"/>
  <c r="E74" i="5"/>
  <c r="F74" i="5"/>
  <c r="G74" i="5"/>
  <c r="L74" i="5"/>
  <c r="P74" i="5"/>
  <c r="E75" i="5"/>
  <c r="F75" i="5"/>
  <c r="G75" i="5"/>
  <c r="L75" i="5"/>
  <c r="P75" i="5"/>
  <c r="E76" i="5"/>
  <c r="F76" i="5"/>
  <c r="G76" i="5"/>
  <c r="L76" i="5"/>
  <c r="P76" i="5"/>
  <c r="E77" i="5"/>
  <c r="F77" i="5"/>
  <c r="G77" i="5"/>
  <c r="L77" i="5"/>
  <c r="P77" i="5"/>
  <c r="E78" i="5"/>
  <c r="F78" i="5"/>
  <c r="G78" i="5"/>
  <c r="L78" i="5"/>
  <c r="P78" i="5"/>
  <c r="E79" i="5"/>
  <c r="F79" i="5"/>
  <c r="G79" i="5"/>
  <c r="L79" i="5"/>
  <c r="P79" i="5"/>
  <c r="E80" i="5"/>
  <c r="F80" i="5"/>
  <c r="G80" i="5"/>
  <c r="L80" i="5"/>
  <c r="P80" i="5"/>
  <c r="E81" i="5"/>
  <c r="F81" i="5"/>
  <c r="G81" i="5"/>
  <c r="L81" i="5"/>
  <c r="P81" i="5"/>
  <c r="E82" i="5"/>
  <c r="F82" i="5"/>
  <c r="G82" i="5"/>
  <c r="L82" i="5"/>
  <c r="P82" i="5"/>
  <c r="E83" i="5"/>
  <c r="F83" i="5"/>
  <c r="G83" i="5"/>
  <c r="L83" i="5"/>
  <c r="P83" i="5"/>
  <c r="E84" i="5"/>
  <c r="F84" i="5"/>
  <c r="G84" i="5"/>
  <c r="L84" i="5"/>
  <c r="P84" i="5"/>
  <c r="E85" i="5"/>
  <c r="F85" i="5"/>
  <c r="G85" i="5"/>
  <c r="L85" i="5"/>
  <c r="P85" i="5"/>
  <c r="E86" i="5"/>
  <c r="F86" i="5"/>
  <c r="G86" i="5"/>
  <c r="L86" i="5"/>
  <c r="P86" i="5"/>
  <c r="E87" i="5"/>
  <c r="F87" i="5"/>
  <c r="G87" i="5"/>
  <c r="L87" i="5"/>
  <c r="P87" i="5"/>
  <c r="E88" i="5"/>
  <c r="F88" i="5"/>
  <c r="G88" i="5"/>
  <c r="L88" i="5"/>
  <c r="P88" i="5"/>
  <c r="E89" i="5"/>
  <c r="G89" i="5"/>
  <c r="I89" i="5"/>
  <c r="P89" i="5"/>
  <c r="E90" i="5"/>
  <c r="G90" i="5"/>
  <c r="I90" i="5"/>
  <c r="P90" i="5"/>
  <c r="E91" i="5"/>
  <c r="F91" i="5"/>
  <c r="G91" i="5"/>
  <c r="L91" i="5"/>
  <c r="P91" i="5"/>
  <c r="E92" i="5"/>
  <c r="F92" i="5"/>
  <c r="G92" i="5"/>
  <c r="L92" i="5"/>
  <c r="P92" i="5"/>
  <c r="E93" i="5"/>
  <c r="F93" i="5"/>
  <c r="G93" i="5"/>
  <c r="L93" i="5"/>
  <c r="P93" i="5"/>
  <c r="E94" i="5"/>
  <c r="F94" i="5"/>
  <c r="G94" i="5"/>
  <c r="L94" i="5"/>
  <c r="P94" i="5"/>
  <c r="E95" i="5"/>
  <c r="G95" i="5"/>
  <c r="I95" i="5"/>
  <c r="P95" i="5"/>
  <c r="E96" i="5"/>
  <c r="G96" i="5"/>
  <c r="I96" i="5"/>
  <c r="P96" i="5"/>
  <c r="E97" i="5"/>
  <c r="F97" i="5"/>
  <c r="G97" i="5"/>
  <c r="L97" i="5"/>
  <c r="P97" i="5"/>
  <c r="E98" i="5"/>
  <c r="F98" i="5"/>
  <c r="G98" i="5"/>
  <c r="L98" i="5"/>
  <c r="P98" i="5"/>
  <c r="E99" i="5"/>
  <c r="F99" i="5"/>
  <c r="G99" i="5"/>
  <c r="L99" i="5"/>
  <c r="P99" i="5"/>
  <c r="E100" i="5"/>
  <c r="F100" i="5"/>
  <c r="G100" i="5"/>
  <c r="M100" i="5"/>
  <c r="P100" i="5"/>
  <c r="E101" i="5"/>
  <c r="F101" i="5"/>
  <c r="G101" i="5"/>
  <c r="M101" i="5"/>
  <c r="P101" i="5"/>
  <c r="E102" i="5"/>
  <c r="F102" i="5"/>
  <c r="G102" i="5"/>
  <c r="K102" i="5"/>
  <c r="P102" i="5"/>
  <c r="E103" i="5"/>
  <c r="F103" i="5"/>
  <c r="G103" i="5"/>
  <c r="M103" i="5"/>
  <c r="P103" i="5"/>
  <c r="E104" i="5"/>
  <c r="F104" i="5"/>
  <c r="G104" i="5"/>
  <c r="M104" i="5"/>
  <c r="P104" i="5"/>
  <c r="E105" i="5"/>
  <c r="F105" i="5"/>
  <c r="G105" i="5"/>
  <c r="K105" i="5"/>
  <c r="P105" i="5"/>
  <c r="E106" i="5"/>
  <c r="F106" i="5"/>
  <c r="G106" i="5"/>
  <c r="M106" i="5"/>
  <c r="P106" i="5"/>
  <c r="E107" i="5"/>
  <c r="F107" i="5"/>
  <c r="G107" i="5"/>
  <c r="M107" i="5"/>
  <c r="P107" i="5"/>
  <c r="E108" i="5"/>
  <c r="F108" i="5"/>
  <c r="G108" i="5"/>
  <c r="M108" i="5"/>
  <c r="P108" i="5"/>
  <c r="E109" i="5"/>
  <c r="F109" i="5"/>
  <c r="G109" i="5"/>
  <c r="M109" i="5"/>
  <c r="P109" i="5"/>
  <c r="E110" i="5"/>
  <c r="F110" i="5"/>
  <c r="G110" i="5"/>
  <c r="M110" i="5"/>
  <c r="P110" i="5"/>
  <c r="E111" i="5"/>
  <c r="F111" i="5"/>
  <c r="G111" i="5"/>
  <c r="M111" i="5"/>
  <c r="P111" i="5"/>
  <c r="U111" i="5"/>
  <c r="E112" i="5"/>
  <c r="F112" i="5"/>
  <c r="G112" i="5"/>
  <c r="M112" i="5"/>
  <c r="P112" i="5"/>
  <c r="E113" i="5"/>
  <c r="F113" i="5"/>
  <c r="G113" i="5"/>
  <c r="M113" i="5"/>
  <c r="P113" i="5"/>
  <c r="E114" i="5"/>
  <c r="F114" i="5"/>
  <c r="G114" i="5"/>
  <c r="M114" i="5"/>
  <c r="P114" i="5"/>
  <c r="E115" i="5"/>
  <c r="F115" i="5"/>
  <c r="G115" i="5"/>
  <c r="M115" i="5"/>
  <c r="P115" i="5"/>
  <c r="E116" i="5"/>
  <c r="F116" i="5"/>
  <c r="G116" i="5"/>
  <c r="M116" i="5"/>
  <c r="P116" i="5"/>
  <c r="E117" i="5"/>
  <c r="F117" i="5"/>
  <c r="G117" i="5"/>
  <c r="M117" i="5"/>
  <c r="P117" i="5"/>
  <c r="E118" i="5"/>
  <c r="F118" i="5"/>
  <c r="G118" i="5"/>
  <c r="M118" i="5"/>
  <c r="P118" i="5"/>
  <c r="E119" i="5"/>
  <c r="F119" i="5"/>
  <c r="G119" i="5"/>
  <c r="M119" i="5"/>
  <c r="P119" i="5"/>
  <c r="B11" i="3"/>
  <c r="E11" i="3"/>
  <c r="B12" i="3"/>
  <c r="E12" i="3"/>
  <c r="B13" i="3"/>
  <c r="E13" i="3"/>
  <c r="B14" i="3"/>
  <c r="E14" i="3"/>
  <c r="B15" i="3"/>
  <c r="E15" i="3"/>
  <c r="B16" i="3"/>
  <c r="E16" i="3"/>
  <c r="B17" i="3"/>
  <c r="E17" i="3"/>
  <c r="B18" i="3"/>
  <c r="E18" i="3"/>
  <c r="B19" i="3"/>
  <c r="E19" i="3"/>
  <c r="B20" i="3"/>
  <c r="E20" i="3"/>
  <c r="B21" i="3"/>
  <c r="E21" i="3"/>
  <c r="B22" i="3"/>
  <c r="E22" i="3"/>
  <c r="B23" i="3"/>
  <c r="E23" i="3"/>
  <c r="B24" i="3"/>
  <c r="E24" i="3"/>
  <c r="B25" i="3"/>
  <c r="E25" i="3"/>
  <c r="B26" i="3"/>
  <c r="E26" i="3"/>
  <c r="B27" i="3"/>
  <c r="E27" i="3"/>
  <c r="B28" i="3"/>
  <c r="E28" i="3"/>
  <c r="B29" i="3"/>
  <c r="E29" i="3"/>
  <c r="B30" i="3"/>
  <c r="E30" i="3"/>
  <c r="B31" i="3"/>
  <c r="E31" i="3"/>
  <c r="B32" i="3"/>
  <c r="E32" i="3"/>
  <c r="B33" i="3"/>
  <c r="E33" i="3"/>
  <c r="B34" i="3"/>
  <c r="E34" i="3"/>
  <c r="B35" i="3"/>
  <c r="E35" i="3"/>
  <c r="B36" i="3"/>
  <c r="E36" i="3"/>
  <c r="B37" i="3"/>
  <c r="E37" i="3"/>
  <c r="B38" i="3"/>
  <c r="E38" i="3"/>
  <c r="B39" i="3"/>
  <c r="E39" i="3"/>
  <c r="B40" i="3"/>
  <c r="E40" i="3"/>
  <c r="B41" i="3"/>
  <c r="E41" i="3"/>
  <c r="B42" i="3"/>
  <c r="E42" i="3"/>
  <c r="B43" i="3"/>
  <c r="E43" i="3"/>
  <c r="B44" i="3"/>
  <c r="E44" i="3"/>
  <c r="B45" i="3"/>
  <c r="E45" i="3"/>
  <c r="B46" i="3"/>
  <c r="E46" i="3"/>
  <c r="B47" i="3"/>
  <c r="E47" i="3"/>
  <c r="B48" i="3"/>
  <c r="E48" i="3"/>
  <c r="B49" i="3"/>
  <c r="E49" i="3"/>
  <c r="B50" i="3"/>
  <c r="E50" i="3"/>
  <c r="B51" i="3"/>
  <c r="E51" i="3"/>
  <c r="B52" i="3"/>
  <c r="E52" i="3"/>
  <c r="B53" i="3"/>
  <c r="E53" i="3"/>
  <c r="B54" i="3"/>
  <c r="E54" i="3"/>
  <c r="B55" i="3"/>
  <c r="E55" i="3"/>
  <c r="B56" i="3"/>
  <c r="E56" i="3"/>
  <c r="B57" i="3"/>
  <c r="E57" i="3"/>
  <c r="B58" i="3"/>
  <c r="E58" i="3"/>
  <c r="B59" i="3"/>
  <c r="E59" i="3"/>
  <c r="B60" i="3"/>
  <c r="E60" i="3"/>
  <c r="B61" i="3"/>
  <c r="E61" i="3"/>
  <c r="B62" i="3"/>
  <c r="E62" i="3"/>
  <c r="B63" i="3"/>
  <c r="E63" i="3"/>
  <c r="B64" i="3"/>
  <c r="E64" i="3"/>
  <c r="B65" i="3"/>
  <c r="E65" i="3"/>
  <c r="B66" i="3"/>
  <c r="E66" i="3"/>
  <c r="B67" i="3"/>
  <c r="E67" i="3"/>
  <c r="B68" i="3"/>
  <c r="E68" i="3"/>
  <c r="B69" i="3"/>
  <c r="E69" i="3"/>
  <c r="B70" i="3"/>
  <c r="E70" i="3"/>
  <c r="B71" i="3"/>
  <c r="E71" i="3"/>
  <c r="B72" i="3"/>
  <c r="E72" i="3"/>
  <c r="B73" i="3"/>
  <c r="E73" i="3"/>
  <c r="B74" i="3"/>
  <c r="E74" i="3"/>
  <c r="B75" i="3"/>
  <c r="E75" i="3"/>
  <c r="B76" i="3"/>
  <c r="E76" i="3"/>
  <c r="B77" i="3"/>
  <c r="E77" i="3"/>
  <c r="B78" i="3"/>
  <c r="E78" i="3"/>
  <c r="B79" i="3"/>
  <c r="E79" i="3"/>
  <c r="B80" i="3"/>
  <c r="E80" i="3"/>
  <c r="B81" i="3"/>
  <c r="E81" i="3"/>
  <c r="B82" i="3"/>
  <c r="E82" i="3"/>
  <c r="B83" i="3"/>
  <c r="E83" i="3"/>
  <c r="B84" i="3"/>
  <c r="E84" i="3"/>
  <c r="B85" i="3"/>
  <c r="E85" i="3"/>
  <c r="B86" i="3"/>
  <c r="E86" i="3"/>
  <c r="B87" i="3"/>
  <c r="E87" i="3"/>
  <c r="B88" i="3"/>
  <c r="E88" i="3"/>
  <c r="B89" i="3"/>
  <c r="E89" i="3"/>
  <c r="B90" i="3"/>
  <c r="E90" i="3"/>
  <c r="B91" i="3"/>
  <c r="E91" i="3"/>
  <c r="B92" i="3"/>
  <c r="E92" i="3"/>
  <c r="B93" i="3"/>
  <c r="E93" i="3"/>
  <c r="B94" i="3"/>
  <c r="E94" i="3"/>
  <c r="B95" i="3"/>
  <c r="E95" i="3"/>
  <c r="B96" i="3"/>
  <c r="E96" i="3"/>
  <c r="B97" i="3"/>
  <c r="E97" i="3"/>
  <c r="B98" i="3"/>
  <c r="E98" i="3"/>
  <c r="B99" i="3"/>
  <c r="E99" i="3"/>
  <c r="B100" i="3"/>
  <c r="E100" i="3"/>
  <c r="B101" i="3"/>
  <c r="E101" i="3"/>
  <c r="B102" i="3"/>
  <c r="E102" i="3"/>
  <c r="B103" i="3"/>
  <c r="E103" i="3"/>
  <c r="B104" i="3"/>
  <c r="E104" i="3"/>
  <c r="B105" i="3"/>
  <c r="E105" i="3"/>
  <c r="B106" i="3"/>
  <c r="E106" i="3"/>
  <c r="B107" i="3"/>
  <c r="E107" i="3"/>
  <c r="B108" i="3"/>
  <c r="E108" i="3"/>
  <c r="B109" i="3"/>
  <c r="E109" i="3"/>
  <c r="B110" i="3"/>
  <c r="E110" i="3"/>
  <c r="B111" i="3"/>
  <c r="E111" i="3"/>
  <c r="B112" i="3"/>
  <c r="E112" i="3"/>
  <c r="B113" i="3"/>
  <c r="E113" i="3"/>
  <c r="B114" i="3"/>
  <c r="E114" i="3"/>
  <c r="B115" i="3"/>
  <c r="E115" i="3"/>
  <c r="B116" i="3"/>
  <c r="E116" i="3"/>
  <c r="B117" i="3"/>
  <c r="E117" i="3"/>
  <c r="B118" i="3"/>
  <c r="E118" i="3"/>
  <c r="B119" i="3"/>
  <c r="E119" i="3"/>
  <c r="B120" i="3"/>
  <c r="E120" i="3"/>
  <c r="B121" i="3"/>
  <c r="E121" i="3"/>
  <c r="B122" i="3"/>
  <c r="E122" i="3"/>
  <c r="B123" i="3"/>
  <c r="E123" i="3"/>
  <c r="B124" i="3"/>
  <c r="E124" i="3"/>
  <c r="B125" i="3"/>
  <c r="E125" i="3"/>
  <c r="B126" i="3"/>
  <c r="E126" i="3"/>
  <c r="B127" i="3"/>
  <c r="E127" i="3"/>
  <c r="B128" i="3"/>
  <c r="E128" i="3"/>
  <c r="B129" i="3"/>
  <c r="E129" i="3"/>
  <c r="B130" i="3"/>
  <c r="E130" i="3"/>
  <c r="B131" i="3"/>
  <c r="E131" i="3"/>
  <c r="B132" i="3"/>
  <c r="E132" i="3"/>
  <c r="B133" i="3"/>
  <c r="E133" i="3"/>
  <c r="B134" i="3"/>
  <c r="E134" i="3"/>
  <c r="B135" i="3"/>
  <c r="E135" i="3"/>
  <c r="B136" i="3"/>
  <c r="E136" i="3"/>
  <c r="B137" i="3"/>
  <c r="E137" i="3"/>
  <c r="B138" i="3"/>
  <c r="E138" i="3"/>
  <c r="B139" i="3"/>
  <c r="E139" i="3"/>
  <c r="B140" i="3"/>
  <c r="E140" i="3"/>
  <c r="B141" i="3"/>
  <c r="E141" i="3"/>
  <c r="B142" i="3"/>
  <c r="E142" i="3"/>
  <c r="B143" i="3"/>
  <c r="E143" i="3"/>
  <c r="B144" i="3"/>
  <c r="E144" i="3"/>
  <c r="B145" i="3"/>
  <c r="E145" i="3"/>
  <c r="B146" i="3"/>
  <c r="E146" i="3"/>
  <c r="B147" i="3"/>
  <c r="E147" i="3"/>
  <c r="B148" i="3"/>
  <c r="E148" i="3"/>
  <c r="B149" i="3"/>
  <c r="E149" i="3"/>
  <c r="B150" i="3"/>
  <c r="E150" i="3"/>
  <c r="B151" i="3"/>
  <c r="E151" i="3"/>
  <c r="B152" i="3"/>
  <c r="E152" i="3"/>
  <c r="B153" i="3"/>
  <c r="E153" i="3"/>
  <c r="B154" i="3"/>
  <c r="E154" i="3"/>
  <c r="B155" i="3"/>
  <c r="E155" i="3"/>
  <c r="B156" i="3"/>
  <c r="E156" i="3"/>
  <c r="B157" i="3"/>
  <c r="E157" i="3"/>
  <c r="B158" i="3"/>
  <c r="E158" i="3"/>
  <c r="B159" i="3"/>
  <c r="E159" i="3"/>
  <c r="B160" i="3"/>
  <c r="E160" i="3"/>
  <c r="B161" i="3"/>
  <c r="E161" i="3"/>
  <c r="B162" i="3"/>
  <c r="E162" i="3"/>
  <c r="B163" i="3"/>
  <c r="E163" i="3"/>
  <c r="B164" i="3"/>
  <c r="E164" i="3"/>
  <c r="B165" i="3"/>
  <c r="E165" i="3"/>
  <c r="B166" i="3"/>
  <c r="E166" i="3"/>
  <c r="B167" i="3"/>
  <c r="E167" i="3"/>
  <c r="B168" i="3"/>
  <c r="E168" i="3"/>
  <c r="B169" i="3"/>
  <c r="E169" i="3"/>
  <c r="B170" i="3"/>
  <c r="E170" i="3"/>
  <c r="B171" i="3"/>
  <c r="E171" i="3"/>
  <c r="B172" i="3"/>
  <c r="E172" i="3"/>
  <c r="B173" i="3"/>
  <c r="E173" i="3"/>
  <c r="B174" i="3"/>
  <c r="E174" i="3"/>
  <c r="B175" i="3"/>
  <c r="E175" i="3"/>
  <c r="B176" i="3"/>
  <c r="E176" i="3"/>
  <c r="B177" i="3"/>
  <c r="E177" i="3"/>
  <c r="B178" i="3"/>
  <c r="E178" i="3"/>
  <c r="B179" i="3"/>
  <c r="E179" i="3"/>
  <c r="B180" i="3"/>
  <c r="E180" i="3"/>
  <c r="B181" i="3"/>
  <c r="E181" i="3"/>
  <c r="B182" i="3"/>
  <c r="E182" i="3"/>
  <c r="B183" i="3"/>
  <c r="E183" i="3"/>
  <c r="B184" i="3"/>
  <c r="E184" i="3"/>
  <c r="B185" i="3"/>
  <c r="E185" i="3"/>
  <c r="B186" i="3"/>
  <c r="E186" i="3"/>
  <c r="B187" i="3"/>
  <c r="E187" i="3"/>
  <c r="B188" i="3"/>
  <c r="E188" i="3"/>
  <c r="B189" i="3"/>
  <c r="E189" i="3"/>
  <c r="B190" i="3"/>
  <c r="E190" i="3"/>
  <c r="B191" i="3"/>
  <c r="E191" i="3"/>
  <c r="B192" i="3"/>
  <c r="E192" i="3"/>
  <c r="B193" i="3"/>
  <c r="E193" i="3"/>
  <c r="B194" i="3"/>
  <c r="E194" i="3"/>
  <c r="B195" i="3"/>
  <c r="E195" i="3"/>
  <c r="B196" i="3"/>
  <c r="E196" i="3"/>
  <c r="B197" i="3"/>
  <c r="E197" i="3"/>
  <c r="B198" i="3"/>
  <c r="E198" i="3"/>
  <c r="B199" i="3"/>
  <c r="E199" i="3"/>
  <c r="B200" i="3"/>
  <c r="E200" i="3"/>
  <c r="B201" i="3"/>
  <c r="E201" i="3"/>
  <c r="B202" i="3"/>
  <c r="E202" i="3"/>
  <c r="B203" i="3"/>
  <c r="E203" i="3"/>
  <c r="B204" i="3"/>
  <c r="E204" i="3"/>
  <c r="B205" i="3"/>
  <c r="E205" i="3"/>
  <c r="B206" i="3"/>
  <c r="E206" i="3"/>
  <c r="B207" i="3"/>
  <c r="E207" i="3"/>
  <c r="B208" i="3"/>
  <c r="E208" i="3"/>
  <c r="B209" i="3"/>
  <c r="E209" i="3"/>
  <c r="B210" i="3"/>
  <c r="E210" i="3"/>
  <c r="B211" i="3"/>
  <c r="E211" i="3"/>
  <c r="B212" i="3"/>
  <c r="E212" i="3"/>
  <c r="B213" i="3"/>
  <c r="E213" i="3"/>
  <c r="B214" i="3"/>
  <c r="E214" i="3"/>
  <c r="B215" i="3"/>
  <c r="E215" i="3"/>
  <c r="B216" i="3"/>
  <c r="E216" i="3"/>
  <c r="D7" i="2"/>
  <c r="D8" i="2"/>
  <c r="D9" i="2"/>
  <c r="G9" i="2"/>
  <c r="C17" i="2"/>
  <c r="D18" i="2"/>
  <c r="C20" i="2"/>
  <c r="D20" i="2"/>
  <c r="D23" i="2"/>
  <c r="F23" i="2"/>
  <c r="I23" i="2"/>
  <c r="K23" i="2"/>
  <c r="L23" i="2"/>
  <c r="M23" i="2"/>
  <c r="D24" i="2"/>
  <c r="F24" i="2"/>
  <c r="L24" i="2"/>
  <c r="I24" i="2"/>
  <c r="K24" i="2"/>
  <c r="M24" i="2"/>
  <c r="D25" i="2"/>
  <c r="F25" i="2"/>
  <c r="I25" i="2"/>
  <c r="K25" i="2"/>
  <c r="L25" i="2"/>
  <c r="M25" i="2"/>
  <c r="D26" i="2"/>
  <c r="F26" i="2"/>
  <c r="I26" i="2"/>
  <c r="K26" i="2"/>
  <c r="L26" i="2"/>
  <c r="M26" i="2"/>
  <c r="D27" i="2"/>
  <c r="F27" i="2"/>
  <c r="I27" i="2"/>
  <c r="K27" i="2"/>
  <c r="L27" i="2"/>
  <c r="M27" i="2"/>
  <c r="D28" i="2"/>
  <c r="F28" i="2"/>
  <c r="L28" i="2"/>
  <c r="I28" i="2"/>
  <c r="K28" i="2"/>
  <c r="M28" i="2"/>
  <c r="D29" i="2"/>
  <c r="F29" i="2"/>
  <c r="I29" i="2"/>
  <c r="K29" i="2"/>
  <c r="L29" i="2"/>
  <c r="M29" i="2"/>
  <c r="D30" i="2"/>
  <c r="F30" i="2"/>
  <c r="I30" i="2"/>
  <c r="K30" i="2"/>
  <c r="L30" i="2"/>
  <c r="M30" i="2"/>
  <c r="D31" i="2"/>
  <c r="F31" i="2"/>
  <c r="I31" i="2"/>
  <c r="K31" i="2"/>
  <c r="L31" i="2"/>
  <c r="M31" i="2"/>
  <c r="D32" i="2"/>
  <c r="F32" i="2"/>
  <c r="L32" i="2"/>
  <c r="G32" i="2"/>
  <c r="K32" i="2"/>
  <c r="M32" i="2"/>
  <c r="D33" i="2"/>
  <c r="F33" i="2"/>
  <c r="I33" i="2"/>
  <c r="K33" i="2"/>
  <c r="L33" i="2"/>
  <c r="M33" i="2"/>
  <c r="D34" i="2"/>
  <c r="F34" i="2"/>
  <c r="I34" i="2"/>
  <c r="K34" i="2"/>
  <c r="L34" i="2"/>
  <c r="M34" i="2"/>
  <c r="D35" i="2"/>
  <c r="F35" i="2"/>
  <c r="I35" i="2"/>
  <c r="K35" i="2"/>
  <c r="L35" i="2"/>
  <c r="M35" i="2"/>
  <c r="D36" i="2"/>
  <c r="F36" i="2"/>
  <c r="L36" i="2"/>
  <c r="I36" i="2"/>
  <c r="K36" i="2"/>
  <c r="M36" i="2"/>
  <c r="D37" i="2"/>
  <c r="F37" i="2"/>
  <c r="I37" i="2"/>
  <c r="K37" i="2"/>
  <c r="L37" i="2"/>
  <c r="M37" i="2"/>
  <c r="D38" i="2"/>
  <c r="F38" i="2"/>
  <c r="I38" i="2"/>
  <c r="K38" i="2"/>
  <c r="L38" i="2"/>
  <c r="M38" i="2"/>
  <c r="K39" i="2"/>
  <c r="K40" i="2"/>
  <c r="K41" i="2"/>
  <c r="K42" i="2"/>
  <c r="K43" i="2"/>
  <c r="K44" i="2"/>
  <c r="K45" i="2"/>
  <c r="K46" i="2"/>
  <c r="D47" i="2"/>
  <c r="F47" i="2"/>
  <c r="H47" i="2"/>
  <c r="K47" i="2"/>
  <c r="L47" i="2"/>
  <c r="M47" i="2"/>
  <c r="D48" i="2"/>
  <c r="F48" i="2"/>
  <c r="C13" i="2"/>
  <c r="C18" i="2"/>
  <c r="H48" i="2"/>
  <c r="K48" i="2"/>
  <c r="M48" i="2"/>
  <c r="D49" i="2"/>
  <c r="F49" i="2"/>
  <c r="H49" i="2"/>
  <c r="K49" i="2"/>
  <c r="L49" i="2"/>
  <c r="M49" i="2"/>
  <c r="D50" i="2"/>
  <c r="F50" i="2"/>
  <c r="H50" i="2"/>
  <c r="K50" i="2"/>
  <c r="L50" i="2"/>
  <c r="M50" i="2"/>
  <c r="K51" i="2"/>
  <c r="D52" i="2"/>
  <c r="F52" i="2"/>
  <c r="J52" i="2"/>
  <c r="K52" i="2"/>
  <c r="L52" i="2"/>
  <c r="M52" i="2"/>
  <c r="D11" i="13"/>
  <c r="O90" i="13" s="1"/>
  <c r="R90" i="13" s="1"/>
  <c r="T90" i="13" s="1"/>
  <c r="AB2" i="13"/>
  <c r="AD2" i="13"/>
  <c r="AB3" i="13"/>
  <c r="AY3" i="13"/>
  <c r="AB4" i="13"/>
  <c r="AB5" i="13"/>
  <c r="AB6" i="13"/>
  <c r="AB7" i="13"/>
  <c r="AB8" i="13"/>
  <c r="F9" i="13"/>
  <c r="G9" i="13"/>
  <c r="AB9" i="13"/>
  <c r="BL2" i="13"/>
  <c r="F10" i="13"/>
  <c r="G10" i="13"/>
  <c r="AB10" i="13"/>
  <c r="E11" i="13"/>
  <c r="AB11" i="13"/>
  <c r="E12" i="13"/>
  <c r="D12" i="13"/>
  <c r="E13" i="13"/>
  <c r="D13" i="13"/>
  <c r="BL14" i="13"/>
  <c r="AB15" i="13"/>
  <c r="BL6" i="13"/>
  <c r="F16" i="13"/>
  <c r="F17" i="13" s="1"/>
  <c r="AB16" i="13"/>
  <c r="C17" i="13"/>
  <c r="AY17" i="13"/>
  <c r="AB18" i="13"/>
  <c r="BL19" i="13"/>
  <c r="BL20" i="13"/>
  <c r="E21" i="13"/>
  <c r="F21" i="13"/>
  <c r="Z21" i="13"/>
  <c r="G21" i="13"/>
  <c r="H21" i="13"/>
  <c r="U21" i="13"/>
  <c r="P21" i="13"/>
  <c r="Y21" i="13"/>
  <c r="AC21" i="13"/>
  <c r="AU21" i="13"/>
  <c r="E22" i="13"/>
  <c r="F22" i="13"/>
  <c r="P22" i="13"/>
  <c r="Y22" i="13"/>
  <c r="BL22" i="13"/>
  <c r="E23" i="13"/>
  <c r="F23" i="13"/>
  <c r="Z23" i="13"/>
  <c r="P23" i="13"/>
  <c r="Y23" i="13"/>
  <c r="E24" i="13"/>
  <c r="F24" i="13"/>
  <c r="G24" i="13"/>
  <c r="P24" i="13"/>
  <c r="Y24" i="13"/>
  <c r="AY24" i="13"/>
  <c r="BL24" i="13"/>
  <c r="E25" i="13"/>
  <c r="F25" i="13"/>
  <c r="Z25" i="13"/>
  <c r="G25" i="13"/>
  <c r="H25" i="13"/>
  <c r="U25" i="13"/>
  <c r="P25" i="13"/>
  <c r="Y25" i="13"/>
  <c r="AC25" i="13"/>
  <c r="AU25" i="13"/>
  <c r="BL25" i="13"/>
  <c r="BK25" i="13"/>
  <c r="BJ25" i="13"/>
  <c r="E26" i="13"/>
  <c r="F26" i="13"/>
  <c r="P26" i="13"/>
  <c r="Y26" i="13"/>
  <c r="BL26" i="13"/>
  <c r="E27" i="13"/>
  <c r="F27" i="13"/>
  <c r="Z27" i="13"/>
  <c r="P27" i="13"/>
  <c r="Y27" i="13"/>
  <c r="BL27" i="13"/>
  <c r="E28" i="13"/>
  <c r="F28" i="13"/>
  <c r="AU28" i="13"/>
  <c r="AT28" i="13"/>
  <c r="P28" i="13"/>
  <c r="T28" i="13"/>
  <c r="U28" i="13"/>
  <c r="Y28" i="13"/>
  <c r="Z28" i="13"/>
  <c r="AY28" i="13"/>
  <c r="BL28" i="13"/>
  <c r="E29" i="13"/>
  <c r="F29" i="13"/>
  <c r="G29" i="13"/>
  <c r="I29" i="13"/>
  <c r="U29" i="13"/>
  <c r="P29" i="13"/>
  <c r="Y29" i="13"/>
  <c r="Z29" i="13"/>
  <c r="AU29" i="13"/>
  <c r="AT29" i="13"/>
  <c r="AS29" i="13"/>
  <c r="AY29" i="13"/>
  <c r="E30" i="13"/>
  <c r="F30" i="13"/>
  <c r="Z30" i="13"/>
  <c r="G30" i="13"/>
  <c r="P30" i="13"/>
  <c r="Y30" i="13"/>
  <c r="AD30" i="13"/>
  <c r="AU30" i="13"/>
  <c r="BJ30" i="13"/>
  <c r="BL30" i="13"/>
  <c r="BK30" i="13"/>
  <c r="E31" i="13"/>
  <c r="F31" i="13"/>
  <c r="Q31" i="13"/>
  <c r="P31" i="13"/>
  <c r="T31" i="13"/>
  <c r="U31" i="13"/>
  <c r="Y31" i="13"/>
  <c r="Z31" i="13"/>
  <c r="AY31" i="13"/>
  <c r="BL31" i="13"/>
  <c r="E32" i="13"/>
  <c r="F32" i="13"/>
  <c r="P32" i="13"/>
  <c r="Y32" i="13"/>
  <c r="BL32" i="13"/>
  <c r="E33" i="13"/>
  <c r="F33" i="13"/>
  <c r="Q33" i="13"/>
  <c r="P33" i="13"/>
  <c r="T33" i="13"/>
  <c r="U33" i="13"/>
  <c r="Y33" i="13"/>
  <c r="AU33" i="13"/>
  <c r="AY33" i="13"/>
  <c r="E34" i="13"/>
  <c r="F34" i="13"/>
  <c r="G34" i="13"/>
  <c r="P34" i="13"/>
  <c r="Y34" i="13"/>
  <c r="BL34" i="13"/>
  <c r="E35" i="13"/>
  <c r="F35" i="13"/>
  <c r="P35" i="13"/>
  <c r="Y35" i="13"/>
  <c r="AU35" i="13"/>
  <c r="AY35" i="13"/>
  <c r="E36" i="13"/>
  <c r="F36" i="13"/>
  <c r="G36" i="13"/>
  <c r="I36" i="13"/>
  <c r="U36" i="13"/>
  <c r="P36" i="13"/>
  <c r="Y36" i="13"/>
  <c r="AY36" i="13"/>
  <c r="BL36" i="13"/>
  <c r="E37" i="13"/>
  <c r="F37" i="13"/>
  <c r="G37" i="13"/>
  <c r="P37" i="13"/>
  <c r="U37" i="13"/>
  <c r="Y37" i="13"/>
  <c r="Z37" i="13"/>
  <c r="AU37" i="13"/>
  <c r="AY37" i="13"/>
  <c r="E38" i="13"/>
  <c r="F38" i="13"/>
  <c r="P38" i="13"/>
  <c r="U38" i="13"/>
  <c r="Y38" i="13"/>
  <c r="BL38" i="13"/>
  <c r="E39" i="13"/>
  <c r="F39" i="13"/>
  <c r="P39" i="13"/>
  <c r="Y39" i="13"/>
  <c r="AY39" i="13"/>
  <c r="BL39" i="13"/>
  <c r="E40" i="13"/>
  <c r="F40" i="13"/>
  <c r="AU40" i="13"/>
  <c r="G40" i="13"/>
  <c r="AD40" i="13"/>
  <c r="P40" i="13"/>
  <c r="Y40" i="13"/>
  <c r="Z40" i="13"/>
  <c r="AT40" i="13"/>
  <c r="BL40" i="13"/>
  <c r="E41" i="13"/>
  <c r="F41" i="13"/>
  <c r="G41" i="13"/>
  <c r="I41" i="13"/>
  <c r="U41" i="13"/>
  <c r="P41" i="13"/>
  <c r="Y41" i="13"/>
  <c r="Z41" i="13"/>
  <c r="AU41" i="13"/>
  <c r="AY41" i="13"/>
  <c r="E42" i="13"/>
  <c r="F42" i="13"/>
  <c r="G42" i="13"/>
  <c r="P42" i="13"/>
  <c r="Y42" i="13"/>
  <c r="BL42" i="13"/>
  <c r="E43" i="13"/>
  <c r="F43" i="13"/>
  <c r="G43" i="13"/>
  <c r="J43" i="13"/>
  <c r="P43" i="13"/>
  <c r="U43" i="13"/>
  <c r="Y43" i="13"/>
  <c r="AU43" i="13"/>
  <c r="AY43" i="13"/>
  <c r="E44" i="13"/>
  <c r="F44" i="13"/>
  <c r="G44" i="13"/>
  <c r="P44" i="13"/>
  <c r="U44" i="13"/>
  <c r="Y44" i="13"/>
  <c r="AY44" i="13"/>
  <c r="BL44" i="13"/>
  <c r="E45" i="13"/>
  <c r="F45" i="13"/>
  <c r="G45" i="13"/>
  <c r="P45" i="13"/>
  <c r="Y45" i="13"/>
  <c r="Z45" i="13"/>
  <c r="AU45" i="13"/>
  <c r="AY45" i="13"/>
  <c r="BK45" i="13"/>
  <c r="BL45" i="13"/>
  <c r="E46" i="13"/>
  <c r="F46" i="13"/>
  <c r="P46" i="13"/>
  <c r="Y46" i="13"/>
  <c r="BL46" i="13"/>
  <c r="E47" i="13"/>
  <c r="F47" i="13"/>
  <c r="P47" i="13"/>
  <c r="T47" i="13"/>
  <c r="U47" i="13"/>
  <c r="Y47" i="13"/>
  <c r="AY47" i="13"/>
  <c r="BL47" i="13"/>
  <c r="E48" i="13"/>
  <c r="F48" i="13"/>
  <c r="P48" i="13"/>
  <c r="T48" i="13"/>
  <c r="U48" i="13"/>
  <c r="Y48" i="13"/>
  <c r="BK48" i="13"/>
  <c r="BJ48" i="13"/>
  <c r="BL48" i="13"/>
  <c r="E49" i="13"/>
  <c r="F49" i="13"/>
  <c r="P49" i="13"/>
  <c r="T49" i="13"/>
  <c r="U49" i="13"/>
  <c r="Y49" i="13"/>
  <c r="AY49" i="13"/>
  <c r="E50" i="13"/>
  <c r="F50" i="13"/>
  <c r="G50" i="13"/>
  <c r="P50" i="13"/>
  <c r="Y50" i="13"/>
  <c r="AY50" i="13"/>
  <c r="BL50" i="13"/>
  <c r="E51" i="13"/>
  <c r="F51" i="13"/>
  <c r="Z51" i="13"/>
  <c r="P51" i="13"/>
  <c r="T51" i="13"/>
  <c r="U51" i="13"/>
  <c r="Y51" i="13"/>
  <c r="AU51" i="13"/>
  <c r="AY51" i="13"/>
  <c r="E52" i="13"/>
  <c r="F52" i="13"/>
  <c r="AU52" i="13"/>
  <c r="P52" i="13"/>
  <c r="T52" i="13"/>
  <c r="U52" i="13"/>
  <c r="Y52" i="13"/>
  <c r="Z52" i="13"/>
  <c r="AT52" i="13"/>
  <c r="AY52" i="13"/>
  <c r="BL52" i="13"/>
  <c r="E53" i="13"/>
  <c r="F53" i="13"/>
  <c r="P53" i="13"/>
  <c r="T53" i="13"/>
  <c r="U53" i="13"/>
  <c r="Y53" i="13"/>
  <c r="AU53" i="13"/>
  <c r="AY53" i="13"/>
  <c r="BK53" i="13"/>
  <c r="BL53" i="13"/>
  <c r="E54" i="13"/>
  <c r="F54" i="13"/>
  <c r="Z54" i="13"/>
  <c r="P54" i="13"/>
  <c r="Y54" i="13"/>
  <c r="BL54" i="13"/>
  <c r="E55" i="13"/>
  <c r="F55" i="13"/>
  <c r="G55" i="13"/>
  <c r="AD55" i="13"/>
  <c r="I55" i="13"/>
  <c r="U55" i="13"/>
  <c r="P55" i="13"/>
  <c r="Y55" i="13"/>
  <c r="Z55" i="13"/>
  <c r="AU55" i="13"/>
  <c r="AY55" i="13"/>
  <c r="BK55" i="13"/>
  <c r="BL55" i="13"/>
  <c r="E56" i="13"/>
  <c r="F56" i="13"/>
  <c r="AU56" i="13"/>
  <c r="P56" i="13"/>
  <c r="Y56" i="13"/>
  <c r="BL56" i="13"/>
  <c r="E57" i="13"/>
  <c r="F57" i="13"/>
  <c r="G57" i="13"/>
  <c r="I57" i="13"/>
  <c r="U57" i="13"/>
  <c r="P57" i="13"/>
  <c r="Y57" i="13"/>
  <c r="AY57" i="13"/>
  <c r="BK57" i="13"/>
  <c r="BJ57" i="13"/>
  <c r="BI57" i="13"/>
  <c r="BH57" i="13"/>
  <c r="BG57" i="13"/>
  <c r="BL57" i="13"/>
  <c r="E58" i="13"/>
  <c r="F58" i="13"/>
  <c r="G58" i="13"/>
  <c r="I58" i="13"/>
  <c r="U58" i="13"/>
  <c r="P58" i="13"/>
  <c r="Y58" i="13"/>
  <c r="AY58" i="13"/>
  <c r="BL58" i="13"/>
  <c r="E59" i="13"/>
  <c r="F59" i="13"/>
  <c r="AU59" i="13"/>
  <c r="G59" i="13"/>
  <c r="P59" i="13"/>
  <c r="Y59" i="13"/>
  <c r="AY59" i="13"/>
  <c r="BK59" i="13"/>
  <c r="BL59" i="13"/>
  <c r="BJ59" i="13"/>
  <c r="BI59" i="13"/>
  <c r="BH59" i="13"/>
  <c r="BG59" i="13"/>
  <c r="BF59" i="13"/>
  <c r="BE59" i="13"/>
  <c r="BD59" i="13"/>
  <c r="BC59" i="13"/>
  <c r="BB59" i="13"/>
  <c r="E60" i="13"/>
  <c r="F60" i="13"/>
  <c r="Z60" i="13"/>
  <c r="P60" i="13"/>
  <c r="Y60" i="13"/>
  <c r="AY60" i="13"/>
  <c r="BL60" i="13"/>
  <c r="E61" i="13"/>
  <c r="F61" i="13"/>
  <c r="P61" i="13"/>
  <c r="Y61" i="13"/>
  <c r="AY61" i="13"/>
  <c r="BL61" i="13"/>
  <c r="E62" i="13"/>
  <c r="F62" i="13"/>
  <c r="G62" i="13"/>
  <c r="P62" i="13"/>
  <c r="Y62" i="13"/>
  <c r="AY62" i="13"/>
  <c r="BK62" i="13"/>
  <c r="BL62" i="13"/>
  <c r="E63" i="13"/>
  <c r="F63" i="13"/>
  <c r="P63" i="13"/>
  <c r="Y63" i="13"/>
  <c r="AY63" i="13"/>
  <c r="BL63" i="13"/>
  <c r="E64" i="13"/>
  <c r="F64" i="13"/>
  <c r="P64" i="13"/>
  <c r="Y64" i="13"/>
  <c r="AU64" i="13"/>
  <c r="AY64" i="13"/>
  <c r="BL64" i="13"/>
  <c r="E65" i="13"/>
  <c r="F65" i="13"/>
  <c r="AU65" i="13"/>
  <c r="G65" i="13"/>
  <c r="P65" i="13"/>
  <c r="Y65" i="13"/>
  <c r="Z65" i="13"/>
  <c r="AY65" i="13"/>
  <c r="BL65" i="13"/>
  <c r="E66" i="13"/>
  <c r="F66" i="13"/>
  <c r="G66" i="13"/>
  <c r="P66" i="13"/>
  <c r="Y66" i="13"/>
  <c r="E67" i="13"/>
  <c r="F67" i="13"/>
  <c r="G67" i="13"/>
  <c r="I67" i="13"/>
  <c r="U67" i="13"/>
  <c r="P67" i="13"/>
  <c r="Y67" i="13"/>
  <c r="Z67" i="13"/>
  <c r="AQ67" i="13"/>
  <c r="AP67" i="13"/>
  <c r="AU67" i="13"/>
  <c r="AT67" i="13"/>
  <c r="AS67" i="13"/>
  <c r="AR67" i="13"/>
  <c r="E68" i="13"/>
  <c r="F68" i="13"/>
  <c r="P68" i="13"/>
  <c r="Y68" i="13"/>
  <c r="E69" i="13"/>
  <c r="F69" i="13"/>
  <c r="P69" i="13"/>
  <c r="Y69" i="13"/>
  <c r="AU69" i="13"/>
  <c r="E70" i="13"/>
  <c r="F70" i="13"/>
  <c r="G70" i="13"/>
  <c r="P70" i="13"/>
  <c r="Y70" i="13"/>
  <c r="Z70" i="13"/>
  <c r="AS70" i="13"/>
  <c r="AU70" i="13"/>
  <c r="AT70" i="13"/>
  <c r="E71" i="13"/>
  <c r="F71" i="13"/>
  <c r="G71" i="13"/>
  <c r="P71" i="13"/>
  <c r="Y71" i="13"/>
  <c r="Z71" i="13"/>
  <c r="AQ71" i="13"/>
  <c r="AP71" i="13"/>
  <c r="AU71" i="13"/>
  <c r="AT71" i="13"/>
  <c r="AS71" i="13"/>
  <c r="AR71" i="13"/>
  <c r="E72" i="13"/>
  <c r="F72" i="13"/>
  <c r="P72" i="13"/>
  <c r="Y72" i="13"/>
  <c r="E73" i="13"/>
  <c r="F73" i="13"/>
  <c r="P73" i="13"/>
  <c r="Y73" i="13"/>
  <c r="AU73" i="13"/>
  <c r="E74" i="13"/>
  <c r="F74" i="13"/>
  <c r="G74" i="13"/>
  <c r="P74" i="13"/>
  <c r="Y74" i="13"/>
  <c r="Z74" i="13"/>
  <c r="AU74" i="13"/>
  <c r="AT74" i="13"/>
  <c r="AS74" i="13"/>
  <c r="E75" i="13"/>
  <c r="F75" i="13"/>
  <c r="G75" i="13"/>
  <c r="P75" i="13"/>
  <c r="Y75" i="13"/>
  <c r="Z75" i="13"/>
  <c r="AU75" i="13"/>
  <c r="E76" i="13"/>
  <c r="F76" i="13"/>
  <c r="P76" i="13"/>
  <c r="Y76" i="13"/>
  <c r="E77" i="13"/>
  <c r="F77" i="13"/>
  <c r="AU77" i="13"/>
  <c r="P77" i="13"/>
  <c r="Y77" i="13"/>
  <c r="E78" i="13"/>
  <c r="F78" i="13"/>
  <c r="G78" i="13"/>
  <c r="P78" i="13"/>
  <c r="Y78" i="13"/>
  <c r="Z78" i="13"/>
  <c r="AS78" i="13"/>
  <c r="AU78" i="13"/>
  <c r="AT78" i="13"/>
  <c r="E79" i="13"/>
  <c r="F79" i="13"/>
  <c r="G79" i="13"/>
  <c r="P79" i="13"/>
  <c r="Y79" i="13"/>
  <c r="Z79" i="13"/>
  <c r="AU79" i="13"/>
  <c r="E80" i="13"/>
  <c r="F80" i="13"/>
  <c r="P80" i="13"/>
  <c r="Y80" i="13"/>
  <c r="E81" i="13"/>
  <c r="F81" i="13"/>
  <c r="P81" i="13"/>
  <c r="Y81" i="13"/>
  <c r="AU81" i="13"/>
  <c r="E82" i="13"/>
  <c r="F82" i="13"/>
  <c r="G82" i="13"/>
  <c r="P82" i="13"/>
  <c r="Y82" i="13"/>
  <c r="Z82" i="13"/>
  <c r="AU82" i="13"/>
  <c r="AT82" i="13"/>
  <c r="AS82" i="13"/>
  <c r="E83" i="13"/>
  <c r="F83" i="13"/>
  <c r="G83" i="13"/>
  <c r="P83" i="13"/>
  <c r="Y83" i="13"/>
  <c r="Z83" i="13"/>
  <c r="AU83" i="13"/>
  <c r="E84" i="13"/>
  <c r="F84" i="13"/>
  <c r="P84" i="13"/>
  <c r="Y84" i="13"/>
  <c r="E85" i="13"/>
  <c r="F85" i="13"/>
  <c r="P85" i="13"/>
  <c r="Y85" i="13"/>
  <c r="E86" i="13"/>
  <c r="F86" i="13"/>
  <c r="G86" i="13"/>
  <c r="P86" i="13"/>
  <c r="Y86" i="13"/>
  <c r="Z86" i="13"/>
  <c r="AS86" i="13"/>
  <c r="AU86" i="13"/>
  <c r="AT86" i="13"/>
  <c r="E87" i="13"/>
  <c r="F87" i="13"/>
  <c r="G87" i="13"/>
  <c r="P87" i="13"/>
  <c r="Y87" i="13"/>
  <c r="Z87" i="13"/>
  <c r="AU87" i="13"/>
  <c r="E88" i="13"/>
  <c r="F88" i="13"/>
  <c r="P88" i="13"/>
  <c r="Y88" i="13"/>
  <c r="E89" i="13"/>
  <c r="F89" i="13"/>
  <c r="P89" i="13"/>
  <c r="Y89" i="13"/>
  <c r="E90" i="13"/>
  <c r="F90" i="13"/>
  <c r="G90" i="13"/>
  <c r="P90" i="13"/>
  <c r="Y90" i="13"/>
  <c r="Z90" i="13"/>
  <c r="AS90" i="13"/>
  <c r="AU90" i="13"/>
  <c r="AT90" i="13"/>
  <c r="E91" i="13"/>
  <c r="F91" i="13"/>
  <c r="G91" i="13"/>
  <c r="P91" i="13"/>
  <c r="Y91" i="13"/>
  <c r="Z91" i="13"/>
  <c r="AU91" i="13"/>
  <c r="E92" i="13"/>
  <c r="F92" i="13"/>
  <c r="P92" i="13"/>
  <c r="Y92" i="13"/>
  <c r="E93" i="13"/>
  <c r="F93" i="13"/>
  <c r="P93" i="13"/>
  <c r="Y93" i="13"/>
  <c r="E94" i="13"/>
  <c r="F94" i="13"/>
  <c r="G94" i="13"/>
  <c r="P94" i="13"/>
  <c r="Y94" i="13"/>
  <c r="Z94" i="13"/>
  <c r="AS94" i="13"/>
  <c r="AU94" i="13"/>
  <c r="AT94" i="13"/>
  <c r="E95" i="13"/>
  <c r="F95" i="13"/>
  <c r="G95" i="13"/>
  <c r="P95" i="13"/>
  <c r="Y95" i="13"/>
  <c r="Z95" i="13"/>
  <c r="AU95" i="13"/>
  <c r="E96" i="13"/>
  <c r="F96" i="13"/>
  <c r="P96" i="13"/>
  <c r="Y96" i="13"/>
  <c r="E97" i="13"/>
  <c r="F97" i="13"/>
  <c r="P97" i="13"/>
  <c r="Y97" i="13"/>
  <c r="AU97" i="13"/>
  <c r="E98" i="13"/>
  <c r="F98" i="13"/>
  <c r="G98" i="13"/>
  <c r="P98" i="13"/>
  <c r="Y98" i="13"/>
  <c r="Z98" i="13"/>
  <c r="AU98" i="13"/>
  <c r="AT98" i="13"/>
  <c r="AS98" i="13"/>
  <c r="E99" i="13"/>
  <c r="F99" i="13"/>
  <c r="G99" i="13"/>
  <c r="P99" i="13"/>
  <c r="Y99" i="13"/>
  <c r="Z99" i="13"/>
  <c r="AU99" i="13"/>
  <c r="E100" i="13"/>
  <c r="F100" i="13"/>
  <c r="P100" i="13"/>
  <c r="Y100" i="13"/>
  <c r="E101" i="13"/>
  <c r="F101" i="13"/>
  <c r="P101" i="13"/>
  <c r="Y101" i="13"/>
  <c r="AU101" i="13"/>
  <c r="E102" i="13"/>
  <c r="F102" i="13"/>
  <c r="G102" i="13"/>
  <c r="P102" i="13"/>
  <c r="Y102" i="13"/>
  <c r="Z102" i="13"/>
  <c r="AU102" i="13"/>
  <c r="E103" i="13"/>
  <c r="F103" i="13"/>
  <c r="G103" i="13"/>
  <c r="P103" i="13"/>
  <c r="Y103" i="13"/>
  <c r="Z103" i="13"/>
  <c r="AU103" i="13"/>
  <c r="E104" i="13"/>
  <c r="F104" i="13"/>
  <c r="P104" i="13"/>
  <c r="Y104" i="13"/>
  <c r="E105" i="13"/>
  <c r="F105" i="13"/>
  <c r="P105" i="13"/>
  <c r="Y105" i="13"/>
  <c r="AU105" i="13"/>
  <c r="E106" i="13"/>
  <c r="F106" i="13"/>
  <c r="G106" i="13"/>
  <c r="P106" i="13"/>
  <c r="Y106" i="13"/>
  <c r="Z106" i="13"/>
  <c r="AU106" i="13"/>
  <c r="E107" i="13"/>
  <c r="F107" i="13"/>
  <c r="G107" i="13"/>
  <c r="P107" i="13"/>
  <c r="Y107" i="13"/>
  <c r="Z107" i="13"/>
  <c r="AU107" i="13"/>
  <c r="E108" i="13"/>
  <c r="F108" i="13"/>
  <c r="P108" i="13"/>
  <c r="Y108" i="13"/>
  <c r="E109" i="13"/>
  <c r="F109" i="13"/>
  <c r="P109" i="13"/>
  <c r="Y109" i="13"/>
  <c r="AU109" i="13"/>
  <c r="E110" i="13"/>
  <c r="F110" i="13"/>
  <c r="G110" i="13"/>
  <c r="P110" i="13"/>
  <c r="Y110" i="13"/>
  <c r="Z110" i="13"/>
  <c r="AU110" i="13"/>
  <c r="E111" i="13"/>
  <c r="F111" i="13"/>
  <c r="G111" i="13"/>
  <c r="P111" i="13"/>
  <c r="Y111" i="13"/>
  <c r="Z111" i="13"/>
  <c r="AU111" i="13"/>
  <c r="E112" i="13"/>
  <c r="F112" i="13"/>
  <c r="P112" i="13"/>
  <c r="Y112" i="13"/>
  <c r="E113" i="13"/>
  <c r="F113" i="13"/>
  <c r="P113" i="13"/>
  <c r="Y113" i="13"/>
  <c r="AU113" i="13"/>
  <c r="E114" i="13"/>
  <c r="F114" i="13"/>
  <c r="G114" i="13"/>
  <c r="P114" i="13"/>
  <c r="Y114" i="13"/>
  <c r="AU114" i="13"/>
  <c r="E115" i="13"/>
  <c r="F115" i="13"/>
  <c r="G115" i="13"/>
  <c r="P115" i="13"/>
  <c r="Y115" i="13"/>
  <c r="Z115" i="13"/>
  <c r="AU115" i="13"/>
  <c r="E116" i="13"/>
  <c r="F116" i="13"/>
  <c r="P116" i="13"/>
  <c r="Y116" i="13"/>
  <c r="E117" i="13"/>
  <c r="F117" i="13"/>
  <c r="P117" i="13"/>
  <c r="Y117" i="13"/>
  <c r="AU117" i="13"/>
  <c r="E118" i="13"/>
  <c r="F118" i="13"/>
  <c r="G118" i="13"/>
  <c r="P118" i="13"/>
  <c r="Y118" i="13"/>
  <c r="E119" i="13"/>
  <c r="F119" i="13"/>
  <c r="G119" i="13"/>
  <c r="P119" i="13"/>
  <c r="Y119" i="13"/>
  <c r="Z119" i="13"/>
  <c r="AU119" i="13"/>
  <c r="E120" i="13"/>
  <c r="F120" i="13"/>
  <c r="P120" i="13"/>
  <c r="Y120" i="13"/>
  <c r="E121" i="13"/>
  <c r="F121" i="13"/>
  <c r="P121" i="13"/>
  <c r="Y121" i="13"/>
  <c r="E122" i="13"/>
  <c r="F122" i="13"/>
  <c r="G122" i="13"/>
  <c r="P122" i="13"/>
  <c r="Y122" i="13"/>
  <c r="Z122" i="13"/>
  <c r="AU122" i="13"/>
  <c r="E123" i="13"/>
  <c r="F123" i="13"/>
  <c r="G123" i="13"/>
  <c r="P123" i="13"/>
  <c r="Y123" i="13"/>
  <c r="Z123" i="13"/>
  <c r="AD123" i="13"/>
  <c r="AU123" i="13"/>
  <c r="E124" i="13"/>
  <c r="F124" i="13"/>
  <c r="P124" i="13"/>
  <c r="Y124" i="13"/>
  <c r="E125" i="13"/>
  <c r="F125" i="13"/>
  <c r="AU125" i="13"/>
  <c r="P125" i="13"/>
  <c r="Y125" i="13"/>
  <c r="E126" i="13"/>
  <c r="F126" i="13"/>
  <c r="G126" i="13"/>
  <c r="P126" i="13"/>
  <c r="Y126" i="13"/>
  <c r="AU126" i="13"/>
  <c r="E127" i="13"/>
  <c r="F127" i="13"/>
  <c r="G127" i="13"/>
  <c r="P127" i="13"/>
  <c r="Y127" i="13"/>
  <c r="Z127" i="13"/>
  <c r="AD127" i="13"/>
  <c r="AU127" i="13"/>
  <c r="E128" i="13"/>
  <c r="F128" i="13"/>
  <c r="P128" i="13"/>
  <c r="Y128" i="13"/>
  <c r="E129" i="13"/>
  <c r="F129" i="13"/>
  <c r="P129" i="13"/>
  <c r="Y129" i="13"/>
  <c r="E130" i="13"/>
  <c r="F130" i="13"/>
  <c r="G130" i="13"/>
  <c r="I130" i="13"/>
  <c r="U130" i="13"/>
  <c r="P130" i="13"/>
  <c r="Y130" i="13"/>
  <c r="E131" i="13"/>
  <c r="F131" i="13"/>
  <c r="G131" i="13"/>
  <c r="P131" i="13"/>
  <c r="Y131" i="13"/>
  <c r="Z131" i="13"/>
  <c r="AU131" i="13"/>
  <c r="E132" i="13"/>
  <c r="F132" i="13"/>
  <c r="P132" i="13"/>
  <c r="Y132" i="13"/>
  <c r="Z132" i="13"/>
  <c r="E133" i="13"/>
  <c r="F133" i="13"/>
  <c r="P133" i="13"/>
  <c r="Y133" i="13"/>
  <c r="AT133" i="13"/>
  <c r="AU133" i="13"/>
  <c r="E134" i="13"/>
  <c r="F134" i="13"/>
  <c r="G134" i="13"/>
  <c r="I134" i="13"/>
  <c r="U134" i="13"/>
  <c r="P134" i="13"/>
  <c r="Y134" i="13"/>
  <c r="E135" i="13"/>
  <c r="F135" i="13"/>
  <c r="Z135" i="13"/>
  <c r="G135" i="13"/>
  <c r="P135" i="13"/>
  <c r="Y135" i="13"/>
  <c r="AU135" i="13"/>
  <c r="E136" i="13"/>
  <c r="F136" i="13"/>
  <c r="P136" i="13"/>
  <c r="Y136" i="13"/>
  <c r="E137" i="13"/>
  <c r="F137" i="13"/>
  <c r="P137" i="13"/>
  <c r="Y137" i="13"/>
  <c r="E138" i="13"/>
  <c r="F138" i="13"/>
  <c r="G138" i="13"/>
  <c r="I138" i="13"/>
  <c r="U138" i="13"/>
  <c r="P138" i="13"/>
  <c r="Y138" i="13"/>
  <c r="Z138" i="13"/>
  <c r="AU138" i="13"/>
  <c r="E139" i="13"/>
  <c r="F139" i="13"/>
  <c r="Z139" i="13"/>
  <c r="P139" i="13"/>
  <c r="Y139" i="13"/>
  <c r="AU139" i="13"/>
  <c r="E140" i="13"/>
  <c r="F140" i="13"/>
  <c r="G140" i="13"/>
  <c r="P140" i="13"/>
  <c r="Y140" i="13"/>
  <c r="E141" i="13"/>
  <c r="F141" i="13"/>
  <c r="P141" i="13"/>
  <c r="Y141" i="13"/>
  <c r="AU141" i="13"/>
  <c r="E142" i="13"/>
  <c r="F142" i="13"/>
  <c r="G142" i="13"/>
  <c r="I142" i="13"/>
  <c r="U142" i="13"/>
  <c r="P142" i="13"/>
  <c r="Y142" i="13"/>
  <c r="Z142" i="13"/>
  <c r="E143" i="13"/>
  <c r="F143" i="13"/>
  <c r="G143" i="13"/>
  <c r="P143" i="13"/>
  <c r="Y143" i="13"/>
  <c r="Z143" i="13"/>
  <c r="AU143" i="13"/>
  <c r="E144" i="13"/>
  <c r="F144" i="13"/>
  <c r="AU144" i="13"/>
  <c r="G144" i="13"/>
  <c r="P144" i="13"/>
  <c r="Y144" i="13"/>
  <c r="AT144" i="13"/>
  <c r="E145" i="13"/>
  <c r="F145" i="13"/>
  <c r="Z145" i="13"/>
  <c r="P145" i="13"/>
  <c r="Y145" i="13"/>
  <c r="AT145" i="13"/>
  <c r="AU145" i="13"/>
  <c r="E146" i="13"/>
  <c r="F146" i="13"/>
  <c r="P146" i="13"/>
  <c r="Y146" i="13"/>
  <c r="E147" i="13"/>
  <c r="F147" i="13"/>
  <c r="G147" i="13"/>
  <c r="P147" i="13"/>
  <c r="Y147" i="13"/>
  <c r="Z147" i="13"/>
  <c r="AU147" i="13"/>
  <c r="E148" i="13"/>
  <c r="F148" i="13"/>
  <c r="P148" i="13"/>
  <c r="Y148" i="13"/>
  <c r="E149" i="13"/>
  <c r="F149" i="13"/>
  <c r="P149" i="13"/>
  <c r="Y149" i="13"/>
  <c r="E150" i="13"/>
  <c r="F150" i="13"/>
  <c r="G150" i="13"/>
  <c r="I150" i="13"/>
  <c r="U150" i="13"/>
  <c r="P150" i="13"/>
  <c r="Y150" i="13"/>
  <c r="Z150" i="13"/>
  <c r="E151" i="13"/>
  <c r="F151" i="13"/>
  <c r="Z151" i="13"/>
  <c r="P151" i="13"/>
  <c r="Y151" i="13"/>
  <c r="AU151" i="13"/>
  <c r="E152" i="13"/>
  <c r="F152" i="13"/>
  <c r="AU152" i="13"/>
  <c r="G152" i="13"/>
  <c r="I152" i="13"/>
  <c r="U152" i="13"/>
  <c r="P152" i="13"/>
  <c r="Y152" i="13"/>
  <c r="Z152" i="13"/>
  <c r="E153" i="13"/>
  <c r="F153" i="13"/>
  <c r="Z153" i="13"/>
  <c r="P153" i="13"/>
  <c r="Y153" i="13"/>
  <c r="E154" i="13"/>
  <c r="F154" i="13"/>
  <c r="P154" i="13"/>
  <c r="Y154" i="13"/>
  <c r="E155" i="13"/>
  <c r="F155" i="13"/>
  <c r="G155" i="13"/>
  <c r="P155" i="13"/>
  <c r="Y155" i="13"/>
  <c r="E156" i="13"/>
  <c r="F156" i="13"/>
  <c r="AU156" i="13"/>
  <c r="G156" i="13"/>
  <c r="I156" i="13"/>
  <c r="U156" i="13"/>
  <c r="P156" i="13"/>
  <c r="Y156" i="13"/>
  <c r="AR156" i="13"/>
  <c r="AQ156" i="13"/>
  <c r="AP156" i="13"/>
  <c r="AO156" i="13"/>
  <c r="AN156" i="13"/>
  <c r="AM156" i="13"/>
  <c r="AL156" i="13"/>
  <c r="AT156" i="13"/>
  <c r="AS156" i="13"/>
  <c r="E157" i="13"/>
  <c r="F157" i="13"/>
  <c r="Z157" i="13"/>
  <c r="P157" i="13"/>
  <c r="Y157" i="13"/>
  <c r="AS157" i="13"/>
  <c r="AU157" i="13"/>
  <c r="AT157" i="13"/>
  <c r="E158" i="13"/>
  <c r="F158" i="13"/>
  <c r="G158" i="13"/>
  <c r="P158" i="13"/>
  <c r="Y158" i="13"/>
  <c r="Z158" i="13"/>
  <c r="AU158" i="13"/>
  <c r="AT158" i="13"/>
  <c r="AS158" i="13"/>
  <c r="AR158" i="13"/>
  <c r="AQ158" i="13"/>
  <c r="AP158" i="13"/>
  <c r="AO158" i="13"/>
  <c r="E159" i="13"/>
  <c r="F159" i="13"/>
  <c r="Z159" i="13"/>
  <c r="P159" i="13"/>
  <c r="Y159" i="13"/>
  <c r="AU159" i="13"/>
  <c r="E160" i="13"/>
  <c r="F160" i="13"/>
  <c r="P160" i="13"/>
  <c r="Y160" i="13"/>
  <c r="AU160" i="13"/>
  <c r="E161" i="13"/>
  <c r="F161" i="13"/>
  <c r="G161" i="13"/>
  <c r="P161" i="13"/>
  <c r="Y161" i="13"/>
  <c r="Z161" i="13"/>
  <c r="AS161" i="13"/>
  <c r="AU161" i="13"/>
  <c r="AT161" i="13"/>
  <c r="E162" i="13"/>
  <c r="F162" i="13"/>
  <c r="G162" i="13"/>
  <c r="P162" i="13"/>
  <c r="Y162" i="13"/>
  <c r="Z162" i="13"/>
  <c r="AU162" i="13"/>
  <c r="AT162" i="13"/>
  <c r="AS162" i="13"/>
  <c r="AR162" i="13"/>
  <c r="AQ162" i="13"/>
  <c r="AP162" i="13"/>
  <c r="AO162" i="13"/>
  <c r="E163" i="13"/>
  <c r="F163" i="13"/>
  <c r="Z163" i="13"/>
  <c r="P163" i="13"/>
  <c r="Y163" i="13"/>
  <c r="AU163" i="13"/>
  <c r="E164" i="13"/>
  <c r="F164" i="13"/>
  <c r="P164" i="13"/>
  <c r="Y164" i="13"/>
  <c r="AU164" i="13"/>
  <c r="E165" i="13"/>
  <c r="F165" i="13"/>
  <c r="P165" i="13"/>
  <c r="Y165" i="13"/>
  <c r="Z165" i="13"/>
  <c r="AS165" i="13"/>
  <c r="AU165" i="13"/>
  <c r="AT165" i="13"/>
  <c r="E166" i="13"/>
  <c r="F166" i="13"/>
  <c r="G166" i="13"/>
  <c r="P166" i="13"/>
  <c r="Y166" i="13"/>
  <c r="Z166" i="13"/>
  <c r="AU166" i="13"/>
  <c r="E167" i="13"/>
  <c r="F167" i="13"/>
  <c r="Q167" i="13"/>
  <c r="P167" i="13"/>
  <c r="T167" i="13"/>
  <c r="U167" i="13"/>
  <c r="Y167" i="13"/>
  <c r="AU167" i="13"/>
  <c r="E168" i="13"/>
  <c r="F168" i="13"/>
  <c r="AU168" i="13"/>
  <c r="P168" i="13"/>
  <c r="Y168" i="13"/>
  <c r="E169" i="13"/>
  <c r="F169" i="13"/>
  <c r="G169" i="13"/>
  <c r="P169" i="13"/>
  <c r="Y169" i="13"/>
  <c r="Z169" i="13"/>
  <c r="AU169" i="13"/>
  <c r="AT169" i="13"/>
  <c r="AS169" i="13"/>
  <c r="E170" i="13"/>
  <c r="F170" i="13"/>
  <c r="G170" i="13"/>
  <c r="P170" i="13"/>
  <c r="Y170" i="13"/>
  <c r="Z170" i="13"/>
  <c r="AU170" i="13"/>
  <c r="E171" i="13"/>
  <c r="F171" i="13"/>
  <c r="Z171" i="13"/>
  <c r="P171" i="13"/>
  <c r="Y171" i="13"/>
  <c r="AU171" i="13"/>
  <c r="E172" i="13"/>
  <c r="F172" i="13"/>
  <c r="AU172" i="13"/>
  <c r="P172" i="13"/>
  <c r="Y172" i="13"/>
  <c r="E173" i="13"/>
  <c r="F173" i="13"/>
  <c r="P173" i="13"/>
  <c r="Y173" i="13"/>
  <c r="Z173" i="13"/>
  <c r="AU173" i="13"/>
  <c r="AT173" i="13"/>
  <c r="AS173" i="13"/>
  <c r="E174" i="13"/>
  <c r="F174" i="13"/>
  <c r="G174" i="13"/>
  <c r="P174" i="13"/>
  <c r="Y174" i="13"/>
  <c r="Z174" i="13"/>
  <c r="AU174" i="13"/>
  <c r="E175" i="13"/>
  <c r="F175" i="13"/>
  <c r="Z175" i="13"/>
  <c r="P175" i="13"/>
  <c r="Y175" i="13"/>
  <c r="AU175" i="13"/>
  <c r="E176" i="13"/>
  <c r="F176" i="13"/>
  <c r="P176" i="13"/>
  <c r="T176" i="13"/>
  <c r="U176" i="13"/>
  <c r="Y176" i="13"/>
  <c r="E177" i="13"/>
  <c r="F177" i="13"/>
  <c r="Z177" i="13"/>
  <c r="P177" i="13"/>
  <c r="T177" i="13"/>
  <c r="U177" i="13"/>
  <c r="Y177" i="13"/>
  <c r="AU177" i="13"/>
  <c r="AT177" i="13"/>
  <c r="AS177" i="13"/>
  <c r="E178" i="13"/>
  <c r="F178" i="13"/>
  <c r="G178" i="13"/>
  <c r="P178" i="13"/>
  <c r="Y178" i="13"/>
  <c r="Z178" i="13"/>
  <c r="AU178" i="13"/>
  <c r="E179" i="13"/>
  <c r="F179" i="13"/>
  <c r="Z179" i="13"/>
  <c r="P179" i="13"/>
  <c r="Y179" i="13"/>
  <c r="AU179" i="13"/>
  <c r="E180" i="13"/>
  <c r="F180" i="13"/>
  <c r="P180" i="13"/>
  <c r="Y180" i="13"/>
  <c r="AU180" i="13"/>
  <c r="E181" i="13"/>
  <c r="F181" i="13"/>
  <c r="G181" i="13"/>
  <c r="P181" i="13"/>
  <c r="Y181" i="13"/>
  <c r="Z181" i="13"/>
  <c r="AU181" i="13"/>
  <c r="AT181" i="13"/>
  <c r="AS181" i="13"/>
  <c r="E182" i="13"/>
  <c r="F182" i="13"/>
  <c r="P182" i="13"/>
  <c r="Y182" i="13"/>
  <c r="Z182" i="13"/>
  <c r="AU182" i="13"/>
  <c r="E183" i="13"/>
  <c r="F183" i="13"/>
  <c r="Z183" i="13"/>
  <c r="P183" i="13"/>
  <c r="Y183" i="13"/>
  <c r="AU183" i="13"/>
  <c r="E184" i="13"/>
  <c r="F184" i="13"/>
  <c r="P184" i="13"/>
  <c r="T184" i="13"/>
  <c r="U184" i="13"/>
  <c r="Y184" i="13"/>
  <c r="E185" i="13"/>
  <c r="F185" i="13"/>
  <c r="G185" i="13"/>
  <c r="P185" i="13"/>
  <c r="Y185" i="13"/>
  <c r="Z185" i="13"/>
  <c r="AS185" i="13"/>
  <c r="AU185" i="13"/>
  <c r="AT185" i="13"/>
  <c r="E186" i="13"/>
  <c r="F186" i="13"/>
  <c r="G186" i="13"/>
  <c r="P186" i="13"/>
  <c r="Y186" i="13"/>
  <c r="Z186" i="13"/>
  <c r="AU186" i="13"/>
  <c r="E187" i="13"/>
  <c r="F187" i="13"/>
  <c r="Z187" i="13"/>
  <c r="P187" i="13"/>
  <c r="Y187" i="13"/>
  <c r="AU187" i="13"/>
  <c r="E188" i="13"/>
  <c r="F188" i="13"/>
  <c r="P188" i="13"/>
  <c r="T188" i="13"/>
  <c r="U188" i="13"/>
  <c r="Y188" i="13"/>
  <c r="E189" i="13"/>
  <c r="F189" i="13"/>
  <c r="Z189" i="13"/>
  <c r="P189" i="13"/>
  <c r="T189" i="13"/>
  <c r="U189" i="13"/>
  <c r="Y189" i="13"/>
  <c r="AU189" i="13"/>
  <c r="AT189" i="13"/>
  <c r="AS189" i="13"/>
  <c r="E190" i="13"/>
  <c r="F190" i="13"/>
  <c r="Z190" i="13"/>
  <c r="P190" i="13"/>
  <c r="T190" i="13"/>
  <c r="U190" i="13"/>
  <c r="Y190" i="13"/>
  <c r="AU190" i="13"/>
  <c r="E191" i="13"/>
  <c r="F191" i="13"/>
  <c r="Q191" i="13"/>
  <c r="P191" i="13"/>
  <c r="T191" i="13"/>
  <c r="U191" i="13"/>
  <c r="Y191" i="13"/>
  <c r="AU191" i="13"/>
  <c r="E192" i="13"/>
  <c r="F192" i="13"/>
  <c r="P192" i="13"/>
  <c r="Y192" i="13"/>
  <c r="AU192" i="13"/>
  <c r="E193" i="13"/>
  <c r="F193" i="13"/>
  <c r="G193" i="13"/>
  <c r="P193" i="13"/>
  <c r="Y193" i="13"/>
  <c r="AU193" i="13"/>
  <c r="E194" i="13"/>
  <c r="F194" i="13"/>
  <c r="G194" i="13"/>
  <c r="P194" i="13"/>
  <c r="Y194" i="13"/>
  <c r="Z194" i="13"/>
  <c r="AU194" i="13"/>
  <c r="E195" i="13"/>
  <c r="F195" i="13"/>
  <c r="Z195" i="13"/>
  <c r="P195" i="13"/>
  <c r="Y195" i="13"/>
  <c r="AU195" i="13"/>
  <c r="E196" i="13"/>
  <c r="F196" i="13"/>
  <c r="P196" i="13"/>
  <c r="Y196" i="13"/>
  <c r="AU196" i="13"/>
  <c r="E197" i="13"/>
  <c r="F197" i="13"/>
  <c r="G197" i="13"/>
  <c r="P197" i="13"/>
  <c r="Y197" i="13"/>
  <c r="Z197" i="13"/>
  <c r="AU197" i="13"/>
  <c r="E198" i="13"/>
  <c r="F198" i="13"/>
  <c r="G198" i="13"/>
  <c r="P198" i="13"/>
  <c r="Y198" i="13"/>
  <c r="Z198" i="13"/>
  <c r="AU198" i="13"/>
  <c r="E199" i="13"/>
  <c r="F199" i="13"/>
  <c r="Z199" i="13"/>
  <c r="P199" i="13"/>
  <c r="Y199" i="13"/>
  <c r="AU199" i="13"/>
  <c r="E200" i="13"/>
  <c r="F200" i="13"/>
  <c r="P200" i="13"/>
  <c r="Y200" i="13"/>
  <c r="AU200" i="13"/>
  <c r="E201" i="13"/>
  <c r="F201" i="13"/>
  <c r="AU201" i="13"/>
  <c r="P201" i="13"/>
  <c r="T201" i="13"/>
  <c r="U201" i="13"/>
  <c r="Y201" i="13"/>
  <c r="E202" i="13"/>
  <c r="F202" i="13"/>
  <c r="Z202" i="13"/>
  <c r="P202" i="13"/>
  <c r="T202" i="13"/>
  <c r="U202" i="13"/>
  <c r="Y202" i="13"/>
  <c r="AU202" i="13"/>
  <c r="E203" i="13"/>
  <c r="F203" i="13"/>
  <c r="Z203" i="13"/>
  <c r="P203" i="13"/>
  <c r="Y203" i="13"/>
  <c r="AU203" i="13"/>
  <c r="E204" i="13"/>
  <c r="F204" i="13"/>
  <c r="G204" i="13"/>
  <c r="I204" i="13"/>
  <c r="U204" i="13"/>
  <c r="P204" i="13"/>
  <c r="Y204" i="13"/>
  <c r="Z204" i="13"/>
  <c r="E205" i="13"/>
  <c r="F205" i="13"/>
  <c r="G205" i="13"/>
  <c r="P205" i="13"/>
  <c r="Y205" i="13"/>
  <c r="Z205" i="13"/>
  <c r="E206" i="13"/>
  <c r="F206" i="13"/>
  <c r="G206" i="13"/>
  <c r="P206" i="13"/>
  <c r="Y206" i="13"/>
  <c r="Z206" i="13"/>
  <c r="AU206" i="13"/>
  <c r="E207" i="13"/>
  <c r="F207" i="13"/>
  <c r="P207" i="13"/>
  <c r="Y207" i="13"/>
  <c r="E208" i="13"/>
  <c r="F208" i="13"/>
  <c r="G208" i="13"/>
  <c r="I208" i="13"/>
  <c r="U208" i="13"/>
  <c r="P208" i="13"/>
  <c r="Y208" i="13"/>
  <c r="E209" i="13"/>
  <c r="F209" i="13"/>
  <c r="P209" i="13"/>
  <c r="Y209" i="13"/>
  <c r="E210" i="13"/>
  <c r="F210" i="13"/>
  <c r="G210" i="13"/>
  <c r="I210" i="13"/>
  <c r="U210" i="13"/>
  <c r="P210" i="13"/>
  <c r="Y210" i="13"/>
  <c r="Z210" i="13"/>
  <c r="AU210" i="13"/>
  <c r="E211" i="13"/>
  <c r="F211" i="13"/>
  <c r="AU211" i="13"/>
  <c r="P211" i="13"/>
  <c r="Y211" i="13"/>
  <c r="E212" i="13"/>
  <c r="F212" i="13"/>
  <c r="P212" i="13"/>
  <c r="Y212" i="13"/>
  <c r="E213" i="13"/>
  <c r="F213" i="13"/>
  <c r="G213" i="13"/>
  <c r="P213" i="13"/>
  <c r="Y213" i="13"/>
  <c r="AU213" i="13"/>
  <c r="E214" i="13"/>
  <c r="F214" i="13"/>
  <c r="G214" i="13"/>
  <c r="I214" i="13"/>
  <c r="U214" i="13"/>
  <c r="P214" i="13"/>
  <c r="Y214" i="13"/>
  <c r="Z214" i="13"/>
  <c r="AU214" i="13"/>
  <c r="E215" i="13"/>
  <c r="F215" i="13"/>
  <c r="P215" i="13"/>
  <c r="Y215" i="13"/>
  <c r="E216" i="13"/>
  <c r="F216" i="13"/>
  <c r="G216" i="13"/>
  <c r="J216" i="13"/>
  <c r="P216" i="13"/>
  <c r="U216" i="13"/>
  <c r="Y216" i="13"/>
  <c r="E217" i="13"/>
  <c r="F217" i="13"/>
  <c r="G217" i="13"/>
  <c r="P217" i="13"/>
  <c r="U217" i="13"/>
  <c r="Y217" i="13"/>
  <c r="E218" i="13"/>
  <c r="F218" i="13"/>
  <c r="G218" i="13"/>
  <c r="P218" i="13"/>
  <c r="U218" i="13"/>
  <c r="Y218" i="13"/>
  <c r="Z218" i="13"/>
  <c r="AU218" i="13"/>
  <c r="E219" i="13"/>
  <c r="F219" i="13"/>
  <c r="P219" i="13"/>
  <c r="U219" i="13"/>
  <c r="Y219" i="13"/>
  <c r="E220" i="13"/>
  <c r="F220" i="13"/>
  <c r="G220" i="13"/>
  <c r="J220" i="13"/>
  <c r="P220" i="13"/>
  <c r="U220" i="13"/>
  <c r="Y220" i="13"/>
  <c r="Z220" i="13"/>
  <c r="E221" i="13"/>
  <c r="F221" i="13"/>
  <c r="G221" i="13"/>
  <c r="P221" i="13"/>
  <c r="U221" i="13"/>
  <c r="Y221" i="13"/>
  <c r="Z221" i="13"/>
  <c r="E222" i="13"/>
  <c r="F222" i="13"/>
  <c r="G222" i="13"/>
  <c r="J222" i="13"/>
  <c r="P222" i="13"/>
  <c r="U222" i="13"/>
  <c r="Y222" i="13"/>
  <c r="Z222" i="13"/>
  <c r="AU222" i="13"/>
  <c r="E223" i="13"/>
  <c r="F223" i="13"/>
  <c r="P223" i="13"/>
  <c r="U223" i="13"/>
  <c r="Y223" i="13"/>
  <c r="AU223" i="13"/>
  <c r="E224" i="13"/>
  <c r="F224" i="13"/>
  <c r="G224" i="13"/>
  <c r="I224" i="13"/>
  <c r="U224" i="13"/>
  <c r="P224" i="13"/>
  <c r="Y224" i="13"/>
  <c r="Z224" i="13"/>
  <c r="E225" i="13"/>
  <c r="F225" i="13"/>
  <c r="G225" i="13"/>
  <c r="P225" i="13"/>
  <c r="Y225" i="13"/>
  <c r="Z225" i="13"/>
  <c r="E226" i="13"/>
  <c r="F226" i="13"/>
  <c r="G226" i="13"/>
  <c r="I226" i="13"/>
  <c r="U226" i="13"/>
  <c r="P226" i="13"/>
  <c r="Y226" i="13"/>
  <c r="Z226" i="13"/>
  <c r="AU226" i="13"/>
  <c r="E227" i="13"/>
  <c r="F227" i="13"/>
  <c r="G227" i="13"/>
  <c r="I227" i="13"/>
  <c r="U227" i="13"/>
  <c r="P227" i="13"/>
  <c r="Y227" i="13"/>
  <c r="Z227" i="13"/>
  <c r="E228" i="13"/>
  <c r="F228" i="13"/>
  <c r="G228" i="13"/>
  <c r="J228" i="13"/>
  <c r="P228" i="13"/>
  <c r="U228" i="13"/>
  <c r="Y228" i="13"/>
  <c r="Z228" i="13"/>
  <c r="E229" i="13"/>
  <c r="F229" i="13"/>
  <c r="G229" i="13"/>
  <c r="J229" i="13"/>
  <c r="P229" i="13"/>
  <c r="U229" i="13"/>
  <c r="Y229" i="13"/>
  <c r="Z229" i="13"/>
  <c r="E230" i="13"/>
  <c r="F230" i="13"/>
  <c r="G230" i="13"/>
  <c r="K230" i="13"/>
  <c r="P230" i="13"/>
  <c r="U230" i="13"/>
  <c r="Y230" i="13"/>
  <c r="Z230" i="13"/>
  <c r="E231" i="13"/>
  <c r="F231" i="13"/>
  <c r="G231" i="13"/>
  <c r="I231" i="13"/>
  <c r="U231" i="13"/>
  <c r="P231" i="13"/>
  <c r="Y231" i="13"/>
  <c r="Z231" i="13"/>
  <c r="E232" i="13"/>
  <c r="F232" i="13"/>
  <c r="G232" i="13"/>
  <c r="I232" i="13"/>
  <c r="U232" i="13"/>
  <c r="P232" i="13"/>
  <c r="Y232" i="13"/>
  <c r="Z232" i="13"/>
  <c r="E233" i="13"/>
  <c r="F233" i="13"/>
  <c r="G233" i="13"/>
  <c r="J233" i="13"/>
  <c r="P233" i="13"/>
  <c r="U233" i="13"/>
  <c r="Y233" i="13"/>
  <c r="Z233" i="13"/>
  <c r="E234" i="13"/>
  <c r="F234" i="13"/>
  <c r="G234" i="13"/>
  <c r="J234" i="13"/>
  <c r="P234" i="13"/>
  <c r="U234" i="13"/>
  <c r="Y234" i="13"/>
  <c r="Z234" i="13"/>
  <c r="AU234" i="13"/>
  <c r="E235" i="13"/>
  <c r="F235" i="13"/>
  <c r="Z235" i="13"/>
  <c r="P235" i="13"/>
  <c r="U235" i="13"/>
  <c r="Y235" i="13"/>
  <c r="E236" i="13"/>
  <c r="F236" i="13"/>
  <c r="G236" i="13"/>
  <c r="P236" i="13"/>
  <c r="U236" i="13"/>
  <c r="Y236" i="13"/>
  <c r="Z236" i="13"/>
  <c r="AU236" i="13"/>
  <c r="E237" i="13"/>
  <c r="F237" i="13"/>
  <c r="P237" i="13"/>
  <c r="U237" i="13"/>
  <c r="Y237" i="13"/>
  <c r="AU237" i="13"/>
  <c r="E238" i="13"/>
  <c r="F238" i="13"/>
  <c r="AU238" i="13"/>
  <c r="P238" i="13"/>
  <c r="U238" i="13"/>
  <c r="Y238" i="13"/>
  <c r="Z238" i="13"/>
  <c r="AT238" i="13"/>
  <c r="E239" i="13"/>
  <c r="F239" i="13"/>
  <c r="P239" i="13"/>
  <c r="U239" i="13"/>
  <c r="Y239" i="13"/>
  <c r="E240" i="13"/>
  <c r="F240" i="13"/>
  <c r="AU240" i="13"/>
  <c r="G240" i="13"/>
  <c r="P240" i="13"/>
  <c r="U240" i="13"/>
  <c r="Y240" i="13"/>
  <c r="E241" i="13"/>
  <c r="F241" i="13"/>
  <c r="P241" i="13"/>
  <c r="U241" i="13"/>
  <c r="Y241" i="13"/>
  <c r="E242" i="13"/>
  <c r="F242" i="13"/>
  <c r="G242" i="13"/>
  <c r="K242" i="13"/>
  <c r="P242" i="13"/>
  <c r="U242" i="13"/>
  <c r="Y242" i="13"/>
  <c r="Z242" i="13"/>
  <c r="AU242" i="13"/>
  <c r="E243" i="13"/>
  <c r="F243" i="13"/>
  <c r="G243" i="13"/>
  <c r="P243" i="13"/>
  <c r="U243" i="13"/>
  <c r="Y243" i="13"/>
  <c r="Z243" i="13"/>
  <c r="AF243" i="13"/>
  <c r="AU243" i="13"/>
  <c r="E244" i="13"/>
  <c r="F244" i="13"/>
  <c r="G244" i="13"/>
  <c r="P244" i="13"/>
  <c r="U244" i="13"/>
  <c r="Y244" i="13"/>
  <c r="Z244" i="13"/>
  <c r="AU244" i="13"/>
  <c r="E245" i="13"/>
  <c r="F245" i="13"/>
  <c r="G245" i="13"/>
  <c r="K245" i="13"/>
  <c r="P245" i="13"/>
  <c r="U245" i="13"/>
  <c r="Y245" i="13"/>
  <c r="AU245" i="13"/>
  <c r="E246" i="13"/>
  <c r="F246" i="13"/>
  <c r="AU246" i="13"/>
  <c r="G246" i="13"/>
  <c r="P246" i="13"/>
  <c r="U246" i="13"/>
  <c r="Y246" i="13"/>
  <c r="Z246" i="13"/>
  <c r="E247" i="13"/>
  <c r="F247" i="13"/>
  <c r="P247" i="13"/>
  <c r="U247" i="13"/>
  <c r="Y247" i="13"/>
  <c r="E248" i="13"/>
  <c r="F248" i="13"/>
  <c r="P248" i="13"/>
  <c r="U248" i="13"/>
  <c r="Y248" i="13"/>
  <c r="E249" i="13"/>
  <c r="F249" i="13"/>
  <c r="P249" i="13"/>
  <c r="U249" i="13"/>
  <c r="Y249" i="13"/>
  <c r="E250" i="13"/>
  <c r="F250" i="13"/>
  <c r="Z250" i="13"/>
  <c r="P250" i="13"/>
  <c r="U250" i="13"/>
  <c r="Y250" i="13"/>
  <c r="AU250" i="13"/>
  <c r="AT250" i="13"/>
  <c r="E251" i="13"/>
  <c r="F251" i="13"/>
  <c r="P251" i="13"/>
  <c r="U251" i="13"/>
  <c r="Y251" i="13"/>
  <c r="E252" i="13"/>
  <c r="F252" i="13"/>
  <c r="P252" i="13"/>
  <c r="U252" i="13"/>
  <c r="Y252" i="13"/>
  <c r="E253" i="13"/>
  <c r="F253" i="13"/>
  <c r="Z253" i="13"/>
  <c r="G253" i="13"/>
  <c r="K253" i="13"/>
  <c r="P253" i="13"/>
  <c r="U253" i="13"/>
  <c r="Y253" i="13"/>
  <c r="AF253" i="13"/>
  <c r="E254" i="13"/>
  <c r="F254" i="13"/>
  <c r="P254" i="13"/>
  <c r="U254" i="13"/>
  <c r="Y254" i="13"/>
  <c r="E255" i="13"/>
  <c r="F255" i="13"/>
  <c r="P255" i="13"/>
  <c r="U255" i="13"/>
  <c r="Y255" i="13"/>
  <c r="Z255" i="13"/>
  <c r="E256" i="13"/>
  <c r="F256" i="13"/>
  <c r="P256" i="13"/>
  <c r="U256" i="13"/>
  <c r="Y256" i="13"/>
  <c r="E257" i="13"/>
  <c r="F257" i="13"/>
  <c r="G257" i="13"/>
  <c r="P257" i="13"/>
  <c r="U257" i="13"/>
  <c r="Y257" i="13"/>
  <c r="Z257" i="13"/>
  <c r="AF257" i="13"/>
  <c r="AU257" i="13"/>
  <c r="E258" i="13"/>
  <c r="F258" i="13"/>
  <c r="AU258" i="13"/>
  <c r="G258" i="13"/>
  <c r="J258" i="13"/>
  <c r="P258" i="13"/>
  <c r="U258" i="13"/>
  <c r="Y258" i="13"/>
  <c r="Z258" i="13"/>
  <c r="AE258" i="13"/>
  <c r="E259" i="13"/>
  <c r="F259" i="13"/>
  <c r="P259" i="13"/>
  <c r="U259" i="13"/>
  <c r="Y259" i="13"/>
  <c r="E260" i="13"/>
  <c r="F260" i="13"/>
  <c r="G260" i="13"/>
  <c r="P260" i="13"/>
  <c r="U260" i="13"/>
  <c r="Y260" i="13"/>
  <c r="Z260" i="13"/>
  <c r="AU260" i="13"/>
  <c r="E261" i="13"/>
  <c r="F261" i="13"/>
  <c r="Z261" i="13"/>
  <c r="G261" i="13"/>
  <c r="AF261" i="13"/>
  <c r="P261" i="13"/>
  <c r="U261" i="13"/>
  <c r="Y261" i="13"/>
  <c r="AU261" i="13"/>
  <c r="E262" i="13"/>
  <c r="F262" i="13"/>
  <c r="G262" i="13"/>
  <c r="P262" i="13"/>
  <c r="U262" i="13"/>
  <c r="Y262" i="13"/>
  <c r="AU262" i="13"/>
  <c r="E263" i="13"/>
  <c r="F263" i="13"/>
  <c r="Z263" i="13"/>
  <c r="G263" i="13"/>
  <c r="K263" i="13"/>
  <c r="P263" i="13"/>
  <c r="U263" i="13"/>
  <c r="Y263" i="13"/>
  <c r="AU263" i="13"/>
  <c r="E264" i="13"/>
  <c r="F264" i="13"/>
  <c r="Z264" i="13"/>
  <c r="P264" i="13"/>
  <c r="U264" i="13"/>
  <c r="Y264" i="13"/>
  <c r="E265" i="13"/>
  <c r="F265" i="13"/>
  <c r="P265" i="13"/>
  <c r="U265" i="13"/>
  <c r="Y265" i="13"/>
  <c r="E266" i="13"/>
  <c r="F266" i="13"/>
  <c r="Z266" i="13"/>
  <c r="P266" i="13"/>
  <c r="U266" i="13"/>
  <c r="Y266" i="13"/>
  <c r="E267" i="13"/>
  <c r="F267" i="13"/>
  <c r="P267" i="13"/>
  <c r="U267" i="13"/>
  <c r="Y267" i="13"/>
  <c r="E268" i="13"/>
  <c r="F268" i="13"/>
  <c r="P268" i="13"/>
  <c r="U268" i="13"/>
  <c r="Y268" i="13"/>
  <c r="Z268" i="13"/>
  <c r="E269" i="13"/>
  <c r="F269" i="13"/>
  <c r="P269" i="13"/>
  <c r="U269" i="13"/>
  <c r="Y269" i="13"/>
  <c r="E270" i="13"/>
  <c r="F270" i="13"/>
  <c r="G270" i="13"/>
  <c r="P270" i="13"/>
  <c r="U270" i="13"/>
  <c r="Y270" i="13"/>
  <c r="AU270" i="13"/>
  <c r="E271" i="13"/>
  <c r="F271" i="13"/>
  <c r="Z271" i="13"/>
  <c r="G271" i="13"/>
  <c r="K271" i="13"/>
  <c r="P271" i="13"/>
  <c r="U271" i="13"/>
  <c r="Y271" i="13"/>
  <c r="AU271" i="13"/>
  <c r="E272" i="13"/>
  <c r="F272" i="13"/>
  <c r="Z272" i="13"/>
  <c r="P272" i="13"/>
  <c r="U272" i="13"/>
  <c r="Y272" i="13"/>
  <c r="E273" i="13"/>
  <c r="F273" i="13"/>
  <c r="P273" i="13"/>
  <c r="U273" i="13"/>
  <c r="Y273" i="13"/>
  <c r="E274" i="13"/>
  <c r="F274" i="13"/>
  <c r="Z274" i="13"/>
  <c r="P274" i="13"/>
  <c r="U274" i="13"/>
  <c r="Y274" i="13"/>
  <c r="E275" i="13"/>
  <c r="F275" i="13"/>
  <c r="P275" i="13"/>
  <c r="U275" i="13"/>
  <c r="Y275" i="13"/>
  <c r="E276" i="13"/>
  <c r="F276" i="13"/>
  <c r="P276" i="13"/>
  <c r="U276" i="13"/>
  <c r="Y276" i="13"/>
  <c r="Z276" i="13"/>
  <c r="E277" i="13"/>
  <c r="F277" i="13"/>
  <c r="P277" i="13"/>
  <c r="U277" i="13"/>
  <c r="Y277" i="13"/>
  <c r="E278" i="13"/>
  <c r="F278" i="13"/>
  <c r="G278" i="13"/>
  <c r="P278" i="13"/>
  <c r="U278" i="13"/>
  <c r="Y278" i="13"/>
  <c r="AU278" i="13"/>
  <c r="E279" i="13"/>
  <c r="F279" i="13"/>
  <c r="Z279" i="13"/>
  <c r="G279" i="13"/>
  <c r="K279" i="13"/>
  <c r="P279" i="13"/>
  <c r="U279" i="13"/>
  <c r="Y279" i="13"/>
  <c r="AU279" i="13"/>
  <c r="E280" i="13"/>
  <c r="F280" i="13"/>
  <c r="Z280" i="13"/>
  <c r="P280" i="13"/>
  <c r="U280" i="13"/>
  <c r="Y280" i="13"/>
  <c r="E281" i="13"/>
  <c r="F281" i="13"/>
  <c r="P281" i="13"/>
  <c r="U281" i="13"/>
  <c r="Y281" i="13"/>
  <c r="E282" i="13"/>
  <c r="F282" i="13"/>
  <c r="Z282" i="13"/>
  <c r="P282" i="13"/>
  <c r="U282" i="13"/>
  <c r="Y282" i="13"/>
  <c r="E283" i="13"/>
  <c r="F283" i="13"/>
  <c r="P283" i="13"/>
  <c r="U283" i="13"/>
  <c r="Y283" i="13"/>
  <c r="E284" i="13"/>
  <c r="F284" i="13"/>
  <c r="Z284" i="13"/>
  <c r="P284" i="13"/>
  <c r="U284" i="13"/>
  <c r="Y284" i="13"/>
  <c r="E285" i="13"/>
  <c r="F285" i="13"/>
  <c r="P285" i="13"/>
  <c r="U285" i="13"/>
  <c r="Y285" i="13"/>
  <c r="E286" i="13"/>
  <c r="F286" i="13"/>
  <c r="O286" i="13"/>
  <c r="R286" i="13" s="1"/>
  <c r="T286" i="13" s="1"/>
  <c r="G286" i="13"/>
  <c r="P286" i="13"/>
  <c r="U286" i="13"/>
  <c r="Y286" i="13"/>
  <c r="AU286" i="13"/>
  <c r="E287" i="13"/>
  <c r="F287" i="13"/>
  <c r="Z287" i="13"/>
  <c r="G287" i="13"/>
  <c r="K287" i="13"/>
  <c r="P287" i="13"/>
  <c r="U287" i="13"/>
  <c r="Y287" i="13"/>
  <c r="AU287" i="13"/>
  <c r="E288" i="13"/>
  <c r="F288" i="13"/>
  <c r="Z288" i="13"/>
  <c r="P288" i="13"/>
  <c r="U288" i="13"/>
  <c r="Y288" i="13"/>
  <c r="E289" i="13"/>
  <c r="F289" i="13"/>
  <c r="P289" i="13"/>
  <c r="U289" i="13"/>
  <c r="Y289" i="13"/>
  <c r="E290" i="13"/>
  <c r="F290" i="13"/>
  <c r="Z290" i="13"/>
  <c r="P290" i="13"/>
  <c r="U290" i="13"/>
  <c r="Y290" i="13"/>
  <c r="E291" i="13"/>
  <c r="F291" i="13"/>
  <c r="P291" i="13"/>
  <c r="U291" i="13"/>
  <c r="Y291" i="13"/>
  <c r="E292" i="13"/>
  <c r="F292" i="13"/>
  <c r="P292" i="13"/>
  <c r="U292" i="13"/>
  <c r="Y292" i="13"/>
  <c r="E293" i="13"/>
  <c r="F293" i="13"/>
  <c r="P293" i="13"/>
  <c r="U293" i="13"/>
  <c r="Y293" i="13"/>
  <c r="E294" i="13"/>
  <c r="F294" i="13"/>
  <c r="G294" i="13"/>
  <c r="P294" i="13"/>
  <c r="U294" i="13"/>
  <c r="Y294" i="13"/>
  <c r="AU294" i="13"/>
  <c r="E295" i="13"/>
  <c r="F295" i="13"/>
  <c r="Z295" i="13"/>
  <c r="G295" i="13"/>
  <c r="K295" i="13"/>
  <c r="P295" i="13"/>
  <c r="U295" i="13"/>
  <c r="Y295" i="13"/>
  <c r="AU295" i="13"/>
  <c r="E296" i="13"/>
  <c r="F296" i="13"/>
  <c r="Z296" i="13"/>
  <c r="P296" i="13"/>
  <c r="U296" i="13"/>
  <c r="Y296" i="13"/>
  <c r="E297" i="13"/>
  <c r="F297" i="13"/>
  <c r="P297" i="13"/>
  <c r="U297" i="13"/>
  <c r="Y297" i="13"/>
  <c r="E298" i="13"/>
  <c r="F298" i="13"/>
  <c r="Z298" i="13"/>
  <c r="P298" i="13"/>
  <c r="U298" i="13"/>
  <c r="Y298" i="13"/>
  <c r="D12" i="12"/>
  <c r="AB2" i="12"/>
  <c r="AD2" i="12"/>
  <c r="AB3" i="12"/>
  <c r="AY7" i="12"/>
  <c r="AB4" i="12"/>
  <c r="AY8" i="12"/>
  <c r="AY4" i="12"/>
  <c r="AB5" i="12"/>
  <c r="AB6" i="12"/>
  <c r="AG6" i="12"/>
  <c r="AY6" i="12"/>
  <c r="AB7" i="12"/>
  <c r="AB8" i="12"/>
  <c r="F9" i="12"/>
  <c r="G9" i="12"/>
  <c r="AB9" i="12"/>
  <c r="AY9" i="12"/>
  <c r="F10" i="12"/>
  <c r="G10" i="12"/>
  <c r="AB10" i="12"/>
  <c r="AG10" i="12"/>
  <c r="E11" i="12"/>
  <c r="D11" i="12"/>
  <c r="AY11" i="12"/>
  <c r="E12" i="12"/>
  <c r="AY12" i="12"/>
  <c r="E13" i="12"/>
  <c r="D13" i="12"/>
  <c r="AB14" i="12"/>
  <c r="AG18" i="12"/>
  <c r="AY14" i="12"/>
  <c r="AB15" i="12"/>
  <c r="AY15" i="12"/>
  <c r="BL15" i="12"/>
  <c r="F16" i="12"/>
  <c r="F17" i="12" s="1"/>
  <c r="AB16" i="12"/>
  <c r="AY16" i="12"/>
  <c r="BL16" i="12"/>
  <c r="C17" i="12"/>
  <c r="AY17" i="12"/>
  <c r="BL17" i="12"/>
  <c r="AB18" i="12"/>
  <c r="BL2" i="12"/>
  <c r="AY18" i="12"/>
  <c r="BK18" i="12"/>
  <c r="BL18" i="12"/>
  <c r="AY19" i="12"/>
  <c r="AY20" i="12"/>
  <c r="E21" i="12"/>
  <c r="F21" i="12"/>
  <c r="Z21" i="12"/>
  <c r="G21" i="12"/>
  <c r="H21" i="12"/>
  <c r="U21" i="12"/>
  <c r="P21" i="12"/>
  <c r="S21" i="12"/>
  <c r="Y21" i="12"/>
  <c r="AY21" i="12"/>
  <c r="BK21" i="12"/>
  <c r="BJ21" i="12"/>
  <c r="BL21" i="12"/>
  <c r="E22" i="12"/>
  <c r="F22" i="12"/>
  <c r="AU22" i="12"/>
  <c r="G22" i="12"/>
  <c r="H22" i="12"/>
  <c r="U22" i="12"/>
  <c r="P22" i="12"/>
  <c r="S22" i="12"/>
  <c r="Y22" i="12"/>
  <c r="Z22" i="12"/>
  <c r="AY22" i="12"/>
  <c r="BL22" i="12"/>
  <c r="E23" i="12"/>
  <c r="F23" i="12"/>
  <c r="G23" i="12"/>
  <c r="AC23" i="12"/>
  <c r="H23" i="12"/>
  <c r="U23" i="12"/>
  <c r="P23" i="12"/>
  <c r="S23" i="12"/>
  <c r="Y23" i="12"/>
  <c r="Z23" i="12"/>
  <c r="AU23" i="12"/>
  <c r="AY23" i="12"/>
  <c r="BL23" i="12"/>
  <c r="E24" i="12"/>
  <c r="F24" i="12"/>
  <c r="P24" i="12"/>
  <c r="S24" i="12"/>
  <c r="Y24" i="12"/>
  <c r="AY24" i="12"/>
  <c r="BJ24" i="12"/>
  <c r="BI24" i="12"/>
  <c r="BH24" i="12"/>
  <c r="BK24" i="12"/>
  <c r="BL24" i="12"/>
  <c r="BG24" i="12"/>
  <c r="BF24" i="12"/>
  <c r="BE24" i="12"/>
  <c r="BD24" i="12"/>
  <c r="BC24" i="12"/>
  <c r="E25" i="12"/>
  <c r="F25" i="12"/>
  <c r="G25" i="12"/>
  <c r="P25" i="12"/>
  <c r="S25" i="12"/>
  <c r="Y25" i="12"/>
  <c r="Z25" i="12"/>
  <c r="AY25" i="12"/>
  <c r="BK25" i="12"/>
  <c r="BJ25" i="12"/>
  <c r="BI25" i="12"/>
  <c r="BH25" i="12"/>
  <c r="BG25" i="12"/>
  <c r="BF25" i="12"/>
  <c r="BE25" i="12"/>
  <c r="BD25" i="12"/>
  <c r="BC25" i="12"/>
  <c r="BL25" i="12"/>
  <c r="E26" i="12"/>
  <c r="F26" i="12"/>
  <c r="G26" i="12"/>
  <c r="H26" i="12"/>
  <c r="U26" i="12"/>
  <c r="P26" i="12"/>
  <c r="S26" i="12"/>
  <c r="Y26" i="12"/>
  <c r="Z26" i="12"/>
  <c r="AT26" i="12"/>
  <c r="AU26" i="12"/>
  <c r="AY26" i="12"/>
  <c r="BL26" i="12"/>
  <c r="E27" i="12"/>
  <c r="F27" i="12"/>
  <c r="P27" i="12"/>
  <c r="S27" i="12"/>
  <c r="Y27" i="12"/>
  <c r="AY27" i="12"/>
  <c r="BL27" i="12"/>
  <c r="E28" i="12"/>
  <c r="F28" i="12"/>
  <c r="P28" i="12"/>
  <c r="T28" i="12"/>
  <c r="U28" i="12"/>
  <c r="Y28" i="12"/>
  <c r="AY28" i="12"/>
  <c r="BK28" i="12"/>
  <c r="BJ28" i="12"/>
  <c r="BI28" i="12"/>
  <c r="BH28" i="12"/>
  <c r="BG28" i="12"/>
  <c r="BF28" i="12"/>
  <c r="BE28" i="12"/>
  <c r="BD28" i="12"/>
  <c r="BC28" i="12"/>
  <c r="BL28" i="12"/>
  <c r="E29" i="12"/>
  <c r="F29" i="12"/>
  <c r="Z29" i="12"/>
  <c r="G29" i="12"/>
  <c r="P29" i="12"/>
  <c r="Y29" i="12"/>
  <c r="AU29" i="12"/>
  <c r="AY29" i="12"/>
  <c r="BL29" i="12"/>
  <c r="BK29" i="12"/>
  <c r="BJ29" i="12"/>
  <c r="E30" i="12"/>
  <c r="F30" i="12"/>
  <c r="Z30" i="12"/>
  <c r="P30" i="12"/>
  <c r="Y30" i="12"/>
  <c r="AU30" i="12"/>
  <c r="AY30" i="12"/>
  <c r="BL30" i="12"/>
  <c r="E31" i="12"/>
  <c r="F31" i="12"/>
  <c r="P31" i="12"/>
  <c r="T31" i="12"/>
  <c r="U31" i="12"/>
  <c r="Y31" i="12"/>
  <c r="AY31" i="12"/>
  <c r="BL31" i="12"/>
  <c r="E32" i="12"/>
  <c r="F32" i="12"/>
  <c r="P32" i="12"/>
  <c r="Y32" i="12"/>
  <c r="AY32" i="12"/>
  <c r="BK32" i="12"/>
  <c r="BL32" i="12"/>
  <c r="E33" i="12"/>
  <c r="F33" i="12"/>
  <c r="Z33" i="12"/>
  <c r="P33" i="12"/>
  <c r="Q33" i="12"/>
  <c r="T33" i="12"/>
  <c r="U33" i="12"/>
  <c r="Y33" i="12"/>
  <c r="AU33" i="12"/>
  <c r="AY33" i="12"/>
  <c r="BJ33" i="12"/>
  <c r="BI33" i="12"/>
  <c r="BH33" i="12"/>
  <c r="BK33" i="12"/>
  <c r="BL33" i="12"/>
  <c r="E34" i="12"/>
  <c r="F34" i="12"/>
  <c r="G34" i="12"/>
  <c r="P34" i="12"/>
  <c r="Y34" i="12"/>
  <c r="AU34" i="12"/>
  <c r="AY34" i="12"/>
  <c r="BL34" i="12"/>
  <c r="E35" i="12"/>
  <c r="F35" i="12"/>
  <c r="P35" i="12"/>
  <c r="Y35" i="12"/>
  <c r="AY35" i="12"/>
  <c r="BL35" i="12"/>
  <c r="E36" i="12"/>
  <c r="F36" i="12"/>
  <c r="G36" i="12"/>
  <c r="I36" i="12"/>
  <c r="U36" i="12"/>
  <c r="P36" i="12"/>
  <c r="Y36" i="12"/>
  <c r="Z36" i="12"/>
  <c r="AU36" i="12"/>
  <c r="AT36" i="12"/>
  <c r="AS36" i="12"/>
  <c r="AY36" i="12"/>
  <c r="BK36" i="12"/>
  <c r="BJ36" i="12"/>
  <c r="BL36" i="12"/>
  <c r="E37" i="12"/>
  <c r="F37" i="12"/>
  <c r="Z37" i="12"/>
  <c r="G37" i="12"/>
  <c r="P37" i="12"/>
  <c r="U37" i="12"/>
  <c r="Y37" i="12"/>
  <c r="AU37" i="12"/>
  <c r="AY37" i="12"/>
  <c r="BL37" i="12"/>
  <c r="BK37" i="12"/>
  <c r="BJ37" i="12"/>
  <c r="E38" i="12"/>
  <c r="F38" i="12"/>
  <c r="Z38" i="12"/>
  <c r="P38" i="12"/>
  <c r="U38" i="12"/>
  <c r="Y38" i="12"/>
  <c r="AU38" i="12"/>
  <c r="AY38" i="12"/>
  <c r="BL38" i="12"/>
  <c r="E39" i="12"/>
  <c r="F39" i="12"/>
  <c r="P39" i="12"/>
  <c r="Y39" i="12"/>
  <c r="AY39" i="12"/>
  <c r="BL39" i="12"/>
  <c r="E40" i="12"/>
  <c r="F40" i="12"/>
  <c r="P40" i="12"/>
  <c r="Y40" i="12"/>
  <c r="AY40" i="12"/>
  <c r="BK40" i="12"/>
  <c r="BL40" i="12"/>
  <c r="E41" i="12"/>
  <c r="F41" i="12"/>
  <c r="G41" i="12"/>
  <c r="I41" i="12"/>
  <c r="U41" i="12"/>
  <c r="P41" i="12"/>
  <c r="Y41" i="12"/>
  <c r="Z41" i="12"/>
  <c r="AU41" i="12"/>
  <c r="AY41" i="12"/>
  <c r="BJ41" i="12"/>
  <c r="BI41" i="12"/>
  <c r="BH41" i="12"/>
  <c r="BK41" i="12"/>
  <c r="BL41" i="12"/>
  <c r="BG41" i="12"/>
  <c r="BF41" i="12"/>
  <c r="BE41" i="12"/>
  <c r="BD41" i="12"/>
  <c r="BC41" i="12"/>
  <c r="E42" i="12"/>
  <c r="F42" i="12"/>
  <c r="G42" i="12"/>
  <c r="P42" i="12"/>
  <c r="Y42" i="12"/>
  <c r="AU42" i="12"/>
  <c r="AY42" i="12"/>
  <c r="BL42" i="12"/>
  <c r="E43" i="12"/>
  <c r="F43" i="12"/>
  <c r="P43" i="12"/>
  <c r="U43" i="12"/>
  <c r="Y43" i="12"/>
  <c r="AY43" i="12"/>
  <c r="BL43" i="12"/>
  <c r="E44" i="12"/>
  <c r="F44" i="12"/>
  <c r="G44" i="12"/>
  <c r="J44" i="12"/>
  <c r="P44" i="12"/>
  <c r="U44" i="12"/>
  <c r="Y44" i="12"/>
  <c r="Z44" i="12"/>
  <c r="AU44" i="12"/>
  <c r="AT44" i="12"/>
  <c r="AS44" i="12"/>
  <c r="AY44" i="12"/>
  <c r="BK44" i="12"/>
  <c r="BJ44" i="12"/>
  <c r="BL44" i="12"/>
  <c r="E45" i="12"/>
  <c r="F45" i="12"/>
  <c r="Z45" i="12"/>
  <c r="G45" i="12"/>
  <c r="P45" i="12"/>
  <c r="Y45" i="12"/>
  <c r="AU45" i="12"/>
  <c r="AY45" i="12"/>
  <c r="BL45" i="12"/>
  <c r="BK45" i="12"/>
  <c r="BJ45" i="12"/>
  <c r="E46" i="12"/>
  <c r="F46" i="12"/>
  <c r="Z46" i="12"/>
  <c r="P46" i="12"/>
  <c r="Y46" i="12"/>
  <c r="AU46" i="12"/>
  <c r="AY46" i="12"/>
  <c r="BL46" i="12"/>
  <c r="E47" i="12"/>
  <c r="F47" i="12"/>
  <c r="P47" i="12"/>
  <c r="T47" i="12"/>
  <c r="U47" i="12"/>
  <c r="Y47" i="12"/>
  <c r="AY47" i="12"/>
  <c r="BL47" i="12"/>
  <c r="E48" i="12"/>
  <c r="F48" i="12"/>
  <c r="P48" i="12"/>
  <c r="T48" i="12"/>
  <c r="U48" i="12"/>
  <c r="Y48" i="12"/>
  <c r="AY48" i="12"/>
  <c r="BK48" i="12"/>
  <c r="BL48" i="12"/>
  <c r="E49" i="12"/>
  <c r="F49" i="12"/>
  <c r="Q49" i="12"/>
  <c r="P49" i="12"/>
  <c r="T49" i="12"/>
  <c r="U49" i="12"/>
  <c r="Y49" i="12"/>
  <c r="AU49" i="12"/>
  <c r="AY49" i="12"/>
  <c r="BJ49" i="12"/>
  <c r="BI49" i="12"/>
  <c r="BH49" i="12"/>
  <c r="BG49" i="12"/>
  <c r="BF49" i="12"/>
  <c r="BE49" i="12"/>
  <c r="BD49" i="12"/>
  <c r="BC49" i="12"/>
  <c r="BK49" i="12"/>
  <c r="BL49" i="12"/>
  <c r="E50" i="12"/>
  <c r="F50" i="12"/>
  <c r="G50" i="12"/>
  <c r="P50" i="12"/>
  <c r="Y50" i="12"/>
  <c r="AU50" i="12"/>
  <c r="AY50" i="12"/>
  <c r="BL50" i="12"/>
  <c r="E51" i="12"/>
  <c r="F51" i="12"/>
  <c r="P51" i="12"/>
  <c r="T51" i="12"/>
  <c r="U51" i="12"/>
  <c r="Y51" i="12"/>
  <c r="AY51" i="12"/>
  <c r="BL51" i="12"/>
  <c r="E52" i="12"/>
  <c r="F52" i="12"/>
  <c r="Z52" i="12"/>
  <c r="P52" i="12"/>
  <c r="Q52" i="12"/>
  <c r="T52" i="12"/>
  <c r="U52" i="12"/>
  <c r="Y52" i="12"/>
  <c r="AU52" i="12"/>
  <c r="AT52" i="12"/>
  <c r="AS52" i="12"/>
  <c r="AR52" i="12"/>
  <c r="AY52" i="12"/>
  <c r="BK52" i="12"/>
  <c r="BJ52" i="12"/>
  <c r="BL52" i="12"/>
  <c r="E53" i="12"/>
  <c r="F53" i="12"/>
  <c r="Z53" i="12"/>
  <c r="P53" i="12"/>
  <c r="T53" i="12"/>
  <c r="U53" i="12"/>
  <c r="Y53" i="12"/>
  <c r="AU53" i="12"/>
  <c r="AY53" i="12"/>
  <c r="BL53" i="12"/>
  <c r="BK53" i="12"/>
  <c r="BJ53" i="12"/>
  <c r="BI53" i="12"/>
  <c r="E54" i="12"/>
  <c r="F54" i="12"/>
  <c r="Z54" i="12"/>
  <c r="P54" i="12"/>
  <c r="Y54" i="12"/>
  <c r="AU54" i="12"/>
  <c r="AY54" i="12"/>
  <c r="BL54" i="12"/>
  <c r="E55" i="12"/>
  <c r="F55" i="12"/>
  <c r="P55" i="12"/>
  <c r="Y55" i="12"/>
  <c r="AY55" i="12"/>
  <c r="BL55" i="12"/>
  <c r="E56" i="12"/>
  <c r="F56" i="12"/>
  <c r="P56" i="12"/>
  <c r="Y56" i="12"/>
  <c r="AY56" i="12"/>
  <c r="BK56" i="12"/>
  <c r="BL56" i="12"/>
  <c r="E57" i="12"/>
  <c r="F57" i="12"/>
  <c r="G57" i="12"/>
  <c r="I57" i="12"/>
  <c r="U57" i="12"/>
  <c r="P57" i="12"/>
  <c r="Y57" i="12"/>
  <c r="Z57" i="12"/>
  <c r="AU57" i="12"/>
  <c r="AY57" i="12"/>
  <c r="BJ57" i="12"/>
  <c r="BI57" i="12"/>
  <c r="BH57" i="12"/>
  <c r="BG57" i="12"/>
  <c r="BF57" i="12"/>
  <c r="BE57" i="12"/>
  <c r="BD57" i="12"/>
  <c r="BC57" i="12"/>
  <c r="BK57" i="12"/>
  <c r="BL57" i="12"/>
  <c r="E58" i="12"/>
  <c r="F58" i="12"/>
  <c r="G58" i="12"/>
  <c r="P58" i="12"/>
  <c r="Y58" i="12"/>
  <c r="AU58" i="12"/>
  <c r="AY58" i="12"/>
  <c r="BL58" i="12"/>
  <c r="E59" i="12"/>
  <c r="F59" i="12"/>
  <c r="P59" i="12"/>
  <c r="Y59" i="12"/>
  <c r="AY59" i="12"/>
  <c r="BL59" i="12"/>
  <c r="E60" i="12"/>
  <c r="F60" i="12"/>
  <c r="P60" i="12"/>
  <c r="Y60" i="12"/>
  <c r="AY60" i="12"/>
  <c r="BL60" i="12"/>
  <c r="E61" i="12"/>
  <c r="F61" i="12"/>
  <c r="P61" i="12"/>
  <c r="Y61" i="12"/>
  <c r="AY61" i="12"/>
  <c r="BL61" i="12"/>
  <c r="E62" i="12"/>
  <c r="F62" i="12"/>
  <c r="P62" i="12"/>
  <c r="Y62" i="12"/>
  <c r="AY62" i="12"/>
  <c r="BL62" i="12"/>
  <c r="E63" i="12"/>
  <c r="F63" i="12"/>
  <c r="P63" i="12"/>
  <c r="Y63" i="12"/>
  <c r="AY63" i="12"/>
  <c r="BL63" i="12"/>
  <c r="E64" i="12"/>
  <c r="F64" i="12"/>
  <c r="P64" i="12"/>
  <c r="Y64" i="12"/>
  <c r="AY64" i="12"/>
  <c r="BL64" i="12"/>
  <c r="E65" i="12"/>
  <c r="F65" i="12"/>
  <c r="P65" i="12"/>
  <c r="Y65" i="12"/>
  <c r="AY65" i="12"/>
  <c r="BL65" i="12"/>
  <c r="E66" i="12"/>
  <c r="F66" i="12"/>
  <c r="P66" i="12"/>
  <c r="Y66" i="12"/>
  <c r="E67" i="12"/>
  <c r="F67" i="12"/>
  <c r="Z67" i="12"/>
  <c r="G67" i="12"/>
  <c r="AD67" i="12"/>
  <c r="P67" i="12"/>
  <c r="Y67" i="12"/>
  <c r="AU67" i="12"/>
  <c r="E68" i="12"/>
  <c r="F68" i="12"/>
  <c r="P68" i="12"/>
  <c r="Y68" i="12"/>
  <c r="E69" i="12"/>
  <c r="F69" i="12"/>
  <c r="G69" i="12"/>
  <c r="I69" i="12"/>
  <c r="U69" i="12"/>
  <c r="P69" i="12"/>
  <c r="Y69" i="12"/>
  <c r="Z69" i="12"/>
  <c r="AU69" i="12"/>
  <c r="E70" i="12"/>
  <c r="F70" i="12"/>
  <c r="P70" i="12"/>
  <c r="Y70" i="12"/>
  <c r="E71" i="12"/>
  <c r="F71" i="12"/>
  <c r="Z71" i="12"/>
  <c r="G71" i="12"/>
  <c r="P71" i="12"/>
  <c r="Y71" i="12"/>
  <c r="AD71" i="12"/>
  <c r="AU71" i="12"/>
  <c r="E72" i="12"/>
  <c r="F72" i="12"/>
  <c r="P72" i="12"/>
  <c r="Y72" i="12"/>
  <c r="E73" i="12"/>
  <c r="F73" i="12"/>
  <c r="G73" i="12"/>
  <c r="I73" i="12"/>
  <c r="U73" i="12"/>
  <c r="P73" i="12"/>
  <c r="Y73" i="12"/>
  <c r="Z73" i="12"/>
  <c r="AU73" i="12"/>
  <c r="E74" i="12"/>
  <c r="F74" i="12"/>
  <c r="P74" i="12"/>
  <c r="Y74" i="12"/>
  <c r="E75" i="12"/>
  <c r="F75" i="12"/>
  <c r="Z75" i="12"/>
  <c r="G75" i="12"/>
  <c r="AD75" i="12"/>
  <c r="P75" i="12"/>
  <c r="Y75" i="12"/>
  <c r="AU75" i="12"/>
  <c r="E76" i="12"/>
  <c r="F76" i="12"/>
  <c r="P76" i="12"/>
  <c r="Y76" i="12"/>
  <c r="E77" i="12"/>
  <c r="F77" i="12"/>
  <c r="G77" i="12"/>
  <c r="I77" i="12"/>
  <c r="U77" i="12"/>
  <c r="P77" i="12"/>
  <c r="Y77" i="12"/>
  <c r="Z77" i="12"/>
  <c r="AU77" i="12"/>
  <c r="E78" i="12"/>
  <c r="F78" i="12"/>
  <c r="P78" i="12"/>
  <c r="Y78" i="12"/>
  <c r="E79" i="12"/>
  <c r="F79" i="12"/>
  <c r="Z79" i="12"/>
  <c r="G79" i="12"/>
  <c r="P79" i="12"/>
  <c r="Y79" i="12"/>
  <c r="AD79" i="12"/>
  <c r="AU79" i="12"/>
  <c r="E80" i="12"/>
  <c r="F80" i="12"/>
  <c r="P80" i="12"/>
  <c r="Y80" i="12"/>
  <c r="E81" i="12"/>
  <c r="F81" i="12"/>
  <c r="G81" i="12"/>
  <c r="I81" i="12"/>
  <c r="U81" i="12"/>
  <c r="P81" i="12"/>
  <c r="Y81" i="12"/>
  <c r="Z81" i="12"/>
  <c r="AU81" i="12"/>
  <c r="E82" i="12"/>
  <c r="F82" i="12"/>
  <c r="P82" i="12"/>
  <c r="Y82" i="12"/>
  <c r="E83" i="12"/>
  <c r="F83" i="12"/>
  <c r="Z83" i="12"/>
  <c r="G83" i="12"/>
  <c r="AD83" i="12"/>
  <c r="P83" i="12"/>
  <c r="Y83" i="12"/>
  <c r="AU83" i="12"/>
  <c r="E84" i="12"/>
  <c r="F84" i="12"/>
  <c r="P84" i="12"/>
  <c r="Y84" i="12"/>
  <c r="E85" i="12"/>
  <c r="F85" i="12"/>
  <c r="G85" i="12"/>
  <c r="I85" i="12"/>
  <c r="U85" i="12"/>
  <c r="P85" i="12"/>
  <c r="Y85" i="12"/>
  <c r="Z85" i="12"/>
  <c r="AD85" i="12"/>
  <c r="AU85" i="12"/>
  <c r="E86" i="12"/>
  <c r="F86" i="12"/>
  <c r="P86" i="12"/>
  <c r="Y86" i="12"/>
  <c r="E87" i="12"/>
  <c r="F87" i="12"/>
  <c r="Z87" i="12"/>
  <c r="G87" i="12"/>
  <c r="H87" i="12"/>
  <c r="U87" i="12"/>
  <c r="P87" i="12"/>
  <c r="Y87" i="12"/>
  <c r="AU87" i="12"/>
  <c r="E88" i="12"/>
  <c r="F88" i="12"/>
  <c r="P88" i="12"/>
  <c r="Y88" i="12"/>
  <c r="E89" i="12"/>
  <c r="F89" i="12"/>
  <c r="G89" i="12"/>
  <c r="AD89" i="12"/>
  <c r="P89" i="12"/>
  <c r="Y89" i="12"/>
  <c r="Z89" i="12"/>
  <c r="AU89" i="12"/>
  <c r="E90" i="12"/>
  <c r="F90" i="12"/>
  <c r="P90" i="12"/>
  <c r="Y90" i="12"/>
  <c r="E91" i="12"/>
  <c r="F91" i="12"/>
  <c r="Z91" i="12"/>
  <c r="G91" i="12"/>
  <c r="I91" i="12"/>
  <c r="U91" i="12"/>
  <c r="P91" i="12"/>
  <c r="Y91" i="12"/>
  <c r="AU91" i="12"/>
  <c r="E92" i="12"/>
  <c r="F92" i="12"/>
  <c r="P92" i="12"/>
  <c r="Y92" i="12"/>
  <c r="E93" i="12"/>
  <c r="F93" i="12"/>
  <c r="Z93" i="12"/>
  <c r="G93" i="12"/>
  <c r="P93" i="12"/>
  <c r="Y93" i="12"/>
  <c r="AU93" i="12"/>
  <c r="E94" i="12"/>
  <c r="F94" i="12"/>
  <c r="Z94" i="12"/>
  <c r="P94" i="12"/>
  <c r="Y94" i="12"/>
  <c r="E95" i="12"/>
  <c r="F95" i="12"/>
  <c r="Z95" i="12"/>
  <c r="G95" i="12"/>
  <c r="I95" i="12"/>
  <c r="U95" i="12"/>
  <c r="P95" i="12"/>
  <c r="Y95" i="12"/>
  <c r="AU95" i="12"/>
  <c r="E96" i="12"/>
  <c r="F96" i="12"/>
  <c r="P96" i="12"/>
  <c r="Y96" i="12"/>
  <c r="E97" i="12"/>
  <c r="F97" i="12"/>
  <c r="G97" i="12"/>
  <c r="P97" i="12"/>
  <c r="Y97" i="12"/>
  <c r="Z97" i="12"/>
  <c r="AU97" i="12"/>
  <c r="E98" i="12"/>
  <c r="F98" i="12"/>
  <c r="P98" i="12"/>
  <c r="Y98" i="12"/>
  <c r="Z98" i="12"/>
  <c r="E99" i="12"/>
  <c r="F99" i="12"/>
  <c r="Z99" i="12"/>
  <c r="G99" i="12"/>
  <c r="I99" i="12"/>
  <c r="U99" i="12"/>
  <c r="P99" i="12"/>
  <c r="Y99" i="12"/>
  <c r="AU99" i="12"/>
  <c r="E100" i="12"/>
  <c r="F100" i="12"/>
  <c r="P100" i="12"/>
  <c r="Y100" i="12"/>
  <c r="E101" i="12"/>
  <c r="F101" i="12"/>
  <c r="P101" i="12"/>
  <c r="Y101" i="12"/>
  <c r="AU101" i="12"/>
  <c r="E102" i="12"/>
  <c r="F102" i="12"/>
  <c r="Z102" i="12"/>
  <c r="P102" i="12"/>
  <c r="Y102" i="12"/>
  <c r="E103" i="12"/>
  <c r="F103" i="12"/>
  <c r="G103" i="12"/>
  <c r="P103" i="12"/>
  <c r="Y103" i="12"/>
  <c r="AU103" i="12"/>
  <c r="E104" i="12"/>
  <c r="F104" i="12"/>
  <c r="P104" i="12"/>
  <c r="Y104" i="12"/>
  <c r="E105" i="12"/>
  <c r="F105" i="12"/>
  <c r="G105" i="12"/>
  <c r="P105" i="12"/>
  <c r="Y105" i="12"/>
  <c r="Z105" i="12"/>
  <c r="AU105" i="12"/>
  <c r="E106" i="12"/>
  <c r="F106" i="12"/>
  <c r="P106" i="12"/>
  <c r="Y106" i="12"/>
  <c r="E107" i="12"/>
  <c r="F107" i="12"/>
  <c r="Z107" i="12"/>
  <c r="P107" i="12"/>
  <c r="Y107" i="12"/>
  <c r="E108" i="12"/>
  <c r="F108" i="12"/>
  <c r="G108" i="12"/>
  <c r="I108" i="12"/>
  <c r="U108" i="12"/>
  <c r="P108" i="12"/>
  <c r="Y108" i="12"/>
  <c r="Z108" i="12"/>
  <c r="AT108" i="12"/>
  <c r="AU108" i="12"/>
  <c r="E109" i="12"/>
  <c r="F109" i="12"/>
  <c r="AU109" i="12"/>
  <c r="G109" i="12"/>
  <c r="P109" i="12"/>
  <c r="Y109" i="12"/>
  <c r="Z109" i="12"/>
  <c r="E110" i="12"/>
  <c r="F110" i="12"/>
  <c r="AU110" i="12"/>
  <c r="G110" i="12"/>
  <c r="I110" i="12"/>
  <c r="U110" i="12"/>
  <c r="P110" i="12"/>
  <c r="Y110" i="12"/>
  <c r="Z110" i="12"/>
  <c r="AS110" i="12"/>
  <c r="AT110" i="12"/>
  <c r="E111" i="12"/>
  <c r="F111" i="12"/>
  <c r="P111" i="12"/>
  <c r="Y111" i="12"/>
  <c r="E112" i="12"/>
  <c r="F112" i="12"/>
  <c r="P112" i="12"/>
  <c r="Y112" i="12"/>
  <c r="E113" i="12"/>
  <c r="F113" i="12"/>
  <c r="G113" i="12"/>
  <c r="P113" i="12"/>
  <c r="Y113" i="12"/>
  <c r="Z113" i="12"/>
  <c r="E114" i="12"/>
  <c r="F114" i="12"/>
  <c r="AU114" i="12"/>
  <c r="G114" i="12"/>
  <c r="P114" i="12"/>
  <c r="Y114" i="12"/>
  <c r="AT114" i="12"/>
  <c r="AS114" i="12"/>
  <c r="E115" i="12"/>
  <c r="F115" i="12"/>
  <c r="Z115" i="12"/>
  <c r="P115" i="12"/>
  <c r="Y115" i="12"/>
  <c r="E116" i="12"/>
  <c r="F116" i="12"/>
  <c r="P116" i="12"/>
  <c r="Y116" i="12"/>
  <c r="E117" i="12"/>
  <c r="F117" i="12"/>
  <c r="G117" i="12"/>
  <c r="P117" i="12"/>
  <c r="Y117" i="12"/>
  <c r="Z117" i="12"/>
  <c r="AU117" i="12"/>
  <c r="E118" i="12"/>
  <c r="F118" i="12"/>
  <c r="P118" i="12"/>
  <c r="Y118" i="12"/>
  <c r="E119" i="12"/>
  <c r="F119" i="12"/>
  <c r="P119" i="12"/>
  <c r="Y119" i="12"/>
  <c r="AU119" i="12"/>
  <c r="E120" i="12"/>
  <c r="F120" i="12"/>
  <c r="AU120" i="12"/>
  <c r="P120" i="12"/>
  <c r="Y120" i="12"/>
  <c r="E121" i="12"/>
  <c r="F121" i="12"/>
  <c r="G121" i="12"/>
  <c r="P121" i="12"/>
  <c r="Y121" i="12"/>
  <c r="Z121" i="12"/>
  <c r="AU121" i="12"/>
  <c r="E122" i="12"/>
  <c r="F122" i="12"/>
  <c r="AU122" i="12"/>
  <c r="G122" i="12"/>
  <c r="I122" i="12"/>
  <c r="U122" i="12"/>
  <c r="P122" i="12"/>
  <c r="Y122" i="12"/>
  <c r="E123" i="12"/>
  <c r="F123" i="12"/>
  <c r="P123" i="12"/>
  <c r="Y123" i="12"/>
  <c r="E124" i="12"/>
  <c r="F124" i="12"/>
  <c r="P124" i="12"/>
  <c r="Y124" i="12"/>
  <c r="E125" i="12"/>
  <c r="F125" i="12"/>
  <c r="G125" i="12"/>
  <c r="P125" i="12"/>
  <c r="Y125" i="12"/>
  <c r="Z125" i="12"/>
  <c r="AU125" i="12"/>
  <c r="E126" i="12"/>
  <c r="F126" i="12"/>
  <c r="AU126" i="12"/>
  <c r="P126" i="12"/>
  <c r="Y126" i="12"/>
  <c r="Z126" i="12"/>
  <c r="E127" i="12"/>
  <c r="F127" i="12"/>
  <c r="G127" i="12"/>
  <c r="P127" i="12"/>
  <c r="Y127" i="12"/>
  <c r="AU127" i="12"/>
  <c r="E128" i="12"/>
  <c r="F128" i="12"/>
  <c r="G128" i="12"/>
  <c r="I128" i="12"/>
  <c r="U128" i="12"/>
  <c r="P128" i="12"/>
  <c r="Y128" i="12"/>
  <c r="Z128" i="12"/>
  <c r="E129" i="12"/>
  <c r="F129" i="12"/>
  <c r="P129" i="12"/>
  <c r="Y129" i="12"/>
  <c r="E130" i="12"/>
  <c r="F130" i="12"/>
  <c r="G130" i="12"/>
  <c r="P130" i="12"/>
  <c r="Y130" i="12"/>
  <c r="Z130" i="12"/>
  <c r="AS130" i="12"/>
  <c r="AU130" i="12"/>
  <c r="AT130" i="12"/>
  <c r="E131" i="12"/>
  <c r="F131" i="12"/>
  <c r="G131" i="12"/>
  <c r="P131" i="12"/>
  <c r="Y131" i="12"/>
  <c r="Z131" i="12"/>
  <c r="AU131" i="12"/>
  <c r="AT131" i="12"/>
  <c r="AS131" i="12"/>
  <c r="AR131" i="12"/>
  <c r="AQ131" i="12"/>
  <c r="E132" i="12"/>
  <c r="F132" i="12"/>
  <c r="P132" i="12"/>
  <c r="Y132" i="12"/>
  <c r="E133" i="12"/>
  <c r="F133" i="12"/>
  <c r="P133" i="12"/>
  <c r="Y133" i="12"/>
  <c r="E134" i="12"/>
  <c r="F134" i="12"/>
  <c r="G134" i="12"/>
  <c r="P134" i="12"/>
  <c r="Y134" i="12"/>
  <c r="Z134" i="12"/>
  <c r="AS134" i="12"/>
  <c r="AU134" i="12"/>
  <c r="AT134" i="12"/>
  <c r="E135" i="12"/>
  <c r="F135" i="12"/>
  <c r="G135" i="12"/>
  <c r="P135" i="12"/>
  <c r="Y135" i="12"/>
  <c r="Z135" i="12"/>
  <c r="AU135" i="12"/>
  <c r="AT135" i="12"/>
  <c r="AS135" i="12"/>
  <c r="AR135" i="12"/>
  <c r="AQ135" i="12"/>
  <c r="E136" i="12"/>
  <c r="F136" i="12"/>
  <c r="P136" i="12"/>
  <c r="Y136" i="12"/>
  <c r="E137" i="12"/>
  <c r="F137" i="12"/>
  <c r="AU137" i="12"/>
  <c r="P137" i="12"/>
  <c r="Y137" i="12"/>
  <c r="E138" i="12"/>
  <c r="F138" i="12"/>
  <c r="G138" i="12"/>
  <c r="P138" i="12"/>
  <c r="Y138" i="12"/>
  <c r="Z138" i="12"/>
  <c r="AU138" i="12"/>
  <c r="AT138" i="12"/>
  <c r="AS138" i="12"/>
  <c r="E139" i="12"/>
  <c r="F139" i="12"/>
  <c r="G139" i="12"/>
  <c r="P139" i="12"/>
  <c r="Y139" i="12"/>
  <c r="Z139" i="12"/>
  <c r="AU139" i="12"/>
  <c r="AT139" i="12"/>
  <c r="AS139" i="12"/>
  <c r="AR139" i="12"/>
  <c r="AQ139" i="12"/>
  <c r="E140" i="12"/>
  <c r="F140" i="12"/>
  <c r="P140" i="12"/>
  <c r="Y140" i="12"/>
  <c r="E141" i="12"/>
  <c r="F141" i="12"/>
  <c r="P141" i="12"/>
  <c r="Y141" i="12"/>
  <c r="E142" i="12"/>
  <c r="F142" i="12"/>
  <c r="G142" i="12"/>
  <c r="P142" i="12"/>
  <c r="Y142" i="12"/>
  <c r="Z142" i="12"/>
  <c r="AS142" i="12"/>
  <c r="AU142" i="12"/>
  <c r="AT142" i="12"/>
  <c r="E143" i="12"/>
  <c r="F143" i="12"/>
  <c r="P143" i="12"/>
  <c r="Y143" i="12"/>
  <c r="Z143" i="12"/>
  <c r="AU143" i="12"/>
  <c r="E144" i="12"/>
  <c r="F144" i="12"/>
  <c r="P144" i="12"/>
  <c r="Y144" i="12"/>
  <c r="E145" i="12"/>
  <c r="F145" i="12"/>
  <c r="P145" i="12"/>
  <c r="Y145" i="12"/>
  <c r="AU145" i="12"/>
  <c r="E146" i="12"/>
  <c r="F146" i="12"/>
  <c r="G146" i="12"/>
  <c r="P146" i="12"/>
  <c r="Y146" i="12"/>
  <c r="Z146" i="12"/>
  <c r="AS146" i="12"/>
  <c r="AU146" i="12"/>
  <c r="AT146" i="12"/>
  <c r="E147" i="12"/>
  <c r="F147" i="12"/>
  <c r="G147" i="12"/>
  <c r="P147" i="12"/>
  <c r="Y147" i="12"/>
  <c r="Z147" i="12"/>
  <c r="AU147" i="12"/>
  <c r="E148" i="12"/>
  <c r="F148" i="12"/>
  <c r="P148" i="12"/>
  <c r="Y148" i="12"/>
  <c r="E149" i="12"/>
  <c r="F149" i="12"/>
  <c r="P149" i="12"/>
  <c r="Y149" i="12"/>
  <c r="E150" i="12"/>
  <c r="F150" i="12"/>
  <c r="G150" i="12"/>
  <c r="P150" i="12"/>
  <c r="Y150" i="12"/>
  <c r="Z150" i="12"/>
  <c r="AS150" i="12"/>
  <c r="AU150" i="12"/>
  <c r="AT150" i="12"/>
  <c r="E151" i="12"/>
  <c r="F151" i="12"/>
  <c r="P151" i="12"/>
  <c r="Y151" i="12"/>
  <c r="Z151" i="12"/>
  <c r="AU151" i="12"/>
  <c r="E152" i="12"/>
  <c r="F152" i="12"/>
  <c r="P152" i="12"/>
  <c r="Y152" i="12"/>
  <c r="E153" i="12"/>
  <c r="F153" i="12"/>
  <c r="AU153" i="12"/>
  <c r="P153" i="12"/>
  <c r="Y153" i="12"/>
  <c r="E154" i="12"/>
  <c r="F154" i="12"/>
  <c r="G154" i="12"/>
  <c r="P154" i="12"/>
  <c r="Y154" i="12"/>
  <c r="Z154" i="12"/>
  <c r="AU154" i="12"/>
  <c r="AT154" i="12"/>
  <c r="AS154" i="12"/>
  <c r="E155" i="12"/>
  <c r="F155" i="12"/>
  <c r="G155" i="12"/>
  <c r="P155" i="12"/>
  <c r="Y155" i="12"/>
  <c r="Z155" i="12"/>
  <c r="AU155" i="12"/>
  <c r="E156" i="12"/>
  <c r="F156" i="12"/>
  <c r="P156" i="12"/>
  <c r="Y156" i="12"/>
  <c r="E157" i="12"/>
  <c r="F157" i="12"/>
  <c r="P157" i="12"/>
  <c r="Y157" i="12"/>
  <c r="E158" i="12"/>
  <c r="F158" i="12"/>
  <c r="G158" i="12"/>
  <c r="P158" i="12"/>
  <c r="Y158" i="12"/>
  <c r="Z158" i="12"/>
  <c r="AS158" i="12"/>
  <c r="AU158" i="12"/>
  <c r="AT158" i="12"/>
  <c r="E159" i="12"/>
  <c r="F159" i="12"/>
  <c r="P159" i="12"/>
  <c r="Y159" i="12"/>
  <c r="Z159" i="12"/>
  <c r="AU159" i="12"/>
  <c r="E160" i="12"/>
  <c r="F160" i="12"/>
  <c r="P160" i="12"/>
  <c r="Y160" i="12"/>
  <c r="E161" i="12"/>
  <c r="F161" i="12"/>
  <c r="P161" i="12"/>
  <c r="Y161" i="12"/>
  <c r="AU161" i="12"/>
  <c r="E162" i="12"/>
  <c r="F162" i="12"/>
  <c r="G162" i="12"/>
  <c r="P162" i="12"/>
  <c r="Y162" i="12"/>
  <c r="Z162" i="12"/>
  <c r="AS162" i="12"/>
  <c r="AU162" i="12"/>
  <c r="AT162" i="12"/>
  <c r="E163" i="12"/>
  <c r="F163" i="12"/>
  <c r="G163" i="12"/>
  <c r="P163" i="12"/>
  <c r="Y163" i="12"/>
  <c r="Z163" i="12"/>
  <c r="AU163" i="12"/>
  <c r="E164" i="12"/>
  <c r="F164" i="12"/>
  <c r="P164" i="12"/>
  <c r="Y164" i="12"/>
  <c r="E165" i="12"/>
  <c r="F165" i="12"/>
  <c r="P165" i="12"/>
  <c r="Y165" i="12"/>
  <c r="E166" i="12"/>
  <c r="F166" i="12"/>
  <c r="G166" i="12"/>
  <c r="P166" i="12"/>
  <c r="Y166" i="12"/>
  <c r="Z166" i="12"/>
  <c r="AS166" i="12"/>
  <c r="AU166" i="12"/>
  <c r="AT166" i="12"/>
  <c r="E167" i="12"/>
  <c r="F167" i="12"/>
  <c r="Z167" i="12"/>
  <c r="P167" i="12"/>
  <c r="T167" i="12"/>
  <c r="U167" i="12"/>
  <c r="Y167" i="12"/>
  <c r="AU167" i="12"/>
  <c r="E168" i="12"/>
  <c r="F168" i="12"/>
  <c r="P168" i="12"/>
  <c r="Y168" i="12"/>
  <c r="E169" i="12"/>
  <c r="F169" i="12"/>
  <c r="AU169" i="12"/>
  <c r="P169" i="12"/>
  <c r="Y169" i="12"/>
  <c r="E170" i="12"/>
  <c r="F170" i="12"/>
  <c r="P170" i="12"/>
  <c r="Y170" i="12"/>
  <c r="Z170" i="12"/>
  <c r="AU170" i="12"/>
  <c r="AT170" i="12"/>
  <c r="AS170" i="12"/>
  <c r="E171" i="12"/>
  <c r="F171" i="12"/>
  <c r="G171" i="12"/>
  <c r="P171" i="12"/>
  <c r="Y171" i="12"/>
  <c r="Z171" i="12"/>
  <c r="AU171" i="12"/>
  <c r="E172" i="12"/>
  <c r="F172" i="12"/>
  <c r="P172" i="12"/>
  <c r="Y172" i="12"/>
  <c r="E173" i="12"/>
  <c r="F173" i="12"/>
  <c r="P173" i="12"/>
  <c r="Y173" i="12"/>
  <c r="E174" i="12"/>
  <c r="F174" i="12"/>
  <c r="P174" i="12"/>
  <c r="Y174" i="12"/>
  <c r="Z174" i="12"/>
  <c r="AU174" i="12"/>
  <c r="AT174" i="12"/>
  <c r="AS174" i="12"/>
  <c r="E175" i="12"/>
  <c r="F175" i="12"/>
  <c r="G175" i="12"/>
  <c r="P175" i="12"/>
  <c r="Y175" i="12"/>
  <c r="Z175" i="12"/>
  <c r="AU175" i="12"/>
  <c r="E176" i="12"/>
  <c r="F176" i="12"/>
  <c r="P176" i="12"/>
  <c r="T176" i="12"/>
  <c r="U176" i="12"/>
  <c r="Y176" i="12"/>
  <c r="E177" i="12"/>
  <c r="F177" i="12"/>
  <c r="P177" i="12"/>
  <c r="T177" i="12"/>
  <c r="U177" i="12"/>
  <c r="Y177" i="12"/>
  <c r="E178" i="12"/>
  <c r="F178" i="12"/>
  <c r="P178" i="12"/>
  <c r="Y178" i="12"/>
  <c r="E179" i="12"/>
  <c r="F179" i="12"/>
  <c r="P179" i="12"/>
  <c r="Y179" i="12"/>
  <c r="Z179" i="12"/>
  <c r="AU179" i="12"/>
  <c r="E180" i="12"/>
  <c r="F180" i="12"/>
  <c r="P180" i="12"/>
  <c r="Y180" i="12"/>
  <c r="E181" i="12"/>
  <c r="F181" i="12"/>
  <c r="P181" i="12"/>
  <c r="Y181" i="12"/>
  <c r="AU181" i="12"/>
  <c r="E182" i="12"/>
  <c r="F182" i="12"/>
  <c r="P182" i="12"/>
  <c r="Y182" i="12"/>
  <c r="AU182" i="12"/>
  <c r="E183" i="12"/>
  <c r="F183" i="12"/>
  <c r="G183" i="12"/>
  <c r="P183" i="12"/>
  <c r="Y183" i="12"/>
  <c r="Z183" i="12"/>
  <c r="AU183" i="12"/>
  <c r="E184" i="12"/>
  <c r="F184" i="12"/>
  <c r="P184" i="12"/>
  <c r="T184" i="12"/>
  <c r="U184" i="12"/>
  <c r="Y184" i="12"/>
  <c r="E185" i="12"/>
  <c r="F185" i="12"/>
  <c r="P185" i="12"/>
  <c r="Y185" i="12"/>
  <c r="AU185" i="12"/>
  <c r="E186" i="12"/>
  <c r="F186" i="12"/>
  <c r="AU186" i="12"/>
  <c r="P186" i="12"/>
  <c r="Y186" i="12"/>
  <c r="E187" i="12"/>
  <c r="F187" i="12"/>
  <c r="P187" i="12"/>
  <c r="Y187" i="12"/>
  <c r="Z187" i="12"/>
  <c r="AU187" i="12"/>
  <c r="E188" i="12"/>
  <c r="F188" i="12"/>
  <c r="P188" i="12"/>
  <c r="T188" i="12"/>
  <c r="U188" i="12"/>
  <c r="Y188" i="12"/>
  <c r="E189" i="12"/>
  <c r="F189" i="12"/>
  <c r="P189" i="12"/>
  <c r="T189" i="12"/>
  <c r="U189" i="12"/>
  <c r="Y189" i="12"/>
  <c r="AU189" i="12"/>
  <c r="E190" i="12"/>
  <c r="F190" i="12"/>
  <c r="AU190" i="12"/>
  <c r="P190" i="12"/>
  <c r="T190" i="12"/>
  <c r="U190" i="12"/>
  <c r="Y190" i="12"/>
  <c r="E191" i="12"/>
  <c r="F191" i="12"/>
  <c r="P191" i="12"/>
  <c r="T191" i="12"/>
  <c r="U191" i="12"/>
  <c r="Y191" i="12"/>
  <c r="AU191" i="12"/>
  <c r="E192" i="12"/>
  <c r="F192" i="12"/>
  <c r="P192" i="12"/>
  <c r="Y192" i="12"/>
  <c r="Z192" i="12"/>
  <c r="E193" i="12"/>
  <c r="F193" i="12"/>
  <c r="AU193" i="12"/>
  <c r="P193" i="12"/>
  <c r="Y193" i="12"/>
  <c r="E194" i="12"/>
  <c r="F194" i="12"/>
  <c r="G194" i="12"/>
  <c r="I194" i="12"/>
  <c r="U194" i="12"/>
  <c r="P194" i="12"/>
  <c r="Y194" i="12"/>
  <c r="AU194" i="12"/>
  <c r="E195" i="12"/>
  <c r="F195" i="12"/>
  <c r="G195" i="12"/>
  <c r="P195" i="12"/>
  <c r="Y195" i="12"/>
  <c r="Z195" i="12"/>
  <c r="E196" i="12"/>
  <c r="F196" i="12"/>
  <c r="P196" i="12"/>
  <c r="Y196" i="12"/>
  <c r="E197" i="12"/>
  <c r="F197" i="12"/>
  <c r="P197" i="12"/>
  <c r="Y197" i="12"/>
  <c r="AU197" i="12"/>
  <c r="E198" i="12"/>
  <c r="F198" i="12"/>
  <c r="G198" i="12"/>
  <c r="I198" i="12"/>
  <c r="U198" i="12"/>
  <c r="P198" i="12"/>
  <c r="Y198" i="12"/>
  <c r="E199" i="12"/>
  <c r="F199" i="12"/>
  <c r="P199" i="12"/>
  <c r="Y199" i="12"/>
  <c r="AU199" i="12"/>
  <c r="E200" i="12"/>
  <c r="F200" i="12"/>
  <c r="P200" i="12"/>
  <c r="Y200" i="12"/>
  <c r="Z200" i="12"/>
  <c r="E201" i="12"/>
  <c r="F201" i="12"/>
  <c r="P201" i="12"/>
  <c r="T201" i="12"/>
  <c r="U201" i="12"/>
  <c r="Y201" i="12"/>
  <c r="E202" i="12"/>
  <c r="F202" i="12"/>
  <c r="P202" i="12"/>
  <c r="T202" i="12"/>
  <c r="U202" i="12"/>
  <c r="Y202" i="12"/>
  <c r="AU202" i="12"/>
  <c r="E203" i="12"/>
  <c r="F203" i="12"/>
  <c r="AU203" i="12"/>
  <c r="P203" i="12"/>
  <c r="Y203" i="12"/>
  <c r="E204" i="12"/>
  <c r="F204" i="12"/>
  <c r="P204" i="12"/>
  <c r="Y204" i="12"/>
  <c r="E205" i="12"/>
  <c r="F205" i="12"/>
  <c r="P205" i="12"/>
  <c r="Y205" i="12"/>
  <c r="AU205" i="12"/>
  <c r="E206" i="12"/>
  <c r="F206" i="12"/>
  <c r="P206" i="12"/>
  <c r="Y206" i="12"/>
  <c r="E207" i="12"/>
  <c r="F207" i="12"/>
  <c r="P207" i="12"/>
  <c r="Y207" i="12"/>
  <c r="AU207" i="12"/>
  <c r="E208" i="12"/>
  <c r="F208" i="12"/>
  <c r="P208" i="12"/>
  <c r="Y208" i="12"/>
  <c r="Z208" i="12"/>
  <c r="E209" i="12"/>
  <c r="F209" i="12"/>
  <c r="P209" i="12"/>
  <c r="Y209" i="12"/>
  <c r="E210" i="12"/>
  <c r="F210" i="12"/>
  <c r="P210" i="12"/>
  <c r="Y210" i="12"/>
  <c r="Z210" i="12"/>
  <c r="AU210" i="12"/>
  <c r="E211" i="12"/>
  <c r="F211" i="12"/>
  <c r="P211" i="12"/>
  <c r="Y211" i="12"/>
  <c r="E212" i="12"/>
  <c r="F212" i="12"/>
  <c r="P212" i="12"/>
  <c r="Y212" i="12"/>
  <c r="E213" i="12"/>
  <c r="F213" i="12"/>
  <c r="Z213" i="12"/>
  <c r="G213" i="12"/>
  <c r="AD213" i="12"/>
  <c r="P213" i="12"/>
  <c r="Y213" i="12"/>
  <c r="AU213" i="12"/>
  <c r="E214" i="12"/>
  <c r="F214" i="12"/>
  <c r="P214" i="12"/>
  <c r="Y214" i="12"/>
  <c r="E215" i="12"/>
  <c r="F215" i="12"/>
  <c r="P215" i="12"/>
  <c r="Y215" i="12"/>
  <c r="E216" i="12"/>
  <c r="F216" i="12"/>
  <c r="P216" i="12"/>
  <c r="U216" i="12"/>
  <c r="Y216" i="12"/>
  <c r="E217" i="12"/>
  <c r="F217" i="12"/>
  <c r="G217" i="12"/>
  <c r="P217" i="12"/>
  <c r="U217" i="12"/>
  <c r="Y217" i="12"/>
  <c r="E218" i="12"/>
  <c r="F218" i="12"/>
  <c r="P218" i="12"/>
  <c r="U218" i="12"/>
  <c r="Y218" i="12"/>
  <c r="E219" i="12"/>
  <c r="F219" i="12"/>
  <c r="P219" i="12"/>
  <c r="U219" i="12"/>
  <c r="Y219" i="12"/>
  <c r="E220" i="12"/>
  <c r="F220" i="12"/>
  <c r="P220" i="12"/>
  <c r="U220" i="12"/>
  <c r="Y220" i="12"/>
  <c r="E221" i="12"/>
  <c r="F221" i="12"/>
  <c r="Z221" i="12"/>
  <c r="P221" i="12"/>
  <c r="U221" i="12"/>
  <c r="Y221" i="12"/>
  <c r="E222" i="12"/>
  <c r="F222" i="12"/>
  <c r="P222" i="12"/>
  <c r="U222" i="12"/>
  <c r="Y222" i="12"/>
  <c r="E223" i="12"/>
  <c r="F223" i="12"/>
  <c r="P223" i="12"/>
  <c r="U223" i="12"/>
  <c r="Y223" i="12"/>
  <c r="E224" i="12"/>
  <c r="F224" i="12"/>
  <c r="P224" i="12"/>
  <c r="Y224" i="12"/>
  <c r="E225" i="12"/>
  <c r="F225" i="12"/>
  <c r="G225" i="12"/>
  <c r="P225" i="12"/>
  <c r="Y225" i="12"/>
  <c r="E226" i="12"/>
  <c r="F226" i="12"/>
  <c r="P226" i="12"/>
  <c r="Y226" i="12"/>
  <c r="E227" i="12"/>
  <c r="F227" i="12"/>
  <c r="G227" i="12"/>
  <c r="P227" i="12"/>
  <c r="Y227" i="12"/>
  <c r="Z227" i="12"/>
  <c r="AD227" i="12"/>
  <c r="E228" i="12"/>
  <c r="F228" i="12"/>
  <c r="AU228" i="12"/>
  <c r="P228" i="12"/>
  <c r="U228" i="12"/>
  <c r="Y228" i="12"/>
  <c r="Z228" i="12"/>
  <c r="E229" i="12"/>
  <c r="F229" i="12"/>
  <c r="P229" i="12"/>
  <c r="U229" i="12"/>
  <c r="Y229" i="12"/>
  <c r="E230" i="12"/>
  <c r="F230" i="12"/>
  <c r="P230" i="12"/>
  <c r="U230" i="12"/>
  <c r="Y230" i="12"/>
  <c r="E231" i="12"/>
  <c r="F231" i="12"/>
  <c r="G231" i="12"/>
  <c r="P231" i="12"/>
  <c r="Y231" i="12"/>
  <c r="Z231" i="12"/>
  <c r="AU231" i="12"/>
  <c r="E232" i="12"/>
  <c r="F232" i="12"/>
  <c r="AU232" i="12"/>
  <c r="P232" i="12"/>
  <c r="Y232" i="12"/>
  <c r="Z232" i="12"/>
  <c r="E233" i="12"/>
  <c r="F233" i="12"/>
  <c r="P233" i="12"/>
  <c r="U233" i="12"/>
  <c r="Y233" i="12"/>
  <c r="AU233" i="12"/>
  <c r="E234" i="12"/>
  <c r="F234" i="12"/>
  <c r="P234" i="12"/>
  <c r="U234" i="12"/>
  <c r="Y234" i="12"/>
  <c r="Z234" i="12"/>
  <c r="AU234" i="12"/>
  <c r="E235" i="12"/>
  <c r="F235" i="12"/>
  <c r="P235" i="12"/>
  <c r="U235" i="12"/>
  <c r="Y235" i="12"/>
  <c r="Z235" i="12"/>
  <c r="AU235" i="12"/>
  <c r="E236" i="12"/>
  <c r="F236" i="12"/>
  <c r="Z236" i="12"/>
  <c r="P236" i="12"/>
  <c r="U236" i="12"/>
  <c r="Y236" i="12"/>
  <c r="AU236" i="12"/>
  <c r="E237" i="12"/>
  <c r="F237" i="12"/>
  <c r="Z237" i="12"/>
  <c r="P237" i="12"/>
  <c r="U237" i="12"/>
  <c r="Y237" i="12"/>
  <c r="E238" i="12"/>
  <c r="F238" i="12"/>
  <c r="P238" i="12"/>
  <c r="U238" i="12"/>
  <c r="Y238" i="12"/>
  <c r="E239" i="12"/>
  <c r="F239" i="12"/>
  <c r="P239" i="12"/>
  <c r="U239" i="12"/>
  <c r="Y239" i="12"/>
  <c r="E240" i="12"/>
  <c r="F240" i="12"/>
  <c r="P240" i="12"/>
  <c r="U240" i="12"/>
  <c r="Y240" i="12"/>
  <c r="E241" i="12"/>
  <c r="F241" i="12"/>
  <c r="P241" i="12"/>
  <c r="U241" i="12"/>
  <c r="Y241" i="12"/>
  <c r="AU241" i="12"/>
  <c r="E242" i="12"/>
  <c r="F242" i="12"/>
  <c r="P242" i="12"/>
  <c r="U242" i="12"/>
  <c r="Y242" i="12"/>
  <c r="E243" i="12"/>
  <c r="F243" i="12"/>
  <c r="P243" i="12"/>
  <c r="U243" i="12"/>
  <c r="Y243" i="12"/>
  <c r="E244" i="12"/>
  <c r="F244" i="12"/>
  <c r="Z244" i="12"/>
  <c r="G244" i="12"/>
  <c r="P244" i="12"/>
  <c r="U244" i="12"/>
  <c r="Y244" i="12"/>
  <c r="AF244" i="12"/>
  <c r="AT244" i="12"/>
  <c r="AU244" i="12"/>
  <c r="E245" i="12"/>
  <c r="F245" i="12"/>
  <c r="P245" i="12"/>
  <c r="U245" i="12"/>
  <c r="Y245" i="12"/>
  <c r="E246" i="12"/>
  <c r="F246" i="12"/>
  <c r="P246" i="12"/>
  <c r="U246" i="12"/>
  <c r="Y246" i="12"/>
  <c r="Z246" i="12"/>
  <c r="E247" i="12"/>
  <c r="F247" i="12"/>
  <c r="P247" i="12"/>
  <c r="U247" i="12"/>
  <c r="Y247" i="12"/>
  <c r="E248" i="12"/>
  <c r="F248" i="12"/>
  <c r="G248" i="12"/>
  <c r="P248" i="12"/>
  <c r="U248" i="12"/>
  <c r="Y248" i="12"/>
  <c r="Z248" i="12"/>
  <c r="AU248" i="12"/>
  <c r="E249" i="12"/>
  <c r="F249" i="12"/>
  <c r="G249" i="12"/>
  <c r="P249" i="12"/>
  <c r="U249" i="12"/>
  <c r="Y249" i="12"/>
  <c r="Z249" i="12"/>
  <c r="AF249" i="12"/>
  <c r="AT249" i="12"/>
  <c r="AS249" i="12"/>
  <c r="AR249" i="12"/>
  <c r="AQ249" i="12"/>
  <c r="AP249" i="12"/>
  <c r="AO249" i="12"/>
  <c r="AN249" i="12"/>
  <c r="AM249" i="12"/>
  <c r="AL249" i="12"/>
  <c r="AU249" i="12"/>
  <c r="E250" i="12"/>
  <c r="F250" i="12"/>
  <c r="P250" i="12"/>
  <c r="U250" i="12"/>
  <c r="Y250" i="12"/>
  <c r="E251" i="12"/>
  <c r="F251" i="12"/>
  <c r="P251" i="12"/>
  <c r="U251" i="12"/>
  <c r="Y251" i="12"/>
  <c r="E252" i="12"/>
  <c r="F252" i="12"/>
  <c r="P252" i="12"/>
  <c r="U252" i="12"/>
  <c r="Y252" i="12"/>
  <c r="E253" i="12"/>
  <c r="F253" i="12"/>
  <c r="P253" i="12"/>
  <c r="U253" i="12"/>
  <c r="Y253" i="12"/>
  <c r="E254" i="12"/>
  <c r="F254" i="12"/>
  <c r="P254" i="12"/>
  <c r="U254" i="12"/>
  <c r="Y254" i="12"/>
  <c r="E255" i="12"/>
  <c r="F255" i="12"/>
  <c r="P255" i="12"/>
  <c r="U255" i="12"/>
  <c r="Y255" i="12"/>
  <c r="E256" i="12"/>
  <c r="F256" i="12"/>
  <c r="Z256" i="12"/>
  <c r="G256" i="12"/>
  <c r="P256" i="12"/>
  <c r="U256" i="12"/>
  <c r="Y256" i="12"/>
  <c r="AU256" i="12"/>
  <c r="E257" i="12"/>
  <c r="F257" i="12"/>
  <c r="P257" i="12"/>
  <c r="U257" i="12"/>
  <c r="Y257" i="12"/>
  <c r="E258" i="12"/>
  <c r="F258" i="12"/>
  <c r="P258" i="12"/>
  <c r="U258" i="12"/>
  <c r="Y258" i="12"/>
  <c r="E259" i="12"/>
  <c r="F259" i="12"/>
  <c r="P259" i="12"/>
  <c r="U259" i="12"/>
  <c r="Y259" i="12"/>
  <c r="E260" i="12"/>
  <c r="F260" i="12"/>
  <c r="P260" i="12"/>
  <c r="U260" i="12"/>
  <c r="Y260" i="12"/>
  <c r="E261" i="12"/>
  <c r="F261" i="12"/>
  <c r="P261" i="12"/>
  <c r="U261" i="12"/>
  <c r="Y261" i="12"/>
  <c r="E262" i="12"/>
  <c r="F262" i="12"/>
  <c r="Z262" i="12"/>
  <c r="P262" i="12"/>
  <c r="U262" i="12"/>
  <c r="Y262" i="12"/>
  <c r="E263" i="12"/>
  <c r="F263" i="12"/>
  <c r="P263" i="12"/>
  <c r="U263" i="12"/>
  <c r="Y263" i="12"/>
  <c r="E264" i="12"/>
  <c r="F264" i="12"/>
  <c r="Z264" i="12"/>
  <c r="G264" i="12"/>
  <c r="P264" i="12"/>
  <c r="U264" i="12"/>
  <c r="Y264" i="12"/>
  <c r="AU264" i="12"/>
  <c r="E265" i="12"/>
  <c r="F265" i="12"/>
  <c r="P265" i="12"/>
  <c r="U265" i="12"/>
  <c r="Y265" i="12"/>
  <c r="E266" i="12"/>
  <c r="F266" i="12"/>
  <c r="P266" i="12"/>
  <c r="U266" i="12"/>
  <c r="Y266" i="12"/>
  <c r="E267" i="12"/>
  <c r="F267" i="12"/>
  <c r="P267" i="12"/>
  <c r="U267" i="12"/>
  <c r="Y267" i="12"/>
  <c r="E268" i="12"/>
  <c r="F268" i="12"/>
  <c r="P268" i="12"/>
  <c r="U268" i="12"/>
  <c r="Y268" i="12"/>
  <c r="E269" i="12"/>
  <c r="F269" i="12"/>
  <c r="P269" i="12"/>
  <c r="U269" i="12"/>
  <c r="Y269" i="12"/>
  <c r="E270" i="12"/>
  <c r="F270" i="12"/>
  <c r="P270" i="12"/>
  <c r="U270" i="12"/>
  <c r="Y270" i="12"/>
  <c r="Z270" i="12"/>
  <c r="E271" i="12"/>
  <c r="F271" i="12"/>
  <c r="P271" i="12"/>
  <c r="U271" i="12"/>
  <c r="Y271" i="12"/>
  <c r="E272" i="12"/>
  <c r="F272" i="12"/>
  <c r="Z272" i="12"/>
  <c r="G272" i="12"/>
  <c r="P272" i="12"/>
  <c r="U272" i="12"/>
  <c r="Y272" i="12"/>
  <c r="AU272" i="12"/>
  <c r="E273" i="12"/>
  <c r="F273" i="12"/>
  <c r="P273" i="12"/>
  <c r="U273" i="12"/>
  <c r="Y273" i="12"/>
  <c r="E274" i="12"/>
  <c r="F274" i="12"/>
  <c r="P274" i="12"/>
  <c r="U274" i="12"/>
  <c r="Y274" i="12"/>
  <c r="E275" i="12"/>
  <c r="F275" i="12"/>
  <c r="P275" i="12"/>
  <c r="U275" i="12"/>
  <c r="Y275" i="12"/>
  <c r="E276" i="12"/>
  <c r="F276" i="12"/>
  <c r="P276" i="12"/>
  <c r="U276" i="12"/>
  <c r="Y276" i="12"/>
  <c r="E277" i="12"/>
  <c r="F277" i="12"/>
  <c r="P277" i="12"/>
  <c r="U277" i="12"/>
  <c r="Y277" i="12"/>
  <c r="E278" i="12"/>
  <c r="F278" i="12"/>
  <c r="P278" i="12"/>
  <c r="U278" i="12"/>
  <c r="Y278" i="12"/>
  <c r="Z278" i="12"/>
  <c r="E279" i="12"/>
  <c r="F279" i="12"/>
  <c r="P279" i="12"/>
  <c r="U279" i="12"/>
  <c r="Y279" i="12"/>
  <c r="E280" i="12"/>
  <c r="F280" i="12"/>
  <c r="Z280" i="12"/>
  <c r="G280" i="12"/>
  <c r="P280" i="12"/>
  <c r="U280" i="12"/>
  <c r="Y280" i="12"/>
  <c r="AU280" i="12"/>
  <c r="E281" i="12"/>
  <c r="F281" i="12"/>
  <c r="P281" i="12"/>
  <c r="U281" i="12"/>
  <c r="Y281" i="12"/>
  <c r="E282" i="12"/>
  <c r="F282" i="12"/>
  <c r="P282" i="12"/>
  <c r="U282" i="12"/>
  <c r="Y282" i="12"/>
  <c r="E283" i="12"/>
  <c r="F283" i="12"/>
  <c r="P283" i="12"/>
  <c r="U283" i="12"/>
  <c r="Y283" i="12"/>
  <c r="E284" i="12"/>
  <c r="F284" i="12"/>
  <c r="P284" i="12"/>
  <c r="U284" i="12"/>
  <c r="Y284" i="12"/>
  <c r="E285" i="12"/>
  <c r="F285" i="12"/>
  <c r="P285" i="12"/>
  <c r="U285" i="12"/>
  <c r="Y285" i="12"/>
  <c r="E286" i="12"/>
  <c r="F286" i="12"/>
  <c r="P286" i="12"/>
  <c r="U286" i="12"/>
  <c r="Y286" i="12"/>
  <c r="E287" i="12"/>
  <c r="F287" i="12"/>
  <c r="P287" i="12"/>
  <c r="U287" i="12"/>
  <c r="Y287" i="12"/>
  <c r="E288" i="12"/>
  <c r="F288" i="12"/>
  <c r="Z288" i="12"/>
  <c r="G288" i="12"/>
  <c r="P288" i="12"/>
  <c r="U288" i="12"/>
  <c r="Y288" i="12"/>
  <c r="AU288" i="12"/>
  <c r="E289" i="12"/>
  <c r="F289" i="12"/>
  <c r="P289" i="12"/>
  <c r="U289" i="12"/>
  <c r="Y289" i="12"/>
  <c r="E290" i="12"/>
  <c r="F290" i="12"/>
  <c r="P290" i="12"/>
  <c r="U290" i="12"/>
  <c r="Y290" i="12"/>
  <c r="E291" i="12"/>
  <c r="F291" i="12"/>
  <c r="P291" i="12"/>
  <c r="U291" i="12"/>
  <c r="Y291" i="12"/>
  <c r="E292" i="12"/>
  <c r="F292" i="12"/>
  <c r="P292" i="12"/>
  <c r="U292" i="12"/>
  <c r="Y292" i="12"/>
  <c r="E293" i="12"/>
  <c r="F293" i="12"/>
  <c r="P293" i="12"/>
  <c r="U293" i="12"/>
  <c r="Y293" i="12"/>
  <c r="E294" i="12"/>
  <c r="F294" i="12"/>
  <c r="Z294" i="12"/>
  <c r="P294" i="12"/>
  <c r="U294" i="12"/>
  <c r="Y294" i="12"/>
  <c r="E295" i="12"/>
  <c r="F295" i="12"/>
  <c r="P295" i="12"/>
  <c r="U295" i="12"/>
  <c r="Y295" i="12"/>
  <c r="E296" i="12"/>
  <c r="F296" i="12"/>
  <c r="G296" i="12"/>
  <c r="P296" i="12"/>
  <c r="U296" i="12"/>
  <c r="Y296" i="12"/>
  <c r="AU296" i="12"/>
  <c r="E297" i="12"/>
  <c r="F297" i="12"/>
  <c r="P297" i="12"/>
  <c r="U297" i="12"/>
  <c r="Y297" i="12"/>
  <c r="E298" i="12"/>
  <c r="F298" i="12"/>
  <c r="P298" i="12"/>
  <c r="U298" i="12"/>
  <c r="Y298" i="12"/>
  <c r="E299" i="12"/>
  <c r="F299" i="12"/>
  <c r="P299" i="12"/>
  <c r="U299" i="12"/>
  <c r="Y299" i="12"/>
  <c r="D11" i="10"/>
  <c r="D12" i="10"/>
  <c r="D16" i="10" s="1"/>
  <c r="D18" i="10" s="1"/>
  <c r="H7" i="10"/>
  <c r="H8" i="10"/>
  <c r="F9" i="10"/>
  <c r="G9" i="10"/>
  <c r="F10" i="10"/>
  <c r="G10" i="10"/>
  <c r="D13" i="10"/>
  <c r="F16" i="10"/>
  <c r="F17" i="10" s="1"/>
  <c r="C17" i="10"/>
  <c r="E21" i="10"/>
  <c r="F21" i="10"/>
  <c r="G21" i="10"/>
  <c r="H21" i="10"/>
  <c r="P21" i="10"/>
  <c r="S21" i="10"/>
  <c r="V21" i="10"/>
  <c r="E22" i="10"/>
  <c r="F22" i="10"/>
  <c r="G22" i="10"/>
  <c r="H22" i="10"/>
  <c r="P22" i="10"/>
  <c r="S22" i="10"/>
  <c r="V22" i="10"/>
  <c r="E23" i="10"/>
  <c r="F23" i="10"/>
  <c r="G23" i="10"/>
  <c r="H23" i="10"/>
  <c r="P23" i="10"/>
  <c r="S23" i="10"/>
  <c r="V23" i="10"/>
  <c r="E24" i="10"/>
  <c r="F24" i="10"/>
  <c r="P24" i="10"/>
  <c r="S24" i="10"/>
  <c r="V24" i="10"/>
  <c r="E25" i="10"/>
  <c r="F25" i="10"/>
  <c r="G25" i="10"/>
  <c r="H25" i="10"/>
  <c r="P25" i="10"/>
  <c r="S25" i="10"/>
  <c r="V25" i="10"/>
  <c r="E26" i="10"/>
  <c r="F26" i="10"/>
  <c r="G26" i="10"/>
  <c r="H26" i="10"/>
  <c r="P26" i="10"/>
  <c r="S26" i="10"/>
  <c r="V26" i="10"/>
  <c r="E27" i="10"/>
  <c r="F27" i="10"/>
  <c r="G27" i="10"/>
  <c r="H27" i="10"/>
  <c r="P27" i="10"/>
  <c r="S27" i="10"/>
  <c r="V27" i="10"/>
  <c r="E28" i="10"/>
  <c r="F28" i="10"/>
  <c r="P28" i="10"/>
  <c r="Q28" i="10"/>
  <c r="T28" i="10"/>
  <c r="V28" i="10"/>
  <c r="E29" i="10"/>
  <c r="F29" i="10"/>
  <c r="G29" i="10"/>
  <c r="I29" i="10"/>
  <c r="P29" i="10"/>
  <c r="V29" i="10"/>
  <c r="E30" i="10"/>
  <c r="F30" i="10"/>
  <c r="G30" i="10"/>
  <c r="I30" i="10"/>
  <c r="P30" i="10"/>
  <c r="V30" i="10"/>
  <c r="E31" i="10"/>
  <c r="F31" i="10"/>
  <c r="Q31" i="10"/>
  <c r="P31" i="10"/>
  <c r="V31" i="10"/>
  <c r="E32" i="10"/>
  <c r="F32" i="10"/>
  <c r="G32" i="10"/>
  <c r="I32" i="10"/>
  <c r="P32" i="10"/>
  <c r="V32" i="10"/>
  <c r="E33" i="10"/>
  <c r="F33" i="10"/>
  <c r="P33" i="10"/>
  <c r="V33" i="10"/>
  <c r="E34" i="10"/>
  <c r="F34" i="10"/>
  <c r="G34" i="10"/>
  <c r="I34" i="10"/>
  <c r="P34" i="10"/>
  <c r="V34" i="10"/>
  <c r="E35" i="10"/>
  <c r="F35" i="10"/>
  <c r="G35" i="10"/>
  <c r="I35" i="10"/>
  <c r="P35" i="10"/>
  <c r="V35" i="10"/>
  <c r="E36" i="10"/>
  <c r="F36" i="10"/>
  <c r="G36" i="10"/>
  <c r="I36" i="10"/>
  <c r="P36" i="10"/>
  <c r="V36" i="10"/>
  <c r="E37" i="10"/>
  <c r="F37" i="10"/>
  <c r="G37" i="10"/>
  <c r="J37" i="10"/>
  <c r="P37" i="10"/>
  <c r="V37" i="10"/>
  <c r="E38" i="10"/>
  <c r="F38" i="10"/>
  <c r="G38" i="10"/>
  <c r="J38" i="10"/>
  <c r="P38" i="10"/>
  <c r="V38" i="10"/>
  <c r="E39" i="10"/>
  <c r="F39" i="10"/>
  <c r="G39" i="10"/>
  <c r="I39" i="10"/>
  <c r="P39" i="10"/>
  <c r="V39" i="10"/>
  <c r="E40" i="10"/>
  <c r="F40" i="10"/>
  <c r="G40" i="10"/>
  <c r="I40" i="10"/>
  <c r="P40" i="10"/>
  <c r="V40" i="10"/>
  <c r="E41" i="10"/>
  <c r="F41" i="10"/>
  <c r="P41" i="10"/>
  <c r="V41" i="10"/>
  <c r="E42" i="10"/>
  <c r="F42" i="10"/>
  <c r="G42" i="10"/>
  <c r="I42" i="10"/>
  <c r="P42" i="10"/>
  <c r="V42" i="10"/>
  <c r="E43" i="10"/>
  <c r="F43" i="10"/>
  <c r="G43" i="10"/>
  <c r="J43" i="10"/>
  <c r="P43" i="10"/>
  <c r="V43" i="10"/>
  <c r="E44" i="10"/>
  <c r="F44" i="10"/>
  <c r="G44" i="10"/>
  <c r="J44" i="10"/>
  <c r="P44" i="10"/>
  <c r="V44" i="10"/>
  <c r="E45" i="10"/>
  <c r="F45" i="10"/>
  <c r="G45" i="10"/>
  <c r="I45" i="10"/>
  <c r="P45" i="10"/>
  <c r="V45" i="10"/>
  <c r="E46" i="10"/>
  <c r="F46" i="10"/>
  <c r="G46" i="10"/>
  <c r="I46" i="10"/>
  <c r="P46" i="10"/>
  <c r="V46" i="10"/>
  <c r="E47" i="10"/>
  <c r="F47" i="10"/>
  <c r="Q47" i="10"/>
  <c r="P47" i="10"/>
  <c r="V47" i="10"/>
  <c r="E48" i="10"/>
  <c r="F48" i="10"/>
  <c r="Q48" i="10"/>
  <c r="P48" i="10"/>
  <c r="V48" i="10"/>
  <c r="E49" i="10"/>
  <c r="F49" i="10"/>
  <c r="P49" i="10"/>
  <c r="V49" i="10"/>
  <c r="E50" i="10"/>
  <c r="F50" i="10"/>
  <c r="G50" i="10"/>
  <c r="H50" i="10"/>
  <c r="P50" i="10"/>
  <c r="V50" i="10"/>
  <c r="E51" i="10"/>
  <c r="F51" i="10"/>
  <c r="Q51" i="10"/>
  <c r="P51" i="10"/>
  <c r="V51" i="10"/>
  <c r="E52" i="10"/>
  <c r="F52" i="10"/>
  <c r="Q52" i="10"/>
  <c r="P52" i="10"/>
  <c r="V52" i="10"/>
  <c r="E53" i="10"/>
  <c r="F53" i="10"/>
  <c r="Q53" i="10"/>
  <c r="P53" i="10"/>
  <c r="V53" i="10"/>
  <c r="E54" i="10"/>
  <c r="F54" i="10"/>
  <c r="G54" i="10"/>
  <c r="I54" i="10"/>
  <c r="P54" i="10"/>
  <c r="V54" i="10"/>
  <c r="E55" i="10"/>
  <c r="F55" i="10"/>
  <c r="G55" i="10"/>
  <c r="I55" i="10"/>
  <c r="P55" i="10"/>
  <c r="V55" i="10"/>
  <c r="E56" i="10"/>
  <c r="F56" i="10"/>
  <c r="G56" i="10"/>
  <c r="I56" i="10"/>
  <c r="P56" i="10"/>
  <c r="V56" i="10"/>
  <c r="E57" i="10"/>
  <c r="F57" i="10"/>
  <c r="G57" i="10"/>
  <c r="I57" i="10"/>
  <c r="P57" i="10"/>
  <c r="V57" i="10"/>
  <c r="E58" i="10"/>
  <c r="F58" i="10"/>
  <c r="G58" i="10"/>
  <c r="I58" i="10"/>
  <c r="P58" i="10"/>
  <c r="V58" i="10"/>
  <c r="E59" i="10"/>
  <c r="F59" i="10"/>
  <c r="G59" i="10"/>
  <c r="I59" i="10"/>
  <c r="P59" i="10"/>
  <c r="V59" i="10"/>
  <c r="E60" i="10"/>
  <c r="F60" i="10"/>
  <c r="G60" i="10"/>
  <c r="I60" i="10"/>
  <c r="P60" i="10"/>
  <c r="V60" i="10"/>
  <c r="E61" i="10"/>
  <c r="F61" i="10"/>
  <c r="G61" i="10"/>
  <c r="I61" i="10"/>
  <c r="P61" i="10"/>
  <c r="V61" i="10"/>
  <c r="E62" i="10"/>
  <c r="F62" i="10"/>
  <c r="G62" i="10"/>
  <c r="I62" i="10"/>
  <c r="P62" i="10"/>
  <c r="V62" i="10"/>
  <c r="E63" i="10"/>
  <c r="F63" i="10"/>
  <c r="G63" i="10"/>
  <c r="I63" i="10"/>
  <c r="P63" i="10"/>
  <c r="V63" i="10"/>
  <c r="E64" i="10"/>
  <c r="F64" i="10"/>
  <c r="G64" i="10"/>
  <c r="I64" i="10"/>
  <c r="P64" i="10"/>
  <c r="V64" i="10"/>
  <c r="E65" i="10"/>
  <c r="F65" i="10"/>
  <c r="G65" i="10"/>
  <c r="I65" i="10"/>
  <c r="P65" i="10"/>
  <c r="V65" i="10"/>
  <c r="E66" i="10"/>
  <c r="F66" i="10"/>
  <c r="G66" i="10"/>
  <c r="I66" i="10"/>
  <c r="P66" i="10"/>
  <c r="V66" i="10"/>
  <c r="E67" i="10"/>
  <c r="F67" i="10"/>
  <c r="G67" i="10"/>
  <c r="I67" i="10"/>
  <c r="P67" i="10"/>
  <c r="V67" i="10"/>
  <c r="E68" i="10"/>
  <c r="F68" i="10"/>
  <c r="G68" i="10"/>
  <c r="I68" i="10"/>
  <c r="P68" i="10"/>
  <c r="V68" i="10"/>
  <c r="E69" i="10"/>
  <c r="F69" i="10"/>
  <c r="G69" i="10"/>
  <c r="I69" i="10"/>
  <c r="P69" i="10"/>
  <c r="V69" i="10"/>
  <c r="E70" i="10"/>
  <c r="F70" i="10"/>
  <c r="G70" i="10"/>
  <c r="I70" i="10"/>
  <c r="P70" i="10"/>
  <c r="V70" i="10"/>
  <c r="E71" i="10"/>
  <c r="F71" i="10"/>
  <c r="G71" i="10"/>
  <c r="I71" i="10"/>
  <c r="P71" i="10"/>
  <c r="V71" i="10"/>
  <c r="E72" i="10"/>
  <c r="F72" i="10"/>
  <c r="G72" i="10"/>
  <c r="I72" i="10"/>
  <c r="P72" i="10"/>
  <c r="V72" i="10"/>
  <c r="E73" i="10"/>
  <c r="F73" i="10"/>
  <c r="G73" i="10"/>
  <c r="I73" i="10"/>
  <c r="P73" i="10"/>
  <c r="V73" i="10"/>
  <c r="E74" i="10"/>
  <c r="F74" i="10"/>
  <c r="G74" i="10"/>
  <c r="I74" i="10"/>
  <c r="P74" i="10"/>
  <c r="V74" i="10"/>
  <c r="E75" i="10"/>
  <c r="F75" i="10"/>
  <c r="G75" i="10"/>
  <c r="I75" i="10"/>
  <c r="P75" i="10"/>
  <c r="V75" i="10"/>
  <c r="E76" i="10"/>
  <c r="F76" i="10"/>
  <c r="G76" i="10"/>
  <c r="I76" i="10"/>
  <c r="P76" i="10"/>
  <c r="V76" i="10"/>
  <c r="E77" i="10"/>
  <c r="F77" i="10"/>
  <c r="G77" i="10"/>
  <c r="I77" i="10"/>
  <c r="P77" i="10"/>
  <c r="V77" i="10"/>
  <c r="E78" i="10"/>
  <c r="F78" i="10"/>
  <c r="G78" i="10"/>
  <c r="I78" i="10"/>
  <c r="P78" i="10"/>
  <c r="V78" i="10"/>
  <c r="E79" i="10"/>
  <c r="F79" i="10"/>
  <c r="G79" i="10"/>
  <c r="I79" i="10"/>
  <c r="P79" i="10"/>
  <c r="V79" i="10"/>
  <c r="E80" i="10"/>
  <c r="F80" i="10"/>
  <c r="G80" i="10"/>
  <c r="I80" i="10"/>
  <c r="P80" i="10"/>
  <c r="V80" i="10"/>
  <c r="E81" i="10"/>
  <c r="F81" i="10"/>
  <c r="G81" i="10"/>
  <c r="I81" i="10"/>
  <c r="P81" i="10"/>
  <c r="V81" i="10"/>
  <c r="E82" i="10"/>
  <c r="F82" i="10"/>
  <c r="G82" i="10"/>
  <c r="I82" i="10"/>
  <c r="P82" i="10"/>
  <c r="V82" i="10"/>
  <c r="E83" i="10"/>
  <c r="F83" i="10"/>
  <c r="G83" i="10"/>
  <c r="I83" i="10"/>
  <c r="P83" i="10"/>
  <c r="V83" i="10"/>
  <c r="E84" i="10"/>
  <c r="F84" i="10"/>
  <c r="G84" i="10"/>
  <c r="I84" i="10"/>
  <c r="P84" i="10"/>
  <c r="V84" i="10"/>
  <c r="E85" i="10"/>
  <c r="F85" i="10"/>
  <c r="G85" i="10"/>
  <c r="I85" i="10"/>
  <c r="P85" i="10"/>
  <c r="V85" i="10"/>
  <c r="E86" i="10"/>
  <c r="F86" i="10"/>
  <c r="G86" i="10"/>
  <c r="I86" i="10"/>
  <c r="P86" i="10"/>
  <c r="V86" i="10"/>
  <c r="E87" i="10"/>
  <c r="F87" i="10"/>
  <c r="G87" i="10"/>
  <c r="H87" i="10"/>
  <c r="P87" i="10"/>
  <c r="V87" i="10"/>
  <c r="E88" i="10"/>
  <c r="F88" i="10"/>
  <c r="G88" i="10"/>
  <c r="I88" i="10"/>
  <c r="P88" i="10"/>
  <c r="V88" i="10"/>
  <c r="E89" i="10"/>
  <c r="F89" i="10"/>
  <c r="G89" i="10"/>
  <c r="I89" i="10"/>
  <c r="P89" i="10"/>
  <c r="V89" i="10"/>
  <c r="E90" i="10"/>
  <c r="F90" i="10"/>
  <c r="G90" i="10"/>
  <c r="I90" i="10"/>
  <c r="P90" i="10"/>
  <c r="V90" i="10"/>
  <c r="E91" i="10"/>
  <c r="F91" i="10"/>
  <c r="G91" i="10"/>
  <c r="I91" i="10"/>
  <c r="P91" i="10"/>
  <c r="V91" i="10"/>
  <c r="E92" i="10"/>
  <c r="F92" i="10"/>
  <c r="G92" i="10"/>
  <c r="I92" i="10"/>
  <c r="P92" i="10"/>
  <c r="V92" i="10"/>
  <c r="E93" i="10"/>
  <c r="F93" i="10"/>
  <c r="G93" i="10"/>
  <c r="I93" i="10"/>
  <c r="P93" i="10"/>
  <c r="V93" i="10"/>
  <c r="E94" i="10"/>
  <c r="F94" i="10"/>
  <c r="G94" i="10"/>
  <c r="I94" i="10"/>
  <c r="P94" i="10"/>
  <c r="V94" i="10"/>
  <c r="E95" i="10"/>
  <c r="F95" i="10"/>
  <c r="G95" i="10"/>
  <c r="I95" i="10"/>
  <c r="P95" i="10"/>
  <c r="V95" i="10"/>
  <c r="E96" i="10"/>
  <c r="F96" i="10"/>
  <c r="G96" i="10"/>
  <c r="I96" i="10"/>
  <c r="P96" i="10"/>
  <c r="V96" i="10"/>
  <c r="E97" i="10"/>
  <c r="F97" i="10"/>
  <c r="G97" i="10"/>
  <c r="I97" i="10"/>
  <c r="P97" i="10"/>
  <c r="V97" i="10"/>
  <c r="E98" i="10"/>
  <c r="F98" i="10"/>
  <c r="G98" i="10"/>
  <c r="I98" i="10"/>
  <c r="P98" i="10"/>
  <c r="V98" i="10"/>
  <c r="E99" i="10"/>
  <c r="F99" i="10"/>
  <c r="G99" i="10"/>
  <c r="I99" i="10"/>
  <c r="P99" i="10"/>
  <c r="V99" i="10"/>
  <c r="E100" i="10"/>
  <c r="F100" i="10"/>
  <c r="G100" i="10"/>
  <c r="I100" i="10"/>
  <c r="P100" i="10"/>
  <c r="V100" i="10"/>
  <c r="E101" i="10"/>
  <c r="F101" i="10"/>
  <c r="G101" i="10"/>
  <c r="I101" i="10"/>
  <c r="P101" i="10"/>
  <c r="V101" i="10"/>
  <c r="E102" i="10"/>
  <c r="F102" i="10"/>
  <c r="G102" i="10"/>
  <c r="I102" i="10"/>
  <c r="P102" i="10"/>
  <c r="V102" i="10"/>
  <c r="E103" i="10"/>
  <c r="F103" i="10"/>
  <c r="G103" i="10"/>
  <c r="H103" i="10"/>
  <c r="P103" i="10"/>
  <c r="V103" i="10"/>
  <c r="E104" i="10"/>
  <c r="F104" i="10"/>
  <c r="G104" i="10"/>
  <c r="I104" i="10"/>
  <c r="P104" i="10"/>
  <c r="V104" i="10"/>
  <c r="E105" i="10"/>
  <c r="F105" i="10"/>
  <c r="G105" i="10"/>
  <c r="I105" i="10"/>
  <c r="P105" i="10"/>
  <c r="V105" i="10"/>
  <c r="E106" i="10"/>
  <c r="F106" i="10"/>
  <c r="G106" i="10"/>
  <c r="I106" i="10"/>
  <c r="P106" i="10"/>
  <c r="V106" i="10"/>
  <c r="E107" i="10"/>
  <c r="F107" i="10"/>
  <c r="G107" i="10"/>
  <c r="I107" i="10"/>
  <c r="P107" i="10"/>
  <c r="V107" i="10"/>
  <c r="E108" i="10"/>
  <c r="F108" i="10"/>
  <c r="G108" i="10"/>
  <c r="I108" i="10"/>
  <c r="P108" i="10"/>
  <c r="V108" i="10"/>
  <c r="E109" i="10"/>
  <c r="F109" i="10"/>
  <c r="G109" i="10"/>
  <c r="I109" i="10"/>
  <c r="P109" i="10"/>
  <c r="V109" i="10"/>
  <c r="E110" i="10"/>
  <c r="F110" i="10"/>
  <c r="G110" i="10"/>
  <c r="I110" i="10"/>
  <c r="P110" i="10"/>
  <c r="V110" i="10"/>
  <c r="E111" i="10"/>
  <c r="F111" i="10"/>
  <c r="G111" i="10"/>
  <c r="I111" i="10"/>
  <c r="P111" i="10"/>
  <c r="V111" i="10"/>
  <c r="E112" i="10"/>
  <c r="F112" i="10"/>
  <c r="G112" i="10"/>
  <c r="H112" i="10"/>
  <c r="P112" i="10"/>
  <c r="V112" i="10"/>
  <c r="E113" i="10"/>
  <c r="F113" i="10"/>
  <c r="G113" i="10"/>
  <c r="I113" i="10"/>
  <c r="P113" i="10"/>
  <c r="V113" i="10"/>
  <c r="E114" i="10"/>
  <c r="F114" i="10"/>
  <c r="G114" i="10"/>
  <c r="I114" i="10"/>
  <c r="P114" i="10"/>
  <c r="V114" i="10"/>
  <c r="E115" i="10"/>
  <c r="F115" i="10"/>
  <c r="G115" i="10"/>
  <c r="I115" i="10"/>
  <c r="P115" i="10"/>
  <c r="V115" i="10"/>
  <c r="E116" i="10"/>
  <c r="F116" i="10"/>
  <c r="G116" i="10"/>
  <c r="I116" i="10"/>
  <c r="P116" i="10"/>
  <c r="V116" i="10"/>
  <c r="E117" i="10"/>
  <c r="F117" i="10"/>
  <c r="G117" i="10"/>
  <c r="I117" i="10"/>
  <c r="P117" i="10"/>
  <c r="V117" i="10"/>
  <c r="E118" i="10"/>
  <c r="F118" i="10"/>
  <c r="G118" i="10"/>
  <c r="I118" i="10"/>
  <c r="P118" i="10"/>
  <c r="V118" i="10"/>
  <c r="E119" i="10"/>
  <c r="F119" i="10"/>
  <c r="G119" i="10"/>
  <c r="I119" i="10"/>
  <c r="P119" i="10"/>
  <c r="V119" i="10"/>
  <c r="E120" i="10"/>
  <c r="F120" i="10"/>
  <c r="G120" i="10"/>
  <c r="I120" i="10"/>
  <c r="P120" i="10"/>
  <c r="V120" i="10"/>
  <c r="E121" i="10"/>
  <c r="F121" i="10"/>
  <c r="G121" i="10"/>
  <c r="I121" i="10"/>
  <c r="P121" i="10"/>
  <c r="V121" i="10"/>
  <c r="E122" i="10"/>
  <c r="F122" i="10"/>
  <c r="G122" i="10"/>
  <c r="I122" i="10"/>
  <c r="P122" i="10"/>
  <c r="V122" i="10"/>
  <c r="E123" i="10"/>
  <c r="F123" i="10"/>
  <c r="G123" i="10"/>
  <c r="I123" i="10"/>
  <c r="P123" i="10"/>
  <c r="V123" i="10"/>
  <c r="E124" i="10"/>
  <c r="F124" i="10"/>
  <c r="G124" i="10"/>
  <c r="I124" i="10"/>
  <c r="P124" i="10"/>
  <c r="V124" i="10"/>
  <c r="E125" i="10"/>
  <c r="F125" i="10"/>
  <c r="G125" i="10"/>
  <c r="I125" i="10"/>
  <c r="P125" i="10"/>
  <c r="V125" i="10"/>
  <c r="E126" i="10"/>
  <c r="F126" i="10"/>
  <c r="G126" i="10"/>
  <c r="I126" i="10"/>
  <c r="P126" i="10"/>
  <c r="V126" i="10"/>
  <c r="E127" i="10"/>
  <c r="F127" i="10"/>
  <c r="G127" i="10"/>
  <c r="I127" i="10"/>
  <c r="P127" i="10"/>
  <c r="V127" i="10"/>
  <c r="E128" i="10"/>
  <c r="F128" i="10"/>
  <c r="G128" i="10"/>
  <c r="I128" i="10"/>
  <c r="P128" i="10"/>
  <c r="V128" i="10"/>
  <c r="E129" i="10"/>
  <c r="F129" i="10"/>
  <c r="G129" i="10"/>
  <c r="I129" i="10"/>
  <c r="P129" i="10"/>
  <c r="V129" i="10"/>
  <c r="E130" i="10"/>
  <c r="F130" i="10"/>
  <c r="G130" i="10"/>
  <c r="I130" i="10"/>
  <c r="P130" i="10"/>
  <c r="V130" i="10"/>
  <c r="E131" i="10"/>
  <c r="F131" i="10"/>
  <c r="G131" i="10"/>
  <c r="H131" i="10"/>
  <c r="P131" i="10"/>
  <c r="V131" i="10"/>
  <c r="E132" i="10"/>
  <c r="F132" i="10"/>
  <c r="G132" i="10"/>
  <c r="I132" i="10"/>
  <c r="P132" i="10"/>
  <c r="V132" i="10"/>
  <c r="E133" i="10"/>
  <c r="F133" i="10"/>
  <c r="G133" i="10"/>
  <c r="I133" i="10"/>
  <c r="P133" i="10"/>
  <c r="V133" i="10"/>
  <c r="E134" i="10"/>
  <c r="F134" i="10"/>
  <c r="G134" i="10"/>
  <c r="I134" i="10"/>
  <c r="P134" i="10"/>
  <c r="V134" i="10"/>
  <c r="E135" i="10"/>
  <c r="F135" i="10"/>
  <c r="G135" i="10"/>
  <c r="I135" i="10"/>
  <c r="P135" i="10"/>
  <c r="V135" i="10"/>
  <c r="E136" i="10"/>
  <c r="F136" i="10"/>
  <c r="G136" i="10"/>
  <c r="I136" i="10"/>
  <c r="P136" i="10"/>
  <c r="V136" i="10"/>
  <c r="E137" i="10"/>
  <c r="F137" i="10"/>
  <c r="G137" i="10"/>
  <c r="I137" i="10"/>
  <c r="P137" i="10"/>
  <c r="V137" i="10"/>
  <c r="E138" i="10"/>
  <c r="F138" i="10"/>
  <c r="G138" i="10"/>
  <c r="I138" i="10"/>
  <c r="P138" i="10"/>
  <c r="V138" i="10"/>
  <c r="E139" i="10"/>
  <c r="F139" i="10"/>
  <c r="G139" i="10"/>
  <c r="I139" i="10"/>
  <c r="P139" i="10"/>
  <c r="V139" i="10"/>
  <c r="E140" i="10"/>
  <c r="F140" i="10"/>
  <c r="G140" i="10"/>
  <c r="I140" i="10"/>
  <c r="P140" i="10"/>
  <c r="V140" i="10"/>
  <c r="E141" i="10"/>
  <c r="F141" i="10"/>
  <c r="G141" i="10"/>
  <c r="I141" i="10"/>
  <c r="P141" i="10"/>
  <c r="V141" i="10"/>
  <c r="E142" i="10"/>
  <c r="F142" i="10"/>
  <c r="G142" i="10"/>
  <c r="I142" i="10"/>
  <c r="P142" i="10"/>
  <c r="V142" i="10"/>
  <c r="E143" i="10"/>
  <c r="F143" i="10"/>
  <c r="G143" i="10"/>
  <c r="I143" i="10"/>
  <c r="P143" i="10"/>
  <c r="V143" i="10"/>
  <c r="E144" i="10"/>
  <c r="F144" i="10"/>
  <c r="G144" i="10"/>
  <c r="I144" i="10"/>
  <c r="P144" i="10"/>
  <c r="V144" i="10"/>
  <c r="E145" i="10"/>
  <c r="F145" i="10"/>
  <c r="G145" i="10"/>
  <c r="I145" i="10"/>
  <c r="P145" i="10"/>
  <c r="V145" i="10"/>
  <c r="E146" i="10"/>
  <c r="F146" i="10"/>
  <c r="G146" i="10"/>
  <c r="I146" i="10"/>
  <c r="P146" i="10"/>
  <c r="V146" i="10"/>
  <c r="E147" i="10"/>
  <c r="F147" i="10"/>
  <c r="G147" i="10"/>
  <c r="I147" i="10"/>
  <c r="P147" i="10"/>
  <c r="V147" i="10"/>
  <c r="E148" i="10"/>
  <c r="F148" i="10"/>
  <c r="G148" i="10"/>
  <c r="I148" i="10"/>
  <c r="P148" i="10"/>
  <c r="V148" i="10"/>
  <c r="E149" i="10"/>
  <c r="F149" i="10"/>
  <c r="G149" i="10"/>
  <c r="I149" i="10"/>
  <c r="P149" i="10"/>
  <c r="V149" i="10"/>
  <c r="E150" i="10"/>
  <c r="F150" i="10"/>
  <c r="G150" i="10"/>
  <c r="I150" i="10"/>
  <c r="P150" i="10"/>
  <c r="V150" i="10"/>
  <c r="E151" i="10"/>
  <c r="F151" i="10"/>
  <c r="G151" i="10"/>
  <c r="I151" i="10"/>
  <c r="P151" i="10"/>
  <c r="V151" i="10"/>
  <c r="E152" i="10"/>
  <c r="F152" i="10"/>
  <c r="G152" i="10"/>
  <c r="I152" i="10"/>
  <c r="P152" i="10"/>
  <c r="V152" i="10"/>
  <c r="E153" i="10"/>
  <c r="F153" i="10"/>
  <c r="G153" i="10"/>
  <c r="H153" i="10"/>
  <c r="P153" i="10"/>
  <c r="V153" i="10"/>
  <c r="E154" i="10"/>
  <c r="F154" i="10"/>
  <c r="G154" i="10"/>
  <c r="I154" i="10"/>
  <c r="P154" i="10"/>
  <c r="V154" i="10"/>
  <c r="E155" i="10"/>
  <c r="F155" i="10"/>
  <c r="G155" i="10"/>
  <c r="I155" i="10"/>
  <c r="P155" i="10"/>
  <c r="V155" i="10"/>
  <c r="E156" i="10"/>
  <c r="F156" i="10"/>
  <c r="G156" i="10"/>
  <c r="I156" i="10"/>
  <c r="P156" i="10"/>
  <c r="V156" i="10"/>
  <c r="E157" i="10"/>
  <c r="F157" i="10"/>
  <c r="G157" i="10"/>
  <c r="I157" i="10"/>
  <c r="P157" i="10"/>
  <c r="V157" i="10"/>
  <c r="E158" i="10"/>
  <c r="F158" i="10"/>
  <c r="G158" i="10"/>
  <c r="I158" i="10"/>
  <c r="P158" i="10"/>
  <c r="V158" i="10"/>
  <c r="E159" i="10"/>
  <c r="F159" i="10"/>
  <c r="G159" i="10"/>
  <c r="H159" i="10"/>
  <c r="P159" i="10"/>
  <c r="V159" i="10"/>
  <c r="E160" i="10"/>
  <c r="F160" i="10"/>
  <c r="G160" i="10"/>
  <c r="I160" i="10"/>
  <c r="P160" i="10"/>
  <c r="V160" i="10"/>
  <c r="E161" i="10"/>
  <c r="F161" i="10"/>
  <c r="G161" i="10"/>
  <c r="I161" i="10"/>
  <c r="P161" i="10"/>
  <c r="V161" i="10"/>
  <c r="E162" i="10"/>
  <c r="F162" i="10"/>
  <c r="G162" i="10"/>
  <c r="H162" i="10"/>
  <c r="P162" i="10"/>
  <c r="V162" i="10"/>
  <c r="E163" i="10"/>
  <c r="F163" i="10"/>
  <c r="G163" i="10"/>
  <c r="I163" i="10"/>
  <c r="P163" i="10"/>
  <c r="V163" i="10"/>
  <c r="E164" i="10"/>
  <c r="F164" i="10"/>
  <c r="G164" i="10"/>
  <c r="I164" i="10"/>
  <c r="P164" i="10"/>
  <c r="V164" i="10"/>
  <c r="E165" i="10"/>
  <c r="F165" i="10"/>
  <c r="G165" i="10"/>
  <c r="I165" i="10"/>
  <c r="P165" i="10"/>
  <c r="V165" i="10"/>
  <c r="E166" i="10"/>
  <c r="F166" i="10"/>
  <c r="G166" i="10"/>
  <c r="I166" i="10"/>
  <c r="P166" i="10"/>
  <c r="V166" i="10"/>
  <c r="E167" i="10"/>
  <c r="F167" i="10"/>
  <c r="Q167" i="10"/>
  <c r="P167" i="10"/>
  <c r="V167" i="10"/>
  <c r="E168" i="10"/>
  <c r="F168" i="10"/>
  <c r="G168" i="10"/>
  <c r="I168" i="10"/>
  <c r="P168" i="10"/>
  <c r="V168" i="10"/>
  <c r="E169" i="10"/>
  <c r="F169" i="10"/>
  <c r="G169" i="10"/>
  <c r="I169" i="10"/>
  <c r="P169" i="10"/>
  <c r="V169" i="10"/>
  <c r="E170" i="10"/>
  <c r="F170" i="10"/>
  <c r="G170" i="10"/>
  <c r="I170" i="10"/>
  <c r="P170" i="10"/>
  <c r="V170" i="10"/>
  <c r="E171" i="10"/>
  <c r="F171" i="10"/>
  <c r="G171" i="10"/>
  <c r="I171" i="10"/>
  <c r="P171" i="10"/>
  <c r="V171" i="10"/>
  <c r="E172" i="10"/>
  <c r="F172" i="10"/>
  <c r="G172" i="10"/>
  <c r="I172" i="10"/>
  <c r="P172" i="10"/>
  <c r="V172" i="10"/>
  <c r="E173" i="10"/>
  <c r="F173" i="10"/>
  <c r="G173" i="10"/>
  <c r="I173" i="10"/>
  <c r="P173" i="10"/>
  <c r="V173" i="10"/>
  <c r="E174" i="10"/>
  <c r="F174" i="10"/>
  <c r="G174" i="10"/>
  <c r="I174" i="10"/>
  <c r="P174" i="10"/>
  <c r="V174" i="10"/>
  <c r="E175" i="10"/>
  <c r="F175" i="10"/>
  <c r="G175" i="10"/>
  <c r="I175" i="10"/>
  <c r="P175" i="10"/>
  <c r="V175" i="10"/>
  <c r="E176" i="10"/>
  <c r="F176" i="10"/>
  <c r="Q176" i="10"/>
  <c r="P176" i="10"/>
  <c r="V176" i="10"/>
  <c r="E177" i="10"/>
  <c r="F177" i="10"/>
  <c r="P177" i="10"/>
  <c r="V177" i="10"/>
  <c r="E178" i="10"/>
  <c r="F178" i="10"/>
  <c r="G178" i="10"/>
  <c r="I178" i="10"/>
  <c r="P178" i="10"/>
  <c r="V178" i="10"/>
  <c r="E179" i="10"/>
  <c r="F179" i="10"/>
  <c r="G179" i="10"/>
  <c r="I179" i="10"/>
  <c r="P179" i="10"/>
  <c r="V179" i="10"/>
  <c r="E180" i="10"/>
  <c r="F180" i="10"/>
  <c r="G180" i="10"/>
  <c r="I180" i="10"/>
  <c r="P180" i="10"/>
  <c r="V180" i="10"/>
  <c r="E181" i="10"/>
  <c r="F181" i="10"/>
  <c r="G181" i="10"/>
  <c r="I181" i="10"/>
  <c r="P181" i="10"/>
  <c r="V181" i="10"/>
  <c r="E182" i="10"/>
  <c r="F182" i="10"/>
  <c r="G182" i="10"/>
  <c r="I182" i="10"/>
  <c r="P182" i="10"/>
  <c r="V182" i="10"/>
  <c r="E183" i="10"/>
  <c r="F183" i="10"/>
  <c r="G183" i="10"/>
  <c r="I183" i="10"/>
  <c r="P183" i="10"/>
  <c r="V183" i="10"/>
  <c r="E184" i="10"/>
  <c r="F184" i="10"/>
  <c r="P184" i="10"/>
  <c r="Q184" i="10"/>
  <c r="V184" i="10"/>
  <c r="E185" i="10"/>
  <c r="F185" i="10"/>
  <c r="P185" i="10"/>
  <c r="V185" i="10"/>
  <c r="E186" i="10"/>
  <c r="F186" i="10"/>
  <c r="G186" i="10"/>
  <c r="I186" i="10"/>
  <c r="P186" i="10"/>
  <c r="V186" i="10"/>
  <c r="E187" i="10"/>
  <c r="F187" i="10"/>
  <c r="G187" i="10"/>
  <c r="I187" i="10"/>
  <c r="P187" i="10"/>
  <c r="V187" i="10"/>
  <c r="E188" i="10"/>
  <c r="F188" i="10"/>
  <c r="Q188" i="10"/>
  <c r="P188" i="10"/>
  <c r="V188" i="10"/>
  <c r="E189" i="10"/>
  <c r="F189" i="10"/>
  <c r="Q189" i="10"/>
  <c r="P189" i="10"/>
  <c r="V189" i="10"/>
  <c r="E190" i="10"/>
  <c r="F190" i="10"/>
  <c r="Q190" i="10"/>
  <c r="P190" i="10"/>
  <c r="V190" i="10"/>
  <c r="E191" i="10"/>
  <c r="F191" i="10"/>
  <c r="Q191" i="10"/>
  <c r="P191" i="10"/>
  <c r="V191" i="10"/>
  <c r="E192" i="10"/>
  <c r="F192" i="10"/>
  <c r="G192" i="10"/>
  <c r="I192" i="10"/>
  <c r="P192" i="10"/>
  <c r="V192" i="10"/>
  <c r="E193" i="10"/>
  <c r="F193" i="10"/>
  <c r="G193" i="10"/>
  <c r="I193" i="10"/>
  <c r="P193" i="10"/>
  <c r="V193" i="10"/>
  <c r="E194" i="10"/>
  <c r="F194" i="10"/>
  <c r="G194" i="10"/>
  <c r="I194" i="10"/>
  <c r="P194" i="10"/>
  <c r="V194" i="10"/>
  <c r="E195" i="10"/>
  <c r="F195" i="10"/>
  <c r="G195" i="10"/>
  <c r="I195" i="10"/>
  <c r="P195" i="10"/>
  <c r="V195" i="10"/>
  <c r="E196" i="10"/>
  <c r="F196" i="10"/>
  <c r="G196" i="10"/>
  <c r="I196" i="10"/>
  <c r="P196" i="10"/>
  <c r="V196" i="10"/>
  <c r="E197" i="10"/>
  <c r="F197" i="10"/>
  <c r="G197" i="10"/>
  <c r="I197" i="10"/>
  <c r="P197" i="10"/>
  <c r="V197" i="10"/>
  <c r="E198" i="10"/>
  <c r="F198" i="10"/>
  <c r="G198" i="10"/>
  <c r="I198" i="10"/>
  <c r="P198" i="10"/>
  <c r="V198" i="10"/>
  <c r="E199" i="10"/>
  <c r="F199" i="10"/>
  <c r="G199" i="10"/>
  <c r="I199" i="10"/>
  <c r="P199" i="10"/>
  <c r="V199" i="10"/>
  <c r="E200" i="10"/>
  <c r="F200" i="10"/>
  <c r="G200" i="10"/>
  <c r="I200" i="10"/>
  <c r="P200" i="10"/>
  <c r="V200" i="10"/>
  <c r="E201" i="10"/>
  <c r="F201" i="10"/>
  <c r="Q201" i="10"/>
  <c r="P201" i="10"/>
  <c r="V201" i="10"/>
  <c r="E202" i="10"/>
  <c r="F202" i="10"/>
  <c r="Q202" i="10"/>
  <c r="P202" i="10"/>
  <c r="V202" i="10"/>
  <c r="E203" i="10"/>
  <c r="F203" i="10"/>
  <c r="G203" i="10"/>
  <c r="I203" i="10"/>
  <c r="P203" i="10"/>
  <c r="V203" i="10"/>
  <c r="E204" i="10"/>
  <c r="F204" i="10"/>
  <c r="G204" i="10"/>
  <c r="I204" i="10"/>
  <c r="P204" i="10"/>
  <c r="V204" i="10"/>
  <c r="E205" i="10"/>
  <c r="F205" i="10"/>
  <c r="G205" i="10"/>
  <c r="I205" i="10"/>
  <c r="P205" i="10"/>
  <c r="V205" i="10"/>
  <c r="E206" i="10"/>
  <c r="F206" i="10"/>
  <c r="G206" i="10"/>
  <c r="I206" i="10"/>
  <c r="P206" i="10"/>
  <c r="V206" i="10"/>
  <c r="E207" i="10"/>
  <c r="F207" i="10"/>
  <c r="G207" i="10"/>
  <c r="I207" i="10"/>
  <c r="P207" i="10"/>
  <c r="V207" i="10"/>
  <c r="E208" i="10"/>
  <c r="F208" i="10"/>
  <c r="G208" i="10"/>
  <c r="I208" i="10"/>
  <c r="P208" i="10"/>
  <c r="V208" i="10"/>
  <c r="E209" i="10"/>
  <c r="F209" i="10"/>
  <c r="P209" i="10"/>
  <c r="V209" i="10"/>
  <c r="E210" i="10"/>
  <c r="F210" i="10"/>
  <c r="G210" i="10"/>
  <c r="I210" i="10"/>
  <c r="P210" i="10"/>
  <c r="V210" i="10"/>
  <c r="E211" i="10"/>
  <c r="F211" i="10"/>
  <c r="G211" i="10"/>
  <c r="I211" i="10"/>
  <c r="P211" i="10"/>
  <c r="V211" i="10"/>
  <c r="E212" i="10"/>
  <c r="F212" i="10"/>
  <c r="G212" i="10"/>
  <c r="I212" i="10"/>
  <c r="P212" i="10"/>
  <c r="V212" i="10"/>
  <c r="E213" i="10"/>
  <c r="F213" i="10"/>
  <c r="G213" i="10"/>
  <c r="I213" i="10"/>
  <c r="P213" i="10"/>
  <c r="V213" i="10"/>
  <c r="E214" i="10"/>
  <c r="F214" i="10"/>
  <c r="G214" i="10"/>
  <c r="I214" i="10"/>
  <c r="P214" i="10"/>
  <c r="V214" i="10"/>
  <c r="E215" i="10"/>
  <c r="F215" i="10"/>
  <c r="G215" i="10"/>
  <c r="I215" i="10"/>
  <c r="P215" i="10"/>
  <c r="V215" i="10"/>
  <c r="E216" i="10"/>
  <c r="F216" i="10"/>
  <c r="G216" i="10"/>
  <c r="J216" i="10"/>
  <c r="P216" i="10"/>
  <c r="V216" i="10"/>
  <c r="E217" i="10"/>
  <c r="F217" i="10"/>
  <c r="P217" i="10"/>
  <c r="V217" i="10"/>
  <c r="E218" i="10"/>
  <c r="F218" i="10"/>
  <c r="G218" i="10"/>
  <c r="J218" i="10"/>
  <c r="P218" i="10"/>
  <c r="V218" i="10"/>
  <c r="E219" i="10"/>
  <c r="F219" i="10"/>
  <c r="G219" i="10"/>
  <c r="J219" i="10"/>
  <c r="P219" i="10"/>
  <c r="V219" i="10"/>
  <c r="E220" i="10"/>
  <c r="F220" i="10"/>
  <c r="G220" i="10"/>
  <c r="J220" i="10"/>
  <c r="P220" i="10"/>
  <c r="V220" i="10"/>
  <c r="E221" i="10"/>
  <c r="F221" i="10"/>
  <c r="G221" i="10"/>
  <c r="J221" i="10"/>
  <c r="P221" i="10"/>
  <c r="V221" i="10"/>
  <c r="E222" i="10"/>
  <c r="F222" i="10"/>
  <c r="G222" i="10"/>
  <c r="J222" i="10"/>
  <c r="P222" i="10"/>
  <c r="V222" i="10"/>
  <c r="E223" i="10"/>
  <c r="F223" i="10"/>
  <c r="G223" i="10"/>
  <c r="J223" i="10"/>
  <c r="P223" i="10"/>
  <c r="V223" i="10"/>
  <c r="E224" i="10"/>
  <c r="F224" i="10"/>
  <c r="G224" i="10"/>
  <c r="I224" i="10"/>
  <c r="P224" i="10"/>
  <c r="V224" i="10"/>
  <c r="E225" i="10"/>
  <c r="F225" i="10"/>
  <c r="P225" i="10"/>
  <c r="V225" i="10"/>
  <c r="E226" i="10"/>
  <c r="F226" i="10"/>
  <c r="G226" i="10"/>
  <c r="I226" i="10"/>
  <c r="P226" i="10"/>
  <c r="V226" i="10"/>
  <c r="E227" i="10"/>
  <c r="F227" i="10"/>
  <c r="G227" i="10"/>
  <c r="I227" i="10"/>
  <c r="P227" i="10"/>
  <c r="V227" i="10"/>
  <c r="E228" i="10"/>
  <c r="F228" i="10"/>
  <c r="G228" i="10"/>
  <c r="J228" i="10"/>
  <c r="P228" i="10"/>
  <c r="V228" i="10"/>
  <c r="E229" i="10"/>
  <c r="F229" i="10"/>
  <c r="G229" i="10"/>
  <c r="J229" i="10"/>
  <c r="P229" i="10"/>
  <c r="V229" i="10"/>
  <c r="E230" i="10"/>
  <c r="F230" i="10"/>
  <c r="G230" i="10"/>
  <c r="K230" i="10"/>
  <c r="P230" i="10"/>
  <c r="V230" i="10"/>
  <c r="E231" i="10"/>
  <c r="F231" i="10"/>
  <c r="G231" i="10"/>
  <c r="I231" i="10"/>
  <c r="P231" i="10"/>
  <c r="V231" i="10"/>
  <c r="E232" i="10"/>
  <c r="F232" i="10"/>
  <c r="G232" i="10"/>
  <c r="I232" i="10"/>
  <c r="P232" i="10"/>
  <c r="V232" i="10"/>
  <c r="E233" i="10"/>
  <c r="F233" i="10"/>
  <c r="P233" i="10"/>
  <c r="V233" i="10"/>
  <c r="E234" i="10"/>
  <c r="F234" i="10"/>
  <c r="G234" i="10"/>
  <c r="J234" i="10"/>
  <c r="P234" i="10"/>
  <c r="V234" i="10"/>
  <c r="E235" i="10"/>
  <c r="F235" i="10"/>
  <c r="G235" i="10"/>
  <c r="K235" i="10"/>
  <c r="P235" i="10"/>
  <c r="V235" i="10"/>
  <c r="E236" i="10"/>
  <c r="F236" i="10"/>
  <c r="G236" i="10"/>
  <c r="K236" i="10"/>
  <c r="P236" i="10"/>
  <c r="V236" i="10"/>
  <c r="E237" i="10"/>
  <c r="F237" i="10"/>
  <c r="G237" i="10"/>
  <c r="K237" i="10"/>
  <c r="P237" i="10"/>
  <c r="V237" i="10"/>
  <c r="E238" i="10"/>
  <c r="F238" i="10"/>
  <c r="G238" i="10"/>
  <c r="J238" i="10"/>
  <c r="P238" i="10"/>
  <c r="V238" i="10"/>
  <c r="E239" i="10"/>
  <c r="F239" i="10"/>
  <c r="G239" i="10"/>
  <c r="K239" i="10"/>
  <c r="P239" i="10"/>
  <c r="V239" i="10"/>
  <c r="E240" i="10"/>
  <c r="F240" i="10"/>
  <c r="G240" i="10"/>
  <c r="K240" i="10"/>
  <c r="P240" i="10"/>
  <c r="V240" i="10"/>
  <c r="E241" i="10"/>
  <c r="F241" i="10"/>
  <c r="P241" i="10"/>
  <c r="V241" i="10"/>
  <c r="E242" i="10"/>
  <c r="F242" i="10"/>
  <c r="G242" i="10"/>
  <c r="K242" i="10"/>
  <c r="P242" i="10"/>
  <c r="V242" i="10"/>
  <c r="E243" i="10"/>
  <c r="F243" i="10"/>
  <c r="G243" i="10"/>
  <c r="K243" i="10"/>
  <c r="P243" i="10"/>
  <c r="V243" i="10"/>
  <c r="E244" i="10"/>
  <c r="F244" i="10"/>
  <c r="G244" i="10"/>
  <c r="K244" i="10"/>
  <c r="P244" i="10"/>
  <c r="V244" i="10"/>
  <c r="E245" i="10"/>
  <c r="F245" i="10"/>
  <c r="G245" i="10"/>
  <c r="K245" i="10"/>
  <c r="P245" i="10"/>
  <c r="V245" i="10"/>
  <c r="E246" i="10"/>
  <c r="F246" i="10"/>
  <c r="G246" i="10"/>
  <c r="K246" i="10"/>
  <c r="P246" i="10"/>
  <c r="V246" i="10"/>
  <c r="E247" i="10"/>
  <c r="F247" i="10"/>
  <c r="G247" i="10"/>
  <c r="K247" i="10"/>
  <c r="P247" i="10"/>
  <c r="V247" i="10"/>
  <c r="E248" i="10"/>
  <c r="F248" i="10"/>
  <c r="G248" i="10"/>
  <c r="K248" i="10"/>
  <c r="P248" i="10"/>
  <c r="V248" i="10"/>
  <c r="E249" i="10"/>
  <c r="F249" i="10"/>
  <c r="P249" i="10"/>
  <c r="V249" i="10"/>
  <c r="E250" i="10"/>
  <c r="F250" i="10"/>
  <c r="G250" i="10"/>
  <c r="K250" i="10"/>
  <c r="P250" i="10"/>
  <c r="V250" i="10"/>
  <c r="E251" i="10"/>
  <c r="F251" i="10"/>
  <c r="P251" i="10"/>
  <c r="V251" i="10"/>
  <c r="E252" i="10"/>
  <c r="F252" i="10"/>
  <c r="P252" i="10"/>
  <c r="V252" i="10"/>
  <c r="E253" i="10"/>
  <c r="F253" i="10"/>
  <c r="P253" i="10"/>
  <c r="V253" i="10"/>
  <c r="E254" i="10"/>
  <c r="F254" i="10"/>
  <c r="G254" i="10"/>
  <c r="L254" i="10"/>
  <c r="P254" i="10"/>
  <c r="V254" i="10"/>
  <c r="E255" i="10"/>
  <c r="F255" i="10"/>
  <c r="P255" i="10"/>
  <c r="V255" i="10"/>
  <c r="E256" i="10"/>
  <c r="F256" i="10"/>
  <c r="P256" i="10"/>
  <c r="V256" i="10"/>
  <c r="E257" i="10"/>
  <c r="F257" i="10"/>
  <c r="P257" i="10"/>
  <c r="V257" i="10"/>
  <c r="E258" i="10"/>
  <c r="F258" i="10"/>
  <c r="G258" i="10"/>
  <c r="L258" i="10"/>
  <c r="P258" i="10"/>
  <c r="V258" i="10"/>
  <c r="E259" i="10"/>
  <c r="F259" i="10"/>
  <c r="P259" i="10"/>
  <c r="V259" i="10"/>
  <c r="E260" i="10"/>
  <c r="F260" i="10"/>
  <c r="P260" i="10"/>
  <c r="V260" i="10"/>
  <c r="E261" i="10"/>
  <c r="F261" i="10"/>
  <c r="P261" i="10"/>
  <c r="V261" i="10"/>
  <c r="E262" i="10"/>
  <c r="F262" i="10"/>
  <c r="G262" i="10"/>
  <c r="L262" i="10"/>
  <c r="P262" i="10"/>
  <c r="V262" i="10"/>
  <c r="E263" i="10"/>
  <c r="F263" i="10"/>
  <c r="P263" i="10"/>
  <c r="V263" i="10"/>
  <c r="E264" i="10"/>
  <c r="F264" i="10"/>
  <c r="P264" i="10"/>
  <c r="V264" i="10"/>
  <c r="E265" i="10"/>
  <c r="F265" i="10"/>
  <c r="P265" i="10"/>
  <c r="V265" i="10"/>
  <c r="E266" i="10"/>
  <c r="F266" i="10"/>
  <c r="G266" i="10"/>
  <c r="L266" i="10"/>
  <c r="P266" i="10"/>
  <c r="V266" i="10"/>
  <c r="E267" i="10"/>
  <c r="F267" i="10"/>
  <c r="P267" i="10"/>
  <c r="V267" i="10"/>
  <c r="E268" i="10"/>
  <c r="F268" i="10"/>
  <c r="P268" i="10"/>
  <c r="V268" i="10"/>
  <c r="E269" i="10"/>
  <c r="F269" i="10"/>
  <c r="P269" i="10"/>
  <c r="V269" i="10"/>
  <c r="E270" i="10"/>
  <c r="F270" i="10"/>
  <c r="G270" i="10"/>
  <c r="L270" i="10"/>
  <c r="P270" i="10"/>
  <c r="V270" i="10"/>
  <c r="E271" i="10"/>
  <c r="F271" i="10"/>
  <c r="G271" i="10"/>
  <c r="L271" i="10"/>
  <c r="P271" i="10"/>
  <c r="V271" i="10"/>
  <c r="E272" i="10"/>
  <c r="F272" i="10"/>
  <c r="P272" i="10"/>
  <c r="V272" i="10"/>
  <c r="E273" i="10"/>
  <c r="F273" i="10"/>
  <c r="P273" i="10"/>
  <c r="V273" i="10"/>
  <c r="E274" i="10"/>
  <c r="F274" i="10"/>
  <c r="G274" i="10"/>
  <c r="L274" i="10"/>
  <c r="P274" i="10"/>
  <c r="V274" i="10"/>
  <c r="E275" i="10"/>
  <c r="F275" i="10"/>
  <c r="P275" i="10"/>
  <c r="V275" i="10"/>
  <c r="E276" i="10"/>
  <c r="F276" i="10"/>
  <c r="P276" i="10"/>
  <c r="V276" i="10"/>
  <c r="E277" i="10"/>
  <c r="F277" i="10"/>
  <c r="P277" i="10"/>
  <c r="V277" i="10"/>
  <c r="E278" i="10"/>
  <c r="F278" i="10"/>
  <c r="G278" i="10"/>
  <c r="L278" i="10"/>
  <c r="P278" i="10"/>
  <c r="V278" i="10"/>
  <c r="E279" i="10"/>
  <c r="F279" i="10"/>
  <c r="P279" i="10"/>
  <c r="V279" i="10"/>
  <c r="E280" i="10"/>
  <c r="F280" i="10"/>
  <c r="P280" i="10"/>
  <c r="V280" i="10"/>
  <c r="E281" i="10"/>
  <c r="F281" i="10"/>
  <c r="P281" i="10"/>
  <c r="V281" i="10"/>
  <c r="E282" i="10"/>
  <c r="F282" i="10"/>
  <c r="G282" i="10"/>
  <c r="L282" i="10"/>
  <c r="P282" i="10"/>
  <c r="V282" i="10"/>
  <c r="E283" i="10"/>
  <c r="F283" i="10"/>
  <c r="P283" i="10"/>
  <c r="V283" i="10"/>
  <c r="E284" i="10"/>
  <c r="F284" i="10"/>
  <c r="P284" i="10"/>
  <c r="V284" i="10"/>
  <c r="E285" i="10"/>
  <c r="F285" i="10"/>
  <c r="P285" i="10"/>
  <c r="V285" i="10"/>
  <c r="E286" i="10"/>
  <c r="F286" i="10"/>
  <c r="G286" i="10"/>
  <c r="L286" i="10"/>
  <c r="P286" i="10"/>
  <c r="V286" i="10"/>
  <c r="E287" i="10"/>
  <c r="F287" i="10"/>
  <c r="G287" i="10"/>
  <c r="L287" i="10"/>
  <c r="P287" i="10"/>
  <c r="V287" i="10"/>
  <c r="E288" i="10"/>
  <c r="F288" i="10"/>
  <c r="P288" i="10"/>
  <c r="V288" i="10"/>
  <c r="E289" i="10"/>
  <c r="F289" i="10"/>
  <c r="P289" i="10"/>
  <c r="V289" i="10"/>
  <c r="E290" i="10"/>
  <c r="F290" i="10"/>
  <c r="G290" i="10"/>
  <c r="L290" i="10"/>
  <c r="P290" i="10"/>
  <c r="V290" i="10"/>
  <c r="E291" i="10"/>
  <c r="F291" i="10"/>
  <c r="G291" i="10"/>
  <c r="L291" i="10"/>
  <c r="P291" i="10"/>
  <c r="V291" i="10"/>
  <c r="E292" i="10"/>
  <c r="F292" i="10"/>
  <c r="P292" i="10"/>
  <c r="V292" i="10"/>
  <c r="E293" i="10"/>
  <c r="F293" i="10"/>
  <c r="P293" i="10"/>
  <c r="V293" i="10"/>
  <c r="E294" i="10"/>
  <c r="F294" i="10"/>
  <c r="G294" i="10"/>
  <c r="L294" i="10"/>
  <c r="P294" i="10"/>
  <c r="V294" i="10"/>
  <c r="E295" i="10"/>
  <c r="F295" i="10"/>
  <c r="G295" i="10"/>
  <c r="L295" i="10"/>
  <c r="P295" i="10"/>
  <c r="V295" i="10"/>
  <c r="E296" i="10"/>
  <c r="F296" i="10"/>
  <c r="P296" i="10"/>
  <c r="V296" i="10"/>
  <c r="E297" i="10"/>
  <c r="F297" i="10"/>
  <c r="P297" i="10"/>
  <c r="V297" i="10"/>
  <c r="E298" i="10"/>
  <c r="F298" i="10"/>
  <c r="G298" i="10"/>
  <c r="L298" i="10"/>
  <c r="P298" i="10"/>
  <c r="V298" i="10"/>
  <c r="AY2" i="8"/>
  <c r="AY3" i="8"/>
  <c r="AY4" i="8"/>
  <c r="AY5" i="8"/>
  <c r="AY6" i="8"/>
  <c r="AY7" i="8"/>
  <c r="AY8" i="8"/>
  <c r="AY9" i="8"/>
  <c r="AY10" i="8"/>
  <c r="F274" i="8"/>
  <c r="Z274" i="8" s="1"/>
  <c r="F277" i="8"/>
  <c r="F279" i="8"/>
  <c r="G279" i="8" s="1"/>
  <c r="G282" i="8"/>
  <c r="G283" i="8"/>
  <c r="G284" i="8"/>
  <c r="E285" i="8"/>
  <c r="F285" i="8" s="1"/>
  <c r="F21" i="8"/>
  <c r="F22" i="8"/>
  <c r="Z22" i="8" s="1"/>
  <c r="F23" i="8"/>
  <c r="F24" i="8"/>
  <c r="F27" i="8"/>
  <c r="Z28" i="8"/>
  <c r="Z29" i="8"/>
  <c r="AC29" i="8" s="1"/>
  <c r="G29" i="8"/>
  <c r="I29" i="8" s="1"/>
  <c r="Z30" i="8"/>
  <c r="G30" i="8"/>
  <c r="Z31" i="8"/>
  <c r="Z32" i="8"/>
  <c r="G32" i="8"/>
  <c r="Z33" i="8"/>
  <c r="Z34" i="8"/>
  <c r="G34" i="8"/>
  <c r="Z35" i="8"/>
  <c r="G35" i="8"/>
  <c r="Z36" i="8"/>
  <c r="AC36" i="8" s="1"/>
  <c r="G36" i="8"/>
  <c r="E37" i="8"/>
  <c r="F37" i="8" s="1"/>
  <c r="E38" i="8"/>
  <c r="F38" i="8" s="1"/>
  <c r="F39" i="8"/>
  <c r="G39" i="8" s="1"/>
  <c r="Z40" i="8"/>
  <c r="G40" i="8"/>
  <c r="AC40" i="8" s="1"/>
  <c r="Z41" i="8"/>
  <c r="AC41" i="8" s="1"/>
  <c r="G41" i="8"/>
  <c r="Z42" i="8"/>
  <c r="G42" i="8"/>
  <c r="E43" i="8"/>
  <c r="F43" i="8" s="1"/>
  <c r="E44" i="8"/>
  <c r="F44" i="8" s="1"/>
  <c r="F45" i="8"/>
  <c r="Z45" i="8" s="1"/>
  <c r="G45" i="8"/>
  <c r="Z46" i="8"/>
  <c r="G46" i="8"/>
  <c r="Z47" i="8"/>
  <c r="Z48" i="8"/>
  <c r="E49" i="8"/>
  <c r="F49" i="8" s="1"/>
  <c r="Z51" i="8"/>
  <c r="E52" i="8"/>
  <c r="F52" i="8" s="1"/>
  <c r="E53" i="8"/>
  <c r="F53" i="8"/>
  <c r="F54" i="8"/>
  <c r="F55" i="8"/>
  <c r="F58" i="8"/>
  <c r="G58" i="8" s="1"/>
  <c r="Z58" i="8"/>
  <c r="F59" i="8"/>
  <c r="F60" i="8"/>
  <c r="E61" i="8"/>
  <c r="F61" i="8" s="1"/>
  <c r="F62" i="8"/>
  <c r="F63" i="8"/>
  <c r="F65" i="8"/>
  <c r="E66" i="8"/>
  <c r="F66" i="8" s="1"/>
  <c r="Z66" i="8" s="1"/>
  <c r="F67" i="8"/>
  <c r="Z67" i="8" s="1"/>
  <c r="F68" i="8"/>
  <c r="F69" i="8"/>
  <c r="Z69" i="8" s="1"/>
  <c r="AC69" i="8" s="1"/>
  <c r="G69" i="8"/>
  <c r="F70" i="8"/>
  <c r="Z70" i="8" s="1"/>
  <c r="F71" i="8"/>
  <c r="F72" i="8"/>
  <c r="Z72" i="8" s="1"/>
  <c r="F73" i="8"/>
  <c r="Z73" i="8" s="1"/>
  <c r="AC73" i="8" s="1"/>
  <c r="G73" i="8"/>
  <c r="I73" i="8" s="1"/>
  <c r="F74" i="8"/>
  <c r="F75" i="8"/>
  <c r="Z75" i="8" s="1"/>
  <c r="F76" i="8"/>
  <c r="F77" i="8"/>
  <c r="G77" i="8" s="1"/>
  <c r="I77" i="8" s="1"/>
  <c r="Q77" i="8" s="1"/>
  <c r="Z77" i="8"/>
  <c r="F78" i="8"/>
  <c r="Z78" i="8" s="1"/>
  <c r="F79" i="8"/>
  <c r="G79" i="8" s="1"/>
  <c r="I79" i="8" s="1"/>
  <c r="Q79" i="8" s="1"/>
  <c r="F81" i="8"/>
  <c r="Z81" i="8" s="1"/>
  <c r="E83" i="8"/>
  <c r="F83" i="8" s="1"/>
  <c r="F85" i="8"/>
  <c r="E87" i="8"/>
  <c r="F87" i="8" s="1"/>
  <c r="F90" i="8"/>
  <c r="F91" i="8"/>
  <c r="G91" i="8" s="1"/>
  <c r="F94" i="8"/>
  <c r="G94" i="8" s="1"/>
  <c r="F98" i="8"/>
  <c r="F99" i="8"/>
  <c r="Z99" i="8" s="1"/>
  <c r="E103" i="8"/>
  <c r="F103" i="8" s="1"/>
  <c r="F108" i="8"/>
  <c r="E112" i="8"/>
  <c r="F112" i="8" s="1"/>
  <c r="F114" i="8"/>
  <c r="F116" i="8"/>
  <c r="G116" i="8"/>
  <c r="Z116" i="8"/>
  <c r="E119" i="8"/>
  <c r="F119" i="8" s="1"/>
  <c r="Z119" i="8" s="1"/>
  <c r="F120" i="8"/>
  <c r="G120" i="8" s="1"/>
  <c r="Z120" i="8"/>
  <c r="F121" i="8"/>
  <c r="F122" i="8"/>
  <c r="Z122" i="8" s="1"/>
  <c r="G122" i="8"/>
  <c r="F123" i="8"/>
  <c r="F124" i="8"/>
  <c r="Z124" i="8"/>
  <c r="G124" i="8"/>
  <c r="F125" i="8"/>
  <c r="Z125" i="8" s="1"/>
  <c r="F126" i="8"/>
  <c r="Z126" i="8"/>
  <c r="G126" i="8"/>
  <c r="F129" i="8"/>
  <c r="Z129" i="8" s="1"/>
  <c r="F130" i="8"/>
  <c r="E131" i="8"/>
  <c r="F131" i="8" s="1"/>
  <c r="F132" i="8"/>
  <c r="F133" i="8"/>
  <c r="Z133" i="8" s="1"/>
  <c r="G133" i="8"/>
  <c r="I133" i="8" s="1"/>
  <c r="Q133" i="8" s="1"/>
  <c r="F135" i="8"/>
  <c r="G135" i="8" s="1"/>
  <c r="F137" i="8"/>
  <c r="Z137" i="8"/>
  <c r="G137" i="8"/>
  <c r="F138" i="8"/>
  <c r="G138" i="8" s="1"/>
  <c r="I138" i="8" s="1"/>
  <c r="F139" i="8"/>
  <c r="F141" i="8"/>
  <c r="Z141" i="8"/>
  <c r="AC141" i="8" s="1"/>
  <c r="G141" i="8"/>
  <c r="F143" i="8"/>
  <c r="Z143" i="8" s="1"/>
  <c r="F144" i="8"/>
  <c r="F146" i="8"/>
  <c r="G146" i="8"/>
  <c r="Z146" i="8"/>
  <c r="AC146" i="8" s="1"/>
  <c r="F147" i="8"/>
  <c r="Z147" i="8" s="1"/>
  <c r="F148" i="8"/>
  <c r="F149" i="8"/>
  <c r="Z149" i="8" s="1"/>
  <c r="G149" i="8"/>
  <c r="I149" i="8" s="1"/>
  <c r="Q149" i="8" s="1"/>
  <c r="F151" i="8"/>
  <c r="Z151" i="8" s="1"/>
  <c r="E153" i="8"/>
  <c r="F153" i="8"/>
  <c r="F154" i="8"/>
  <c r="G154" i="8" s="1"/>
  <c r="F156" i="8"/>
  <c r="G156" i="8" s="1"/>
  <c r="Z156" i="8"/>
  <c r="F158" i="8"/>
  <c r="Z158" i="8" s="1"/>
  <c r="E159" i="8"/>
  <c r="F159" i="8" s="1"/>
  <c r="AU159" i="8" s="1"/>
  <c r="F160" i="8"/>
  <c r="Z160" i="8" s="1"/>
  <c r="G160" i="8"/>
  <c r="F161" i="8"/>
  <c r="Z161" i="8" s="1"/>
  <c r="E162" i="8"/>
  <c r="F162" i="8" s="1"/>
  <c r="G162" i="8" s="1"/>
  <c r="Z162" i="8"/>
  <c r="AC162" i="8" s="1"/>
  <c r="F165" i="8"/>
  <c r="F166" i="8"/>
  <c r="F167" i="8"/>
  <c r="Z167" i="8" s="1"/>
  <c r="F168" i="8"/>
  <c r="G168" i="8" s="1"/>
  <c r="Z168" i="8"/>
  <c r="F170" i="8"/>
  <c r="Z170" i="8" s="1"/>
  <c r="G170" i="8"/>
  <c r="F172" i="8"/>
  <c r="Z172" i="8" s="1"/>
  <c r="AC172" i="8" s="1"/>
  <c r="F173" i="8"/>
  <c r="Z173" i="8" s="1"/>
  <c r="G173" i="8"/>
  <c r="F174" i="8"/>
  <c r="G174" i="8" s="1"/>
  <c r="I174" i="8" s="1"/>
  <c r="Q174" i="8" s="1"/>
  <c r="F176" i="8"/>
  <c r="Z176" i="8" s="1"/>
  <c r="F177" i="8"/>
  <c r="F178" i="8"/>
  <c r="F181" i="8"/>
  <c r="Z181" i="8"/>
  <c r="AC181" i="8" s="1"/>
  <c r="F182" i="8"/>
  <c r="F183" i="8"/>
  <c r="G183" i="8"/>
  <c r="Z183" i="8"/>
  <c r="AC183" i="8" s="1"/>
  <c r="F184" i="8"/>
  <c r="Z184" i="8" s="1"/>
  <c r="F185" i="8"/>
  <c r="G185" i="8" s="1"/>
  <c r="F186" i="8"/>
  <c r="F187" i="8"/>
  <c r="F188" i="8"/>
  <c r="F189" i="8"/>
  <c r="F190" i="8"/>
  <c r="Z190" i="8" s="1"/>
  <c r="F191" i="8"/>
  <c r="Z191" i="8" s="1"/>
  <c r="F193" i="8"/>
  <c r="Z193" i="8" s="1"/>
  <c r="F194" i="8"/>
  <c r="F195" i="8"/>
  <c r="G195" i="8" s="1"/>
  <c r="F196" i="8"/>
  <c r="Z196" i="8" s="1"/>
  <c r="G196" i="8"/>
  <c r="F197" i="8"/>
  <c r="F198" i="8"/>
  <c r="Z198" i="8" s="1"/>
  <c r="G198" i="8"/>
  <c r="F199" i="8"/>
  <c r="F200" i="8"/>
  <c r="Z200" i="8" s="1"/>
  <c r="F201" i="8"/>
  <c r="F202" i="8"/>
  <c r="F203" i="8"/>
  <c r="G203" i="8" s="1"/>
  <c r="I203" i="8" s="1"/>
  <c r="Q203" i="8" s="1"/>
  <c r="Z203" i="8"/>
  <c r="F204" i="8"/>
  <c r="Z204" i="8" s="1"/>
  <c r="F206" i="8"/>
  <c r="Z206" i="8"/>
  <c r="G206" i="8"/>
  <c r="F207" i="8"/>
  <c r="G207" i="8" s="1"/>
  <c r="F208" i="8"/>
  <c r="G208" i="8" s="1"/>
  <c r="Z208" i="8"/>
  <c r="F210" i="8"/>
  <c r="F211" i="8"/>
  <c r="Z211" i="8" s="1"/>
  <c r="G211" i="8"/>
  <c r="I211" i="8" s="1"/>
  <c r="Q211" i="8" s="1"/>
  <c r="F213" i="8"/>
  <c r="F214" i="8"/>
  <c r="F216" i="8"/>
  <c r="G216" i="8" s="1"/>
  <c r="F217" i="8"/>
  <c r="Z217" i="8" s="1"/>
  <c r="F219" i="8"/>
  <c r="G219" i="8"/>
  <c r="Z219" i="8"/>
  <c r="F221" i="8"/>
  <c r="Z221" i="8"/>
  <c r="F222" i="8"/>
  <c r="Z222" i="8" s="1"/>
  <c r="F223" i="8"/>
  <c r="F225" i="8"/>
  <c r="F226" i="8"/>
  <c r="Z226" i="8" s="1"/>
  <c r="G226" i="8"/>
  <c r="F227" i="8"/>
  <c r="G227" i="8" s="1"/>
  <c r="F229" i="8"/>
  <c r="Z229" i="8" s="1"/>
  <c r="F230" i="8"/>
  <c r="Z230" i="8" s="1"/>
  <c r="G230" i="8"/>
  <c r="K230" i="8" s="1"/>
  <c r="E233" i="8"/>
  <c r="F233" i="8" s="1"/>
  <c r="E234" i="8"/>
  <c r="F234" i="8" s="1"/>
  <c r="E235" i="8"/>
  <c r="F235" i="8" s="1"/>
  <c r="F236" i="8"/>
  <c r="G236" i="8" s="1"/>
  <c r="Z236" i="8"/>
  <c r="F238" i="8"/>
  <c r="Z238" i="8" s="1"/>
  <c r="AC238" i="8" s="1"/>
  <c r="F240" i="8"/>
  <c r="Z240" i="8" s="1"/>
  <c r="F241" i="8"/>
  <c r="E242" i="8"/>
  <c r="F242" i="8" s="1"/>
  <c r="F245" i="8"/>
  <c r="F246" i="8"/>
  <c r="F248" i="8"/>
  <c r="Z248" i="8" s="1"/>
  <c r="G248" i="8"/>
  <c r="F249" i="8"/>
  <c r="Z249" i="8" s="1"/>
  <c r="F251" i="8"/>
  <c r="Z251" i="8"/>
  <c r="F252" i="8"/>
  <c r="Z252" i="8" s="1"/>
  <c r="F253" i="8"/>
  <c r="G253" i="8" s="1"/>
  <c r="F254" i="8"/>
  <c r="F255" i="8"/>
  <c r="G255" i="8"/>
  <c r="Z255" i="8"/>
  <c r="F256" i="8"/>
  <c r="G256" i="8" s="1"/>
  <c r="F257" i="8"/>
  <c r="Z257" i="8" s="1"/>
  <c r="E258" i="8"/>
  <c r="F258" i="8" s="1"/>
  <c r="F259" i="8"/>
  <c r="Z259" i="8" s="1"/>
  <c r="F260" i="8"/>
  <c r="G261" i="8"/>
  <c r="J261" i="8" s="1"/>
  <c r="F262" i="8"/>
  <c r="G262" i="8" s="1"/>
  <c r="Z262" i="8"/>
  <c r="F263" i="8"/>
  <c r="Z264" i="8"/>
  <c r="G264" i="8"/>
  <c r="F265" i="8"/>
  <c r="Z265" i="8" s="1"/>
  <c r="F266" i="8"/>
  <c r="F267" i="8"/>
  <c r="F268" i="8"/>
  <c r="Z268" i="8"/>
  <c r="F269" i="8"/>
  <c r="F270" i="8"/>
  <c r="E271" i="8"/>
  <c r="F271" i="8" s="1"/>
  <c r="G272" i="8"/>
  <c r="E273" i="8"/>
  <c r="F273" i="8"/>
  <c r="Z275" i="8"/>
  <c r="AC275" i="8" s="1"/>
  <c r="Z280" i="8"/>
  <c r="Z281" i="8"/>
  <c r="Z282" i="8"/>
  <c r="Z283" i="8"/>
  <c r="AC283" i="8" s="1"/>
  <c r="Z286" i="8"/>
  <c r="Z287" i="8"/>
  <c r="AC287" i="8" s="1"/>
  <c r="Z288" i="8"/>
  <c r="AC288" i="8" s="1"/>
  <c r="Z290" i="8"/>
  <c r="Z292" i="8"/>
  <c r="AC292" i="8" s="1"/>
  <c r="Z297" i="8"/>
  <c r="AC297" i="8" s="1"/>
  <c r="Z301" i="8"/>
  <c r="Z302" i="8"/>
  <c r="AC302" i="8" s="1"/>
  <c r="Z303" i="8"/>
  <c r="AC303" i="8" s="1"/>
  <c r="Z304" i="8"/>
  <c r="Z306" i="8"/>
  <c r="AC306" i="8" s="1"/>
  <c r="Z309" i="8"/>
  <c r="Z311" i="8"/>
  <c r="Z315" i="8"/>
  <c r="Z316" i="8"/>
  <c r="Z319" i="8"/>
  <c r="Z320" i="8"/>
  <c r="Z323" i="8"/>
  <c r="AC323" i="8" s="1"/>
  <c r="AY11" i="8"/>
  <c r="AY12" i="8"/>
  <c r="AB13" i="8"/>
  <c r="AD13" i="8"/>
  <c r="AY13" i="8"/>
  <c r="H162" i="8"/>
  <c r="Q162" i="8" s="1"/>
  <c r="T28" i="8"/>
  <c r="T31" i="8"/>
  <c r="T33" i="8"/>
  <c r="T47" i="8"/>
  <c r="T48" i="8"/>
  <c r="T49" i="8"/>
  <c r="T51" i="8"/>
  <c r="T52" i="8"/>
  <c r="T53" i="8"/>
  <c r="T167" i="8"/>
  <c r="T176" i="8"/>
  <c r="T177" i="8"/>
  <c r="T184" i="8"/>
  <c r="T188" i="8"/>
  <c r="T189" i="8"/>
  <c r="T190" i="8"/>
  <c r="T191" i="8"/>
  <c r="T201" i="8"/>
  <c r="T202" i="8"/>
  <c r="AB14" i="8"/>
  <c r="AY14" i="8"/>
  <c r="AY15" i="8"/>
  <c r="F16" i="8"/>
  <c r="F17" i="8" s="1"/>
  <c r="AB16" i="8"/>
  <c r="AY16" i="8"/>
  <c r="C17" i="8"/>
  <c r="AB17" i="8"/>
  <c r="AY17" i="8"/>
  <c r="AY18" i="8"/>
  <c r="AY19" i="8"/>
  <c r="AY20" i="8"/>
  <c r="P21" i="8"/>
  <c r="Y21" i="8"/>
  <c r="AY21" i="8"/>
  <c r="P22" i="8"/>
  <c r="Y22" i="8"/>
  <c r="AY22" i="8"/>
  <c r="P23" i="8"/>
  <c r="Y23" i="8"/>
  <c r="AY23" i="8"/>
  <c r="P24" i="8"/>
  <c r="Y24" i="8"/>
  <c r="AY24" i="8"/>
  <c r="P25" i="8"/>
  <c r="Y25" i="8"/>
  <c r="AY25" i="8"/>
  <c r="P26" i="8"/>
  <c r="Y26" i="8"/>
  <c r="AY26" i="8"/>
  <c r="P27" i="8"/>
  <c r="Y27" i="8"/>
  <c r="AY27" i="8"/>
  <c r="E28" i="8"/>
  <c r="P28" i="8"/>
  <c r="U28" i="8"/>
  <c r="Q28" i="8"/>
  <c r="Y28" i="8"/>
  <c r="AY28" i="8"/>
  <c r="E29" i="8"/>
  <c r="P29" i="8"/>
  <c r="Q29" i="8"/>
  <c r="Y29" i="8"/>
  <c r="AY29" i="8"/>
  <c r="E30" i="8"/>
  <c r="I30" i="8"/>
  <c r="Q30" i="8"/>
  <c r="P30" i="8"/>
  <c r="Y30" i="8"/>
  <c r="AC30" i="8"/>
  <c r="AY30" i="8"/>
  <c r="E31" i="8"/>
  <c r="P31" i="8"/>
  <c r="U31" i="8"/>
  <c r="Q31" i="8"/>
  <c r="Y31" i="8"/>
  <c r="AY31" i="8"/>
  <c r="E32" i="8"/>
  <c r="P32" i="8"/>
  <c r="Y32" i="8"/>
  <c r="AY32" i="8"/>
  <c r="E33" i="8"/>
  <c r="P33" i="8"/>
  <c r="U33" i="8"/>
  <c r="Q33" i="8"/>
  <c r="Y33" i="8"/>
  <c r="AY33" i="8"/>
  <c r="E34" i="8"/>
  <c r="P34" i="8"/>
  <c r="Y34" i="8"/>
  <c r="AY34" i="8"/>
  <c r="E35" i="8"/>
  <c r="I35" i="8"/>
  <c r="Q35" i="8" s="1"/>
  <c r="P35" i="8"/>
  <c r="Y35" i="8"/>
  <c r="AC35" i="8"/>
  <c r="AY35" i="8"/>
  <c r="E36" i="8"/>
  <c r="I36" i="8"/>
  <c r="Q36" i="8" s="1"/>
  <c r="P36" i="8"/>
  <c r="Y36" i="8"/>
  <c r="AY36" i="8"/>
  <c r="P37" i="8"/>
  <c r="Q37" i="8"/>
  <c r="Y37" i="8"/>
  <c r="AY37" i="8"/>
  <c r="P38" i="8"/>
  <c r="Q38" i="8"/>
  <c r="Y38" i="8"/>
  <c r="AY38" i="8"/>
  <c r="I39" i="8"/>
  <c r="Q39" i="8" s="1"/>
  <c r="P39" i="8"/>
  <c r="Y39" i="8"/>
  <c r="AY39" i="8"/>
  <c r="E40" i="8"/>
  <c r="I40" i="8"/>
  <c r="Q40" i="8" s="1"/>
  <c r="P40" i="8"/>
  <c r="Y40" i="8"/>
  <c r="AY40" i="8"/>
  <c r="E41" i="8"/>
  <c r="I41" i="8"/>
  <c r="Q41" i="8"/>
  <c r="P41" i="8"/>
  <c r="Y41" i="8"/>
  <c r="AY41" i="8"/>
  <c r="E42" i="8"/>
  <c r="I42" i="8"/>
  <c r="P42" i="8"/>
  <c r="Q42" i="8"/>
  <c r="Y42" i="8"/>
  <c r="AC42" i="8"/>
  <c r="AY42" i="8"/>
  <c r="P43" i="8"/>
  <c r="Q43" i="8"/>
  <c r="Y43" i="8"/>
  <c r="AY43" i="8"/>
  <c r="P44" i="8"/>
  <c r="Q44" i="8"/>
  <c r="Y44" i="8"/>
  <c r="AY44" i="8"/>
  <c r="P45" i="8"/>
  <c r="Y45" i="8"/>
  <c r="AY45" i="8"/>
  <c r="E46" i="8"/>
  <c r="I46" i="8"/>
  <c r="Q46" i="8" s="1"/>
  <c r="P46" i="8"/>
  <c r="Y46" i="8"/>
  <c r="AC46" i="8"/>
  <c r="AY46" i="8"/>
  <c r="E47" i="8"/>
  <c r="P47" i="8"/>
  <c r="U47" i="8"/>
  <c r="Q47" i="8"/>
  <c r="Y47" i="8"/>
  <c r="AY47" i="8"/>
  <c r="E48" i="8"/>
  <c r="P48" i="8"/>
  <c r="U48" i="8"/>
  <c r="Q48" i="8"/>
  <c r="Y48" i="8"/>
  <c r="AY48" i="8"/>
  <c r="P49" i="8"/>
  <c r="Q49" i="8"/>
  <c r="Y49" i="8"/>
  <c r="AY49" i="8"/>
  <c r="P50" i="8"/>
  <c r="Y50" i="8"/>
  <c r="AY50" i="8"/>
  <c r="E51" i="8"/>
  <c r="P51" i="8"/>
  <c r="U51" i="8"/>
  <c r="Q51" i="8"/>
  <c r="Y51" i="8"/>
  <c r="AY51" i="8"/>
  <c r="P52" i="8"/>
  <c r="Q52" i="8"/>
  <c r="Y52" i="8"/>
  <c r="AY52" i="8"/>
  <c r="P53" i="8"/>
  <c r="U53" i="8"/>
  <c r="Q53" i="8"/>
  <c r="Y53" i="8"/>
  <c r="AY53" i="8"/>
  <c r="P54" i="8"/>
  <c r="Y54" i="8"/>
  <c r="AY54" i="8"/>
  <c r="P55" i="8"/>
  <c r="Y55" i="8"/>
  <c r="AY55" i="8"/>
  <c r="P56" i="8"/>
  <c r="Y56" i="8"/>
  <c r="AY56" i="8"/>
  <c r="P57" i="8"/>
  <c r="Y57" i="8"/>
  <c r="AY57" i="8"/>
  <c r="I58" i="8"/>
  <c r="Q58" i="8" s="1"/>
  <c r="P58" i="8"/>
  <c r="Y58" i="8"/>
  <c r="AY58" i="8"/>
  <c r="P59" i="8"/>
  <c r="Y59" i="8"/>
  <c r="AY59" i="8"/>
  <c r="P60" i="8"/>
  <c r="Y60" i="8"/>
  <c r="AY60" i="8"/>
  <c r="P61" i="8"/>
  <c r="Y61" i="8"/>
  <c r="AY61" i="8"/>
  <c r="P62" i="8"/>
  <c r="Y62" i="8"/>
  <c r="AY62" i="8"/>
  <c r="P63" i="8"/>
  <c r="Y63" i="8"/>
  <c r="AY63" i="8"/>
  <c r="P64" i="8"/>
  <c r="Y64" i="8"/>
  <c r="AY64" i="8"/>
  <c r="P65" i="8"/>
  <c r="Y65" i="8"/>
  <c r="AY65" i="8"/>
  <c r="P66" i="8"/>
  <c r="Y66" i="8"/>
  <c r="P67" i="8"/>
  <c r="Y67" i="8"/>
  <c r="P68" i="8"/>
  <c r="Y68" i="8"/>
  <c r="I69" i="8"/>
  <c r="P69" i="8"/>
  <c r="Q69" i="8"/>
  <c r="Y69" i="8"/>
  <c r="P70" i="8"/>
  <c r="Y70" i="8"/>
  <c r="P71" i="8"/>
  <c r="Y71" i="8"/>
  <c r="P72" i="8"/>
  <c r="Y72" i="8"/>
  <c r="Q73" i="8"/>
  <c r="P73" i="8"/>
  <c r="Y73" i="8"/>
  <c r="P74" i="8"/>
  <c r="Y74" i="8"/>
  <c r="P75" i="8"/>
  <c r="Y75" i="8"/>
  <c r="P76" i="8"/>
  <c r="Y76" i="8"/>
  <c r="P77" i="8"/>
  <c r="Y77" i="8"/>
  <c r="P78" i="8"/>
  <c r="Y78" i="8"/>
  <c r="P79" i="8"/>
  <c r="Y79" i="8"/>
  <c r="P80" i="8"/>
  <c r="Y80" i="8"/>
  <c r="P81" i="8"/>
  <c r="Y81" i="8"/>
  <c r="P82" i="8"/>
  <c r="Y82" i="8"/>
  <c r="P83" i="8"/>
  <c r="Y83" i="8"/>
  <c r="P84" i="8"/>
  <c r="Y84" i="8"/>
  <c r="P85" i="8"/>
  <c r="Y85" i="8"/>
  <c r="P86" i="8"/>
  <c r="Y86" i="8"/>
  <c r="P87" i="8"/>
  <c r="Y87" i="8"/>
  <c r="P88" i="8"/>
  <c r="Y88" i="8"/>
  <c r="P89" i="8"/>
  <c r="Y89" i="8"/>
  <c r="P90" i="8"/>
  <c r="Y90" i="8"/>
  <c r="P91" i="8"/>
  <c r="Y91" i="8"/>
  <c r="P92" i="8"/>
  <c r="Y92" i="8"/>
  <c r="P93" i="8"/>
  <c r="Y93" i="8"/>
  <c r="P94" i="8"/>
  <c r="Y94" i="8"/>
  <c r="P95" i="8"/>
  <c r="Y95" i="8"/>
  <c r="P96" i="8"/>
  <c r="Y96" i="8"/>
  <c r="P97" i="8"/>
  <c r="Y97" i="8"/>
  <c r="P98" i="8"/>
  <c r="Y98" i="8"/>
  <c r="P99" i="8"/>
  <c r="Y99" i="8"/>
  <c r="P100" i="8"/>
  <c r="Y100" i="8"/>
  <c r="P101" i="8"/>
  <c r="Y101" i="8"/>
  <c r="P102" i="8"/>
  <c r="Y102" i="8"/>
  <c r="P103" i="8"/>
  <c r="Y103" i="8"/>
  <c r="P104" i="8"/>
  <c r="Y104" i="8"/>
  <c r="P105" i="8"/>
  <c r="Y105" i="8"/>
  <c r="P106" i="8"/>
  <c r="Y106" i="8"/>
  <c r="P107" i="8"/>
  <c r="Y107" i="8"/>
  <c r="P108" i="8"/>
  <c r="Y108" i="8"/>
  <c r="P109" i="8"/>
  <c r="Y109" i="8"/>
  <c r="P110" i="8"/>
  <c r="Y110" i="8"/>
  <c r="P111" i="8"/>
  <c r="Y111" i="8"/>
  <c r="P112" i="8"/>
  <c r="Y112" i="8"/>
  <c r="P113" i="8"/>
  <c r="Y113" i="8"/>
  <c r="P114" i="8"/>
  <c r="Y114" i="8"/>
  <c r="P115" i="8"/>
  <c r="Y115" i="8"/>
  <c r="P116" i="8"/>
  <c r="Y116" i="8"/>
  <c r="P117" i="8"/>
  <c r="Y117" i="8"/>
  <c r="P118" i="8"/>
  <c r="Y118" i="8"/>
  <c r="P119" i="8"/>
  <c r="Y119" i="8"/>
  <c r="P120" i="8"/>
  <c r="Y120" i="8"/>
  <c r="P121" i="8"/>
  <c r="Y121" i="8"/>
  <c r="I122" i="8"/>
  <c r="Q122" i="8" s="1"/>
  <c r="P122" i="8"/>
  <c r="Y122" i="8"/>
  <c r="P123" i="8"/>
  <c r="Y123" i="8"/>
  <c r="P124" i="8"/>
  <c r="Y124" i="8"/>
  <c r="P125" i="8"/>
  <c r="Y125" i="8"/>
  <c r="P126" i="8"/>
  <c r="Y126" i="8"/>
  <c r="P127" i="8"/>
  <c r="Y127" i="8"/>
  <c r="P128" i="8"/>
  <c r="Y128" i="8"/>
  <c r="P129" i="8"/>
  <c r="Y129" i="8"/>
  <c r="P130" i="8"/>
  <c r="Y130" i="8"/>
  <c r="P131" i="8"/>
  <c r="Y131" i="8"/>
  <c r="P132" i="8"/>
  <c r="Y132" i="8"/>
  <c r="P133" i="8"/>
  <c r="Y133" i="8"/>
  <c r="P134" i="8"/>
  <c r="Y134" i="8"/>
  <c r="I135" i="8"/>
  <c r="Q135" i="8" s="1"/>
  <c r="P135" i="8"/>
  <c r="Y135" i="8"/>
  <c r="P136" i="8"/>
  <c r="Y136" i="8"/>
  <c r="P137" i="8"/>
  <c r="Y137" i="8"/>
  <c r="Q138" i="8"/>
  <c r="P138" i="8"/>
  <c r="Y138" i="8"/>
  <c r="P139" i="8"/>
  <c r="Y139" i="8"/>
  <c r="P140" i="8"/>
  <c r="Y140" i="8"/>
  <c r="I141" i="8"/>
  <c r="Q141" i="8"/>
  <c r="P141" i="8"/>
  <c r="Y141" i="8"/>
  <c r="P142" i="8"/>
  <c r="Y142" i="8"/>
  <c r="P143" i="8"/>
  <c r="Y143" i="8"/>
  <c r="P144" i="8"/>
  <c r="Y144" i="8"/>
  <c r="P145" i="8"/>
  <c r="Y145" i="8"/>
  <c r="I146" i="8"/>
  <c r="Q146" i="8" s="1"/>
  <c r="P146" i="8"/>
  <c r="Y146" i="8"/>
  <c r="P147" i="8"/>
  <c r="Y147" i="8"/>
  <c r="P148" i="8"/>
  <c r="Y148" i="8"/>
  <c r="P149" i="8"/>
  <c r="Y149" i="8"/>
  <c r="P150" i="8"/>
  <c r="Y150" i="8"/>
  <c r="P151" i="8"/>
  <c r="Y151" i="8"/>
  <c r="P152" i="8"/>
  <c r="Y152" i="8"/>
  <c r="P153" i="8"/>
  <c r="Y153" i="8"/>
  <c r="P154" i="8"/>
  <c r="Y154" i="8"/>
  <c r="P155" i="8"/>
  <c r="Y155" i="8"/>
  <c r="P156" i="8"/>
  <c r="Y156" i="8"/>
  <c r="P157" i="8"/>
  <c r="Y157" i="8"/>
  <c r="P158" i="8"/>
  <c r="Y158" i="8"/>
  <c r="P159" i="8"/>
  <c r="Y159" i="8"/>
  <c r="P160" i="8"/>
  <c r="Y160" i="8"/>
  <c r="P161" i="8"/>
  <c r="Y161" i="8"/>
  <c r="P162" i="8"/>
  <c r="Y162" i="8"/>
  <c r="P163" i="8"/>
  <c r="Y163" i="8"/>
  <c r="P164" i="8"/>
  <c r="Y164" i="8"/>
  <c r="P165" i="8"/>
  <c r="Y165" i="8"/>
  <c r="P166" i="8"/>
  <c r="Y166" i="8"/>
  <c r="P167" i="8"/>
  <c r="U167" i="8"/>
  <c r="Q167" i="8"/>
  <c r="Y167" i="8"/>
  <c r="P168" i="8"/>
  <c r="Y168" i="8"/>
  <c r="P169" i="8"/>
  <c r="Y169" i="8"/>
  <c r="P170" i="8"/>
  <c r="Y170" i="8"/>
  <c r="P171" i="8"/>
  <c r="Y171" i="8"/>
  <c r="P172" i="8"/>
  <c r="Y172" i="8"/>
  <c r="I173" i="8"/>
  <c r="Q173" i="8" s="1"/>
  <c r="P173" i="8"/>
  <c r="Y173" i="8"/>
  <c r="P174" i="8"/>
  <c r="Y174" i="8"/>
  <c r="P175" i="8"/>
  <c r="Y175" i="8"/>
  <c r="P176" i="8"/>
  <c r="U176" i="8"/>
  <c r="Q176" i="8"/>
  <c r="Y176" i="8"/>
  <c r="P177" i="8"/>
  <c r="U177" i="8"/>
  <c r="Q177" i="8"/>
  <c r="Y177" i="8"/>
  <c r="P178" i="8"/>
  <c r="Y178" i="8"/>
  <c r="P179" i="8"/>
  <c r="Y179" i="8"/>
  <c r="P180" i="8"/>
  <c r="Y180" i="8"/>
  <c r="P181" i="8"/>
  <c r="Y181" i="8"/>
  <c r="P182" i="8"/>
  <c r="Y182" i="8"/>
  <c r="I183" i="8"/>
  <c r="Q183" i="8"/>
  <c r="P183" i="8"/>
  <c r="Y183" i="8"/>
  <c r="P184" i="8"/>
  <c r="U184" i="8"/>
  <c r="Q184" i="8"/>
  <c r="Y184" i="8"/>
  <c r="I185" i="8"/>
  <c r="Q185" i="8" s="1"/>
  <c r="P185" i="8"/>
  <c r="Y185" i="8"/>
  <c r="P186" i="8"/>
  <c r="Y186" i="8"/>
  <c r="P187" i="8"/>
  <c r="Y187" i="8"/>
  <c r="P188" i="8"/>
  <c r="Q188" i="8"/>
  <c r="Y188" i="8"/>
  <c r="P189" i="8"/>
  <c r="Q189" i="8"/>
  <c r="Y189" i="8"/>
  <c r="P190" i="8"/>
  <c r="U190" i="8"/>
  <c r="Q190" i="8"/>
  <c r="Y190" i="8"/>
  <c r="P191" i="8"/>
  <c r="U191" i="8"/>
  <c r="Q191" i="8"/>
  <c r="Y191" i="8"/>
  <c r="P192" i="8"/>
  <c r="Y192" i="8"/>
  <c r="P193" i="8"/>
  <c r="Y193" i="8"/>
  <c r="P194" i="8"/>
  <c r="Y194" i="8"/>
  <c r="P195" i="8"/>
  <c r="Y195" i="8"/>
  <c r="P196" i="8"/>
  <c r="Y196" i="8"/>
  <c r="P197" i="8"/>
  <c r="Y197" i="8"/>
  <c r="I198" i="8"/>
  <c r="Q198" i="8" s="1"/>
  <c r="P198" i="8"/>
  <c r="Y198" i="8"/>
  <c r="P199" i="8"/>
  <c r="Y199" i="8"/>
  <c r="P200" i="8"/>
  <c r="Y200" i="8"/>
  <c r="P201" i="8"/>
  <c r="Q201" i="8"/>
  <c r="Y201" i="8"/>
  <c r="P202" i="8"/>
  <c r="Q202" i="8"/>
  <c r="Y202" i="8"/>
  <c r="P203" i="8"/>
  <c r="Y203" i="8"/>
  <c r="P204" i="8"/>
  <c r="Y204" i="8"/>
  <c r="P205" i="8"/>
  <c r="Y205" i="8"/>
  <c r="P206" i="8"/>
  <c r="Y206" i="8"/>
  <c r="P207" i="8"/>
  <c r="Y207" i="8"/>
  <c r="P208" i="8"/>
  <c r="Y208" i="8"/>
  <c r="P209" i="8"/>
  <c r="Y209" i="8"/>
  <c r="P210" i="8"/>
  <c r="Y210" i="8"/>
  <c r="P211" i="8"/>
  <c r="Y211" i="8"/>
  <c r="P212" i="8"/>
  <c r="Y212" i="8"/>
  <c r="P213" i="8"/>
  <c r="Y213" i="8"/>
  <c r="P214" i="8"/>
  <c r="Y214" i="8"/>
  <c r="P215" i="8"/>
  <c r="Y215" i="8"/>
  <c r="J216" i="8"/>
  <c r="P216" i="8"/>
  <c r="Q216" i="8"/>
  <c r="Y216" i="8"/>
  <c r="P217" i="8"/>
  <c r="Q217" i="8"/>
  <c r="Y217" i="8"/>
  <c r="P218" i="8"/>
  <c r="Q218" i="8"/>
  <c r="Y218" i="8"/>
  <c r="P219" i="8"/>
  <c r="Q219" i="8"/>
  <c r="Y219" i="8"/>
  <c r="P220" i="8"/>
  <c r="Q220" i="8"/>
  <c r="Y220" i="8"/>
  <c r="P221" i="8"/>
  <c r="Q221" i="8"/>
  <c r="Y221" i="8"/>
  <c r="P222" i="8"/>
  <c r="Q222" i="8"/>
  <c r="Y222" i="8"/>
  <c r="P223" i="8"/>
  <c r="Q223" i="8"/>
  <c r="Y223" i="8"/>
  <c r="P224" i="8"/>
  <c r="Y224" i="8"/>
  <c r="P225" i="8"/>
  <c r="Y225" i="8"/>
  <c r="P226" i="8"/>
  <c r="Y226" i="8"/>
  <c r="P227" i="8"/>
  <c r="Y227" i="8"/>
  <c r="P228" i="8"/>
  <c r="Q228" i="8"/>
  <c r="Y228" i="8"/>
  <c r="P229" i="8"/>
  <c r="Q229" i="8"/>
  <c r="Y229" i="8"/>
  <c r="P230" i="8"/>
  <c r="Q230" i="8"/>
  <c r="Y230" i="8"/>
  <c r="P231" i="8"/>
  <c r="Y231" i="8"/>
  <c r="P232" i="8"/>
  <c r="Y232" i="8"/>
  <c r="P233" i="8"/>
  <c r="Q233" i="8"/>
  <c r="Y233" i="8"/>
  <c r="P234" i="8"/>
  <c r="Q234" i="8"/>
  <c r="Y234" i="8"/>
  <c r="P235" i="8"/>
  <c r="Q235" i="8"/>
  <c r="Y235" i="8"/>
  <c r="P236" i="8"/>
  <c r="Q236" i="8"/>
  <c r="Y236" i="8"/>
  <c r="P237" i="8"/>
  <c r="Q237" i="8"/>
  <c r="Y237" i="8"/>
  <c r="P238" i="8"/>
  <c r="Q238" i="8"/>
  <c r="Y238" i="8"/>
  <c r="P239" i="8"/>
  <c r="Q239" i="8"/>
  <c r="Y239" i="8"/>
  <c r="P240" i="8"/>
  <c r="Q240" i="8"/>
  <c r="Y240" i="8"/>
  <c r="P241" i="8"/>
  <c r="Q241" i="8"/>
  <c r="Y241" i="8"/>
  <c r="P242" i="8"/>
  <c r="Q242" i="8"/>
  <c r="Y242" i="8"/>
  <c r="P243" i="8"/>
  <c r="Q243" i="8"/>
  <c r="Y243" i="8"/>
  <c r="P244" i="8"/>
  <c r="Q244" i="8"/>
  <c r="Y244" i="8"/>
  <c r="P245" i="8"/>
  <c r="Q245" i="8"/>
  <c r="Y245" i="8"/>
  <c r="P246" i="8"/>
  <c r="Q246" i="8"/>
  <c r="Y246" i="8"/>
  <c r="P247" i="8"/>
  <c r="Q247" i="8"/>
  <c r="Y247" i="8"/>
  <c r="P248" i="8"/>
  <c r="Q248" i="8"/>
  <c r="Y248" i="8"/>
  <c r="P249" i="8"/>
  <c r="Q249" i="8"/>
  <c r="Y249" i="8"/>
  <c r="P250" i="8"/>
  <c r="Q250" i="8"/>
  <c r="Y250" i="8"/>
  <c r="P251" i="8"/>
  <c r="Q251" i="8"/>
  <c r="Y251" i="8"/>
  <c r="P252" i="8"/>
  <c r="Q252" i="8"/>
  <c r="Y252" i="8"/>
  <c r="K253" i="8"/>
  <c r="P253" i="8"/>
  <c r="Q253" i="8"/>
  <c r="Y253" i="8"/>
  <c r="P254" i="8"/>
  <c r="Q254" i="8"/>
  <c r="Y254" i="8"/>
  <c r="P255" i="8"/>
  <c r="Q255" i="8"/>
  <c r="Y255" i="8"/>
  <c r="K256" i="8"/>
  <c r="P256" i="8"/>
  <c r="Q256" i="8"/>
  <c r="Y256" i="8"/>
  <c r="P257" i="8"/>
  <c r="Q257" i="8"/>
  <c r="Y257" i="8"/>
  <c r="P258" i="8"/>
  <c r="Q258" i="8"/>
  <c r="Y258" i="8"/>
  <c r="P259" i="8"/>
  <c r="Q259" i="8"/>
  <c r="Y259" i="8"/>
  <c r="P260" i="8"/>
  <c r="Q260" i="8"/>
  <c r="Y260" i="8"/>
  <c r="P261" i="8"/>
  <c r="Q261" i="8"/>
  <c r="Y261" i="8"/>
  <c r="P262" i="8"/>
  <c r="Q262" i="8"/>
  <c r="Y262" i="8"/>
  <c r="P263" i="8"/>
  <c r="Q263" i="8"/>
  <c r="Y263" i="8"/>
  <c r="J264" i="8"/>
  <c r="P264" i="8"/>
  <c r="Q264" i="8"/>
  <c r="Y264" i="8"/>
  <c r="P265" i="8"/>
  <c r="Q265" i="8"/>
  <c r="Y265" i="8"/>
  <c r="P266" i="8"/>
  <c r="Q266" i="8"/>
  <c r="Y266" i="8"/>
  <c r="P267" i="8"/>
  <c r="Q267" i="8"/>
  <c r="Y267" i="8"/>
  <c r="P268" i="8"/>
  <c r="Q268" i="8"/>
  <c r="Y268" i="8"/>
  <c r="P269" i="8"/>
  <c r="Q269" i="8"/>
  <c r="Y269" i="8"/>
  <c r="P270" i="8"/>
  <c r="Q270" i="8"/>
  <c r="Y270" i="8"/>
  <c r="P271" i="8"/>
  <c r="Q271" i="8"/>
  <c r="Y271" i="8"/>
  <c r="P272" i="8"/>
  <c r="Q272" i="8"/>
  <c r="Y272" i="8"/>
  <c r="P273" i="8"/>
  <c r="Q273" i="8"/>
  <c r="Y273" i="8"/>
  <c r="P274" i="8"/>
  <c r="Q274" i="8"/>
  <c r="Y274" i="8"/>
  <c r="K275" i="8"/>
  <c r="P275" i="8"/>
  <c r="Q275" i="8"/>
  <c r="Y275" i="8"/>
  <c r="P276" i="8"/>
  <c r="Q276" i="8"/>
  <c r="Y276" i="8"/>
  <c r="P277" i="8"/>
  <c r="Q277" i="8"/>
  <c r="Y277" i="8"/>
  <c r="P278" i="8"/>
  <c r="Q278" i="8"/>
  <c r="Y278" i="8"/>
  <c r="P279" i="8"/>
  <c r="Q279" i="8"/>
  <c r="Y279" i="8"/>
  <c r="P280" i="8"/>
  <c r="Q280" i="8"/>
  <c r="Y280" i="8"/>
  <c r="K281" i="8"/>
  <c r="P281" i="8"/>
  <c r="Q281" i="8"/>
  <c r="Y281" i="8"/>
  <c r="AC281" i="8"/>
  <c r="P282" i="8"/>
  <c r="Q282" i="8"/>
  <c r="Y282" i="8"/>
  <c r="J283" i="8"/>
  <c r="P283" i="8"/>
  <c r="Q283" i="8"/>
  <c r="Y283" i="8"/>
  <c r="P284" i="8"/>
  <c r="Q284" i="8"/>
  <c r="Y284" i="8"/>
  <c r="P285" i="8"/>
  <c r="Q285" i="8"/>
  <c r="Y285" i="8"/>
  <c r="P286" i="8"/>
  <c r="Q286" i="8"/>
  <c r="Y286" i="8"/>
  <c r="K287" i="8"/>
  <c r="P287" i="8"/>
  <c r="Q287" i="8"/>
  <c r="Y287" i="8"/>
  <c r="K288" i="8"/>
  <c r="P288" i="8"/>
  <c r="Q288" i="8"/>
  <c r="Y288" i="8"/>
  <c r="P289" i="8"/>
  <c r="Q289" i="8"/>
  <c r="Y289" i="8"/>
  <c r="P290" i="8"/>
  <c r="Q290" i="8"/>
  <c r="Y290" i="8"/>
  <c r="P291" i="8"/>
  <c r="Q291" i="8"/>
  <c r="Y291" i="8"/>
  <c r="K292" i="8"/>
  <c r="P292" i="8"/>
  <c r="Q292" i="8"/>
  <c r="Y292" i="8"/>
  <c r="P293" i="8"/>
  <c r="Q293" i="8"/>
  <c r="Y293" i="8"/>
  <c r="P294" i="8"/>
  <c r="Q294" i="8"/>
  <c r="Y294" i="8"/>
  <c r="P295" i="8"/>
  <c r="Q295" i="8"/>
  <c r="Y295" i="8"/>
  <c r="P296" i="8"/>
  <c r="Q296" i="8"/>
  <c r="Y296" i="8"/>
  <c r="K297" i="8"/>
  <c r="P297" i="8"/>
  <c r="Q297" i="8"/>
  <c r="Y297" i="8"/>
  <c r="P298" i="8"/>
  <c r="Q298" i="8"/>
  <c r="Y298" i="8"/>
  <c r="P299" i="8"/>
  <c r="Q299" i="8"/>
  <c r="Y299" i="8"/>
  <c r="P300" i="8"/>
  <c r="Q300" i="8"/>
  <c r="Y300" i="8"/>
  <c r="K301" i="8"/>
  <c r="P301" i="8"/>
  <c r="Q301" i="8"/>
  <c r="Y301" i="8"/>
  <c r="AC301" i="8"/>
  <c r="K302" i="8"/>
  <c r="P302" i="8"/>
  <c r="Q302" i="8"/>
  <c r="Y302" i="8"/>
  <c r="K303" i="8"/>
  <c r="P303" i="8"/>
  <c r="Q303" i="8"/>
  <c r="Y303" i="8"/>
  <c r="P304" i="8"/>
  <c r="Q304" i="8"/>
  <c r="Y304" i="8"/>
  <c r="P305" i="8"/>
  <c r="Q305" i="8"/>
  <c r="Y305" i="8"/>
  <c r="K306" i="8"/>
  <c r="P306" i="8"/>
  <c r="Q306" i="8"/>
  <c r="Y306" i="8"/>
  <c r="P307" i="8"/>
  <c r="Q307" i="8"/>
  <c r="Y307" i="8"/>
  <c r="P308" i="8"/>
  <c r="Q308" i="8"/>
  <c r="Y308" i="8"/>
  <c r="K309" i="8"/>
  <c r="P309" i="8"/>
  <c r="Q309" i="8"/>
  <c r="Y309" i="8"/>
  <c r="AC309" i="8"/>
  <c r="P310" i="8"/>
  <c r="Q310" i="8"/>
  <c r="Y310" i="8"/>
  <c r="K311" i="8"/>
  <c r="P311" i="8"/>
  <c r="Q311" i="8"/>
  <c r="Y311" i="8"/>
  <c r="AC311" i="8"/>
  <c r="P312" i="8"/>
  <c r="Q312" i="8"/>
  <c r="Y312" i="8"/>
  <c r="P313" i="8"/>
  <c r="Q313" i="8"/>
  <c r="Y313" i="8"/>
  <c r="P314" i="8"/>
  <c r="Q314" i="8"/>
  <c r="Y314" i="8"/>
  <c r="K315" i="8"/>
  <c r="P315" i="8"/>
  <c r="Q315" i="8"/>
  <c r="Y315" i="8"/>
  <c r="AC315" i="8"/>
  <c r="P316" i="8"/>
  <c r="Q316" i="8"/>
  <c r="Y316" i="8"/>
  <c r="P317" i="8"/>
  <c r="Q317" i="8"/>
  <c r="Y317" i="8"/>
  <c r="P318" i="8"/>
  <c r="Q318" i="8"/>
  <c r="Y318" i="8"/>
  <c r="K319" i="8"/>
  <c r="P319" i="8"/>
  <c r="Q319" i="8"/>
  <c r="Y319" i="8"/>
  <c r="AC319" i="8"/>
  <c r="K320" i="8"/>
  <c r="P320" i="8"/>
  <c r="Q320" i="8"/>
  <c r="Y320" i="8"/>
  <c r="AC320" i="8"/>
  <c r="P322" i="8"/>
  <c r="Q322" i="8"/>
  <c r="Y322" i="8"/>
  <c r="K323" i="8"/>
  <c r="P323" i="8"/>
  <c r="Q323" i="8"/>
  <c r="Y323" i="8"/>
  <c r="I91" i="8"/>
  <c r="Q91" i="8" s="1"/>
  <c r="G66" i="8"/>
  <c r="AK249" i="12"/>
  <c r="AI249" i="12"/>
  <c r="AJ249" i="12"/>
  <c r="AT186" i="12"/>
  <c r="AS186" i="12"/>
  <c r="AR186" i="12"/>
  <c r="AQ186" i="12"/>
  <c r="AP186" i="12"/>
  <c r="AO186" i="12"/>
  <c r="AN186" i="12"/>
  <c r="AM186" i="12"/>
  <c r="AL186" i="12"/>
  <c r="I227" i="8"/>
  <c r="Q227" i="8" s="1"/>
  <c r="AC264" i="8"/>
  <c r="K236" i="8"/>
  <c r="Z165" i="8"/>
  <c r="AC165" i="8" s="1"/>
  <c r="G165" i="8"/>
  <c r="Z43" i="8"/>
  <c r="G43" i="8"/>
  <c r="G299" i="12"/>
  <c r="AU299" i="12"/>
  <c r="Z299" i="12"/>
  <c r="G286" i="12"/>
  <c r="AU286" i="12"/>
  <c r="L256" i="12"/>
  <c r="AE256" i="12"/>
  <c r="J217" i="12"/>
  <c r="AU63" i="12"/>
  <c r="G63" i="12"/>
  <c r="Z63" i="12"/>
  <c r="AU43" i="12"/>
  <c r="G43" i="12"/>
  <c r="Z43" i="12"/>
  <c r="Z53" i="8"/>
  <c r="G293" i="10"/>
  <c r="L293" i="10"/>
  <c r="G276" i="10"/>
  <c r="L276" i="10"/>
  <c r="Z277" i="12"/>
  <c r="G277" i="12"/>
  <c r="AU277" i="12"/>
  <c r="Z268" i="12"/>
  <c r="G268" i="12"/>
  <c r="AU268" i="12"/>
  <c r="AD231" i="12"/>
  <c r="I225" i="12"/>
  <c r="U225" i="12"/>
  <c r="AT203" i="12"/>
  <c r="AS203" i="12"/>
  <c r="AR203" i="12"/>
  <c r="AQ203" i="12"/>
  <c r="AP203" i="12"/>
  <c r="AO203" i="12"/>
  <c r="AN203" i="12"/>
  <c r="AM203" i="12"/>
  <c r="AL203" i="12"/>
  <c r="AU196" i="12"/>
  <c r="G196" i="12"/>
  <c r="Z196" i="12"/>
  <c r="AS193" i="12"/>
  <c r="AR193" i="12"/>
  <c r="AQ193" i="12"/>
  <c r="AP193" i="12"/>
  <c r="AO193" i="12"/>
  <c r="AN193" i="12"/>
  <c r="AM193" i="12"/>
  <c r="AL193" i="12"/>
  <c r="AT193" i="12"/>
  <c r="AT182" i="12"/>
  <c r="AS182" i="12"/>
  <c r="AR182" i="12"/>
  <c r="AQ182" i="12"/>
  <c r="AP182" i="12"/>
  <c r="AO182" i="12"/>
  <c r="AN182" i="12"/>
  <c r="AM182" i="12"/>
  <c r="AL182" i="12"/>
  <c r="Z92" i="12"/>
  <c r="G92" i="12"/>
  <c r="AU92" i="12"/>
  <c r="AT296" i="12"/>
  <c r="AS296" i="12"/>
  <c r="AR296" i="12"/>
  <c r="AQ296" i="12"/>
  <c r="AP296" i="12"/>
  <c r="AO296" i="12"/>
  <c r="AN296" i="12"/>
  <c r="AM296" i="12"/>
  <c r="AL296" i="12"/>
  <c r="AT264" i="12"/>
  <c r="AS264" i="12"/>
  <c r="AR264" i="12"/>
  <c r="AQ264" i="12"/>
  <c r="AP264" i="12"/>
  <c r="AO264" i="12"/>
  <c r="AN264" i="12"/>
  <c r="AM264" i="12"/>
  <c r="AL264" i="12"/>
  <c r="G214" i="12"/>
  <c r="Z214" i="12"/>
  <c r="AU214" i="12"/>
  <c r="AT197" i="12"/>
  <c r="AS197" i="12"/>
  <c r="AR197" i="12"/>
  <c r="AQ197" i="12"/>
  <c r="AP197" i="12"/>
  <c r="AO197" i="12"/>
  <c r="AN197" i="12"/>
  <c r="AM197" i="12"/>
  <c r="AL197" i="12"/>
  <c r="G178" i="12"/>
  <c r="Z178" i="12"/>
  <c r="G157" i="12"/>
  <c r="Z157" i="12"/>
  <c r="AU157" i="12"/>
  <c r="BA41" i="12"/>
  <c r="BB41" i="12"/>
  <c r="Z40" i="12"/>
  <c r="AU40" i="12"/>
  <c r="G40" i="12"/>
  <c r="Z32" i="12"/>
  <c r="AU32" i="12"/>
  <c r="G32" i="12"/>
  <c r="K280" i="8"/>
  <c r="U189" i="8"/>
  <c r="AC116" i="8"/>
  <c r="G172" i="8"/>
  <c r="Z138" i="8"/>
  <c r="AC138" i="8" s="1"/>
  <c r="G129" i="8"/>
  <c r="Z74" i="8"/>
  <c r="G74" i="8"/>
  <c r="Z63" i="8"/>
  <c r="AC63" i="8" s="1"/>
  <c r="G63" i="8"/>
  <c r="G296" i="10"/>
  <c r="L296" i="10"/>
  <c r="G281" i="10"/>
  <c r="L281" i="10"/>
  <c r="G279" i="10"/>
  <c r="L279" i="10"/>
  <c r="G249" i="10"/>
  <c r="K249" i="10"/>
  <c r="G291" i="12"/>
  <c r="AU291" i="12"/>
  <c r="Z291" i="12"/>
  <c r="Z290" i="12"/>
  <c r="G290" i="12"/>
  <c r="AU290" i="12"/>
  <c r="AS288" i="12"/>
  <c r="AR288" i="12"/>
  <c r="AQ288" i="12"/>
  <c r="AP288" i="12"/>
  <c r="AO288" i="12"/>
  <c r="AN288" i="12"/>
  <c r="AM288" i="12"/>
  <c r="AL288" i="12"/>
  <c r="AT288" i="12"/>
  <c r="L280" i="12"/>
  <c r="AF280" i="12"/>
  <c r="G278" i="12"/>
  <c r="AU278" i="12"/>
  <c r="G259" i="12"/>
  <c r="AU259" i="12"/>
  <c r="Z259" i="12"/>
  <c r="Z258" i="12"/>
  <c r="G258" i="12"/>
  <c r="AU258" i="12"/>
  <c r="AT256" i="12"/>
  <c r="AS256" i="12"/>
  <c r="AR256" i="12"/>
  <c r="AQ256" i="12"/>
  <c r="AP256" i="12"/>
  <c r="AO256" i="12"/>
  <c r="AN256" i="12"/>
  <c r="AM256" i="12"/>
  <c r="AL256" i="12"/>
  <c r="AT235" i="12"/>
  <c r="AS235" i="12"/>
  <c r="AR235" i="12"/>
  <c r="AQ235" i="12"/>
  <c r="AP235" i="12"/>
  <c r="AO235" i="12"/>
  <c r="AN235" i="12"/>
  <c r="AM235" i="12"/>
  <c r="AL235" i="12"/>
  <c r="AT234" i="12"/>
  <c r="AS234" i="12"/>
  <c r="AR234" i="12"/>
  <c r="AQ234" i="12"/>
  <c r="AP234" i="12"/>
  <c r="AO234" i="12"/>
  <c r="AN234" i="12"/>
  <c r="AM234" i="12"/>
  <c r="AL234" i="12"/>
  <c r="AS233" i="12"/>
  <c r="AR233" i="12"/>
  <c r="AQ233" i="12"/>
  <c r="AP233" i="12"/>
  <c r="AO233" i="12"/>
  <c r="AN233" i="12"/>
  <c r="AM233" i="12"/>
  <c r="AL233" i="12"/>
  <c r="AT233" i="12"/>
  <c r="Z229" i="12"/>
  <c r="G229" i="12"/>
  <c r="AU229" i="12"/>
  <c r="G222" i="12"/>
  <c r="Z222" i="12"/>
  <c r="AU222" i="12"/>
  <c r="G218" i="12"/>
  <c r="Z218" i="12"/>
  <c r="AU218" i="12"/>
  <c r="AT207" i="12"/>
  <c r="AS207" i="12"/>
  <c r="AR207" i="12"/>
  <c r="AQ207" i="12"/>
  <c r="AP207" i="12"/>
  <c r="AO207" i="12"/>
  <c r="AN207" i="12"/>
  <c r="AM207" i="12"/>
  <c r="AL207" i="12"/>
  <c r="G206" i="12"/>
  <c r="AU206" i="12"/>
  <c r="Z206" i="12"/>
  <c r="I114" i="12"/>
  <c r="U114" i="12"/>
  <c r="Q177" i="10"/>
  <c r="Q49" i="10"/>
  <c r="Z298" i="12"/>
  <c r="G298" i="12"/>
  <c r="AU298" i="12"/>
  <c r="L288" i="12"/>
  <c r="AF288" i="12"/>
  <c r="Z266" i="12"/>
  <c r="G266" i="12"/>
  <c r="AU266" i="12"/>
  <c r="G254" i="12"/>
  <c r="AU254" i="12"/>
  <c r="Q48" i="12"/>
  <c r="Z48" i="12"/>
  <c r="AU48" i="12"/>
  <c r="BA28" i="12"/>
  <c r="BB28" i="12"/>
  <c r="G251" i="8"/>
  <c r="G240" i="8"/>
  <c r="G193" i="8"/>
  <c r="G181" i="8"/>
  <c r="Z177" i="8"/>
  <c r="Z112" i="8"/>
  <c r="AC112" i="8" s="1"/>
  <c r="G112" i="8"/>
  <c r="Z90" i="8"/>
  <c r="G90" i="8"/>
  <c r="G284" i="10"/>
  <c r="L284" i="10"/>
  <c r="G269" i="10"/>
  <c r="L269" i="10"/>
  <c r="G267" i="10"/>
  <c r="L267" i="10"/>
  <c r="G263" i="10"/>
  <c r="L263" i="10"/>
  <c r="G259" i="10"/>
  <c r="L259" i="10"/>
  <c r="G255" i="10"/>
  <c r="L255" i="10"/>
  <c r="G251" i="10"/>
  <c r="L251" i="10"/>
  <c r="G241" i="10"/>
  <c r="G233" i="10"/>
  <c r="J233" i="10"/>
  <c r="G217" i="10"/>
  <c r="J217" i="10"/>
  <c r="G41" i="10"/>
  <c r="I41" i="10"/>
  <c r="Z292" i="12"/>
  <c r="G292" i="12"/>
  <c r="AU292" i="12"/>
  <c r="Z269" i="12"/>
  <c r="G269" i="12"/>
  <c r="AU269" i="12"/>
  <c r="Z260" i="12"/>
  <c r="G260" i="12"/>
  <c r="AU260" i="12"/>
  <c r="Z245" i="12"/>
  <c r="AU245" i="12"/>
  <c r="G245" i="12"/>
  <c r="Z243" i="12"/>
  <c r="AU243" i="12"/>
  <c r="G243" i="12"/>
  <c r="AT241" i="12"/>
  <c r="AQ241" i="12"/>
  <c r="AP241" i="12"/>
  <c r="AO241" i="12"/>
  <c r="AN241" i="12"/>
  <c r="AM241" i="12"/>
  <c r="AL241" i="12"/>
  <c r="AR241" i="12"/>
  <c r="AS241" i="12"/>
  <c r="G238" i="12"/>
  <c r="AU238" i="12"/>
  <c r="Z238" i="12"/>
  <c r="AS236" i="12"/>
  <c r="AR236" i="12"/>
  <c r="AQ236" i="12"/>
  <c r="AP236" i="12"/>
  <c r="AO236" i="12"/>
  <c r="AN236" i="12"/>
  <c r="AM236" i="12"/>
  <c r="AL236" i="12"/>
  <c r="AT236" i="12"/>
  <c r="G215" i="12"/>
  <c r="Z215" i="12"/>
  <c r="AU215" i="12"/>
  <c r="AT202" i="12"/>
  <c r="AS202" i="12"/>
  <c r="AR202" i="12"/>
  <c r="AQ202" i="12"/>
  <c r="AP202" i="12"/>
  <c r="AO202" i="12"/>
  <c r="AN202" i="12"/>
  <c r="AM202" i="12"/>
  <c r="AL202" i="12"/>
  <c r="G173" i="12"/>
  <c r="Z173" i="12"/>
  <c r="AU173" i="12"/>
  <c r="AR153" i="12"/>
  <c r="AQ153" i="12"/>
  <c r="AP153" i="12"/>
  <c r="AO153" i="12"/>
  <c r="AN153" i="12"/>
  <c r="AM153" i="12"/>
  <c r="AL153" i="12"/>
  <c r="AS153" i="12"/>
  <c r="AT153" i="12"/>
  <c r="G288" i="10"/>
  <c r="L288" i="10"/>
  <c r="G273" i="10"/>
  <c r="L273" i="10"/>
  <c r="G267" i="12"/>
  <c r="AU267" i="12"/>
  <c r="Z267" i="12"/>
  <c r="AC280" i="8"/>
  <c r="AC261" i="8"/>
  <c r="Z121" i="8"/>
  <c r="G121" i="8"/>
  <c r="Z85" i="8"/>
  <c r="G85" i="8"/>
  <c r="Z65" i="8"/>
  <c r="G65" i="8"/>
  <c r="G289" i="10"/>
  <c r="L289" i="10"/>
  <c r="G272" i="10"/>
  <c r="L272" i="10"/>
  <c r="G265" i="10"/>
  <c r="L265" i="10"/>
  <c r="G261" i="10"/>
  <c r="L261" i="10"/>
  <c r="G257" i="10"/>
  <c r="L257" i="10"/>
  <c r="G253" i="10"/>
  <c r="L253" i="10"/>
  <c r="Z286" i="12"/>
  <c r="G283" i="12"/>
  <c r="AU283" i="12"/>
  <c r="Z283" i="12"/>
  <c r="Z282" i="12"/>
  <c r="G282" i="12"/>
  <c r="AU282" i="12"/>
  <c r="AS280" i="12"/>
  <c r="AR280" i="12"/>
  <c r="AQ280" i="12"/>
  <c r="AP280" i="12"/>
  <c r="AO280" i="12"/>
  <c r="AN280" i="12"/>
  <c r="AM280" i="12"/>
  <c r="AL280" i="12"/>
  <c r="AT280" i="12"/>
  <c r="L272" i="12"/>
  <c r="AF272" i="12"/>
  <c r="G270" i="12"/>
  <c r="AU270" i="12"/>
  <c r="Z254" i="12"/>
  <c r="G251" i="12"/>
  <c r="AU251" i="12"/>
  <c r="Z251" i="12"/>
  <c r="Z250" i="12"/>
  <c r="G250" i="12"/>
  <c r="AU250" i="12"/>
  <c r="G230" i="12"/>
  <c r="AU230" i="12"/>
  <c r="Z230" i="12"/>
  <c r="G226" i="12"/>
  <c r="Z226" i="12"/>
  <c r="AU226" i="12"/>
  <c r="G223" i="12"/>
  <c r="Z223" i="12"/>
  <c r="AU223" i="12"/>
  <c r="G219" i="12"/>
  <c r="Z219" i="12"/>
  <c r="AU219" i="12"/>
  <c r="G182" i="12"/>
  <c r="Z182" i="12"/>
  <c r="G141" i="12"/>
  <c r="Z141" i="12"/>
  <c r="AU141" i="12"/>
  <c r="G268" i="8"/>
  <c r="G257" i="8"/>
  <c r="G249" i="8"/>
  <c r="G238" i="8"/>
  <c r="G229" i="8"/>
  <c r="G221" i="8"/>
  <c r="Z207" i="8"/>
  <c r="AC207" i="8" s="1"/>
  <c r="Z189" i="8"/>
  <c r="Z123" i="8"/>
  <c r="G123" i="8"/>
  <c r="G78" i="8"/>
  <c r="Z60" i="8"/>
  <c r="AC60" i="8" s="1"/>
  <c r="G60" i="8"/>
  <c r="Z27" i="8"/>
  <c r="G27" i="8"/>
  <c r="G292" i="10"/>
  <c r="L292" i="10"/>
  <c r="G277" i="10"/>
  <c r="L277" i="10"/>
  <c r="G275" i="10"/>
  <c r="L275" i="10"/>
  <c r="G24" i="10"/>
  <c r="H24" i="10"/>
  <c r="Z293" i="12"/>
  <c r="G293" i="12"/>
  <c r="AU293" i="12"/>
  <c r="Z284" i="12"/>
  <c r="G284" i="12"/>
  <c r="AU284" i="12"/>
  <c r="Z261" i="12"/>
  <c r="G261" i="12"/>
  <c r="AU261" i="12"/>
  <c r="Z252" i="12"/>
  <c r="G252" i="12"/>
  <c r="AU252" i="12"/>
  <c r="Z247" i="12"/>
  <c r="AU247" i="12"/>
  <c r="G247" i="12"/>
  <c r="AT190" i="12"/>
  <c r="AS190" i="12"/>
  <c r="AR190" i="12"/>
  <c r="AQ190" i="12"/>
  <c r="AP190" i="12"/>
  <c r="AO190" i="12"/>
  <c r="AN190" i="12"/>
  <c r="AM190" i="12"/>
  <c r="AL190" i="12"/>
  <c r="AU178" i="12"/>
  <c r="AT109" i="12"/>
  <c r="AS109" i="12"/>
  <c r="AR109" i="12"/>
  <c r="AQ109" i="12"/>
  <c r="AP109" i="12"/>
  <c r="AO109" i="12"/>
  <c r="AN109" i="12"/>
  <c r="AM109" i="12"/>
  <c r="AL109" i="12"/>
  <c r="Z96" i="12"/>
  <c r="G96" i="12"/>
  <c r="AU96" i="12"/>
  <c r="Z21" i="8"/>
  <c r="G21" i="8"/>
  <c r="G297" i="10"/>
  <c r="L297" i="10"/>
  <c r="G280" i="10"/>
  <c r="L280" i="10"/>
  <c r="G185" i="10"/>
  <c r="I185" i="10"/>
  <c r="Q33" i="10"/>
  <c r="L296" i="12"/>
  <c r="G294" i="12"/>
  <c r="AU294" i="12"/>
  <c r="G275" i="12"/>
  <c r="AU275" i="12"/>
  <c r="Z275" i="12"/>
  <c r="Z274" i="12"/>
  <c r="G274" i="12"/>
  <c r="AU274" i="12"/>
  <c r="AT272" i="12"/>
  <c r="AS272" i="12"/>
  <c r="AR272" i="12"/>
  <c r="AQ272" i="12"/>
  <c r="AP272" i="12"/>
  <c r="AO272" i="12"/>
  <c r="AN272" i="12"/>
  <c r="AM272" i="12"/>
  <c r="AL272" i="12"/>
  <c r="L264" i="12"/>
  <c r="AF264" i="12"/>
  <c r="G262" i="12"/>
  <c r="AU262" i="12"/>
  <c r="AF248" i="12"/>
  <c r="K248" i="12"/>
  <c r="Z240" i="12"/>
  <c r="AU240" i="12"/>
  <c r="G240" i="12"/>
  <c r="G186" i="12"/>
  <c r="Z186" i="12"/>
  <c r="AT169" i="12"/>
  <c r="AS169" i="12"/>
  <c r="AR169" i="12"/>
  <c r="AQ169" i="12"/>
  <c r="AP169" i="12"/>
  <c r="AO169" i="12"/>
  <c r="AN169" i="12"/>
  <c r="AM169" i="12"/>
  <c r="AL169" i="12"/>
  <c r="AT121" i="12"/>
  <c r="AS121" i="12"/>
  <c r="AR121" i="12"/>
  <c r="AQ121" i="12"/>
  <c r="AP121" i="12"/>
  <c r="AO121" i="12"/>
  <c r="AN121" i="12"/>
  <c r="AM121" i="12"/>
  <c r="AL121" i="12"/>
  <c r="I154" i="8"/>
  <c r="Q154" i="8" s="1"/>
  <c r="I116" i="8"/>
  <c r="Q116" i="8" s="1"/>
  <c r="I94" i="8"/>
  <c r="Q94" i="8" s="1"/>
  <c r="Z132" i="8"/>
  <c r="G132" i="8"/>
  <c r="I132" i="8" s="1"/>
  <c r="Q132" i="8" s="1"/>
  <c r="G125" i="8"/>
  <c r="Z54" i="8"/>
  <c r="G54" i="8"/>
  <c r="G285" i="10"/>
  <c r="L285" i="10"/>
  <c r="G283" i="10"/>
  <c r="L283" i="10"/>
  <c r="G268" i="10"/>
  <c r="L268" i="10"/>
  <c r="G264" i="10"/>
  <c r="L264" i="10"/>
  <c r="G260" i="10"/>
  <c r="L260" i="10"/>
  <c r="G256" i="10"/>
  <c r="L256" i="10"/>
  <c r="G252" i="10"/>
  <c r="L252" i="10"/>
  <c r="G225" i="10"/>
  <c r="I225" i="10"/>
  <c r="G209" i="10"/>
  <c r="I209" i="10"/>
  <c r="Z285" i="12"/>
  <c r="G285" i="12"/>
  <c r="AU285" i="12"/>
  <c r="Z276" i="12"/>
  <c r="G276" i="12"/>
  <c r="AU276" i="12"/>
  <c r="Z253" i="12"/>
  <c r="G253" i="12"/>
  <c r="AU253" i="12"/>
  <c r="Z233" i="12"/>
  <c r="G233" i="12"/>
  <c r="AU224" i="12"/>
  <c r="G224" i="12"/>
  <c r="Z224" i="12"/>
  <c r="AU220" i="12"/>
  <c r="G220" i="12"/>
  <c r="Z220" i="12"/>
  <c r="AU216" i="12"/>
  <c r="G216" i="12"/>
  <c r="Z216" i="12"/>
  <c r="G211" i="12"/>
  <c r="AU211" i="12"/>
  <c r="Z211" i="12"/>
  <c r="Q201" i="12"/>
  <c r="Z201" i="12"/>
  <c r="AU201" i="12"/>
  <c r="AT137" i="12"/>
  <c r="AS137" i="12"/>
  <c r="AR137" i="12"/>
  <c r="AQ137" i="12"/>
  <c r="AP137" i="12"/>
  <c r="AO137" i="12"/>
  <c r="AN137" i="12"/>
  <c r="AM137" i="12"/>
  <c r="AL137" i="12"/>
  <c r="G232" i="12"/>
  <c r="AT228" i="12"/>
  <c r="G199" i="12"/>
  <c r="AU195" i="12"/>
  <c r="Q189" i="12"/>
  <c r="Z189" i="12"/>
  <c r="Q177" i="12"/>
  <c r="Z177" i="12"/>
  <c r="Q176" i="12"/>
  <c r="Z176" i="12"/>
  <c r="AU176" i="12"/>
  <c r="AD175" i="12"/>
  <c r="I175" i="12"/>
  <c r="U175" i="12"/>
  <c r="Z160" i="12"/>
  <c r="AU160" i="12"/>
  <c r="G160" i="12"/>
  <c r="AD158" i="12"/>
  <c r="I158" i="12"/>
  <c r="U158" i="12"/>
  <c r="Z144" i="12"/>
  <c r="AU144" i="12"/>
  <c r="G144" i="12"/>
  <c r="AD142" i="12"/>
  <c r="I142" i="12"/>
  <c r="U142" i="12"/>
  <c r="G129" i="12"/>
  <c r="AU129" i="12"/>
  <c r="Z129" i="12"/>
  <c r="Z123" i="12"/>
  <c r="AU123" i="12"/>
  <c r="G123" i="12"/>
  <c r="Z111" i="12"/>
  <c r="G111" i="12"/>
  <c r="AU111" i="12"/>
  <c r="G104" i="12"/>
  <c r="Z104" i="12"/>
  <c r="AU104" i="12"/>
  <c r="Z296" i="12"/>
  <c r="AS228" i="12"/>
  <c r="AR228" i="12"/>
  <c r="AQ228" i="12"/>
  <c r="AP228" i="12"/>
  <c r="AO228" i="12"/>
  <c r="AN228" i="12"/>
  <c r="AM228" i="12"/>
  <c r="AL228" i="12"/>
  <c r="AT210" i="12"/>
  <c r="AS210" i="12"/>
  <c r="AR210" i="12"/>
  <c r="AQ210" i="12"/>
  <c r="AP210" i="12"/>
  <c r="AO210" i="12"/>
  <c r="AN210" i="12"/>
  <c r="AM210" i="12"/>
  <c r="AL210" i="12"/>
  <c r="G209" i="12"/>
  <c r="Z209" i="12"/>
  <c r="AT205" i="12"/>
  <c r="AS205" i="12"/>
  <c r="AR205" i="12"/>
  <c r="AQ205" i="12"/>
  <c r="AP205" i="12"/>
  <c r="AO205" i="12"/>
  <c r="AN205" i="12"/>
  <c r="AM205" i="12"/>
  <c r="AL205" i="12"/>
  <c r="AU204" i="12"/>
  <c r="G204" i="12"/>
  <c r="Z203" i="12"/>
  <c r="Z198" i="12"/>
  <c r="AT185" i="12"/>
  <c r="AS185" i="12"/>
  <c r="AR185" i="12"/>
  <c r="AQ185" i="12"/>
  <c r="AP185" i="12"/>
  <c r="AO185" i="12"/>
  <c r="AN185" i="12"/>
  <c r="AM185" i="12"/>
  <c r="AL185" i="12"/>
  <c r="G185" i="12"/>
  <c r="Z185" i="12"/>
  <c r="AT181" i="12"/>
  <c r="AS181" i="12"/>
  <c r="AR181" i="12"/>
  <c r="AQ181" i="12"/>
  <c r="AP181" i="12"/>
  <c r="AO181" i="12"/>
  <c r="AN181" i="12"/>
  <c r="AM181" i="12"/>
  <c r="AL181" i="12"/>
  <c r="G181" i="12"/>
  <c r="Z181" i="12"/>
  <c r="AU177" i="12"/>
  <c r="G161" i="12"/>
  <c r="Z161" i="12"/>
  <c r="G145" i="12"/>
  <c r="Z145" i="12"/>
  <c r="Z119" i="12"/>
  <c r="G119" i="12"/>
  <c r="G101" i="12"/>
  <c r="Z101" i="12"/>
  <c r="I97" i="12"/>
  <c r="U97" i="12"/>
  <c r="AD97" i="12"/>
  <c r="AU295" i="12"/>
  <c r="G295" i="12"/>
  <c r="AU287" i="12"/>
  <c r="G287" i="12"/>
  <c r="AU279" i="12"/>
  <c r="G279" i="12"/>
  <c r="AU271" i="12"/>
  <c r="G271" i="12"/>
  <c r="AU263" i="12"/>
  <c r="G263" i="12"/>
  <c r="AU255" i="12"/>
  <c r="G255" i="12"/>
  <c r="K249" i="12"/>
  <c r="K244" i="12"/>
  <c r="AT231" i="12"/>
  <c r="AS231" i="12"/>
  <c r="G228" i="12"/>
  <c r="I213" i="12"/>
  <c r="U213" i="12"/>
  <c r="G207" i="12"/>
  <c r="Z202" i="12"/>
  <c r="Q202" i="12"/>
  <c r="AU198" i="12"/>
  <c r="G197" i="12"/>
  <c r="Z197" i="12"/>
  <c r="AU192" i="12"/>
  <c r="G192" i="12"/>
  <c r="Z164" i="12"/>
  <c r="AU164" i="12"/>
  <c r="G164" i="12"/>
  <c r="AD163" i="12"/>
  <c r="I163" i="12"/>
  <c r="U163" i="12"/>
  <c r="AC162" i="12"/>
  <c r="H162" i="12"/>
  <c r="U162" i="12"/>
  <c r="Z148" i="12"/>
  <c r="AU148" i="12"/>
  <c r="G148" i="12"/>
  <c r="AD147" i="12"/>
  <c r="I147" i="12"/>
  <c r="U147" i="12"/>
  <c r="AD146" i="12"/>
  <c r="I146" i="12"/>
  <c r="U146" i="12"/>
  <c r="Z132" i="12"/>
  <c r="AU132" i="12"/>
  <c r="G132" i="12"/>
  <c r="AC131" i="12"/>
  <c r="H131" i="12"/>
  <c r="U131" i="12"/>
  <c r="G124" i="12"/>
  <c r="AU124" i="12"/>
  <c r="Z124" i="12"/>
  <c r="I105" i="12"/>
  <c r="U105" i="12"/>
  <c r="AD105" i="12"/>
  <c r="AD93" i="12"/>
  <c r="G246" i="12"/>
  <c r="AU246" i="12"/>
  <c r="I231" i="12"/>
  <c r="U231" i="12"/>
  <c r="AU212" i="12"/>
  <c r="G212" i="12"/>
  <c r="AD195" i="12"/>
  <c r="I195" i="12"/>
  <c r="U195" i="12"/>
  <c r="AT191" i="12"/>
  <c r="Z190" i="12"/>
  <c r="Q190" i="12"/>
  <c r="Q188" i="12"/>
  <c r="Z188" i="12"/>
  <c r="AU188" i="12"/>
  <c r="Q184" i="12"/>
  <c r="Z184" i="12"/>
  <c r="AU184" i="12"/>
  <c r="Z180" i="12"/>
  <c r="AU180" i="12"/>
  <c r="G180" i="12"/>
  <c r="G165" i="12"/>
  <c r="Z165" i="12"/>
  <c r="G149" i="12"/>
  <c r="Z149" i="12"/>
  <c r="G133" i="12"/>
  <c r="Z133" i="12"/>
  <c r="AD130" i="12"/>
  <c r="I130" i="12"/>
  <c r="U130" i="12"/>
  <c r="I125" i="12"/>
  <c r="U125" i="12"/>
  <c r="AD125" i="12"/>
  <c r="AT120" i="12"/>
  <c r="AS120" i="12"/>
  <c r="AR120" i="12"/>
  <c r="AQ120" i="12"/>
  <c r="AP120" i="12"/>
  <c r="AO120" i="12"/>
  <c r="AN120" i="12"/>
  <c r="AM120" i="12"/>
  <c r="AL120" i="12"/>
  <c r="G116" i="12"/>
  <c r="AU116" i="12"/>
  <c r="Z116" i="12"/>
  <c r="G112" i="12"/>
  <c r="AU112" i="12"/>
  <c r="Z112" i="12"/>
  <c r="AD109" i="12"/>
  <c r="AC87" i="12"/>
  <c r="AU78" i="12"/>
  <c r="G78" i="12"/>
  <c r="Z78" i="12"/>
  <c r="AU297" i="12"/>
  <c r="G297" i="12"/>
  <c r="Z295" i="12"/>
  <c r="AU289" i="12"/>
  <c r="G289" i="12"/>
  <c r="Z287" i="12"/>
  <c r="AU281" i="12"/>
  <c r="G281" i="12"/>
  <c r="Z279" i="12"/>
  <c r="AU273" i="12"/>
  <c r="G273" i="12"/>
  <c r="Z271" i="12"/>
  <c r="AU265" i="12"/>
  <c r="G265" i="12"/>
  <c r="Z263" i="12"/>
  <c r="AU257" i="12"/>
  <c r="G257" i="12"/>
  <c r="Z255" i="12"/>
  <c r="G242" i="12"/>
  <c r="G241" i="12"/>
  <c r="G239" i="12"/>
  <c r="G237" i="12"/>
  <c r="G236" i="12"/>
  <c r="G235" i="12"/>
  <c r="G234" i="12"/>
  <c r="AR231" i="12"/>
  <c r="AQ231" i="12"/>
  <c r="AU227" i="12"/>
  <c r="AU225" i="12"/>
  <c r="AU221" i="12"/>
  <c r="G221" i="12"/>
  <c r="AU217" i="12"/>
  <c r="AT213" i="12"/>
  <c r="AS213" i="12"/>
  <c r="AR213" i="12"/>
  <c r="AQ213" i="12"/>
  <c r="AP213" i="12"/>
  <c r="AO213" i="12"/>
  <c r="AN213" i="12"/>
  <c r="AM213" i="12"/>
  <c r="AL213" i="12"/>
  <c r="G210" i="12"/>
  <c r="G205" i="12"/>
  <c r="Z205" i="12"/>
  <c r="Z204" i="12"/>
  <c r="AU200" i="12"/>
  <c r="G200" i="12"/>
  <c r="Z199" i="12"/>
  <c r="Z194" i="12"/>
  <c r="AD194" i="12"/>
  <c r="AS191" i="12"/>
  <c r="AR191" i="12"/>
  <c r="AQ191" i="12"/>
  <c r="AP191" i="12"/>
  <c r="AO191" i="12"/>
  <c r="AN191" i="12"/>
  <c r="AM191" i="12"/>
  <c r="AL191" i="12"/>
  <c r="Z168" i="12"/>
  <c r="AU168" i="12"/>
  <c r="G168" i="12"/>
  <c r="AD166" i="12"/>
  <c r="I166" i="12"/>
  <c r="U166" i="12"/>
  <c r="AT161" i="12"/>
  <c r="AS161" i="12"/>
  <c r="AR161" i="12"/>
  <c r="AQ161" i="12"/>
  <c r="AP161" i="12"/>
  <c r="AO161" i="12"/>
  <c r="AN161" i="12"/>
  <c r="AM161" i="12"/>
  <c r="AL161" i="12"/>
  <c r="Z152" i="12"/>
  <c r="AU152" i="12"/>
  <c r="G152" i="12"/>
  <c r="AD150" i="12"/>
  <c r="I150" i="12"/>
  <c r="U150" i="12"/>
  <c r="AT145" i="12"/>
  <c r="AS145" i="12"/>
  <c r="AR145" i="12"/>
  <c r="AQ145" i="12"/>
  <c r="AP145" i="12"/>
  <c r="AO145" i="12"/>
  <c r="AN145" i="12"/>
  <c r="AM145" i="12"/>
  <c r="AL145" i="12"/>
  <c r="Z136" i="12"/>
  <c r="AU136" i="12"/>
  <c r="G136" i="12"/>
  <c r="AD135" i="12"/>
  <c r="I135" i="12"/>
  <c r="U135" i="12"/>
  <c r="AD134" i="12"/>
  <c r="I134" i="12"/>
  <c r="U134" i="12"/>
  <c r="AU106" i="12"/>
  <c r="G106" i="12"/>
  <c r="Z106" i="12"/>
  <c r="AU70" i="12"/>
  <c r="G70" i="12"/>
  <c r="Z70" i="12"/>
  <c r="I227" i="12"/>
  <c r="U227" i="12"/>
  <c r="Z225" i="12"/>
  <c r="AD225" i="12"/>
  <c r="Z217" i="12"/>
  <c r="AE217" i="12"/>
  <c r="G203" i="12"/>
  <c r="AT199" i="12"/>
  <c r="AD198" i="12"/>
  <c r="AT194" i="12"/>
  <c r="AS194" i="12"/>
  <c r="AR194" i="12"/>
  <c r="AQ194" i="12"/>
  <c r="AP194" i="12"/>
  <c r="AO194" i="12"/>
  <c r="AN194" i="12"/>
  <c r="AM194" i="12"/>
  <c r="AL194" i="12"/>
  <c r="G193" i="12"/>
  <c r="Z193" i="12"/>
  <c r="AT189" i="12"/>
  <c r="AS189" i="12"/>
  <c r="AR189" i="12"/>
  <c r="AQ189" i="12"/>
  <c r="AP189" i="12"/>
  <c r="AO189" i="12"/>
  <c r="AN189" i="12"/>
  <c r="AM189" i="12"/>
  <c r="AL189" i="12"/>
  <c r="AD183" i="12"/>
  <c r="I183" i="12"/>
  <c r="U183" i="12"/>
  <c r="G169" i="12"/>
  <c r="Z169" i="12"/>
  <c r="G153" i="12"/>
  <c r="Z153" i="12"/>
  <c r="G137" i="12"/>
  <c r="Z137" i="12"/>
  <c r="I127" i="12"/>
  <c r="U127" i="12"/>
  <c r="AT119" i="12"/>
  <c r="AS119" i="12"/>
  <c r="AR119" i="12"/>
  <c r="AQ119" i="12"/>
  <c r="AP119" i="12"/>
  <c r="AO119" i="12"/>
  <c r="AN119" i="12"/>
  <c r="AM119" i="12"/>
  <c r="AL119" i="12"/>
  <c r="I117" i="12"/>
  <c r="U117" i="12"/>
  <c r="AD117" i="12"/>
  <c r="I113" i="12"/>
  <c r="U113" i="12"/>
  <c r="AD113" i="12"/>
  <c r="AT101" i="12"/>
  <c r="AS101" i="12"/>
  <c r="AR101" i="12"/>
  <c r="AQ101" i="12"/>
  <c r="AP101" i="12"/>
  <c r="AO101" i="12"/>
  <c r="AN101" i="12"/>
  <c r="AM101" i="12"/>
  <c r="AL101" i="12"/>
  <c r="AT93" i="12"/>
  <c r="AS93" i="12"/>
  <c r="AR93" i="12"/>
  <c r="AQ93" i="12"/>
  <c r="AP93" i="12"/>
  <c r="AO93" i="12"/>
  <c r="AN93" i="12"/>
  <c r="AM93" i="12"/>
  <c r="AL93" i="12"/>
  <c r="Z88" i="12"/>
  <c r="G88" i="12"/>
  <c r="AU88" i="12"/>
  <c r="Z297" i="12"/>
  <c r="Z289" i="12"/>
  <c r="Z281" i="12"/>
  <c r="Z273" i="12"/>
  <c r="Z265" i="12"/>
  <c r="Z257" i="12"/>
  <c r="AT248" i="12"/>
  <c r="AS248" i="12"/>
  <c r="AR248" i="12"/>
  <c r="AQ248" i="12"/>
  <c r="AP248" i="12"/>
  <c r="AO248" i="12"/>
  <c r="AN248" i="12"/>
  <c r="AM248" i="12"/>
  <c r="AL248" i="12"/>
  <c r="AS244" i="12"/>
  <c r="AR244" i="12"/>
  <c r="AQ244" i="12"/>
  <c r="AP244" i="12"/>
  <c r="AO244" i="12"/>
  <c r="AN244" i="12"/>
  <c r="AM244" i="12"/>
  <c r="AL244" i="12"/>
  <c r="AU242" i="12"/>
  <c r="Z242" i="12"/>
  <c r="Z241" i="12"/>
  <c r="AU239" i="12"/>
  <c r="Z239" i="12"/>
  <c r="AU237" i="12"/>
  <c r="AT232" i="12"/>
  <c r="AS232" i="12"/>
  <c r="AR232" i="12"/>
  <c r="AQ232" i="12"/>
  <c r="AP232" i="12"/>
  <c r="AO232" i="12"/>
  <c r="AN232" i="12"/>
  <c r="AM232" i="12"/>
  <c r="AL232" i="12"/>
  <c r="AP231" i="12"/>
  <c r="AO231" i="12"/>
  <c r="AN231" i="12"/>
  <c r="AM231" i="12"/>
  <c r="AL231" i="12"/>
  <c r="Z212" i="12"/>
  <c r="AU209" i="12"/>
  <c r="AU208" i="12"/>
  <c r="G208" i="12"/>
  <c r="Z207" i="12"/>
  <c r="AS199" i="12"/>
  <c r="AR199" i="12"/>
  <c r="AQ199" i="12"/>
  <c r="AP199" i="12"/>
  <c r="AO199" i="12"/>
  <c r="AN199" i="12"/>
  <c r="AM199" i="12"/>
  <c r="AL199" i="12"/>
  <c r="Z191" i="12"/>
  <c r="Q191" i="12"/>
  <c r="Z172" i="12"/>
  <c r="AU172" i="12"/>
  <c r="G172" i="12"/>
  <c r="AD171" i="12"/>
  <c r="I171" i="12"/>
  <c r="U171" i="12"/>
  <c r="AU165" i="12"/>
  <c r="Z156" i="12"/>
  <c r="AU156" i="12"/>
  <c r="G156" i="12"/>
  <c r="AD155" i="12"/>
  <c r="I155" i="12"/>
  <c r="U155" i="12"/>
  <c r="AD154" i="12"/>
  <c r="I154" i="12"/>
  <c r="U154" i="12"/>
  <c r="AU149" i="12"/>
  <c r="Z140" i="12"/>
  <c r="AU140" i="12"/>
  <c r="G140" i="12"/>
  <c r="AD139" i="12"/>
  <c r="I139" i="12"/>
  <c r="U139" i="12"/>
  <c r="AD138" i="12"/>
  <c r="I138" i="12"/>
  <c r="U138" i="12"/>
  <c r="AU133" i="12"/>
  <c r="AU118" i="12"/>
  <c r="G118" i="12"/>
  <c r="Z118" i="12"/>
  <c r="G100" i="12"/>
  <c r="Z100" i="12"/>
  <c r="AU100" i="12"/>
  <c r="AD95" i="12"/>
  <c r="AR174" i="12"/>
  <c r="AQ174" i="12"/>
  <c r="AP174" i="12"/>
  <c r="AO174" i="12"/>
  <c r="AN174" i="12"/>
  <c r="AM174" i="12"/>
  <c r="AL174" i="12"/>
  <c r="AR170" i="12"/>
  <c r="Q167" i="12"/>
  <c r="AR166" i="12"/>
  <c r="AQ166" i="12"/>
  <c r="AP166" i="12"/>
  <c r="AO166" i="12"/>
  <c r="AN166" i="12"/>
  <c r="AM166" i="12"/>
  <c r="AL166" i="12"/>
  <c r="AR162" i="12"/>
  <c r="AR158" i="12"/>
  <c r="AQ158" i="12"/>
  <c r="AP158" i="12"/>
  <c r="AO158" i="12"/>
  <c r="AN158" i="12"/>
  <c r="AM158" i="12"/>
  <c r="AL158" i="12"/>
  <c r="AR154" i="12"/>
  <c r="AR150" i="12"/>
  <c r="AQ150" i="12"/>
  <c r="AP150" i="12"/>
  <c r="AO150" i="12"/>
  <c r="AN150" i="12"/>
  <c r="AM150" i="12"/>
  <c r="AL150" i="12"/>
  <c r="AR146" i="12"/>
  <c r="AR142" i="12"/>
  <c r="AQ142" i="12"/>
  <c r="AP142" i="12"/>
  <c r="AO142" i="12"/>
  <c r="AN142" i="12"/>
  <c r="AM142" i="12"/>
  <c r="AL142" i="12"/>
  <c r="AP139" i="12"/>
  <c r="AR138" i="12"/>
  <c r="AP135" i="12"/>
  <c r="AR134" i="12"/>
  <c r="AQ134" i="12"/>
  <c r="AP134" i="12"/>
  <c r="AO134" i="12"/>
  <c r="AN134" i="12"/>
  <c r="AM134" i="12"/>
  <c r="AL134" i="12"/>
  <c r="AP131" i="12"/>
  <c r="AR130" i="12"/>
  <c r="Z127" i="12"/>
  <c r="Z122" i="12"/>
  <c r="I121" i="12"/>
  <c r="U121" i="12"/>
  <c r="AT117" i="12"/>
  <c r="AU115" i="12"/>
  <c r="AR114" i="12"/>
  <c r="AQ114" i="12"/>
  <c r="AP114" i="12"/>
  <c r="AS108" i="12"/>
  <c r="AR108" i="12"/>
  <c r="AQ108" i="12"/>
  <c r="AP108" i="12"/>
  <c r="AO108" i="12"/>
  <c r="AN108" i="12"/>
  <c r="AM108" i="12"/>
  <c r="AL108" i="12"/>
  <c r="AD108" i="12"/>
  <c r="AT105" i="12"/>
  <c r="I79" i="12"/>
  <c r="U79" i="12"/>
  <c r="I71" i="12"/>
  <c r="U71" i="12"/>
  <c r="Z55" i="12"/>
  <c r="AU55" i="12"/>
  <c r="G55" i="12"/>
  <c r="AQ170" i="12"/>
  <c r="AQ162" i="12"/>
  <c r="AQ154" i="12"/>
  <c r="AP154" i="12"/>
  <c r="AO154" i="12"/>
  <c r="AN154" i="12"/>
  <c r="AM154" i="12"/>
  <c r="AL154" i="12"/>
  <c r="AQ146" i="12"/>
  <c r="AP146" i="12"/>
  <c r="AO146" i="12"/>
  <c r="AN146" i="12"/>
  <c r="AM146" i="12"/>
  <c r="AL146" i="12"/>
  <c r="AO139" i="12"/>
  <c r="AN139" i="12"/>
  <c r="AM139" i="12"/>
  <c r="AL139" i="12"/>
  <c r="AQ138" i="12"/>
  <c r="AP138" i="12"/>
  <c r="AO138" i="12"/>
  <c r="AN138" i="12"/>
  <c r="AM138" i="12"/>
  <c r="AL138" i="12"/>
  <c r="AO135" i="12"/>
  <c r="AO131" i="12"/>
  <c r="AN131" i="12"/>
  <c r="AM131" i="12"/>
  <c r="AL131" i="12"/>
  <c r="AQ130" i="12"/>
  <c r="AU128" i="12"/>
  <c r="Z120" i="12"/>
  <c r="AS117" i="12"/>
  <c r="AR117" i="12"/>
  <c r="AQ117" i="12"/>
  <c r="AP117" i="12"/>
  <c r="AO117" i="12"/>
  <c r="AN117" i="12"/>
  <c r="AM117" i="12"/>
  <c r="AL117" i="12"/>
  <c r="AO114" i="12"/>
  <c r="AU113" i="12"/>
  <c r="AD110" i="12"/>
  <c r="AR110" i="12"/>
  <c r="AQ110" i="12"/>
  <c r="AP110" i="12"/>
  <c r="AO110" i="12"/>
  <c r="AN110" i="12"/>
  <c r="AM110" i="12"/>
  <c r="AL110" i="12"/>
  <c r="AS105" i="12"/>
  <c r="AR105" i="12"/>
  <c r="AQ105" i="12"/>
  <c r="AP105" i="12"/>
  <c r="AO105" i="12"/>
  <c r="AN105" i="12"/>
  <c r="AM105" i="12"/>
  <c r="AL105" i="12"/>
  <c r="AD91" i="12"/>
  <c r="AU61" i="12"/>
  <c r="G61" i="12"/>
  <c r="Z61" i="12"/>
  <c r="I58" i="12"/>
  <c r="U58" i="12"/>
  <c r="AT22" i="12"/>
  <c r="AS22" i="12"/>
  <c r="AR22" i="12"/>
  <c r="AQ22" i="12"/>
  <c r="AP22" i="12"/>
  <c r="AO22" i="12"/>
  <c r="AN22" i="12"/>
  <c r="AM22" i="12"/>
  <c r="AL22" i="12"/>
  <c r="G187" i="12"/>
  <c r="G179" i="12"/>
  <c r="AP170" i="12"/>
  <c r="AP162" i="12"/>
  <c r="AO162" i="12"/>
  <c r="AN162" i="12"/>
  <c r="AM162" i="12"/>
  <c r="AL162" i="12"/>
  <c r="G159" i="12"/>
  <c r="G151" i="12"/>
  <c r="G143" i="12"/>
  <c r="AN135" i="12"/>
  <c r="AM135" i="12"/>
  <c r="AL135" i="12"/>
  <c r="AP130" i="12"/>
  <c r="AO130" i="12"/>
  <c r="AN130" i="12"/>
  <c r="AM130" i="12"/>
  <c r="AL130" i="12"/>
  <c r="AT126" i="12"/>
  <c r="AD121" i="12"/>
  <c r="G115" i="12"/>
  <c r="AN114" i="12"/>
  <c r="AM114" i="12"/>
  <c r="AL114" i="12"/>
  <c r="Z114" i="12"/>
  <c r="AU107" i="12"/>
  <c r="H103" i="12"/>
  <c r="U103" i="12"/>
  <c r="AU98" i="12"/>
  <c r="G98" i="12"/>
  <c r="AU90" i="12"/>
  <c r="G90" i="12"/>
  <c r="Z90" i="12"/>
  <c r="Z80" i="12"/>
  <c r="AU80" i="12"/>
  <c r="G80" i="12"/>
  <c r="Z72" i="12"/>
  <c r="AU72" i="12"/>
  <c r="G72" i="12"/>
  <c r="AU64" i="12"/>
  <c r="G64" i="12"/>
  <c r="Z64" i="12"/>
  <c r="BI52" i="12"/>
  <c r="BH52" i="12"/>
  <c r="BG52" i="12"/>
  <c r="BF52" i="12"/>
  <c r="BE52" i="12"/>
  <c r="BD52" i="12"/>
  <c r="BC52" i="12"/>
  <c r="H50" i="12"/>
  <c r="U50" i="12"/>
  <c r="H25" i="12"/>
  <c r="U25" i="12"/>
  <c r="AC25" i="12"/>
  <c r="AO170" i="12"/>
  <c r="AN170" i="12"/>
  <c r="AM170" i="12"/>
  <c r="AL170" i="12"/>
  <c r="AD128" i="12"/>
  <c r="AS126" i="12"/>
  <c r="AR126" i="12"/>
  <c r="AQ126" i="12"/>
  <c r="AP126" i="12"/>
  <c r="AO126" i="12"/>
  <c r="AN126" i="12"/>
  <c r="AM126" i="12"/>
  <c r="AL126" i="12"/>
  <c r="AT122" i="12"/>
  <c r="AS122" i="12"/>
  <c r="AR122" i="12"/>
  <c r="AQ122" i="12"/>
  <c r="AP122" i="12"/>
  <c r="AO122" i="12"/>
  <c r="AN122" i="12"/>
  <c r="AM122" i="12"/>
  <c r="AL122" i="12"/>
  <c r="I109" i="12"/>
  <c r="U109" i="12"/>
  <c r="AT99" i="12"/>
  <c r="AS99" i="12"/>
  <c r="AR99" i="12"/>
  <c r="AQ99" i="12"/>
  <c r="AP99" i="12"/>
  <c r="AO99" i="12"/>
  <c r="AN99" i="12"/>
  <c r="AM99" i="12"/>
  <c r="AL99" i="12"/>
  <c r="AT97" i="12"/>
  <c r="I93" i="12"/>
  <c r="U93" i="12"/>
  <c r="AU86" i="12"/>
  <c r="G86" i="12"/>
  <c r="Z86" i="12"/>
  <c r="AU82" i="12"/>
  <c r="G82" i="12"/>
  <c r="Z82" i="12"/>
  <c r="AU74" i="12"/>
  <c r="G74" i="12"/>
  <c r="Z74" i="12"/>
  <c r="AU66" i="12"/>
  <c r="G66" i="12"/>
  <c r="Z66" i="12"/>
  <c r="AU59" i="12"/>
  <c r="G59" i="12"/>
  <c r="Z59" i="12"/>
  <c r="Z56" i="12"/>
  <c r="AU56" i="12"/>
  <c r="G56" i="12"/>
  <c r="I34" i="12"/>
  <c r="U34" i="12"/>
  <c r="BA25" i="12"/>
  <c r="BB25" i="12"/>
  <c r="BI2" i="12"/>
  <c r="BH2" i="12"/>
  <c r="BG2" i="12"/>
  <c r="BF2" i="12"/>
  <c r="BE2" i="12"/>
  <c r="BD2" i="12"/>
  <c r="BC2" i="12"/>
  <c r="BJ2" i="12"/>
  <c r="BK2" i="12"/>
  <c r="AT187" i="12"/>
  <c r="AS187" i="12"/>
  <c r="AR187" i="12"/>
  <c r="AQ187" i="12"/>
  <c r="AP187" i="12"/>
  <c r="AO187" i="12"/>
  <c r="AN187" i="12"/>
  <c r="AM187" i="12"/>
  <c r="AL187" i="12"/>
  <c r="AT183" i="12"/>
  <c r="AS183" i="12"/>
  <c r="AR183" i="12"/>
  <c r="AQ183" i="12"/>
  <c r="AP183" i="12"/>
  <c r="AO183" i="12"/>
  <c r="AN183" i="12"/>
  <c r="AM183" i="12"/>
  <c r="AL183" i="12"/>
  <c r="AT179" i="12"/>
  <c r="AS179" i="12"/>
  <c r="AR179" i="12"/>
  <c r="AQ179" i="12"/>
  <c r="AP179" i="12"/>
  <c r="AO179" i="12"/>
  <c r="AN179" i="12"/>
  <c r="AM179" i="12"/>
  <c r="AL179" i="12"/>
  <c r="AT175" i="12"/>
  <c r="AS175" i="12"/>
  <c r="AR175" i="12"/>
  <c r="AQ175" i="12"/>
  <c r="AP175" i="12"/>
  <c r="AO175" i="12"/>
  <c r="AN175" i="12"/>
  <c r="AM175" i="12"/>
  <c r="AL175" i="12"/>
  <c r="G174" i="12"/>
  <c r="AT171" i="12"/>
  <c r="AS171" i="12"/>
  <c r="AR171" i="12"/>
  <c r="AQ171" i="12"/>
  <c r="AP171" i="12"/>
  <c r="AO171" i="12"/>
  <c r="AN171" i="12"/>
  <c r="AM171" i="12"/>
  <c r="AL171" i="12"/>
  <c r="G170" i="12"/>
  <c r="AT167" i="12"/>
  <c r="AS167" i="12"/>
  <c r="AR167" i="12"/>
  <c r="AQ167" i="12"/>
  <c r="AP167" i="12"/>
  <c r="AO167" i="12"/>
  <c r="AN167" i="12"/>
  <c r="AM167" i="12"/>
  <c r="AL167" i="12"/>
  <c r="AT163" i="12"/>
  <c r="AS163" i="12"/>
  <c r="AR163" i="12"/>
  <c r="AQ163" i="12"/>
  <c r="AP163" i="12"/>
  <c r="AO163" i="12"/>
  <c r="AN163" i="12"/>
  <c r="AM163" i="12"/>
  <c r="AL163" i="12"/>
  <c r="AT159" i="12"/>
  <c r="AS159" i="12"/>
  <c r="AR159" i="12"/>
  <c r="AQ159" i="12"/>
  <c r="AP159" i="12"/>
  <c r="AO159" i="12"/>
  <c r="AN159" i="12"/>
  <c r="AM159" i="12"/>
  <c r="AL159" i="12"/>
  <c r="AT155" i="12"/>
  <c r="AS155" i="12"/>
  <c r="AR155" i="12"/>
  <c r="AQ155" i="12"/>
  <c r="AP155" i="12"/>
  <c r="AO155" i="12"/>
  <c r="AN155" i="12"/>
  <c r="AM155" i="12"/>
  <c r="AL155" i="12"/>
  <c r="AT151" i="12"/>
  <c r="AS151" i="12"/>
  <c r="AR151" i="12"/>
  <c r="AQ151" i="12"/>
  <c r="AP151" i="12"/>
  <c r="AO151" i="12"/>
  <c r="AN151" i="12"/>
  <c r="AM151" i="12"/>
  <c r="AL151" i="12"/>
  <c r="AT147" i="12"/>
  <c r="AS147" i="12"/>
  <c r="AR147" i="12"/>
  <c r="AQ147" i="12"/>
  <c r="AP147" i="12"/>
  <c r="AO147" i="12"/>
  <c r="AN147" i="12"/>
  <c r="AM147" i="12"/>
  <c r="AL147" i="12"/>
  <c r="AT143" i="12"/>
  <c r="AS143" i="12"/>
  <c r="AR143" i="12"/>
  <c r="AQ143" i="12"/>
  <c r="AP143" i="12"/>
  <c r="AO143" i="12"/>
  <c r="AN143" i="12"/>
  <c r="AM143" i="12"/>
  <c r="AL143" i="12"/>
  <c r="G126" i="12"/>
  <c r="G107" i="12"/>
  <c r="AS103" i="12"/>
  <c r="AR103" i="12"/>
  <c r="AQ103" i="12"/>
  <c r="AT103" i="12"/>
  <c r="AP103" i="12"/>
  <c r="AO103" i="12"/>
  <c r="AN103" i="12"/>
  <c r="AM103" i="12"/>
  <c r="AL103" i="12"/>
  <c r="Z103" i="12"/>
  <c r="AD99" i="12"/>
  <c r="AS97" i="12"/>
  <c r="AR97" i="12"/>
  <c r="AQ97" i="12"/>
  <c r="AP97" i="12"/>
  <c r="AO97" i="12"/>
  <c r="AN97" i="12"/>
  <c r="AM97" i="12"/>
  <c r="AL97" i="12"/>
  <c r="I83" i="12"/>
  <c r="U83" i="12"/>
  <c r="I75" i="12"/>
  <c r="U75" i="12"/>
  <c r="I67" i="12"/>
  <c r="U67" i="12"/>
  <c r="AU65" i="12"/>
  <c r="G65" i="12"/>
  <c r="Z65" i="12"/>
  <c r="AU62" i="12"/>
  <c r="G62" i="12"/>
  <c r="Z62" i="12"/>
  <c r="AU51" i="12"/>
  <c r="Q51" i="12"/>
  <c r="Z51" i="12"/>
  <c r="AD45" i="12"/>
  <c r="Z39" i="12"/>
  <c r="AU39" i="12"/>
  <c r="G39" i="12"/>
  <c r="AE37" i="12"/>
  <c r="AD29" i="12"/>
  <c r="BA24" i="12"/>
  <c r="BB24" i="12"/>
  <c r="Z24" i="12"/>
  <c r="G24" i="12"/>
  <c r="AU24" i="12"/>
  <c r="AS127" i="12"/>
  <c r="AR127" i="12"/>
  <c r="AQ127" i="12"/>
  <c r="AP127" i="12"/>
  <c r="AO127" i="12"/>
  <c r="AN127" i="12"/>
  <c r="AM127" i="12"/>
  <c r="AL127" i="12"/>
  <c r="G120" i="12"/>
  <c r="I89" i="12"/>
  <c r="U89" i="12"/>
  <c r="BA57" i="12"/>
  <c r="BB57" i="12"/>
  <c r="I42" i="12"/>
  <c r="U42" i="12"/>
  <c r="AU35" i="12"/>
  <c r="G35" i="12"/>
  <c r="Z35" i="12"/>
  <c r="BG33" i="12"/>
  <c r="BF33" i="12"/>
  <c r="BE33" i="12"/>
  <c r="BD33" i="12"/>
  <c r="BC33" i="12"/>
  <c r="Z27" i="12"/>
  <c r="G27" i="12"/>
  <c r="AU27" i="12"/>
  <c r="AT127" i="12"/>
  <c r="AT125" i="12"/>
  <c r="AS125" i="12"/>
  <c r="AR125" i="12"/>
  <c r="AQ125" i="12"/>
  <c r="AP125" i="12"/>
  <c r="AO125" i="12"/>
  <c r="AN125" i="12"/>
  <c r="AM125" i="12"/>
  <c r="AL125" i="12"/>
  <c r="AD122" i="12"/>
  <c r="AU102" i="12"/>
  <c r="G102" i="12"/>
  <c r="AU94" i="12"/>
  <c r="G94" i="12"/>
  <c r="Z84" i="12"/>
  <c r="AU84" i="12"/>
  <c r="G84" i="12"/>
  <c r="Z76" i="12"/>
  <c r="AU76" i="12"/>
  <c r="G76" i="12"/>
  <c r="Z68" i="12"/>
  <c r="AU68" i="12"/>
  <c r="G68" i="12"/>
  <c r="AU60" i="12"/>
  <c r="G60" i="12"/>
  <c r="Z60" i="12"/>
  <c r="BA49" i="12"/>
  <c r="BB49" i="12"/>
  <c r="Z47" i="12"/>
  <c r="AU47" i="12"/>
  <c r="Q47" i="12"/>
  <c r="BI44" i="12"/>
  <c r="BH44" i="12"/>
  <c r="BG44" i="12"/>
  <c r="BF44" i="12"/>
  <c r="BE44" i="12"/>
  <c r="BD44" i="12"/>
  <c r="BC44" i="12"/>
  <c r="BI36" i="12"/>
  <c r="BH36" i="12"/>
  <c r="BG36" i="12"/>
  <c r="BF36" i="12"/>
  <c r="BE36" i="12"/>
  <c r="BD36" i="12"/>
  <c r="BC36" i="12"/>
  <c r="Z31" i="12"/>
  <c r="AU31" i="12"/>
  <c r="Q31" i="12"/>
  <c r="Z28" i="12"/>
  <c r="AU28" i="12"/>
  <c r="Q28" i="12"/>
  <c r="AD81" i="12"/>
  <c r="AD77" i="12"/>
  <c r="AD73" i="12"/>
  <c r="AD69" i="12"/>
  <c r="AD57" i="12"/>
  <c r="AD41" i="12"/>
  <c r="BL3" i="12"/>
  <c r="G297" i="13"/>
  <c r="AU297" i="13"/>
  <c r="Z297" i="13"/>
  <c r="G292" i="13"/>
  <c r="AU292" i="13"/>
  <c r="AT286" i="13"/>
  <c r="AS286" i="13"/>
  <c r="AR286" i="13"/>
  <c r="AQ286" i="13"/>
  <c r="AP286" i="13"/>
  <c r="AO286" i="13"/>
  <c r="AN286" i="13"/>
  <c r="AM286" i="13"/>
  <c r="AL286" i="13"/>
  <c r="K270" i="13"/>
  <c r="Z269" i="13"/>
  <c r="G269" i="13"/>
  <c r="AU269" i="13"/>
  <c r="K260" i="13"/>
  <c r="AF260" i="13"/>
  <c r="AT213" i="13"/>
  <c r="AS213" i="13"/>
  <c r="AR213" i="13"/>
  <c r="AQ213" i="13"/>
  <c r="AP213" i="13"/>
  <c r="AO213" i="13"/>
  <c r="AN213" i="13"/>
  <c r="AM213" i="13"/>
  <c r="AL213" i="13"/>
  <c r="G212" i="13"/>
  <c r="AU212" i="13"/>
  <c r="Z212" i="13"/>
  <c r="AS172" i="13"/>
  <c r="AR172" i="13"/>
  <c r="AQ172" i="13"/>
  <c r="AP172" i="13"/>
  <c r="AO172" i="13"/>
  <c r="AN172" i="13"/>
  <c r="AM172" i="13"/>
  <c r="AL172" i="13"/>
  <c r="AT172" i="13"/>
  <c r="AD161" i="13"/>
  <c r="I161" i="13"/>
  <c r="U161" i="13"/>
  <c r="AD158" i="13"/>
  <c r="I158" i="13"/>
  <c r="U158" i="13"/>
  <c r="I155" i="13"/>
  <c r="U155" i="13"/>
  <c r="AU148" i="13"/>
  <c r="G148" i="13"/>
  <c r="Z148" i="13"/>
  <c r="BK2" i="13"/>
  <c r="BJ2" i="13"/>
  <c r="BI2" i="13"/>
  <c r="BH2" i="13"/>
  <c r="BG2" i="13"/>
  <c r="BF2" i="13"/>
  <c r="BE2" i="13"/>
  <c r="BD2" i="13"/>
  <c r="BC2" i="13"/>
  <c r="AT58" i="12"/>
  <c r="AS58" i="12"/>
  <c r="AR58" i="12"/>
  <c r="AQ58" i="12"/>
  <c r="AP58" i="12"/>
  <c r="AO58" i="12"/>
  <c r="AN58" i="12"/>
  <c r="AM58" i="12"/>
  <c r="AL58" i="12"/>
  <c r="BK51" i="12"/>
  <c r="BJ51" i="12"/>
  <c r="BI51" i="12"/>
  <c r="BH51" i="12"/>
  <c r="BG51" i="12"/>
  <c r="BF51" i="12"/>
  <c r="BE51" i="12"/>
  <c r="BD51" i="12"/>
  <c r="BC51" i="12"/>
  <c r="AT50" i="12"/>
  <c r="BI45" i="12"/>
  <c r="AR44" i="12"/>
  <c r="AQ44" i="12"/>
  <c r="AP44" i="12"/>
  <c r="AO44" i="12"/>
  <c r="AN44" i="12"/>
  <c r="AM44" i="12"/>
  <c r="AL44" i="12"/>
  <c r="BK43" i="12"/>
  <c r="BJ43" i="12"/>
  <c r="BI43" i="12"/>
  <c r="BH43" i="12"/>
  <c r="BG43" i="12"/>
  <c r="BF43" i="12"/>
  <c r="BE43" i="12"/>
  <c r="BD43" i="12"/>
  <c r="BC43" i="12"/>
  <c r="AT42" i="12"/>
  <c r="BI37" i="12"/>
  <c r="AR36" i="12"/>
  <c r="AQ36" i="12"/>
  <c r="AP36" i="12"/>
  <c r="AO36" i="12"/>
  <c r="AN36" i="12"/>
  <c r="AM36" i="12"/>
  <c r="AL36" i="12"/>
  <c r="BK35" i="12"/>
  <c r="AT34" i="12"/>
  <c r="AS34" i="12"/>
  <c r="AR34" i="12"/>
  <c r="AQ34" i="12"/>
  <c r="AP34" i="12"/>
  <c r="AO34" i="12"/>
  <c r="AN34" i="12"/>
  <c r="AM34" i="12"/>
  <c r="AL34" i="12"/>
  <c r="BI29" i="12"/>
  <c r="BK22" i="12"/>
  <c r="BJ22" i="12"/>
  <c r="BI22" i="12"/>
  <c r="BH22" i="12"/>
  <c r="BG22" i="12"/>
  <c r="BF22" i="12"/>
  <c r="BE22" i="12"/>
  <c r="BD22" i="12"/>
  <c r="BC22" i="12"/>
  <c r="K294" i="13"/>
  <c r="Z293" i="13"/>
  <c r="G293" i="13"/>
  <c r="AU293" i="13"/>
  <c r="Z275" i="13"/>
  <c r="G275" i="13"/>
  <c r="AU275" i="13"/>
  <c r="Z259" i="13"/>
  <c r="AU259" i="13"/>
  <c r="G259" i="13"/>
  <c r="K246" i="13"/>
  <c r="AF246" i="13"/>
  <c r="AC162" i="13"/>
  <c r="H162" i="13"/>
  <c r="U162" i="13"/>
  <c r="AT89" i="12"/>
  <c r="AS89" i="12"/>
  <c r="AR89" i="12"/>
  <c r="AQ89" i="12"/>
  <c r="AP89" i="12"/>
  <c r="AO89" i="12"/>
  <c r="AN89" i="12"/>
  <c r="AM89" i="12"/>
  <c r="AL89" i="12"/>
  <c r="AT85" i="12"/>
  <c r="AS85" i="12"/>
  <c r="AR85" i="12"/>
  <c r="AT81" i="12"/>
  <c r="AS81" i="12"/>
  <c r="AR81" i="12"/>
  <c r="AT77" i="12"/>
  <c r="AS77" i="12"/>
  <c r="AR77" i="12"/>
  <c r="AQ77" i="12"/>
  <c r="AP77" i="12"/>
  <c r="AO77" i="12"/>
  <c r="AN77" i="12"/>
  <c r="AM77" i="12"/>
  <c r="AL77" i="12"/>
  <c r="AT73" i="12"/>
  <c r="AS73" i="12"/>
  <c r="AR73" i="12"/>
  <c r="AQ73" i="12"/>
  <c r="AP73" i="12"/>
  <c r="AO73" i="12"/>
  <c r="AN73" i="12"/>
  <c r="AM73" i="12"/>
  <c r="AL73" i="12"/>
  <c r="AT69" i="12"/>
  <c r="AS69" i="12"/>
  <c r="AR69" i="12"/>
  <c r="BK65" i="12"/>
  <c r="BJ65" i="12"/>
  <c r="BI65" i="12"/>
  <c r="BK64" i="12"/>
  <c r="BJ64" i="12"/>
  <c r="BI64" i="12"/>
  <c r="BK63" i="12"/>
  <c r="BJ63" i="12"/>
  <c r="BI63" i="12"/>
  <c r="BH63" i="12"/>
  <c r="BG63" i="12"/>
  <c r="BF63" i="12"/>
  <c r="BE63" i="12"/>
  <c r="BD63" i="12"/>
  <c r="BC63" i="12"/>
  <c r="BK62" i="12"/>
  <c r="BJ62" i="12"/>
  <c r="BI62" i="12"/>
  <c r="BK61" i="12"/>
  <c r="BJ61" i="12"/>
  <c r="BI61" i="12"/>
  <c r="BK60" i="12"/>
  <c r="BJ60" i="12"/>
  <c r="BI60" i="12"/>
  <c r="BH60" i="12"/>
  <c r="BG60" i="12"/>
  <c r="BF60" i="12"/>
  <c r="BE60" i="12"/>
  <c r="BD60" i="12"/>
  <c r="BC60" i="12"/>
  <c r="BK59" i="12"/>
  <c r="BJ59" i="12"/>
  <c r="BI59" i="12"/>
  <c r="BH59" i="12"/>
  <c r="BK58" i="12"/>
  <c r="BJ58" i="12"/>
  <c r="BI58" i="12"/>
  <c r="BH58" i="12"/>
  <c r="Z58" i="12"/>
  <c r="AD58" i="12"/>
  <c r="AT57" i="12"/>
  <c r="AS57" i="12"/>
  <c r="AR57" i="12"/>
  <c r="AQ57" i="12"/>
  <c r="BH53" i="12"/>
  <c r="BG53" i="12"/>
  <c r="BF53" i="12"/>
  <c r="BE53" i="12"/>
  <c r="BD53" i="12"/>
  <c r="BC53" i="12"/>
  <c r="Q53" i="12"/>
  <c r="AQ52" i="12"/>
  <c r="AP52" i="12"/>
  <c r="AO52" i="12"/>
  <c r="AN52" i="12"/>
  <c r="AM52" i="12"/>
  <c r="AL52" i="12"/>
  <c r="BK50" i="12"/>
  <c r="BJ50" i="12"/>
  <c r="BI50" i="12"/>
  <c r="BH50" i="12"/>
  <c r="AS50" i="12"/>
  <c r="AR50" i="12"/>
  <c r="AQ50" i="12"/>
  <c r="Z50" i="12"/>
  <c r="AC50" i="12"/>
  <c r="AT49" i="12"/>
  <c r="AS49" i="12"/>
  <c r="AR49" i="12"/>
  <c r="AQ49" i="12"/>
  <c r="Z49" i="12"/>
  <c r="BH45" i="12"/>
  <c r="BG45" i="12"/>
  <c r="BF45" i="12"/>
  <c r="BE45" i="12"/>
  <c r="BD45" i="12"/>
  <c r="BC45" i="12"/>
  <c r="BK42" i="12"/>
  <c r="BJ42" i="12"/>
  <c r="BI42" i="12"/>
  <c r="BH42" i="12"/>
  <c r="AS42" i="12"/>
  <c r="AR42" i="12"/>
  <c r="AQ42" i="12"/>
  <c r="Z42" i="12"/>
  <c r="AT41" i="12"/>
  <c r="AS41" i="12"/>
  <c r="AR41" i="12"/>
  <c r="AQ41" i="12"/>
  <c r="AP41" i="12"/>
  <c r="AO41" i="12"/>
  <c r="AN41" i="12"/>
  <c r="AM41" i="12"/>
  <c r="AL41" i="12"/>
  <c r="BH37" i="12"/>
  <c r="BG37" i="12"/>
  <c r="BF37" i="12"/>
  <c r="BE37" i="12"/>
  <c r="BD37" i="12"/>
  <c r="BC37" i="12"/>
  <c r="BJ35" i="12"/>
  <c r="BI35" i="12"/>
  <c r="BH35" i="12"/>
  <c r="BG35" i="12"/>
  <c r="BF35" i="12"/>
  <c r="BE35" i="12"/>
  <c r="BD35" i="12"/>
  <c r="BC35" i="12"/>
  <c r="BK34" i="12"/>
  <c r="BJ34" i="12"/>
  <c r="BI34" i="12"/>
  <c r="BH34" i="12"/>
  <c r="BG34" i="12"/>
  <c r="BF34" i="12"/>
  <c r="BE34" i="12"/>
  <c r="BD34" i="12"/>
  <c r="BC34" i="12"/>
  <c r="Z34" i="12"/>
  <c r="AD34" i="12"/>
  <c r="AT33" i="12"/>
  <c r="AS33" i="12"/>
  <c r="AR33" i="12"/>
  <c r="AQ33" i="12"/>
  <c r="BH29" i="12"/>
  <c r="BG29" i="12"/>
  <c r="BF29" i="12"/>
  <c r="BE29" i="12"/>
  <c r="BD29" i="12"/>
  <c r="BC29" i="12"/>
  <c r="BK27" i="12"/>
  <c r="BJ27" i="12"/>
  <c r="BI27" i="12"/>
  <c r="BH27" i="12"/>
  <c r="BG27" i="12"/>
  <c r="BF27" i="12"/>
  <c r="BE27" i="12"/>
  <c r="BD27" i="12"/>
  <c r="BC27" i="12"/>
  <c r="AC26" i="12"/>
  <c r="AU21" i="12"/>
  <c r="G281" i="13"/>
  <c r="AU281" i="13"/>
  <c r="Z281" i="13"/>
  <c r="G276" i="13"/>
  <c r="AU276" i="13"/>
  <c r="AT270" i="13"/>
  <c r="AS270" i="13"/>
  <c r="AR270" i="13"/>
  <c r="AQ270" i="13"/>
  <c r="AP270" i="13"/>
  <c r="AO270" i="13"/>
  <c r="AN270" i="13"/>
  <c r="AM270" i="13"/>
  <c r="AL270" i="13"/>
  <c r="AT258" i="13"/>
  <c r="AS258" i="13"/>
  <c r="AR258" i="13"/>
  <c r="AQ258" i="13"/>
  <c r="AP258" i="13"/>
  <c r="AO258" i="13"/>
  <c r="AN258" i="13"/>
  <c r="AM258" i="13"/>
  <c r="AL258" i="13"/>
  <c r="K257" i="13"/>
  <c r="G247" i="13"/>
  <c r="AU247" i="13"/>
  <c r="Z247" i="13"/>
  <c r="AT246" i="13"/>
  <c r="AS246" i="13"/>
  <c r="AR246" i="13"/>
  <c r="AQ246" i="13"/>
  <c r="AP246" i="13"/>
  <c r="AO246" i="13"/>
  <c r="AN246" i="13"/>
  <c r="AM246" i="13"/>
  <c r="AL246" i="13"/>
  <c r="AF242" i="13"/>
  <c r="G209" i="13"/>
  <c r="AU209" i="13"/>
  <c r="Z209" i="13"/>
  <c r="AD166" i="13"/>
  <c r="I166" i="13"/>
  <c r="U166" i="13"/>
  <c r="I140" i="13"/>
  <c r="U140" i="13"/>
  <c r="G54" i="12"/>
  <c r="G46" i="12"/>
  <c r="I45" i="12"/>
  <c r="U45" i="12"/>
  <c r="G38" i="12"/>
  <c r="J37" i="12"/>
  <c r="G30" i="12"/>
  <c r="I29" i="12"/>
  <c r="U29" i="12"/>
  <c r="BJ18" i="12"/>
  <c r="BI18" i="12"/>
  <c r="BE18" i="12"/>
  <c r="BD18" i="12"/>
  <c r="BC18" i="12"/>
  <c r="AT294" i="13"/>
  <c r="AS294" i="13"/>
  <c r="AR294" i="13"/>
  <c r="AQ294" i="13"/>
  <c r="AP294" i="13"/>
  <c r="AO294" i="13"/>
  <c r="AN294" i="13"/>
  <c r="AM294" i="13"/>
  <c r="AL294" i="13"/>
  <c r="K278" i="13"/>
  <c r="Z277" i="13"/>
  <c r="G277" i="13"/>
  <c r="AU277" i="13"/>
  <c r="Z256" i="13"/>
  <c r="AU256" i="13"/>
  <c r="G256" i="13"/>
  <c r="Z254" i="13"/>
  <c r="AU254" i="13"/>
  <c r="G254" i="13"/>
  <c r="Z249" i="13"/>
  <c r="AU249" i="13"/>
  <c r="G249" i="13"/>
  <c r="AS238" i="13"/>
  <c r="AR238" i="13"/>
  <c r="AQ238" i="13"/>
  <c r="AP238" i="13"/>
  <c r="AO238" i="13"/>
  <c r="AN238" i="13"/>
  <c r="AM238" i="13"/>
  <c r="AL238" i="13"/>
  <c r="K236" i="13"/>
  <c r="AF236" i="13"/>
  <c r="AD206" i="13"/>
  <c r="I206" i="13"/>
  <c r="U206" i="13"/>
  <c r="BK17" i="12"/>
  <c r="BJ17" i="12"/>
  <c r="BI17" i="12"/>
  <c r="BH17" i="12"/>
  <c r="BG17" i="12"/>
  <c r="BF17" i="12"/>
  <c r="BE17" i="12"/>
  <c r="BD17" i="12"/>
  <c r="BC17" i="12"/>
  <c r="BL14" i="12"/>
  <c r="Z292" i="13"/>
  <c r="Z283" i="13"/>
  <c r="G283" i="13"/>
  <c r="AU283" i="13"/>
  <c r="G265" i="13"/>
  <c r="AU265" i="13"/>
  <c r="Z265" i="13"/>
  <c r="Z252" i="13"/>
  <c r="AU252" i="13"/>
  <c r="G252" i="13"/>
  <c r="K240" i="13"/>
  <c r="AT201" i="13"/>
  <c r="AS201" i="13"/>
  <c r="AR201" i="13"/>
  <c r="AQ201" i="13"/>
  <c r="AP201" i="13"/>
  <c r="AO201" i="13"/>
  <c r="AN201" i="13"/>
  <c r="AM201" i="13"/>
  <c r="AL201" i="13"/>
  <c r="AT117" i="13"/>
  <c r="AS117" i="13"/>
  <c r="AR117" i="13"/>
  <c r="AQ117" i="13"/>
  <c r="AP117" i="13"/>
  <c r="AO117" i="13"/>
  <c r="AN117" i="13"/>
  <c r="AM117" i="13"/>
  <c r="AL117" i="13"/>
  <c r="AQ85" i="12"/>
  <c r="AQ81" i="12"/>
  <c r="AQ69" i="12"/>
  <c r="BH65" i="12"/>
  <c r="BH64" i="12"/>
  <c r="BH62" i="12"/>
  <c r="BG62" i="12"/>
  <c r="BF62" i="12"/>
  <c r="BE62" i="12"/>
  <c r="BD62" i="12"/>
  <c r="BC62" i="12"/>
  <c r="BH61" i="12"/>
  <c r="BG61" i="12"/>
  <c r="BF61" i="12"/>
  <c r="BE61" i="12"/>
  <c r="BD61" i="12"/>
  <c r="BC61" i="12"/>
  <c r="BJ56" i="12"/>
  <c r="BK55" i="12"/>
  <c r="BJ55" i="12"/>
  <c r="BI55" i="12"/>
  <c r="BH55" i="12"/>
  <c r="BG55" i="12"/>
  <c r="BF55" i="12"/>
  <c r="BE55" i="12"/>
  <c r="BD55" i="12"/>
  <c r="BC55" i="12"/>
  <c r="AT54" i="12"/>
  <c r="AS54" i="12"/>
  <c r="AR54" i="12"/>
  <c r="AQ54" i="12"/>
  <c r="AP54" i="12"/>
  <c r="AO54" i="12"/>
  <c r="AN54" i="12"/>
  <c r="AM54" i="12"/>
  <c r="AL54" i="12"/>
  <c r="AP50" i="12"/>
  <c r="BJ48" i="12"/>
  <c r="BI48" i="12"/>
  <c r="BH48" i="12"/>
  <c r="BG48" i="12"/>
  <c r="BF48" i="12"/>
  <c r="BE48" i="12"/>
  <c r="BD48" i="12"/>
  <c r="BC48" i="12"/>
  <c r="BK47" i="12"/>
  <c r="AT46" i="12"/>
  <c r="AE44" i="12"/>
  <c r="AP42" i="12"/>
  <c r="AO42" i="12"/>
  <c r="AN42" i="12"/>
  <c r="AM42" i="12"/>
  <c r="AL42" i="12"/>
  <c r="BJ40" i="12"/>
  <c r="BK39" i="12"/>
  <c r="BJ39" i="12"/>
  <c r="BI39" i="12"/>
  <c r="BH39" i="12"/>
  <c r="BG39" i="12"/>
  <c r="BF39" i="12"/>
  <c r="BE39" i="12"/>
  <c r="BD39" i="12"/>
  <c r="BC39" i="12"/>
  <c r="AT38" i="12"/>
  <c r="AS38" i="12"/>
  <c r="AR38" i="12"/>
  <c r="AQ38" i="12"/>
  <c r="AP38" i="12"/>
  <c r="AO38" i="12"/>
  <c r="AN38" i="12"/>
  <c r="AM38" i="12"/>
  <c r="AL38" i="12"/>
  <c r="AD36" i="12"/>
  <c r="BJ32" i="12"/>
  <c r="BK31" i="12"/>
  <c r="AT30" i="12"/>
  <c r="BK26" i="12"/>
  <c r="BJ26" i="12"/>
  <c r="BI26" i="12"/>
  <c r="BH26" i="12"/>
  <c r="BG26" i="12"/>
  <c r="BF26" i="12"/>
  <c r="BE26" i="12"/>
  <c r="BD26" i="12"/>
  <c r="BC26" i="12"/>
  <c r="AS26" i="12"/>
  <c r="AR26" i="12"/>
  <c r="AQ26" i="12"/>
  <c r="AP26" i="12"/>
  <c r="AO26" i="12"/>
  <c r="AN26" i="12"/>
  <c r="AM26" i="12"/>
  <c r="AL26" i="12"/>
  <c r="AT23" i="12"/>
  <c r="AS23" i="12"/>
  <c r="AR23" i="12"/>
  <c r="AQ23" i="12"/>
  <c r="AP23" i="12"/>
  <c r="AO23" i="12"/>
  <c r="AN23" i="12"/>
  <c r="AM23" i="12"/>
  <c r="AL23" i="12"/>
  <c r="G289" i="13"/>
  <c r="AU289" i="13"/>
  <c r="Z289" i="13"/>
  <c r="G284" i="13"/>
  <c r="AU284" i="13"/>
  <c r="AT278" i="13"/>
  <c r="AS278" i="13"/>
  <c r="AR278" i="13"/>
  <c r="AQ278" i="13"/>
  <c r="AP278" i="13"/>
  <c r="AO278" i="13"/>
  <c r="AN278" i="13"/>
  <c r="AM278" i="13"/>
  <c r="AL278" i="13"/>
  <c r="K262" i="13"/>
  <c r="K243" i="13"/>
  <c r="AT240" i="13"/>
  <c r="AS240" i="13"/>
  <c r="AR240" i="13"/>
  <c r="AQ240" i="13"/>
  <c r="AP240" i="13"/>
  <c r="AO240" i="13"/>
  <c r="AN240" i="13"/>
  <c r="AM240" i="13"/>
  <c r="AL240" i="13"/>
  <c r="AT236" i="13"/>
  <c r="AS236" i="13"/>
  <c r="AR236" i="13"/>
  <c r="AQ236" i="13"/>
  <c r="AP236" i="13"/>
  <c r="AO236" i="13"/>
  <c r="AN236" i="13"/>
  <c r="AM236" i="13"/>
  <c r="AL236" i="13"/>
  <c r="AT211" i="13"/>
  <c r="AS211" i="13"/>
  <c r="AR211" i="13"/>
  <c r="AQ211" i="13"/>
  <c r="AP211" i="13"/>
  <c r="AO211" i="13"/>
  <c r="AN211" i="13"/>
  <c r="AM211" i="13"/>
  <c r="AL211" i="13"/>
  <c r="AS168" i="13"/>
  <c r="AR168" i="13"/>
  <c r="AQ168" i="13"/>
  <c r="AP168" i="13"/>
  <c r="AO168" i="13"/>
  <c r="AN168" i="13"/>
  <c r="AM168" i="13"/>
  <c r="AL168" i="13"/>
  <c r="AT168" i="13"/>
  <c r="AT95" i="12"/>
  <c r="AS95" i="12"/>
  <c r="AR95" i="12"/>
  <c r="AQ95" i="12"/>
  <c r="AP95" i="12"/>
  <c r="AO95" i="12"/>
  <c r="AN95" i="12"/>
  <c r="AM95" i="12"/>
  <c r="AL95" i="12"/>
  <c r="AT91" i="12"/>
  <c r="AS91" i="12"/>
  <c r="AR91" i="12"/>
  <c r="AQ91" i="12"/>
  <c r="AP91" i="12"/>
  <c r="AO91" i="12"/>
  <c r="AN91" i="12"/>
  <c r="AM91" i="12"/>
  <c r="AL91" i="12"/>
  <c r="AT87" i="12"/>
  <c r="AS87" i="12"/>
  <c r="AR87" i="12"/>
  <c r="AQ87" i="12"/>
  <c r="AP87" i="12"/>
  <c r="AO87" i="12"/>
  <c r="AN87" i="12"/>
  <c r="AM87" i="12"/>
  <c r="AL87" i="12"/>
  <c r="AP85" i="12"/>
  <c r="AO85" i="12"/>
  <c r="AN85" i="12"/>
  <c r="AM85" i="12"/>
  <c r="AL85" i="12"/>
  <c r="AT83" i="12"/>
  <c r="AS83" i="12"/>
  <c r="AR83" i="12"/>
  <c r="AQ83" i="12"/>
  <c r="AP83" i="12"/>
  <c r="AO83" i="12"/>
  <c r="AN83" i="12"/>
  <c r="AM83" i="12"/>
  <c r="AL83" i="12"/>
  <c r="AP81" i="12"/>
  <c r="AO81" i="12"/>
  <c r="AN81" i="12"/>
  <c r="AM81" i="12"/>
  <c r="AL81" i="12"/>
  <c r="AT79" i="12"/>
  <c r="AS79" i="12"/>
  <c r="AR79" i="12"/>
  <c r="AQ79" i="12"/>
  <c r="AP79" i="12"/>
  <c r="AO79" i="12"/>
  <c r="AN79" i="12"/>
  <c r="AM79" i="12"/>
  <c r="AL79" i="12"/>
  <c r="AT75" i="12"/>
  <c r="AS75" i="12"/>
  <c r="AR75" i="12"/>
  <c r="AQ75" i="12"/>
  <c r="AP75" i="12"/>
  <c r="AO75" i="12"/>
  <c r="AN75" i="12"/>
  <c r="AM75" i="12"/>
  <c r="AL75" i="12"/>
  <c r="AT71" i="12"/>
  <c r="AS71" i="12"/>
  <c r="AR71" i="12"/>
  <c r="AQ71" i="12"/>
  <c r="AP71" i="12"/>
  <c r="AO71" i="12"/>
  <c r="AN71" i="12"/>
  <c r="AM71" i="12"/>
  <c r="AL71" i="12"/>
  <c r="AP69" i="12"/>
  <c r="AO69" i="12"/>
  <c r="AN69" i="12"/>
  <c r="AM69" i="12"/>
  <c r="AL69" i="12"/>
  <c r="AT67" i="12"/>
  <c r="AS67" i="12"/>
  <c r="AR67" i="12"/>
  <c r="AQ67" i="12"/>
  <c r="AP67" i="12"/>
  <c r="AO67" i="12"/>
  <c r="AN67" i="12"/>
  <c r="AM67" i="12"/>
  <c r="AL67" i="12"/>
  <c r="BG65" i="12"/>
  <c r="BF65" i="12"/>
  <c r="BE65" i="12"/>
  <c r="BD65" i="12"/>
  <c r="BC65" i="12"/>
  <c r="BG64" i="12"/>
  <c r="BF64" i="12"/>
  <c r="BE64" i="12"/>
  <c r="BD64" i="12"/>
  <c r="BC64" i="12"/>
  <c r="BG59" i="12"/>
  <c r="BF59" i="12"/>
  <c r="BE59" i="12"/>
  <c r="BD59" i="12"/>
  <c r="BC59" i="12"/>
  <c r="BG58" i="12"/>
  <c r="BF58" i="12"/>
  <c r="BE58" i="12"/>
  <c r="BD58" i="12"/>
  <c r="BC58" i="12"/>
  <c r="AP57" i="12"/>
  <c r="AO57" i="12"/>
  <c r="AN57" i="12"/>
  <c r="AM57" i="12"/>
  <c r="AL57" i="12"/>
  <c r="BI56" i="12"/>
  <c r="BH56" i="12"/>
  <c r="BG56" i="12"/>
  <c r="BF56" i="12"/>
  <c r="BE56" i="12"/>
  <c r="BD56" i="12"/>
  <c r="BC56" i="12"/>
  <c r="BK54" i="12"/>
  <c r="BJ54" i="12"/>
  <c r="BI54" i="12"/>
  <c r="BH54" i="12"/>
  <c r="BG54" i="12"/>
  <c r="BF54" i="12"/>
  <c r="BE54" i="12"/>
  <c r="BD54" i="12"/>
  <c r="BC54" i="12"/>
  <c r="AT53" i="12"/>
  <c r="AS53" i="12"/>
  <c r="AR53" i="12"/>
  <c r="AQ53" i="12"/>
  <c r="AP53" i="12"/>
  <c r="AO53" i="12"/>
  <c r="AN53" i="12"/>
  <c r="AM53" i="12"/>
  <c r="AL53" i="12"/>
  <c r="BG50" i="12"/>
  <c r="BF50" i="12"/>
  <c r="BE50" i="12"/>
  <c r="BD50" i="12"/>
  <c r="BC50" i="12"/>
  <c r="AO50" i="12"/>
  <c r="AN50" i="12"/>
  <c r="AM50" i="12"/>
  <c r="AL50" i="12"/>
  <c r="AP49" i="12"/>
  <c r="AO49" i="12"/>
  <c r="AN49" i="12"/>
  <c r="AM49" i="12"/>
  <c r="AL49" i="12"/>
  <c r="BJ47" i="12"/>
  <c r="BI47" i="12"/>
  <c r="BH47" i="12"/>
  <c r="BG47" i="12"/>
  <c r="BF47" i="12"/>
  <c r="BE47" i="12"/>
  <c r="BD47" i="12"/>
  <c r="BC47" i="12"/>
  <c r="BK46" i="12"/>
  <c r="BJ46" i="12"/>
  <c r="BI46" i="12"/>
  <c r="BH46" i="12"/>
  <c r="BG46" i="12"/>
  <c r="BF46" i="12"/>
  <c r="BE46" i="12"/>
  <c r="BD46" i="12"/>
  <c r="BC46" i="12"/>
  <c r="AS46" i="12"/>
  <c r="AR46" i="12"/>
  <c r="AQ46" i="12"/>
  <c r="AP46" i="12"/>
  <c r="AO46" i="12"/>
  <c r="AN46" i="12"/>
  <c r="AM46" i="12"/>
  <c r="AL46" i="12"/>
  <c r="AT45" i="12"/>
  <c r="AS45" i="12"/>
  <c r="AR45" i="12"/>
  <c r="AQ45" i="12"/>
  <c r="AP45" i="12"/>
  <c r="AO45" i="12"/>
  <c r="AN45" i="12"/>
  <c r="AM45" i="12"/>
  <c r="AL45" i="12"/>
  <c r="BG42" i="12"/>
  <c r="BF42" i="12"/>
  <c r="BE42" i="12"/>
  <c r="BD42" i="12"/>
  <c r="BC42" i="12"/>
  <c r="BI40" i="12"/>
  <c r="BH40" i="12"/>
  <c r="BG40" i="12"/>
  <c r="BF40" i="12"/>
  <c r="BE40" i="12"/>
  <c r="BD40" i="12"/>
  <c r="BC40" i="12"/>
  <c r="BK38" i="12"/>
  <c r="BJ38" i="12"/>
  <c r="BI38" i="12"/>
  <c r="BH38" i="12"/>
  <c r="BG38" i="12"/>
  <c r="BF38" i="12"/>
  <c r="BE38" i="12"/>
  <c r="BD38" i="12"/>
  <c r="BC38" i="12"/>
  <c r="AT37" i="12"/>
  <c r="AS37" i="12"/>
  <c r="AR37" i="12"/>
  <c r="AQ37" i="12"/>
  <c r="AP37" i="12"/>
  <c r="AO37" i="12"/>
  <c r="AN37" i="12"/>
  <c r="AM37" i="12"/>
  <c r="AL37" i="12"/>
  <c r="AP33" i="12"/>
  <c r="AO33" i="12"/>
  <c r="AN33" i="12"/>
  <c r="AM33" i="12"/>
  <c r="AL33" i="12"/>
  <c r="BI32" i="12"/>
  <c r="BH32" i="12"/>
  <c r="BG32" i="12"/>
  <c r="BF32" i="12"/>
  <c r="BE32" i="12"/>
  <c r="BD32" i="12"/>
  <c r="BC32" i="12"/>
  <c r="BJ31" i="12"/>
  <c r="BI31" i="12"/>
  <c r="BH31" i="12"/>
  <c r="BG31" i="12"/>
  <c r="BF31" i="12"/>
  <c r="BE31" i="12"/>
  <c r="BD31" i="12"/>
  <c r="BC31" i="12"/>
  <c r="BK30" i="12"/>
  <c r="BJ30" i="12"/>
  <c r="BI30" i="12"/>
  <c r="BH30" i="12"/>
  <c r="BG30" i="12"/>
  <c r="BF30" i="12"/>
  <c r="BE30" i="12"/>
  <c r="BD30" i="12"/>
  <c r="BC30" i="12"/>
  <c r="AS30" i="12"/>
  <c r="AR30" i="12"/>
  <c r="AQ30" i="12"/>
  <c r="AP30" i="12"/>
  <c r="AO30" i="12"/>
  <c r="AN30" i="12"/>
  <c r="AM30" i="12"/>
  <c r="AL30" i="12"/>
  <c r="AT29" i="12"/>
  <c r="AS29" i="12"/>
  <c r="AR29" i="12"/>
  <c r="AQ29" i="12"/>
  <c r="AP29" i="12"/>
  <c r="AO29" i="12"/>
  <c r="AN29" i="12"/>
  <c r="AM29" i="12"/>
  <c r="AL29" i="12"/>
  <c r="AU25" i="12"/>
  <c r="BK23" i="12"/>
  <c r="BJ23" i="12"/>
  <c r="BI23" i="12"/>
  <c r="BH23" i="12"/>
  <c r="BG23" i="12"/>
  <c r="BF23" i="12"/>
  <c r="BE23" i="12"/>
  <c r="BD23" i="12"/>
  <c r="BC23" i="12"/>
  <c r="AC22" i="12"/>
  <c r="BI21" i="12"/>
  <c r="BH21" i="12"/>
  <c r="BG21" i="12"/>
  <c r="BF21" i="12"/>
  <c r="BE21" i="12"/>
  <c r="BD21" i="12"/>
  <c r="BC21" i="12"/>
  <c r="BH18" i="12"/>
  <c r="BK16" i="12"/>
  <c r="BJ16" i="12"/>
  <c r="BI16" i="12"/>
  <c r="BH16" i="12"/>
  <c r="BG16" i="12"/>
  <c r="BF16" i="12"/>
  <c r="BE16" i="12"/>
  <c r="BD16" i="12"/>
  <c r="BC16" i="12"/>
  <c r="BK15" i="12"/>
  <c r="K286" i="13"/>
  <c r="AF286" i="13"/>
  <c r="Z285" i="13"/>
  <c r="G285" i="13"/>
  <c r="AU285" i="13"/>
  <c r="Z267" i="13"/>
  <c r="G267" i="13"/>
  <c r="AU267" i="13"/>
  <c r="K261" i="13"/>
  <c r="G241" i="13"/>
  <c r="AU241" i="13"/>
  <c r="Z241" i="13"/>
  <c r="AE218" i="13"/>
  <c r="J218" i="13"/>
  <c r="AC21" i="12"/>
  <c r="BG18" i="12"/>
  <c r="BF18" i="12"/>
  <c r="BL19" i="12"/>
  <c r="BL20" i="12"/>
  <c r="BL6" i="12"/>
  <c r="BL12" i="12"/>
  <c r="BJ15" i="12"/>
  <c r="BI15" i="12"/>
  <c r="BH15" i="12"/>
  <c r="BG15" i="12"/>
  <c r="BF15" i="12"/>
  <c r="BE15" i="12"/>
  <c r="BD15" i="12"/>
  <c r="BC15" i="12"/>
  <c r="Z291" i="13"/>
  <c r="G291" i="13"/>
  <c r="AU291" i="13"/>
  <c r="G273" i="13"/>
  <c r="AU273" i="13"/>
  <c r="Z273" i="13"/>
  <c r="G268" i="13"/>
  <c r="AU268" i="13"/>
  <c r="AS262" i="13"/>
  <c r="AR262" i="13"/>
  <c r="AQ262" i="13"/>
  <c r="AP262" i="13"/>
  <c r="AO262" i="13"/>
  <c r="AN262" i="13"/>
  <c r="AM262" i="13"/>
  <c r="AL262" i="13"/>
  <c r="AT262" i="13"/>
  <c r="Z215" i="13"/>
  <c r="G215" i="13"/>
  <c r="AU215" i="13"/>
  <c r="BL8" i="12"/>
  <c r="G255" i="13"/>
  <c r="AU255" i="13"/>
  <c r="AP250" i="13"/>
  <c r="AT244" i="13"/>
  <c r="AT223" i="13"/>
  <c r="AS223" i="13"/>
  <c r="AR223" i="13"/>
  <c r="AQ223" i="13"/>
  <c r="AP223" i="13"/>
  <c r="AO223" i="13"/>
  <c r="AN223" i="13"/>
  <c r="AM223" i="13"/>
  <c r="AL223" i="13"/>
  <c r="AU220" i="13"/>
  <c r="Z217" i="13"/>
  <c r="Z208" i="13"/>
  <c r="AS192" i="13"/>
  <c r="AR192" i="13"/>
  <c r="AQ192" i="13"/>
  <c r="AP192" i="13"/>
  <c r="AO192" i="13"/>
  <c r="AN192" i="13"/>
  <c r="AM192" i="13"/>
  <c r="AL192" i="13"/>
  <c r="AT192" i="13"/>
  <c r="G192" i="13"/>
  <c r="Z192" i="13"/>
  <c r="Q188" i="13"/>
  <c r="Z188" i="13"/>
  <c r="AU136" i="13"/>
  <c r="G136" i="13"/>
  <c r="Z136" i="13"/>
  <c r="BJ22" i="13"/>
  <c r="BI22" i="13"/>
  <c r="BH22" i="13"/>
  <c r="BG22" i="13"/>
  <c r="BF22" i="13"/>
  <c r="BE22" i="13"/>
  <c r="BD22" i="13"/>
  <c r="BC22" i="13"/>
  <c r="BK22" i="13"/>
  <c r="AB12" i="12"/>
  <c r="BL10" i="12"/>
  <c r="BL7" i="12"/>
  <c r="AY5" i="12"/>
  <c r="AU296" i="13"/>
  <c r="G296" i="13"/>
  <c r="Z294" i="13"/>
  <c r="AU288" i="13"/>
  <c r="G288" i="13"/>
  <c r="Z286" i="13"/>
  <c r="AU280" i="13"/>
  <c r="G280" i="13"/>
  <c r="Z278" i="13"/>
  <c r="AU272" i="13"/>
  <c r="G272" i="13"/>
  <c r="Z270" i="13"/>
  <c r="AF270" i="13"/>
  <c r="AU264" i="13"/>
  <c r="G264" i="13"/>
  <c r="Z262" i="13"/>
  <c r="G251" i="13"/>
  <c r="AO250" i="13"/>
  <c r="AN250" i="13"/>
  <c r="AM250" i="13"/>
  <c r="AL250" i="13"/>
  <c r="G250" i="13"/>
  <c r="G248" i="13"/>
  <c r="AS244" i="13"/>
  <c r="AR244" i="13"/>
  <c r="Z240" i="13"/>
  <c r="G238" i="13"/>
  <c r="AU235" i="13"/>
  <c r="G235" i="13"/>
  <c r="AD225" i="13"/>
  <c r="I225" i="13"/>
  <c r="U225" i="13"/>
  <c r="AE222" i="13"/>
  <c r="Z219" i="13"/>
  <c r="G219" i="13"/>
  <c r="AU217" i="13"/>
  <c r="AU208" i="13"/>
  <c r="Z207" i="13"/>
  <c r="G207" i="13"/>
  <c r="AU205" i="13"/>
  <c r="AD204" i="13"/>
  <c r="AU188" i="13"/>
  <c r="AD186" i="13"/>
  <c r="I186" i="13"/>
  <c r="U186" i="13"/>
  <c r="AD185" i="13"/>
  <c r="I185" i="13"/>
  <c r="U185" i="13"/>
  <c r="AS164" i="13"/>
  <c r="AR164" i="13"/>
  <c r="AQ164" i="13"/>
  <c r="AP164" i="13"/>
  <c r="AO164" i="13"/>
  <c r="AN164" i="13"/>
  <c r="AM164" i="13"/>
  <c r="AL164" i="13"/>
  <c r="AT164" i="13"/>
  <c r="AT160" i="13"/>
  <c r="AS160" i="13"/>
  <c r="AR160" i="13"/>
  <c r="AQ160" i="13"/>
  <c r="AP160" i="13"/>
  <c r="AO160" i="13"/>
  <c r="AN160" i="13"/>
  <c r="AM160" i="13"/>
  <c r="AL160" i="13"/>
  <c r="AT151" i="13"/>
  <c r="AS151" i="13"/>
  <c r="AR151" i="13"/>
  <c r="AQ151" i="13"/>
  <c r="AP151" i="13"/>
  <c r="AO151" i="13"/>
  <c r="AN151" i="13"/>
  <c r="AM151" i="13"/>
  <c r="AL151" i="13"/>
  <c r="AT64" i="13"/>
  <c r="AS64" i="13"/>
  <c r="AR64" i="13"/>
  <c r="AQ64" i="13"/>
  <c r="AP64" i="13"/>
  <c r="AO64" i="13"/>
  <c r="AN64" i="13"/>
  <c r="AM64" i="13"/>
  <c r="AL64" i="13"/>
  <c r="AS261" i="13"/>
  <c r="AS245" i="13"/>
  <c r="AR245" i="13"/>
  <c r="AQ245" i="13"/>
  <c r="AP245" i="13"/>
  <c r="AO245" i="13"/>
  <c r="AN245" i="13"/>
  <c r="AM245" i="13"/>
  <c r="AL245" i="13"/>
  <c r="K244" i="13"/>
  <c r="AF244" i="13"/>
  <c r="AT242" i="13"/>
  <c r="AS242" i="13"/>
  <c r="AR242" i="13"/>
  <c r="AQ242" i="13"/>
  <c r="AP242" i="13"/>
  <c r="AO242" i="13"/>
  <c r="AN242" i="13"/>
  <c r="AM242" i="13"/>
  <c r="AL242" i="13"/>
  <c r="I213" i="13"/>
  <c r="U213" i="13"/>
  <c r="AD210" i="13"/>
  <c r="Z201" i="13"/>
  <c r="Q201" i="13"/>
  <c r="AD198" i="13"/>
  <c r="I198" i="13"/>
  <c r="U198" i="13"/>
  <c r="Q184" i="13"/>
  <c r="Z184" i="13"/>
  <c r="G180" i="13"/>
  <c r="Z180" i="13"/>
  <c r="AJ156" i="13"/>
  <c r="AK156" i="13"/>
  <c r="G154" i="13"/>
  <c r="AU154" i="13"/>
  <c r="Z154" i="13"/>
  <c r="Z149" i="13"/>
  <c r="G149" i="13"/>
  <c r="AT126" i="13"/>
  <c r="AS126" i="13"/>
  <c r="AR126" i="13"/>
  <c r="AQ126" i="13"/>
  <c r="AP126" i="13"/>
  <c r="AO126" i="13"/>
  <c r="AN126" i="13"/>
  <c r="AM126" i="13"/>
  <c r="AL126" i="13"/>
  <c r="AT125" i="13"/>
  <c r="AS125" i="13"/>
  <c r="AR125" i="13"/>
  <c r="AQ125" i="13"/>
  <c r="AP125" i="13"/>
  <c r="AO125" i="13"/>
  <c r="AN125" i="13"/>
  <c r="AM125" i="13"/>
  <c r="AL125" i="13"/>
  <c r="Z88" i="13"/>
  <c r="AU88" i="13"/>
  <c r="G88" i="13"/>
  <c r="AS73" i="13"/>
  <c r="AR73" i="13"/>
  <c r="AQ73" i="13"/>
  <c r="AP73" i="13"/>
  <c r="AO73" i="13"/>
  <c r="AN73" i="13"/>
  <c r="AM73" i="13"/>
  <c r="AL73" i="13"/>
  <c r="AT73" i="13"/>
  <c r="Q47" i="13"/>
  <c r="Z47" i="13"/>
  <c r="AU47" i="13"/>
  <c r="AD29" i="13"/>
  <c r="AY13" i="12"/>
  <c r="AY3" i="12"/>
  <c r="AU298" i="13"/>
  <c r="G298" i="13"/>
  <c r="AF295" i="13"/>
  <c r="AU290" i="13"/>
  <c r="G290" i="13"/>
  <c r="AF287" i="13"/>
  <c r="AU282" i="13"/>
  <c r="G282" i="13"/>
  <c r="AF279" i="13"/>
  <c r="AU274" i="13"/>
  <c r="G274" i="13"/>
  <c r="AF271" i="13"/>
  <c r="AU266" i="13"/>
  <c r="G266" i="13"/>
  <c r="AF263" i="13"/>
  <c r="AT261" i="13"/>
  <c r="AT260" i="13"/>
  <c r="AT257" i="13"/>
  <c r="AS257" i="13"/>
  <c r="AR257" i="13"/>
  <c r="AQ257" i="13"/>
  <c r="AP257" i="13"/>
  <c r="AO257" i="13"/>
  <c r="AN257" i="13"/>
  <c r="AM257" i="13"/>
  <c r="AL257" i="13"/>
  <c r="AU253" i="13"/>
  <c r="AU251" i="13"/>
  <c r="Z251" i="13"/>
  <c r="AU248" i="13"/>
  <c r="Z248" i="13"/>
  <c r="AT245" i="13"/>
  <c r="AQ244" i="13"/>
  <c r="AP244" i="13"/>
  <c r="AO244" i="13"/>
  <c r="AN244" i="13"/>
  <c r="AM244" i="13"/>
  <c r="AL244" i="13"/>
  <c r="AU224" i="13"/>
  <c r="Z223" i="13"/>
  <c r="G223" i="13"/>
  <c r="AU221" i="13"/>
  <c r="AR218" i="13"/>
  <c r="AQ218" i="13"/>
  <c r="AP218" i="13"/>
  <c r="AO218" i="13"/>
  <c r="AN218" i="13"/>
  <c r="AM218" i="13"/>
  <c r="AL218" i="13"/>
  <c r="AS203" i="13"/>
  <c r="AR203" i="13"/>
  <c r="AQ203" i="13"/>
  <c r="AP203" i="13"/>
  <c r="AO203" i="13"/>
  <c r="AN203" i="13"/>
  <c r="AM203" i="13"/>
  <c r="AL203" i="13"/>
  <c r="AT203" i="13"/>
  <c r="AR194" i="13"/>
  <c r="AQ194" i="13"/>
  <c r="Z193" i="13"/>
  <c r="AU184" i="13"/>
  <c r="AD181" i="13"/>
  <c r="I181" i="13"/>
  <c r="U181" i="13"/>
  <c r="AD178" i="13"/>
  <c r="I178" i="13"/>
  <c r="U178" i="13"/>
  <c r="AI156" i="13"/>
  <c r="I144" i="13"/>
  <c r="U144" i="13"/>
  <c r="G137" i="13"/>
  <c r="Z137" i="13"/>
  <c r="AU137" i="13"/>
  <c r="G85" i="13"/>
  <c r="Z85" i="13"/>
  <c r="AU85" i="13"/>
  <c r="AD82" i="13"/>
  <c r="I82" i="13"/>
  <c r="U82" i="13"/>
  <c r="BL5" i="12"/>
  <c r="AY2" i="12"/>
  <c r="AR261" i="13"/>
  <c r="AQ261" i="13"/>
  <c r="AP261" i="13"/>
  <c r="AO261" i="13"/>
  <c r="AN261" i="13"/>
  <c r="AM261" i="13"/>
  <c r="AL261" i="13"/>
  <c r="AS260" i="13"/>
  <c r="Z239" i="13"/>
  <c r="G239" i="13"/>
  <c r="AU239" i="13"/>
  <c r="AR234" i="13"/>
  <c r="AT234" i="13"/>
  <c r="AE234" i="13"/>
  <c r="AE233" i="13"/>
  <c r="AD232" i="13"/>
  <c r="AD231" i="13"/>
  <c r="AF230" i="13"/>
  <c r="AE229" i="13"/>
  <c r="AE228" i="13"/>
  <c r="AD227" i="13"/>
  <c r="AD226" i="13"/>
  <c r="AE220" i="13"/>
  <c r="AE217" i="13"/>
  <c r="J217" i="13"/>
  <c r="Z211" i="13"/>
  <c r="G211" i="13"/>
  <c r="AD208" i="13"/>
  <c r="AD205" i="13"/>
  <c r="I205" i="13"/>
  <c r="U205" i="13"/>
  <c r="AS200" i="13"/>
  <c r="AR200" i="13"/>
  <c r="AQ200" i="13"/>
  <c r="AP200" i="13"/>
  <c r="AO200" i="13"/>
  <c r="AN200" i="13"/>
  <c r="AM200" i="13"/>
  <c r="AL200" i="13"/>
  <c r="AT200" i="13"/>
  <c r="G200" i="13"/>
  <c r="Z200" i="13"/>
  <c r="AT197" i="13"/>
  <c r="AS197" i="13"/>
  <c r="AR197" i="13"/>
  <c r="AQ197" i="13"/>
  <c r="AP197" i="13"/>
  <c r="AO197" i="13"/>
  <c r="AN197" i="13"/>
  <c r="AM197" i="13"/>
  <c r="AL197" i="13"/>
  <c r="AD197" i="13"/>
  <c r="I197" i="13"/>
  <c r="U197" i="13"/>
  <c r="AD194" i="13"/>
  <c r="I194" i="13"/>
  <c r="U194" i="13"/>
  <c r="G121" i="13"/>
  <c r="Z121" i="13"/>
  <c r="AU121" i="13"/>
  <c r="BK61" i="13"/>
  <c r="BJ61" i="13"/>
  <c r="BI61" i="13"/>
  <c r="BH61" i="13"/>
  <c r="BG61" i="13"/>
  <c r="BF61" i="13"/>
  <c r="BE61" i="13"/>
  <c r="BD61" i="13"/>
  <c r="BC61" i="13"/>
  <c r="BL11" i="12"/>
  <c r="AB11" i="12"/>
  <c r="BL9" i="12"/>
  <c r="BL4" i="12"/>
  <c r="AT295" i="13"/>
  <c r="AS295" i="13"/>
  <c r="AR295" i="13"/>
  <c r="AQ295" i="13"/>
  <c r="AP295" i="13"/>
  <c r="AO295" i="13"/>
  <c r="AN295" i="13"/>
  <c r="AM295" i="13"/>
  <c r="AL295" i="13"/>
  <c r="AT287" i="13"/>
  <c r="AS287" i="13"/>
  <c r="AR287" i="13"/>
  <c r="AQ287" i="13"/>
  <c r="AP287" i="13"/>
  <c r="AO287" i="13"/>
  <c r="AN287" i="13"/>
  <c r="AM287" i="13"/>
  <c r="AL287" i="13"/>
  <c r="AT279" i="13"/>
  <c r="AS279" i="13"/>
  <c r="AR279" i="13"/>
  <c r="AQ279" i="13"/>
  <c r="AP279" i="13"/>
  <c r="AO279" i="13"/>
  <c r="AN279" i="13"/>
  <c r="AM279" i="13"/>
  <c r="AL279" i="13"/>
  <c r="AT271" i="13"/>
  <c r="AS271" i="13"/>
  <c r="AR271" i="13"/>
  <c r="AQ271" i="13"/>
  <c r="AP271" i="13"/>
  <c r="AO271" i="13"/>
  <c r="AN271" i="13"/>
  <c r="AM271" i="13"/>
  <c r="AL271" i="13"/>
  <c r="AT263" i="13"/>
  <c r="AS263" i="13"/>
  <c r="AR263" i="13"/>
  <c r="AQ263" i="13"/>
  <c r="AP263" i="13"/>
  <c r="AO263" i="13"/>
  <c r="AN263" i="13"/>
  <c r="AM263" i="13"/>
  <c r="AL263" i="13"/>
  <c r="AR260" i="13"/>
  <c r="AQ260" i="13"/>
  <c r="AP260" i="13"/>
  <c r="AO260" i="13"/>
  <c r="AN260" i="13"/>
  <c r="AM260" i="13"/>
  <c r="AL260" i="13"/>
  <c r="AS250" i="13"/>
  <c r="AT243" i="13"/>
  <c r="AT237" i="13"/>
  <c r="AS237" i="13"/>
  <c r="AR237" i="13"/>
  <c r="AQ237" i="13"/>
  <c r="AP237" i="13"/>
  <c r="AO237" i="13"/>
  <c r="AN237" i="13"/>
  <c r="AM237" i="13"/>
  <c r="AL237" i="13"/>
  <c r="Z237" i="13"/>
  <c r="G237" i="13"/>
  <c r="AS234" i="13"/>
  <c r="Z216" i="13"/>
  <c r="AD214" i="13"/>
  <c r="AS180" i="13"/>
  <c r="AR180" i="13"/>
  <c r="AQ180" i="13"/>
  <c r="AP180" i="13"/>
  <c r="AO180" i="13"/>
  <c r="AN180" i="13"/>
  <c r="AM180" i="13"/>
  <c r="AL180" i="13"/>
  <c r="AT180" i="13"/>
  <c r="Q176" i="13"/>
  <c r="Z176" i="13"/>
  <c r="G172" i="13"/>
  <c r="Z172" i="13"/>
  <c r="G168" i="13"/>
  <c r="Z168" i="13"/>
  <c r="Z155" i="13"/>
  <c r="AD155" i="13"/>
  <c r="AU155" i="13"/>
  <c r="G146" i="13"/>
  <c r="AU146" i="13"/>
  <c r="Z146" i="13"/>
  <c r="I135" i="13"/>
  <c r="U135" i="13"/>
  <c r="AD135" i="13"/>
  <c r="AU32" i="13"/>
  <c r="G32" i="13"/>
  <c r="Z32" i="13"/>
  <c r="BL13" i="12"/>
  <c r="AB13" i="12"/>
  <c r="AD13" i="12"/>
  <c r="AY10" i="12"/>
  <c r="AR250" i="13"/>
  <c r="AQ250" i="13"/>
  <c r="Z245" i="13"/>
  <c r="AS243" i="13"/>
  <c r="AR243" i="13"/>
  <c r="AQ243" i="13"/>
  <c r="AP243" i="13"/>
  <c r="AO243" i="13"/>
  <c r="AN243" i="13"/>
  <c r="AM243" i="13"/>
  <c r="AL243" i="13"/>
  <c r="AQ234" i="13"/>
  <c r="AP234" i="13"/>
  <c r="AO234" i="13"/>
  <c r="AN234" i="13"/>
  <c r="AM234" i="13"/>
  <c r="AL234" i="13"/>
  <c r="AU233" i="13"/>
  <c r="AU232" i="13"/>
  <c r="AU231" i="13"/>
  <c r="AU230" i="13"/>
  <c r="AU229" i="13"/>
  <c r="AU228" i="13"/>
  <c r="AU227" i="13"/>
  <c r="AR226" i="13"/>
  <c r="AQ226" i="13"/>
  <c r="AT226" i="13"/>
  <c r="AS226" i="13"/>
  <c r="AP226" i="13"/>
  <c r="AO226" i="13"/>
  <c r="AN226" i="13"/>
  <c r="AM226" i="13"/>
  <c r="AL226" i="13"/>
  <c r="AU225" i="13"/>
  <c r="AD224" i="13"/>
  <c r="AE221" i="13"/>
  <c r="J221" i="13"/>
  <c r="AU219" i="13"/>
  <c r="AU216" i="13"/>
  <c r="Z213" i="13"/>
  <c r="AR210" i="13"/>
  <c r="AQ210" i="13"/>
  <c r="AU207" i="13"/>
  <c r="AU204" i="13"/>
  <c r="AT196" i="13"/>
  <c r="AS196" i="13"/>
  <c r="AR196" i="13"/>
  <c r="AQ196" i="13"/>
  <c r="AP196" i="13"/>
  <c r="AO196" i="13"/>
  <c r="AN196" i="13"/>
  <c r="AM196" i="13"/>
  <c r="AL196" i="13"/>
  <c r="G196" i="13"/>
  <c r="Z196" i="13"/>
  <c r="AT193" i="13"/>
  <c r="AS193" i="13"/>
  <c r="AR193" i="13"/>
  <c r="AQ193" i="13"/>
  <c r="AP193" i="13"/>
  <c r="AO193" i="13"/>
  <c r="AN193" i="13"/>
  <c r="AM193" i="13"/>
  <c r="AL193" i="13"/>
  <c r="AD193" i="13"/>
  <c r="I193" i="13"/>
  <c r="U193" i="13"/>
  <c r="AU176" i="13"/>
  <c r="AD174" i="13"/>
  <c r="I174" i="13"/>
  <c r="U174" i="13"/>
  <c r="AD170" i="13"/>
  <c r="I170" i="13"/>
  <c r="U170" i="13"/>
  <c r="AD169" i="13"/>
  <c r="I169" i="13"/>
  <c r="U169" i="13"/>
  <c r="G164" i="13"/>
  <c r="Z164" i="13"/>
  <c r="G160" i="13"/>
  <c r="Z160" i="13"/>
  <c r="AU149" i="13"/>
  <c r="Z104" i="13"/>
  <c r="AU104" i="13"/>
  <c r="G104" i="13"/>
  <c r="AT77" i="13"/>
  <c r="AS77" i="13"/>
  <c r="AR77" i="13"/>
  <c r="AQ77" i="13"/>
  <c r="AP77" i="13"/>
  <c r="AO77" i="13"/>
  <c r="AN77" i="13"/>
  <c r="AM77" i="13"/>
  <c r="AL77" i="13"/>
  <c r="AP210" i="13"/>
  <c r="AO210" i="13"/>
  <c r="AN210" i="13"/>
  <c r="AM210" i="13"/>
  <c r="AL210" i="13"/>
  <c r="G203" i="13"/>
  <c r="Q202" i="13"/>
  <c r="G199" i="13"/>
  <c r="G195" i="13"/>
  <c r="AP194" i="13"/>
  <c r="AO194" i="13"/>
  <c r="Q190" i="13"/>
  <c r="AR189" i="13"/>
  <c r="G187" i="13"/>
  <c r="AR185" i="13"/>
  <c r="G183" i="13"/>
  <c r="AR181" i="13"/>
  <c r="AQ181" i="13"/>
  <c r="AP181" i="13"/>
  <c r="AO181" i="13"/>
  <c r="AN181" i="13"/>
  <c r="AM181" i="13"/>
  <c r="AL181" i="13"/>
  <c r="G179" i="13"/>
  <c r="AR177" i="13"/>
  <c r="G175" i="13"/>
  <c r="AR173" i="13"/>
  <c r="G171" i="13"/>
  <c r="AR169" i="13"/>
  <c r="AQ169" i="13"/>
  <c r="AP169" i="13"/>
  <c r="AO169" i="13"/>
  <c r="AN169" i="13"/>
  <c r="AM169" i="13"/>
  <c r="AL169" i="13"/>
  <c r="AR165" i="13"/>
  <c r="AQ165" i="13"/>
  <c r="AP165" i="13"/>
  <c r="AO165" i="13"/>
  <c r="AN165" i="13"/>
  <c r="AM165" i="13"/>
  <c r="AL165" i="13"/>
  <c r="G163" i="13"/>
  <c r="AR161" i="13"/>
  <c r="AQ161" i="13"/>
  <c r="G159" i="13"/>
  <c r="AR157" i="13"/>
  <c r="AQ157" i="13"/>
  <c r="G153" i="13"/>
  <c r="G151" i="13"/>
  <c r="AT147" i="13"/>
  <c r="AS147" i="13"/>
  <c r="AS145" i="13"/>
  <c r="AR144" i="13"/>
  <c r="AQ144" i="13"/>
  <c r="AP144" i="13"/>
  <c r="AO144" i="13"/>
  <c r="AU140" i="13"/>
  <c r="G139" i="13"/>
  <c r="AT135" i="13"/>
  <c r="AS135" i="13"/>
  <c r="AR135" i="13"/>
  <c r="AQ135" i="13"/>
  <c r="AP135" i="13"/>
  <c r="AO135" i="13"/>
  <c r="AN135" i="13"/>
  <c r="AM135" i="13"/>
  <c r="AL135" i="13"/>
  <c r="G129" i="13"/>
  <c r="Z129" i="13"/>
  <c r="AU128" i="13"/>
  <c r="G128" i="13"/>
  <c r="I119" i="13"/>
  <c r="U119" i="13"/>
  <c r="Z100" i="13"/>
  <c r="AU100" i="13"/>
  <c r="G100" i="13"/>
  <c r="Z92" i="13"/>
  <c r="AU92" i="13"/>
  <c r="G92" i="13"/>
  <c r="G89" i="13"/>
  <c r="Z89" i="13"/>
  <c r="AD86" i="13"/>
  <c r="I86" i="13"/>
  <c r="U86" i="13"/>
  <c r="I66" i="13"/>
  <c r="U66" i="13"/>
  <c r="AT55" i="13"/>
  <c r="AS55" i="13"/>
  <c r="AR55" i="13"/>
  <c r="AQ55" i="13"/>
  <c r="AP55" i="13"/>
  <c r="AO55" i="13"/>
  <c r="AN55" i="13"/>
  <c r="AM55" i="13"/>
  <c r="AL55" i="13"/>
  <c r="I45" i="13"/>
  <c r="U45" i="13"/>
  <c r="AD45" i="13"/>
  <c r="BK39" i="13"/>
  <c r="BJ39" i="13"/>
  <c r="BI39" i="13"/>
  <c r="BH39" i="13"/>
  <c r="BG39" i="13"/>
  <c r="BF39" i="13"/>
  <c r="BE39" i="13"/>
  <c r="BD39" i="13"/>
  <c r="BC39" i="13"/>
  <c r="AT37" i="13"/>
  <c r="AS37" i="13"/>
  <c r="AR37" i="13"/>
  <c r="AQ37" i="13"/>
  <c r="AP37" i="13"/>
  <c r="AO37" i="13"/>
  <c r="AN37" i="13"/>
  <c r="AM37" i="13"/>
  <c r="AL37" i="13"/>
  <c r="AQ189" i="13"/>
  <c r="AQ185" i="13"/>
  <c r="AP185" i="13"/>
  <c r="AO185" i="13"/>
  <c r="AN185" i="13"/>
  <c r="AM185" i="13"/>
  <c r="AL185" i="13"/>
  <c r="AQ177" i="13"/>
  <c r="AQ173" i="13"/>
  <c r="AP173" i="13"/>
  <c r="AO173" i="13"/>
  <c r="AN173" i="13"/>
  <c r="AM173" i="13"/>
  <c r="AL173" i="13"/>
  <c r="I147" i="13"/>
  <c r="U147" i="13"/>
  <c r="AT143" i="13"/>
  <c r="I143" i="13"/>
  <c r="U143" i="13"/>
  <c r="AR139" i="13"/>
  <c r="AQ139" i="13"/>
  <c r="AP139" i="13"/>
  <c r="AO139" i="13"/>
  <c r="AN139" i="13"/>
  <c r="AM139" i="13"/>
  <c r="AL139" i="13"/>
  <c r="AT139" i="13"/>
  <c r="H131" i="13"/>
  <c r="U131" i="13"/>
  <c r="AT127" i="13"/>
  <c r="I126" i="13"/>
  <c r="U126" i="13"/>
  <c r="AT122" i="13"/>
  <c r="AS122" i="13"/>
  <c r="AR122" i="13"/>
  <c r="AQ122" i="13"/>
  <c r="AP122" i="13"/>
  <c r="AO122" i="13"/>
  <c r="AN122" i="13"/>
  <c r="AM122" i="13"/>
  <c r="AL122" i="13"/>
  <c r="G117" i="13"/>
  <c r="Z117" i="13"/>
  <c r="AT114" i="13"/>
  <c r="I114" i="13"/>
  <c r="U114" i="13"/>
  <c r="Z96" i="13"/>
  <c r="AU96" i="13"/>
  <c r="G96" i="13"/>
  <c r="G93" i="13"/>
  <c r="Z93" i="13"/>
  <c r="AD90" i="13"/>
  <c r="I90" i="13"/>
  <c r="U90" i="13"/>
  <c r="AT81" i="13"/>
  <c r="AS81" i="13"/>
  <c r="AR81" i="13"/>
  <c r="AQ81" i="13"/>
  <c r="AP81" i="13"/>
  <c r="AO81" i="13"/>
  <c r="AN81" i="13"/>
  <c r="AM81" i="13"/>
  <c r="AL81" i="13"/>
  <c r="AT59" i="13"/>
  <c r="AS59" i="13"/>
  <c r="AR59" i="13"/>
  <c r="AQ59" i="13"/>
  <c r="AP59" i="13"/>
  <c r="AO59" i="13"/>
  <c r="AN59" i="13"/>
  <c r="AM59" i="13"/>
  <c r="AL59" i="13"/>
  <c r="AT199" i="13"/>
  <c r="AS199" i="13"/>
  <c r="AR199" i="13"/>
  <c r="AQ199" i="13"/>
  <c r="AP199" i="13"/>
  <c r="AO199" i="13"/>
  <c r="AN199" i="13"/>
  <c r="AM199" i="13"/>
  <c r="AL199" i="13"/>
  <c r="AT195" i="13"/>
  <c r="AS195" i="13"/>
  <c r="AR195" i="13"/>
  <c r="AQ195" i="13"/>
  <c r="AP195" i="13"/>
  <c r="AO195" i="13"/>
  <c r="AN195" i="13"/>
  <c r="AM195" i="13"/>
  <c r="AL195" i="13"/>
  <c r="AN194" i="13"/>
  <c r="AM194" i="13"/>
  <c r="AL194" i="13"/>
  <c r="AT191" i="13"/>
  <c r="Z191" i="13"/>
  <c r="AP189" i="13"/>
  <c r="Q189" i="13"/>
  <c r="AT187" i="13"/>
  <c r="AS187" i="13"/>
  <c r="AR187" i="13"/>
  <c r="AQ187" i="13"/>
  <c r="AP187" i="13"/>
  <c r="AO187" i="13"/>
  <c r="AN187" i="13"/>
  <c r="AM187" i="13"/>
  <c r="AL187" i="13"/>
  <c r="AT183" i="13"/>
  <c r="G182" i="13"/>
  <c r="AT179" i="13"/>
  <c r="AP177" i="13"/>
  <c r="AO177" i="13"/>
  <c r="AN177" i="13"/>
  <c r="AM177" i="13"/>
  <c r="AL177" i="13"/>
  <c r="Q177" i="13"/>
  <c r="AT175" i="13"/>
  <c r="AT171" i="13"/>
  <c r="AS171" i="13"/>
  <c r="AR171" i="13"/>
  <c r="AQ171" i="13"/>
  <c r="AP171" i="13"/>
  <c r="AO171" i="13"/>
  <c r="AN171" i="13"/>
  <c r="AM171" i="13"/>
  <c r="AL171" i="13"/>
  <c r="AT167" i="13"/>
  <c r="Z167" i="13"/>
  <c r="AT163" i="13"/>
  <c r="AS163" i="13"/>
  <c r="AR163" i="13"/>
  <c r="AQ163" i="13"/>
  <c r="AP163" i="13"/>
  <c r="AO163" i="13"/>
  <c r="AN163" i="13"/>
  <c r="AM163" i="13"/>
  <c r="AL163" i="13"/>
  <c r="AN162" i="13"/>
  <c r="AM162" i="13"/>
  <c r="AL162" i="13"/>
  <c r="AP161" i="13"/>
  <c r="AT159" i="13"/>
  <c r="AS159" i="13"/>
  <c r="AR159" i="13"/>
  <c r="AQ159" i="13"/>
  <c r="AP159" i="13"/>
  <c r="AO159" i="13"/>
  <c r="AN159" i="13"/>
  <c r="AM159" i="13"/>
  <c r="AL159" i="13"/>
  <c r="AN158" i="13"/>
  <c r="AM158" i="13"/>
  <c r="AL158" i="13"/>
  <c r="AP157" i="13"/>
  <c r="G157" i="13"/>
  <c r="AR147" i="13"/>
  <c r="AR145" i="13"/>
  <c r="AQ145" i="13"/>
  <c r="AP145" i="13"/>
  <c r="AO145" i="13"/>
  <c r="AN145" i="13"/>
  <c r="AM145" i="13"/>
  <c r="AL145" i="13"/>
  <c r="G145" i="13"/>
  <c r="AN144" i="13"/>
  <c r="AM144" i="13"/>
  <c r="AL144" i="13"/>
  <c r="Z144" i="13"/>
  <c r="AS143" i="13"/>
  <c r="Z140" i="13"/>
  <c r="AD140" i="13"/>
  <c r="AS139" i="13"/>
  <c r="AD138" i="13"/>
  <c r="AU134" i="13"/>
  <c r="AS127" i="13"/>
  <c r="AR127" i="13"/>
  <c r="AQ127" i="13"/>
  <c r="AP127" i="13"/>
  <c r="AO127" i="13"/>
  <c r="AN127" i="13"/>
  <c r="AM127" i="13"/>
  <c r="AL127" i="13"/>
  <c r="Z124" i="13"/>
  <c r="AU124" i="13"/>
  <c r="G124" i="13"/>
  <c r="Z118" i="13"/>
  <c r="AD115" i="13"/>
  <c r="AS114" i="13"/>
  <c r="AR114" i="13"/>
  <c r="AQ114" i="13"/>
  <c r="AP114" i="13"/>
  <c r="AO114" i="13"/>
  <c r="AN114" i="13"/>
  <c r="AM114" i="13"/>
  <c r="AL114" i="13"/>
  <c r="AT110" i="13"/>
  <c r="AS110" i="13"/>
  <c r="AQ110" i="13"/>
  <c r="AP110" i="13"/>
  <c r="AO110" i="13"/>
  <c r="AN110" i="13"/>
  <c r="AM110" i="13"/>
  <c r="AL110" i="13"/>
  <c r="AR110" i="13"/>
  <c r="AD110" i="13"/>
  <c r="I110" i="13"/>
  <c r="U110" i="13"/>
  <c r="G97" i="13"/>
  <c r="Z97" i="13"/>
  <c r="AD94" i="13"/>
  <c r="I94" i="13"/>
  <c r="U94" i="13"/>
  <c r="Z68" i="13"/>
  <c r="AU68" i="13"/>
  <c r="G68" i="13"/>
  <c r="BJ65" i="13"/>
  <c r="BI65" i="13"/>
  <c r="BH65" i="13"/>
  <c r="BG65" i="13"/>
  <c r="BF65" i="13"/>
  <c r="BE65" i="13"/>
  <c r="BD65" i="13"/>
  <c r="BC65" i="13"/>
  <c r="BK65" i="13"/>
  <c r="AT65" i="13"/>
  <c r="AS65" i="13"/>
  <c r="AR65" i="13"/>
  <c r="AQ65" i="13"/>
  <c r="AP65" i="13"/>
  <c r="AO65" i="13"/>
  <c r="AN65" i="13"/>
  <c r="AM65" i="13"/>
  <c r="AL65" i="13"/>
  <c r="BA59" i="13"/>
  <c r="J44" i="13"/>
  <c r="AS191" i="13"/>
  <c r="AR191" i="13"/>
  <c r="AQ191" i="13"/>
  <c r="AP191" i="13"/>
  <c r="AO191" i="13"/>
  <c r="AN191" i="13"/>
  <c r="AM191" i="13"/>
  <c r="AL191" i="13"/>
  <c r="AO189" i="13"/>
  <c r="AN189" i="13"/>
  <c r="AM189" i="13"/>
  <c r="AL189" i="13"/>
  <c r="AS183" i="13"/>
  <c r="AR183" i="13"/>
  <c r="AQ183" i="13"/>
  <c r="AP183" i="13"/>
  <c r="AO183" i="13"/>
  <c r="AN183" i="13"/>
  <c r="AM183" i="13"/>
  <c r="AL183" i="13"/>
  <c r="AS179" i="13"/>
  <c r="AS175" i="13"/>
  <c r="AS167" i="13"/>
  <c r="AO161" i="13"/>
  <c r="AO157" i="13"/>
  <c r="AN157" i="13"/>
  <c r="AM157" i="13"/>
  <c r="AL157" i="13"/>
  <c r="AT152" i="13"/>
  <c r="AS152" i="13"/>
  <c r="AR152" i="13"/>
  <c r="AQ152" i="13"/>
  <c r="AP152" i="13"/>
  <c r="AO152" i="13"/>
  <c r="AN152" i="13"/>
  <c r="AM152" i="13"/>
  <c r="AL152" i="13"/>
  <c r="AU150" i="13"/>
  <c r="AQ147" i="13"/>
  <c r="AD147" i="13"/>
  <c r="AR143" i="13"/>
  <c r="AD143" i="13"/>
  <c r="AD142" i="13"/>
  <c r="AT138" i="13"/>
  <c r="AP133" i="13"/>
  <c r="AO133" i="13"/>
  <c r="AN133" i="13"/>
  <c r="AM133" i="13"/>
  <c r="AL133" i="13"/>
  <c r="AS133" i="13"/>
  <c r="AR133" i="13"/>
  <c r="AQ133" i="13"/>
  <c r="G133" i="13"/>
  <c r="Z133" i="13"/>
  <c r="AU132" i="13"/>
  <c r="G132" i="13"/>
  <c r="AC131" i="13"/>
  <c r="AU129" i="13"/>
  <c r="Z128" i="13"/>
  <c r="AD122" i="13"/>
  <c r="I122" i="13"/>
  <c r="U122" i="13"/>
  <c r="AD119" i="13"/>
  <c r="AU118" i="13"/>
  <c r="AT113" i="13"/>
  <c r="AS113" i="13"/>
  <c r="AR113" i="13"/>
  <c r="AQ113" i="13"/>
  <c r="AP113" i="13"/>
  <c r="AO113" i="13"/>
  <c r="AN113" i="13"/>
  <c r="AM113" i="13"/>
  <c r="AL113" i="13"/>
  <c r="G113" i="13"/>
  <c r="Z113" i="13"/>
  <c r="AD111" i="13"/>
  <c r="AT106" i="13"/>
  <c r="AS106" i="13"/>
  <c r="AR106" i="13"/>
  <c r="AQ106" i="13"/>
  <c r="AP106" i="13"/>
  <c r="AO106" i="13"/>
  <c r="AN106" i="13"/>
  <c r="AM106" i="13"/>
  <c r="AL106" i="13"/>
  <c r="AD106" i="13"/>
  <c r="I106" i="13"/>
  <c r="U106" i="13"/>
  <c r="AD98" i="13"/>
  <c r="I98" i="13"/>
  <c r="U98" i="13"/>
  <c r="AU89" i="13"/>
  <c r="Z72" i="13"/>
  <c r="AU72" i="13"/>
  <c r="G72" i="13"/>
  <c r="G69" i="13"/>
  <c r="Z69" i="13"/>
  <c r="Z64" i="13"/>
  <c r="G64" i="13"/>
  <c r="G63" i="13"/>
  <c r="AU63" i="13"/>
  <c r="Z63" i="13"/>
  <c r="AT45" i="13"/>
  <c r="AS45" i="13"/>
  <c r="AR45" i="13"/>
  <c r="AQ45" i="13"/>
  <c r="AP45" i="13"/>
  <c r="AO45" i="13"/>
  <c r="AN45" i="13"/>
  <c r="AM45" i="13"/>
  <c r="AL45" i="13"/>
  <c r="BK32" i="13"/>
  <c r="BJ32" i="13"/>
  <c r="BI32" i="13"/>
  <c r="BH32" i="13"/>
  <c r="BG32" i="13"/>
  <c r="BF32" i="13"/>
  <c r="BE32" i="13"/>
  <c r="BD32" i="13"/>
  <c r="BC32" i="13"/>
  <c r="AT222" i="13"/>
  <c r="AS222" i="13"/>
  <c r="AR222" i="13"/>
  <c r="AQ222" i="13"/>
  <c r="AP222" i="13"/>
  <c r="AO222" i="13"/>
  <c r="AN222" i="13"/>
  <c r="AM222" i="13"/>
  <c r="AL222" i="13"/>
  <c r="AT218" i="13"/>
  <c r="AS218" i="13"/>
  <c r="AT214" i="13"/>
  <c r="AS214" i="13"/>
  <c r="AR214" i="13"/>
  <c r="AQ214" i="13"/>
  <c r="AP214" i="13"/>
  <c r="AO214" i="13"/>
  <c r="AN214" i="13"/>
  <c r="AM214" i="13"/>
  <c r="AL214" i="13"/>
  <c r="AT210" i="13"/>
  <c r="AS210" i="13"/>
  <c r="AT206" i="13"/>
  <c r="AS206" i="13"/>
  <c r="AR206" i="13"/>
  <c r="AQ206" i="13"/>
  <c r="AP206" i="13"/>
  <c r="AO206" i="13"/>
  <c r="AN206" i="13"/>
  <c r="AM206" i="13"/>
  <c r="AL206" i="13"/>
  <c r="AT202" i="13"/>
  <c r="AS202" i="13"/>
  <c r="AR202" i="13"/>
  <c r="AQ202" i="13"/>
  <c r="AP202" i="13"/>
  <c r="AO202" i="13"/>
  <c r="AN202" i="13"/>
  <c r="AM202" i="13"/>
  <c r="AL202" i="13"/>
  <c r="AT198" i="13"/>
  <c r="AS198" i="13"/>
  <c r="AR198" i="13"/>
  <c r="AQ198" i="13"/>
  <c r="AP198" i="13"/>
  <c r="AO198" i="13"/>
  <c r="AN198" i="13"/>
  <c r="AM198" i="13"/>
  <c r="AL198" i="13"/>
  <c r="AT194" i="13"/>
  <c r="AS194" i="13"/>
  <c r="AT190" i="13"/>
  <c r="AS190" i="13"/>
  <c r="AR190" i="13"/>
  <c r="AQ190" i="13"/>
  <c r="AP190" i="13"/>
  <c r="AO190" i="13"/>
  <c r="AN190" i="13"/>
  <c r="AM190" i="13"/>
  <c r="AL190" i="13"/>
  <c r="AT186" i="13"/>
  <c r="AS186" i="13"/>
  <c r="AR186" i="13"/>
  <c r="AQ186" i="13"/>
  <c r="AP186" i="13"/>
  <c r="AO186" i="13"/>
  <c r="AN186" i="13"/>
  <c r="AM186" i="13"/>
  <c r="AL186" i="13"/>
  <c r="AT182" i="13"/>
  <c r="AS182" i="13"/>
  <c r="AR182" i="13"/>
  <c r="AQ182" i="13"/>
  <c r="AP182" i="13"/>
  <c r="AO182" i="13"/>
  <c r="AN182" i="13"/>
  <c r="AM182" i="13"/>
  <c r="AL182" i="13"/>
  <c r="AR179" i="13"/>
  <c r="AQ179" i="13"/>
  <c r="AP179" i="13"/>
  <c r="AO179" i="13"/>
  <c r="AN179" i="13"/>
  <c r="AM179" i="13"/>
  <c r="AL179" i="13"/>
  <c r="AT178" i="13"/>
  <c r="AS178" i="13"/>
  <c r="AR178" i="13"/>
  <c r="AQ178" i="13"/>
  <c r="AP178" i="13"/>
  <c r="AO178" i="13"/>
  <c r="AN178" i="13"/>
  <c r="AM178" i="13"/>
  <c r="AL178" i="13"/>
  <c r="AR175" i="13"/>
  <c r="AQ175" i="13"/>
  <c r="AP175" i="13"/>
  <c r="AO175" i="13"/>
  <c r="AN175" i="13"/>
  <c r="AM175" i="13"/>
  <c r="AL175" i="13"/>
  <c r="AT174" i="13"/>
  <c r="AS174" i="13"/>
  <c r="AR174" i="13"/>
  <c r="AQ174" i="13"/>
  <c r="AP174" i="13"/>
  <c r="AO174" i="13"/>
  <c r="AN174" i="13"/>
  <c r="AM174" i="13"/>
  <c r="AL174" i="13"/>
  <c r="G173" i="13"/>
  <c r="AT170" i="13"/>
  <c r="AS170" i="13"/>
  <c r="AR170" i="13"/>
  <c r="AQ170" i="13"/>
  <c r="AP170" i="13"/>
  <c r="AO170" i="13"/>
  <c r="AN170" i="13"/>
  <c r="AM170" i="13"/>
  <c r="AL170" i="13"/>
  <c r="AR167" i="13"/>
  <c r="AQ167" i="13"/>
  <c r="AP167" i="13"/>
  <c r="AO167" i="13"/>
  <c r="AN167" i="13"/>
  <c r="AM167" i="13"/>
  <c r="AL167" i="13"/>
  <c r="AT166" i="13"/>
  <c r="AS166" i="13"/>
  <c r="AR166" i="13"/>
  <c r="AQ166" i="13"/>
  <c r="AP166" i="13"/>
  <c r="AO166" i="13"/>
  <c r="AN166" i="13"/>
  <c r="AM166" i="13"/>
  <c r="AL166" i="13"/>
  <c r="G165" i="13"/>
  <c r="AN161" i="13"/>
  <c r="AM161" i="13"/>
  <c r="AL161" i="13"/>
  <c r="Z156" i="13"/>
  <c r="AP147" i="13"/>
  <c r="AO147" i="13"/>
  <c r="AN147" i="13"/>
  <c r="AM147" i="13"/>
  <c r="AL147" i="13"/>
  <c r="AQ143" i="13"/>
  <c r="AU142" i="13"/>
  <c r="AS138" i="13"/>
  <c r="AR138" i="13"/>
  <c r="AQ138" i="13"/>
  <c r="AP138" i="13"/>
  <c r="AO138" i="13"/>
  <c r="AN138" i="13"/>
  <c r="AM138" i="13"/>
  <c r="AL138" i="13"/>
  <c r="AR131" i="13"/>
  <c r="AQ131" i="13"/>
  <c r="AT131" i="13"/>
  <c r="AS131" i="13"/>
  <c r="AP131" i="13"/>
  <c r="AO131" i="13"/>
  <c r="AN131" i="13"/>
  <c r="AM131" i="13"/>
  <c r="AL131" i="13"/>
  <c r="AU130" i="13"/>
  <c r="I127" i="13"/>
  <c r="U127" i="13"/>
  <c r="Z120" i="13"/>
  <c r="AU120" i="13"/>
  <c r="G120" i="13"/>
  <c r="Z116" i="13"/>
  <c r="AU116" i="13"/>
  <c r="G116" i="13"/>
  <c r="AR109" i="13"/>
  <c r="AQ109" i="13"/>
  <c r="AP109" i="13"/>
  <c r="AO109" i="13"/>
  <c r="AN109" i="13"/>
  <c r="AM109" i="13"/>
  <c r="AL109" i="13"/>
  <c r="AS109" i="13"/>
  <c r="AT109" i="13"/>
  <c r="G109" i="13"/>
  <c r="Z109" i="13"/>
  <c r="AD107" i="13"/>
  <c r="AT102" i="13"/>
  <c r="AS102" i="13"/>
  <c r="AR102" i="13"/>
  <c r="AQ102" i="13"/>
  <c r="AP102" i="13"/>
  <c r="AO102" i="13"/>
  <c r="AN102" i="13"/>
  <c r="AM102" i="13"/>
  <c r="AL102" i="13"/>
  <c r="AD102" i="13"/>
  <c r="I102" i="13"/>
  <c r="U102" i="13"/>
  <c r="AU93" i="13"/>
  <c r="Z76" i="13"/>
  <c r="AU76" i="13"/>
  <c r="G76" i="13"/>
  <c r="G73" i="13"/>
  <c r="Z73" i="13"/>
  <c r="AD70" i="13"/>
  <c r="I70" i="13"/>
  <c r="U70" i="13"/>
  <c r="BF57" i="13"/>
  <c r="BE57" i="13"/>
  <c r="BD57" i="13"/>
  <c r="BC57" i="13"/>
  <c r="AS56" i="13"/>
  <c r="AR56" i="13"/>
  <c r="AQ56" i="13"/>
  <c r="AP56" i="13"/>
  <c r="AO56" i="13"/>
  <c r="AN56" i="13"/>
  <c r="AM56" i="13"/>
  <c r="AL56" i="13"/>
  <c r="BK50" i="13"/>
  <c r="BI50" i="13"/>
  <c r="BH50" i="13"/>
  <c r="BG50" i="13"/>
  <c r="BF50" i="13"/>
  <c r="BE50" i="13"/>
  <c r="BD50" i="13"/>
  <c r="BC50" i="13"/>
  <c r="BJ50" i="13"/>
  <c r="AD150" i="13"/>
  <c r="AP143" i="13"/>
  <c r="AO143" i="13"/>
  <c r="AN143" i="13"/>
  <c r="AM143" i="13"/>
  <c r="AL143" i="13"/>
  <c r="G141" i="13"/>
  <c r="Z141" i="13"/>
  <c r="Z134" i="13"/>
  <c r="Z130" i="13"/>
  <c r="AD130" i="13"/>
  <c r="G125" i="13"/>
  <c r="Z125" i="13"/>
  <c r="AD118" i="13"/>
  <c r="I118" i="13"/>
  <c r="U118" i="13"/>
  <c r="AR115" i="13"/>
  <c r="AQ115" i="13"/>
  <c r="Z112" i="13"/>
  <c r="AU112" i="13"/>
  <c r="G112" i="13"/>
  <c r="AR105" i="13"/>
  <c r="AQ105" i="13"/>
  <c r="AP105" i="13"/>
  <c r="AO105" i="13"/>
  <c r="AN105" i="13"/>
  <c r="AM105" i="13"/>
  <c r="AL105" i="13"/>
  <c r="AS105" i="13"/>
  <c r="AT105" i="13"/>
  <c r="G105" i="13"/>
  <c r="Z105" i="13"/>
  <c r="AC103" i="13"/>
  <c r="AT97" i="13"/>
  <c r="AS97" i="13"/>
  <c r="AR97" i="13"/>
  <c r="AQ97" i="13"/>
  <c r="AP97" i="13"/>
  <c r="AO97" i="13"/>
  <c r="AN97" i="13"/>
  <c r="AM97" i="13"/>
  <c r="AL97" i="13"/>
  <c r="Z80" i="13"/>
  <c r="AU80" i="13"/>
  <c r="G80" i="13"/>
  <c r="G77" i="13"/>
  <c r="Z77" i="13"/>
  <c r="AR75" i="13"/>
  <c r="AQ75" i="13"/>
  <c r="AP75" i="13"/>
  <c r="AD74" i="13"/>
  <c r="I74" i="13"/>
  <c r="U74" i="13"/>
  <c r="I62" i="13"/>
  <c r="U62" i="13"/>
  <c r="AD62" i="13"/>
  <c r="G39" i="13"/>
  <c r="Z39" i="13"/>
  <c r="AU39" i="13"/>
  <c r="Z38" i="13"/>
  <c r="AU38" i="13"/>
  <c r="G38" i="13"/>
  <c r="AU153" i="13"/>
  <c r="AC152" i="13"/>
  <c r="AS144" i="13"/>
  <c r="AT141" i="13"/>
  <c r="AS141" i="13"/>
  <c r="AR141" i="13"/>
  <c r="AQ141" i="13"/>
  <c r="AP141" i="13"/>
  <c r="AO141" i="13"/>
  <c r="AN141" i="13"/>
  <c r="AM141" i="13"/>
  <c r="AL141" i="13"/>
  <c r="Z126" i="13"/>
  <c r="I123" i="13"/>
  <c r="U123" i="13"/>
  <c r="Z114" i="13"/>
  <c r="AD114" i="13"/>
  <c r="AR111" i="13"/>
  <c r="AQ111" i="13"/>
  <c r="AP111" i="13"/>
  <c r="AO111" i="13"/>
  <c r="AN111" i="13"/>
  <c r="AM111" i="13"/>
  <c r="AL111" i="13"/>
  <c r="Z108" i="13"/>
  <c r="AU108" i="13"/>
  <c r="G108" i="13"/>
  <c r="AS101" i="13"/>
  <c r="AR101" i="13"/>
  <c r="AQ101" i="13"/>
  <c r="AP101" i="13"/>
  <c r="AO101" i="13"/>
  <c r="AN101" i="13"/>
  <c r="AM101" i="13"/>
  <c r="AL101" i="13"/>
  <c r="AT101" i="13"/>
  <c r="G101" i="13"/>
  <c r="Z101" i="13"/>
  <c r="Z84" i="13"/>
  <c r="AU84" i="13"/>
  <c r="G84" i="13"/>
  <c r="G81" i="13"/>
  <c r="Z81" i="13"/>
  <c r="AD78" i="13"/>
  <c r="I78" i="13"/>
  <c r="U78" i="13"/>
  <c r="AT69" i="13"/>
  <c r="AS69" i="13"/>
  <c r="AR69" i="13"/>
  <c r="AQ69" i="13"/>
  <c r="AP69" i="13"/>
  <c r="AO69" i="13"/>
  <c r="AN69" i="13"/>
  <c r="AM69" i="13"/>
  <c r="AL69" i="13"/>
  <c r="G61" i="13"/>
  <c r="AU61" i="13"/>
  <c r="Z61" i="13"/>
  <c r="BJ56" i="13"/>
  <c r="BI56" i="13"/>
  <c r="BH56" i="13"/>
  <c r="BG56" i="13"/>
  <c r="BF56" i="13"/>
  <c r="BE56" i="13"/>
  <c r="BD56" i="13"/>
  <c r="BC56" i="13"/>
  <c r="BK56" i="13"/>
  <c r="AU48" i="13"/>
  <c r="Q48" i="13"/>
  <c r="Z48" i="13"/>
  <c r="Z46" i="13"/>
  <c r="AU46" i="13"/>
  <c r="G46" i="13"/>
  <c r="J37" i="13"/>
  <c r="AE37" i="13"/>
  <c r="BI26" i="13"/>
  <c r="BH26" i="13"/>
  <c r="BG26" i="13"/>
  <c r="BF26" i="13"/>
  <c r="BE26" i="13"/>
  <c r="BD26" i="13"/>
  <c r="BC26" i="13"/>
  <c r="BJ26" i="13"/>
  <c r="BK26" i="13"/>
  <c r="AP115" i="13"/>
  <c r="AO115" i="13"/>
  <c r="AN115" i="13"/>
  <c r="AM115" i="13"/>
  <c r="AL115" i="13"/>
  <c r="AR98" i="13"/>
  <c r="AR94" i="13"/>
  <c r="AR90" i="13"/>
  <c r="AR86" i="13"/>
  <c r="AR82" i="13"/>
  <c r="AR78" i="13"/>
  <c r="AQ78" i="13"/>
  <c r="AP78" i="13"/>
  <c r="AO78" i="13"/>
  <c r="AN78" i="13"/>
  <c r="AM78" i="13"/>
  <c r="AL78" i="13"/>
  <c r="AR74" i="13"/>
  <c r="AR70" i="13"/>
  <c r="AQ70" i="13"/>
  <c r="AP70" i="13"/>
  <c r="AO70" i="13"/>
  <c r="AN70" i="13"/>
  <c r="AM70" i="13"/>
  <c r="AL70" i="13"/>
  <c r="BK60" i="13"/>
  <c r="Z59" i="13"/>
  <c r="BK58" i="13"/>
  <c r="Z57" i="13"/>
  <c r="Z56" i="13"/>
  <c r="BK52" i="13"/>
  <c r="Q52" i="13"/>
  <c r="H50" i="13"/>
  <c r="U50" i="13"/>
  <c r="BJ47" i="13"/>
  <c r="BI47" i="13"/>
  <c r="BH47" i="13"/>
  <c r="BG47" i="13"/>
  <c r="BF47" i="13"/>
  <c r="BE47" i="13"/>
  <c r="BD47" i="13"/>
  <c r="BC47" i="13"/>
  <c r="BK42" i="13"/>
  <c r="I42" i="13"/>
  <c r="U42" i="13"/>
  <c r="AS40" i="13"/>
  <c r="AR40" i="13"/>
  <c r="AQ40" i="13"/>
  <c r="AP40" i="13"/>
  <c r="AO40" i="13"/>
  <c r="AN40" i="13"/>
  <c r="AM40" i="13"/>
  <c r="AL40" i="13"/>
  <c r="BK31" i="13"/>
  <c r="BJ31" i="13"/>
  <c r="BI31" i="13"/>
  <c r="BH31" i="13"/>
  <c r="BG31" i="13"/>
  <c r="BF31" i="13"/>
  <c r="BE31" i="13"/>
  <c r="BD31" i="13"/>
  <c r="BC31" i="13"/>
  <c r="I115" i="13"/>
  <c r="U115" i="13"/>
  <c r="I111" i="13"/>
  <c r="U111" i="13"/>
  <c r="I107" i="13"/>
  <c r="U107" i="13"/>
  <c r="H103" i="13"/>
  <c r="U103" i="13"/>
  <c r="I99" i="13"/>
  <c r="U99" i="13"/>
  <c r="AQ98" i="13"/>
  <c r="AP98" i="13"/>
  <c r="AO98" i="13"/>
  <c r="AN98" i="13"/>
  <c r="AM98" i="13"/>
  <c r="AL98" i="13"/>
  <c r="I95" i="13"/>
  <c r="U95" i="13"/>
  <c r="AQ94" i="13"/>
  <c r="I91" i="13"/>
  <c r="U91" i="13"/>
  <c r="AQ90" i="13"/>
  <c r="AP90" i="13"/>
  <c r="AO90" i="13"/>
  <c r="AN90" i="13"/>
  <c r="AM90" i="13"/>
  <c r="AL90" i="13"/>
  <c r="H87" i="13"/>
  <c r="U87" i="13"/>
  <c r="AQ86" i="13"/>
  <c r="I83" i="13"/>
  <c r="U83" i="13"/>
  <c r="AQ82" i="13"/>
  <c r="AP82" i="13"/>
  <c r="AO82" i="13"/>
  <c r="AN82" i="13"/>
  <c r="AM82" i="13"/>
  <c r="AL82" i="13"/>
  <c r="I79" i="13"/>
  <c r="U79" i="13"/>
  <c r="AO75" i="13"/>
  <c r="AN75" i="13"/>
  <c r="AM75" i="13"/>
  <c r="AL75" i="13"/>
  <c r="I75" i="13"/>
  <c r="U75" i="13"/>
  <c r="AQ74" i="13"/>
  <c r="AP74" i="13"/>
  <c r="AO74" i="13"/>
  <c r="AN74" i="13"/>
  <c r="AM74" i="13"/>
  <c r="AL74" i="13"/>
  <c r="AO71" i="13"/>
  <c r="AN71" i="13"/>
  <c r="AM71" i="13"/>
  <c r="AL71" i="13"/>
  <c r="I71" i="13"/>
  <c r="U71" i="13"/>
  <c r="AO67" i="13"/>
  <c r="AN67" i="13"/>
  <c r="AM67" i="13"/>
  <c r="AL67" i="13"/>
  <c r="AD67" i="13"/>
  <c r="Z66" i="13"/>
  <c r="BJ62" i="13"/>
  <c r="BI62" i="13"/>
  <c r="BH62" i="13"/>
  <c r="BG62" i="13"/>
  <c r="BF62" i="13"/>
  <c r="BE62" i="13"/>
  <c r="BD62" i="13"/>
  <c r="BC62" i="13"/>
  <c r="Z62" i="13"/>
  <c r="BJ60" i="13"/>
  <c r="BI60" i="13"/>
  <c r="BH60" i="13"/>
  <c r="BG60" i="13"/>
  <c r="BF60" i="13"/>
  <c r="BE60" i="13"/>
  <c r="BD60" i="13"/>
  <c r="BC60" i="13"/>
  <c r="BJ58" i="13"/>
  <c r="BI58" i="13"/>
  <c r="G54" i="13"/>
  <c r="BJ52" i="13"/>
  <c r="BI52" i="13"/>
  <c r="BH52" i="13"/>
  <c r="BG52" i="13"/>
  <c r="BF52" i="13"/>
  <c r="BE52" i="13"/>
  <c r="BD52" i="13"/>
  <c r="BC52" i="13"/>
  <c r="Z50" i="13"/>
  <c r="AU50" i="13"/>
  <c r="BK47" i="13"/>
  <c r="Z43" i="13"/>
  <c r="BJ42" i="13"/>
  <c r="BI42" i="13"/>
  <c r="Z42" i="13"/>
  <c r="AU42" i="13"/>
  <c r="AD99" i="13"/>
  <c r="AD95" i="13"/>
  <c r="AP94" i="13"/>
  <c r="AO94" i="13"/>
  <c r="AN94" i="13"/>
  <c r="AM94" i="13"/>
  <c r="AL94" i="13"/>
  <c r="AD91" i="13"/>
  <c r="AC87" i="13"/>
  <c r="AP86" i="13"/>
  <c r="AO86" i="13"/>
  <c r="AN86" i="13"/>
  <c r="AM86" i="13"/>
  <c r="AL86" i="13"/>
  <c r="AD83" i="13"/>
  <c r="AD79" i="13"/>
  <c r="AD75" i="13"/>
  <c r="AD71" i="13"/>
  <c r="AU66" i="13"/>
  <c r="I65" i="13"/>
  <c r="U65" i="13"/>
  <c r="BK54" i="13"/>
  <c r="Q49" i="13"/>
  <c r="Z49" i="13"/>
  <c r="BK44" i="13"/>
  <c r="BJ44" i="13"/>
  <c r="BI44" i="13"/>
  <c r="BH44" i="13"/>
  <c r="BG44" i="13"/>
  <c r="BF44" i="13"/>
  <c r="BE44" i="13"/>
  <c r="BD44" i="13"/>
  <c r="BC44" i="13"/>
  <c r="BK36" i="13"/>
  <c r="I34" i="13"/>
  <c r="U34" i="13"/>
  <c r="AP33" i="13"/>
  <c r="AO33" i="13"/>
  <c r="AN33" i="13"/>
  <c r="AM33" i="13"/>
  <c r="AL33" i="13"/>
  <c r="AT30" i="13"/>
  <c r="AS30" i="13"/>
  <c r="AR30" i="13"/>
  <c r="AQ30" i="13"/>
  <c r="AP30" i="13"/>
  <c r="AO30" i="13"/>
  <c r="AN30" i="13"/>
  <c r="AM30" i="13"/>
  <c r="AL30" i="13"/>
  <c r="AS21" i="13"/>
  <c r="AR21" i="13"/>
  <c r="BH63" i="13"/>
  <c r="BG63" i="13"/>
  <c r="BF63" i="13"/>
  <c r="BE63" i="13"/>
  <c r="BD63" i="13"/>
  <c r="BC63" i="13"/>
  <c r="BJ63" i="13"/>
  <c r="BI63" i="13"/>
  <c r="AU62" i="13"/>
  <c r="AU60" i="13"/>
  <c r="BH58" i="13"/>
  <c r="BG58" i="13"/>
  <c r="BF58" i="13"/>
  <c r="BE58" i="13"/>
  <c r="BD58" i="13"/>
  <c r="BC58" i="13"/>
  <c r="AU57" i="13"/>
  <c r="AT56" i="13"/>
  <c r="BJ54" i="13"/>
  <c r="BI54" i="13"/>
  <c r="BH54" i="13"/>
  <c r="BG54" i="13"/>
  <c r="BF54" i="13"/>
  <c r="BE54" i="13"/>
  <c r="BD54" i="13"/>
  <c r="BC54" i="13"/>
  <c r="AU54" i="13"/>
  <c r="AQ52" i="13"/>
  <c r="AP52" i="13"/>
  <c r="AO52" i="13"/>
  <c r="AN52" i="13"/>
  <c r="AM52" i="13"/>
  <c r="AL52" i="13"/>
  <c r="AS52" i="13"/>
  <c r="AR52" i="13"/>
  <c r="Q51" i="13"/>
  <c r="AC50" i="13"/>
  <c r="AU49" i="13"/>
  <c r="BK46" i="13"/>
  <c r="BJ46" i="13"/>
  <c r="BI46" i="13"/>
  <c r="BH46" i="13"/>
  <c r="BG46" i="13"/>
  <c r="BF46" i="13"/>
  <c r="BE46" i="13"/>
  <c r="BD46" i="13"/>
  <c r="BC46" i="13"/>
  <c r="BH42" i="13"/>
  <c r="BG42" i="13"/>
  <c r="BF42" i="13"/>
  <c r="BE42" i="13"/>
  <c r="BD42" i="13"/>
  <c r="BC42" i="13"/>
  <c r="AP41" i="13"/>
  <c r="AO41" i="13"/>
  <c r="AT41" i="13"/>
  <c r="AN41" i="13"/>
  <c r="AM41" i="13"/>
  <c r="AL41" i="13"/>
  <c r="AD41" i="13"/>
  <c r="BK38" i="13"/>
  <c r="BJ38" i="13"/>
  <c r="BI38" i="13"/>
  <c r="BH38" i="13"/>
  <c r="BG38" i="13"/>
  <c r="BF38" i="13"/>
  <c r="BE38" i="13"/>
  <c r="BD38" i="13"/>
  <c r="BC38" i="13"/>
  <c r="BJ36" i="13"/>
  <c r="BI36" i="13"/>
  <c r="BH36" i="13"/>
  <c r="BG36" i="13"/>
  <c r="BF36" i="13"/>
  <c r="BE36" i="13"/>
  <c r="BD36" i="13"/>
  <c r="BC36" i="13"/>
  <c r="AU36" i="13"/>
  <c r="Z36" i="13"/>
  <c r="Z34" i="13"/>
  <c r="AU34" i="13"/>
  <c r="I30" i="13"/>
  <c r="U30" i="13"/>
  <c r="AT123" i="13"/>
  <c r="AS123" i="13"/>
  <c r="AR123" i="13"/>
  <c r="AQ123" i="13"/>
  <c r="AP123" i="13"/>
  <c r="AO123" i="13"/>
  <c r="AN123" i="13"/>
  <c r="AM123" i="13"/>
  <c r="AL123" i="13"/>
  <c r="AT119" i="13"/>
  <c r="AS119" i="13"/>
  <c r="AR119" i="13"/>
  <c r="AQ119" i="13"/>
  <c r="AP119" i="13"/>
  <c r="AO119" i="13"/>
  <c r="AN119" i="13"/>
  <c r="AM119" i="13"/>
  <c r="AL119" i="13"/>
  <c r="AT115" i="13"/>
  <c r="AS115" i="13"/>
  <c r="AT111" i="13"/>
  <c r="AS111" i="13"/>
  <c r="AT107" i="13"/>
  <c r="AS107" i="13"/>
  <c r="AR107" i="13"/>
  <c r="AQ107" i="13"/>
  <c r="AP107" i="13"/>
  <c r="AO107" i="13"/>
  <c r="AN107" i="13"/>
  <c r="AM107" i="13"/>
  <c r="AL107" i="13"/>
  <c r="AT103" i="13"/>
  <c r="AS103" i="13"/>
  <c r="AR103" i="13"/>
  <c r="AQ103" i="13"/>
  <c r="AP103" i="13"/>
  <c r="AO103" i="13"/>
  <c r="AN103" i="13"/>
  <c r="AM103" i="13"/>
  <c r="AL103" i="13"/>
  <c r="AT99" i="13"/>
  <c r="AS99" i="13"/>
  <c r="AR99" i="13"/>
  <c r="AQ99" i="13"/>
  <c r="AP99" i="13"/>
  <c r="AO99" i="13"/>
  <c r="AN99" i="13"/>
  <c r="AM99" i="13"/>
  <c r="AL99" i="13"/>
  <c r="AT95" i="13"/>
  <c r="AS95" i="13"/>
  <c r="AR95" i="13"/>
  <c r="AQ95" i="13"/>
  <c r="AP95" i="13"/>
  <c r="AO95" i="13"/>
  <c r="AN95" i="13"/>
  <c r="AM95" i="13"/>
  <c r="AL95" i="13"/>
  <c r="AT91" i="13"/>
  <c r="AS91" i="13"/>
  <c r="AR91" i="13"/>
  <c r="AQ91" i="13"/>
  <c r="AP91" i="13"/>
  <c r="AO91" i="13"/>
  <c r="AN91" i="13"/>
  <c r="AM91" i="13"/>
  <c r="AL91" i="13"/>
  <c r="AT87" i="13"/>
  <c r="AS87" i="13"/>
  <c r="AR87" i="13"/>
  <c r="AQ87" i="13"/>
  <c r="AP87" i="13"/>
  <c r="AO87" i="13"/>
  <c r="AN87" i="13"/>
  <c r="AM87" i="13"/>
  <c r="AL87" i="13"/>
  <c r="AT83" i="13"/>
  <c r="AS83" i="13"/>
  <c r="AR83" i="13"/>
  <c r="AQ83" i="13"/>
  <c r="AP83" i="13"/>
  <c r="AO83" i="13"/>
  <c r="AN83" i="13"/>
  <c r="AM83" i="13"/>
  <c r="AL83" i="13"/>
  <c r="AT79" i="13"/>
  <c r="AS79" i="13"/>
  <c r="AR79" i="13"/>
  <c r="AQ79" i="13"/>
  <c r="AP79" i="13"/>
  <c r="AO79" i="13"/>
  <c r="AN79" i="13"/>
  <c r="AM79" i="13"/>
  <c r="AL79" i="13"/>
  <c r="AT75" i="13"/>
  <c r="AS75" i="13"/>
  <c r="AD65" i="13"/>
  <c r="BK63" i="13"/>
  <c r="G60" i="13"/>
  <c r="I59" i="13"/>
  <c r="U59" i="13"/>
  <c r="G56" i="13"/>
  <c r="BI48" i="13"/>
  <c r="BH48" i="13"/>
  <c r="BG48" i="13"/>
  <c r="BF48" i="13"/>
  <c r="BE48" i="13"/>
  <c r="BD48" i="13"/>
  <c r="BC48" i="13"/>
  <c r="AU44" i="13"/>
  <c r="Z44" i="13"/>
  <c r="AE44" i="13"/>
  <c r="AS41" i="13"/>
  <c r="AR41" i="13"/>
  <c r="AQ41" i="13"/>
  <c r="G35" i="13"/>
  <c r="Z35" i="13"/>
  <c r="AQ28" i="13"/>
  <c r="AP28" i="13"/>
  <c r="AO28" i="13"/>
  <c r="AN28" i="13"/>
  <c r="AM28" i="13"/>
  <c r="AL28" i="13"/>
  <c r="AR28" i="13"/>
  <c r="AS28" i="13"/>
  <c r="AT51" i="13"/>
  <c r="AS51" i="13"/>
  <c r="AR51" i="13"/>
  <c r="AQ51" i="13"/>
  <c r="AP51" i="13"/>
  <c r="AO51" i="13"/>
  <c r="AN51" i="13"/>
  <c r="AM51" i="13"/>
  <c r="AL51" i="13"/>
  <c r="BI40" i="13"/>
  <c r="BH40" i="13"/>
  <c r="BG40" i="13"/>
  <c r="BF40" i="13"/>
  <c r="BE40" i="13"/>
  <c r="BD40" i="13"/>
  <c r="BC40" i="13"/>
  <c r="I40" i="13"/>
  <c r="U40" i="13"/>
  <c r="AT35" i="13"/>
  <c r="AS35" i="13"/>
  <c r="AR35" i="13"/>
  <c r="AQ35" i="13"/>
  <c r="AP35" i="13"/>
  <c r="AO35" i="13"/>
  <c r="AN35" i="13"/>
  <c r="AM35" i="13"/>
  <c r="AL35" i="13"/>
  <c r="H24" i="13"/>
  <c r="U24" i="13"/>
  <c r="BK6" i="13"/>
  <c r="BJ6" i="13"/>
  <c r="BI6" i="13"/>
  <c r="BH6" i="13"/>
  <c r="BG6" i="13"/>
  <c r="BF6" i="13"/>
  <c r="BE6" i="13"/>
  <c r="BD6" i="13"/>
  <c r="BC6" i="13"/>
  <c r="BK64" i="13"/>
  <c r="BJ64" i="13"/>
  <c r="BI64" i="13"/>
  <c r="BH64" i="13"/>
  <c r="BG64" i="13"/>
  <c r="BF64" i="13"/>
  <c r="BE64" i="13"/>
  <c r="BD64" i="13"/>
  <c r="BC64" i="13"/>
  <c r="Z58" i="13"/>
  <c r="AU58" i="13"/>
  <c r="BJ55" i="13"/>
  <c r="BI55" i="13"/>
  <c r="BH55" i="13"/>
  <c r="BG55" i="13"/>
  <c r="BF55" i="13"/>
  <c r="BE55" i="13"/>
  <c r="BD55" i="13"/>
  <c r="BC55" i="13"/>
  <c r="AT53" i="13"/>
  <c r="AS53" i="13"/>
  <c r="AR53" i="13"/>
  <c r="AQ53" i="13"/>
  <c r="AP53" i="13"/>
  <c r="AO53" i="13"/>
  <c r="AN53" i="13"/>
  <c r="AM53" i="13"/>
  <c r="AL53" i="13"/>
  <c r="Z53" i="13"/>
  <c r="Q53" i="13"/>
  <c r="AT43" i="13"/>
  <c r="AS43" i="13"/>
  <c r="AR43" i="13"/>
  <c r="AQ43" i="13"/>
  <c r="AP43" i="13"/>
  <c r="AO43" i="13"/>
  <c r="AN43" i="13"/>
  <c r="AM43" i="13"/>
  <c r="AL43" i="13"/>
  <c r="AE43" i="13"/>
  <c r="BK40" i="13"/>
  <c r="BJ40" i="13"/>
  <c r="AD34" i="13"/>
  <c r="AU31" i="13"/>
  <c r="BK28" i="13"/>
  <c r="BJ28" i="13"/>
  <c r="BI28" i="13"/>
  <c r="BH28" i="13"/>
  <c r="BG28" i="13"/>
  <c r="BF28" i="13"/>
  <c r="BE28" i="13"/>
  <c r="BD28" i="13"/>
  <c r="BC28" i="13"/>
  <c r="Z26" i="13"/>
  <c r="G26" i="13"/>
  <c r="Z22" i="13"/>
  <c r="G22" i="13"/>
  <c r="BI14" i="13"/>
  <c r="BH14" i="13"/>
  <c r="BG14" i="13"/>
  <c r="BF14" i="13"/>
  <c r="BE14" i="13"/>
  <c r="BD14" i="13"/>
  <c r="BC14" i="13"/>
  <c r="BJ14" i="13"/>
  <c r="BK14" i="13"/>
  <c r="AY56" i="13"/>
  <c r="BJ53" i="13"/>
  <c r="BI53" i="13"/>
  <c r="BH53" i="13"/>
  <c r="BG53" i="13"/>
  <c r="BF53" i="13"/>
  <c r="BE53" i="13"/>
  <c r="BD53" i="13"/>
  <c r="BC53" i="13"/>
  <c r="BL51" i="13"/>
  <c r="AY48" i="13"/>
  <c r="BJ45" i="13"/>
  <c r="BI45" i="13"/>
  <c r="BH45" i="13"/>
  <c r="BG45" i="13"/>
  <c r="BF45" i="13"/>
  <c r="BE45" i="13"/>
  <c r="BD45" i="13"/>
  <c r="BC45" i="13"/>
  <c r="BL43" i="13"/>
  <c r="AY40" i="13"/>
  <c r="BL35" i="13"/>
  <c r="AY32" i="13"/>
  <c r="BI30" i="13"/>
  <c r="BH30" i="13"/>
  <c r="BG30" i="13"/>
  <c r="BF30" i="13"/>
  <c r="BE30" i="13"/>
  <c r="BD30" i="13"/>
  <c r="BC30" i="13"/>
  <c r="AR29" i="13"/>
  <c r="AU27" i="13"/>
  <c r="G27" i="13"/>
  <c r="AY26" i="13"/>
  <c r="BI25" i="13"/>
  <c r="BK24" i="13"/>
  <c r="BJ24" i="13"/>
  <c r="BI24" i="13"/>
  <c r="BH24" i="13"/>
  <c r="BG24" i="13"/>
  <c r="BF24" i="13"/>
  <c r="BE24" i="13"/>
  <c r="BD24" i="13"/>
  <c r="BC24" i="13"/>
  <c r="Z24" i="13"/>
  <c r="AU23" i="13"/>
  <c r="G23" i="13"/>
  <c r="AY22" i="13"/>
  <c r="AQ21" i="13"/>
  <c r="BK20" i="13"/>
  <c r="BK19" i="13"/>
  <c r="BJ19" i="13"/>
  <c r="BI19" i="13"/>
  <c r="BH19" i="13"/>
  <c r="BG19" i="13"/>
  <c r="BF19" i="13"/>
  <c r="BE19" i="13"/>
  <c r="BD19" i="13"/>
  <c r="BC19" i="13"/>
  <c r="BL18" i="13"/>
  <c r="BL15" i="13"/>
  <c r="AY14" i="13"/>
  <c r="AB12" i="13"/>
  <c r="BL8" i="13"/>
  <c r="AB13" i="13"/>
  <c r="AD13" i="13"/>
  <c r="E10" i="2"/>
  <c r="Z289" i="14"/>
  <c r="AU289" i="14"/>
  <c r="G284" i="14"/>
  <c r="AU284" i="14"/>
  <c r="Z284" i="14"/>
  <c r="AQ29" i="13"/>
  <c r="AP29" i="13"/>
  <c r="AO29" i="13"/>
  <c r="AN29" i="13"/>
  <c r="AM29" i="13"/>
  <c r="AL29" i="13"/>
  <c r="BH25" i="13"/>
  <c r="BG25" i="13"/>
  <c r="BF25" i="13"/>
  <c r="BE25" i="13"/>
  <c r="BD25" i="13"/>
  <c r="BC25" i="13"/>
  <c r="BL23" i="13"/>
  <c r="AP21" i="13"/>
  <c r="AO21" i="13"/>
  <c r="AN21" i="13"/>
  <c r="AM21" i="13"/>
  <c r="AL21" i="13"/>
  <c r="BJ20" i="13"/>
  <c r="AY16" i="13"/>
  <c r="AY5" i="13"/>
  <c r="AY8" i="13"/>
  <c r="AY2" i="13"/>
  <c r="AY11" i="13"/>
  <c r="AY6" i="13"/>
  <c r="AY10" i="13"/>
  <c r="AU291" i="14"/>
  <c r="Z291" i="14"/>
  <c r="G291" i="14"/>
  <c r="G268" i="14"/>
  <c r="AU268" i="14"/>
  <c r="Z268" i="14"/>
  <c r="AY54" i="13"/>
  <c r="BL49" i="13"/>
  <c r="AY46" i="13"/>
  <c r="BL41" i="13"/>
  <c r="AY38" i="13"/>
  <c r="BK34" i="13"/>
  <c r="BJ34" i="13"/>
  <c r="BI34" i="13"/>
  <c r="BH34" i="13"/>
  <c r="BG34" i="13"/>
  <c r="BF34" i="13"/>
  <c r="BE34" i="13"/>
  <c r="BD34" i="13"/>
  <c r="BC34" i="13"/>
  <c r="BL33" i="13"/>
  <c r="AT33" i="13"/>
  <c r="AS33" i="13"/>
  <c r="AR33" i="13"/>
  <c r="AQ33" i="13"/>
  <c r="Z33" i="13"/>
  <c r="AY30" i="13"/>
  <c r="BK27" i="13"/>
  <c r="BJ27" i="13"/>
  <c r="BI27" i="13"/>
  <c r="BH27" i="13"/>
  <c r="BG27" i="13"/>
  <c r="BF27" i="13"/>
  <c r="BE27" i="13"/>
  <c r="BD27" i="13"/>
  <c r="BC27" i="13"/>
  <c r="AU26" i="13"/>
  <c r="AY25" i="13"/>
  <c r="AU22" i="13"/>
  <c r="AY21" i="13"/>
  <c r="BI20" i="13"/>
  <c r="BH20" i="13"/>
  <c r="AB14" i="13"/>
  <c r="AG18" i="13"/>
  <c r="AY13" i="13"/>
  <c r="BL11" i="13"/>
  <c r="L48" i="2"/>
  <c r="G300" i="14"/>
  <c r="AU300" i="14"/>
  <c r="O297" i="14"/>
  <c r="R297" i="14" s="1"/>
  <c r="T297" i="14" s="1"/>
  <c r="Z297" i="14"/>
  <c r="G297" i="14"/>
  <c r="AU297" i="14"/>
  <c r="K286" i="14"/>
  <c r="Z281" i="14"/>
  <c r="G281" i="14"/>
  <c r="AU281" i="14"/>
  <c r="AS223" i="14"/>
  <c r="AR223" i="14"/>
  <c r="AQ223" i="14"/>
  <c r="AP223" i="14"/>
  <c r="AO223" i="14"/>
  <c r="AN223" i="14"/>
  <c r="AM223" i="14"/>
  <c r="AL223" i="14"/>
  <c r="AT223" i="14"/>
  <c r="K302" i="14"/>
  <c r="AC302" i="14"/>
  <c r="G295" i="14"/>
  <c r="AU295" i="14"/>
  <c r="Z295" i="14"/>
  <c r="G292" i="14"/>
  <c r="Z292" i="14"/>
  <c r="AU292" i="14"/>
  <c r="AU286" i="14"/>
  <c r="Z286" i="14"/>
  <c r="AT273" i="14"/>
  <c r="AS273" i="14"/>
  <c r="AR273" i="14"/>
  <c r="AQ273" i="14"/>
  <c r="AP273" i="14"/>
  <c r="AO273" i="14"/>
  <c r="AN273" i="14"/>
  <c r="AM273" i="14"/>
  <c r="AL273" i="14"/>
  <c r="Q28" i="13"/>
  <c r="BG20" i="13"/>
  <c r="BF20" i="13"/>
  <c r="BE20" i="13"/>
  <c r="BD20" i="13"/>
  <c r="BC20" i="13"/>
  <c r="AY20" i="13"/>
  <c r="AY19" i="13"/>
  <c r="BL16" i="13"/>
  <c r="AY9" i="13"/>
  <c r="BL7" i="13"/>
  <c r="AY7" i="13"/>
  <c r="BL4" i="13"/>
  <c r="AY4" i="13"/>
  <c r="L38" i="5"/>
  <c r="C11" i="5"/>
  <c r="C12" i="5"/>
  <c r="C16" i="5"/>
  <c r="D18" i="5"/>
  <c r="H10" i="5"/>
  <c r="O303" i="14"/>
  <c r="R303" i="14" s="1"/>
  <c r="T303" i="14" s="1"/>
  <c r="G303" i="14"/>
  <c r="AU303" i="14"/>
  <c r="Z303" i="14"/>
  <c r="AT25" i="13"/>
  <c r="AS25" i="13"/>
  <c r="AR25" i="13"/>
  <c r="AQ25" i="13"/>
  <c r="AP25" i="13"/>
  <c r="AO25" i="13"/>
  <c r="AN25" i="13"/>
  <c r="AM25" i="13"/>
  <c r="AL25" i="13"/>
  <c r="BL21" i="13"/>
  <c r="AT21" i="13"/>
  <c r="AY18" i="13"/>
  <c r="AY15" i="13"/>
  <c r="BL3" i="13"/>
  <c r="BL9" i="13"/>
  <c r="BL5" i="13"/>
  <c r="BL12" i="13"/>
  <c r="BL13" i="13"/>
  <c r="AU302" i="14"/>
  <c r="AY42" i="13"/>
  <c r="BL37" i="13"/>
  <c r="AY34" i="13"/>
  <c r="BL29" i="13"/>
  <c r="AY27" i="13"/>
  <c r="AU24" i="13"/>
  <c r="AY23" i="13"/>
  <c r="BL17" i="13"/>
  <c r="AY12" i="13"/>
  <c r="Z305" i="14"/>
  <c r="G305" i="14"/>
  <c r="AU305" i="14"/>
  <c r="Z304" i="14"/>
  <c r="G304" i="14"/>
  <c r="AU304" i="14"/>
  <c r="Z300" i="14"/>
  <c r="AU288" i="14"/>
  <c r="Z288" i="14"/>
  <c r="G288" i="14"/>
  <c r="AC286" i="14"/>
  <c r="O283" i="14"/>
  <c r="R283" i="14" s="1"/>
  <c r="T283" i="14" s="1"/>
  <c r="G283" i="14"/>
  <c r="AU283" i="14"/>
  <c r="Z283" i="14"/>
  <c r="BL10" i="13"/>
  <c r="G289" i="14"/>
  <c r="AT275" i="14"/>
  <c r="AS275" i="14"/>
  <c r="AR275" i="14"/>
  <c r="AQ275" i="14"/>
  <c r="AP275" i="14"/>
  <c r="AO275" i="14"/>
  <c r="AN275" i="14"/>
  <c r="AM275" i="14"/>
  <c r="AL275" i="14"/>
  <c r="AS306" i="14"/>
  <c r="AR306" i="14"/>
  <c r="AQ306" i="14"/>
  <c r="AP306" i="14"/>
  <c r="AO306" i="14"/>
  <c r="AN306" i="14"/>
  <c r="AM306" i="14"/>
  <c r="AL306" i="14"/>
  <c r="AS298" i="14"/>
  <c r="Z282" i="14"/>
  <c r="G282" i="14"/>
  <c r="AU282" i="14"/>
  <c r="AU278" i="14"/>
  <c r="Z267" i="14"/>
  <c r="AU267" i="14"/>
  <c r="G267" i="14"/>
  <c r="K248" i="14"/>
  <c r="AC248" i="14"/>
  <c r="K246" i="14"/>
  <c r="AC246" i="14"/>
  <c r="AT219" i="14"/>
  <c r="AS219" i="14"/>
  <c r="AR219" i="14"/>
  <c r="AQ219" i="14"/>
  <c r="AP219" i="14"/>
  <c r="AO219" i="14"/>
  <c r="AN219" i="14"/>
  <c r="AM219" i="14"/>
  <c r="AL219" i="14"/>
  <c r="AR298" i="14"/>
  <c r="AQ298" i="14"/>
  <c r="Z285" i="14"/>
  <c r="Z278" i="14"/>
  <c r="G276" i="14"/>
  <c r="AU276" i="14"/>
  <c r="J256" i="14"/>
  <c r="J254" i="14"/>
  <c r="AU307" i="14"/>
  <c r="G307" i="14"/>
  <c r="AU299" i="14"/>
  <c r="G299" i="14"/>
  <c r="AP298" i="14"/>
  <c r="AO298" i="14"/>
  <c r="AN298" i="14"/>
  <c r="AM298" i="14"/>
  <c r="AL298" i="14"/>
  <c r="G296" i="14"/>
  <c r="G294" i="14"/>
  <c r="Z293" i="14"/>
  <c r="AC293" i="14"/>
  <c r="AT290" i="14"/>
  <c r="AS290" i="14"/>
  <c r="AR290" i="14"/>
  <c r="AQ290" i="14"/>
  <c r="AP290" i="14"/>
  <c r="AO290" i="14"/>
  <c r="AN290" i="14"/>
  <c r="AM290" i="14"/>
  <c r="AL290" i="14"/>
  <c r="AU280" i="14"/>
  <c r="K277" i="14"/>
  <c r="AC277" i="14"/>
  <c r="Z276" i="14"/>
  <c r="K273" i="14"/>
  <c r="AC273" i="14"/>
  <c r="Z269" i="14"/>
  <c r="AU269" i="14"/>
  <c r="G269" i="14"/>
  <c r="Z307" i="14"/>
  <c r="AC306" i="14"/>
  <c r="AU301" i="14"/>
  <c r="G301" i="14"/>
  <c r="Z299" i="14"/>
  <c r="AC298" i="14"/>
  <c r="AT296" i="14"/>
  <c r="AS296" i="14"/>
  <c r="AR296" i="14"/>
  <c r="AQ296" i="14"/>
  <c r="AP296" i="14"/>
  <c r="AO296" i="14"/>
  <c r="AN296" i="14"/>
  <c r="AM296" i="14"/>
  <c r="AL296" i="14"/>
  <c r="AU294" i="14"/>
  <c r="Z294" i="14"/>
  <c r="K290" i="14"/>
  <c r="AU285" i="14"/>
  <c r="G280" i="14"/>
  <c r="Z275" i="14"/>
  <c r="G275" i="14"/>
  <c r="AT272" i="14"/>
  <c r="AS272" i="14"/>
  <c r="AR272" i="14"/>
  <c r="AQ272" i="14"/>
  <c r="AP272" i="14"/>
  <c r="AO272" i="14"/>
  <c r="AN272" i="14"/>
  <c r="AM272" i="14"/>
  <c r="AL272" i="14"/>
  <c r="K272" i="14"/>
  <c r="AC272" i="14"/>
  <c r="AT271" i="14"/>
  <c r="AS271" i="14"/>
  <c r="AQ271" i="14"/>
  <c r="AP271" i="14"/>
  <c r="AO271" i="14"/>
  <c r="AN271" i="14"/>
  <c r="AM271" i="14"/>
  <c r="AL271" i="14"/>
  <c r="AR271" i="14"/>
  <c r="AT215" i="14"/>
  <c r="AS215" i="14"/>
  <c r="AR215" i="14"/>
  <c r="AQ215" i="14"/>
  <c r="AP215" i="14"/>
  <c r="AO215" i="14"/>
  <c r="AN215" i="14"/>
  <c r="AM215" i="14"/>
  <c r="AL215" i="14"/>
  <c r="AS293" i="14"/>
  <c r="AR293" i="14"/>
  <c r="AQ293" i="14"/>
  <c r="AP293" i="14"/>
  <c r="AO293" i="14"/>
  <c r="AN293" i="14"/>
  <c r="AM293" i="14"/>
  <c r="AL293" i="14"/>
  <c r="G287" i="14"/>
  <c r="AU287" i="14"/>
  <c r="AC278" i="14"/>
  <c r="AT274" i="14"/>
  <c r="AS274" i="14"/>
  <c r="AR274" i="14"/>
  <c r="AQ274" i="14"/>
  <c r="AP274" i="14"/>
  <c r="AO274" i="14"/>
  <c r="AN274" i="14"/>
  <c r="AM274" i="14"/>
  <c r="AL274" i="14"/>
  <c r="AT270" i="14"/>
  <c r="AQ270" i="14"/>
  <c r="AP270" i="14"/>
  <c r="AO270" i="14"/>
  <c r="AN270" i="14"/>
  <c r="AM270" i="14"/>
  <c r="AL270" i="14"/>
  <c r="AR270" i="14"/>
  <c r="AC270" i="14"/>
  <c r="K270" i="14"/>
  <c r="K240" i="14"/>
  <c r="J238" i="14"/>
  <c r="AC238" i="14"/>
  <c r="AT293" i="14"/>
  <c r="AU277" i="14"/>
  <c r="Z277" i="14"/>
  <c r="AS270" i="14"/>
  <c r="AC266" i="14"/>
  <c r="J266" i="14"/>
  <c r="K264" i="14"/>
  <c r="AC264" i="14"/>
  <c r="K262" i="14"/>
  <c r="AC262" i="14"/>
  <c r="AT258" i="14"/>
  <c r="AS258" i="14"/>
  <c r="AR258" i="14"/>
  <c r="AQ258" i="14"/>
  <c r="AP258" i="14"/>
  <c r="AO258" i="14"/>
  <c r="AN258" i="14"/>
  <c r="AM258" i="14"/>
  <c r="AL258" i="14"/>
  <c r="Z257" i="14"/>
  <c r="G257" i="14"/>
  <c r="AU257" i="14"/>
  <c r="O252" i="14"/>
  <c r="R252" i="14" s="1"/>
  <c r="T252" i="14" s="1"/>
  <c r="G252" i="14"/>
  <c r="AU252" i="14"/>
  <c r="AU248" i="14"/>
  <c r="Z247" i="14"/>
  <c r="G247" i="14"/>
  <c r="AU247" i="14"/>
  <c r="Z246" i="14"/>
  <c r="Z241" i="14"/>
  <c r="G241" i="14"/>
  <c r="AU241" i="14"/>
  <c r="Z225" i="14"/>
  <c r="AU225" i="14"/>
  <c r="G225" i="14"/>
  <c r="AS199" i="14"/>
  <c r="AR199" i="14"/>
  <c r="AQ199" i="14"/>
  <c r="AP199" i="14"/>
  <c r="AO199" i="14"/>
  <c r="AN199" i="14"/>
  <c r="AM199" i="14"/>
  <c r="AL199" i="14"/>
  <c r="AT199" i="14"/>
  <c r="AT195" i="14"/>
  <c r="AS195" i="14"/>
  <c r="AR195" i="14"/>
  <c r="AQ195" i="14"/>
  <c r="AP195" i="14"/>
  <c r="AO195" i="14"/>
  <c r="AN195" i="14"/>
  <c r="AM195" i="14"/>
  <c r="AL195" i="14"/>
  <c r="G169" i="14"/>
  <c r="Z169" i="14"/>
  <c r="AU169" i="14"/>
  <c r="AT158" i="14"/>
  <c r="AS158" i="14"/>
  <c r="AR158" i="14"/>
  <c r="AQ158" i="14"/>
  <c r="AP158" i="14"/>
  <c r="AO158" i="14"/>
  <c r="AN158" i="14"/>
  <c r="AM158" i="14"/>
  <c r="AL158" i="14"/>
  <c r="Z104" i="14"/>
  <c r="AU104" i="14"/>
  <c r="G104" i="14"/>
  <c r="I96" i="14"/>
  <c r="U96" i="14"/>
  <c r="Z73" i="14"/>
  <c r="G73" i="14"/>
  <c r="AU73" i="14"/>
  <c r="AQ266" i="14"/>
  <c r="AP266" i="14"/>
  <c r="AO266" i="14"/>
  <c r="AN266" i="14"/>
  <c r="AM266" i="14"/>
  <c r="AL266" i="14"/>
  <c r="Z256" i="14"/>
  <c r="K250" i="14"/>
  <c r="AC250" i="14"/>
  <c r="AU246" i="14"/>
  <c r="Z245" i="14"/>
  <c r="G245" i="14"/>
  <c r="AU245" i="14"/>
  <c r="G227" i="14"/>
  <c r="Z227" i="14"/>
  <c r="G181" i="14"/>
  <c r="Z181" i="14"/>
  <c r="AU181" i="14"/>
  <c r="AT177" i="14"/>
  <c r="AS177" i="14"/>
  <c r="AR177" i="14"/>
  <c r="AQ177" i="14"/>
  <c r="AP177" i="14"/>
  <c r="AO177" i="14"/>
  <c r="AN177" i="14"/>
  <c r="AM177" i="14"/>
  <c r="AL177" i="14"/>
  <c r="AT176" i="14"/>
  <c r="AS176" i="14"/>
  <c r="AR176" i="14"/>
  <c r="AQ176" i="14"/>
  <c r="AP176" i="14"/>
  <c r="AO176" i="14"/>
  <c r="AN176" i="14"/>
  <c r="AM176" i="14"/>
  <c r="AL176" i="14"/>
  <c r="AC166" i="14"/>
  <c r="G65" i="14"/>
  <c r="Z65" i="14"/>
  <c r="AU65" i="14"/>
  <c r="AU279" i="14"/>
  <c r="G279" i="14"/>
  <c r="G274" i="14"/>
  <c r="Z265" i="14"/>
  <c r="G265" i="14"/>
  <c r="AU265" i="14"/>
  <c r="G260" i="14"/>
  <c r="AU260" i="14"/>
  <c r="AU256" i="14"/>
  <c r="Z255" i="14"/>
  <c r="G255" i="14"/>
  <c r="AU255" i="14"/>
  <c r="Z254" i="14"/>
  <c r="G243" i="14"/>
  <c r="AU243" i="14"/>
  <c r="Z243" i="14"/>
  <c r="AU240" i="14"/>
  <c r="Z238" i="14"/>
  <c r="G231" i="14"/>
  <c r="Z231" i="14"/>
  <c r="Z229" i="14"/>
  <c r="AU229" i="14"/>
  <c r="G229" i="14"/>
  <c r="AC228" i="14"/>
  <c r="J228" i="14"/>
  <c r="AU187" i="14"/>
  <c r="Z187" i="14"/>
  <c r="G187" i="14"/>
  <c r="I170" i="14"/>
  <c r="U170" i="14"/>
  <c r="AC170" i="14"/>
  <c r="G164" i="14"/>
  <c r="Z164" i="14"/>
  <c r="AU164" i="14"/>
  <c r="AT120" i="14"/>
  <c r="AS120" i="14"/>
  <c r="AR120" i="14"/>
  <c r="AQ120" i="14"/>
  <c r="AP120" i="14"/>
  <c r="AO120" i="14"/>
  <c r="AN120" i="14"/>
  <c r="AM120" i="14"/>
  <c r="AL120" i="14"/>
  <c r="AT89" i="14"/>
  <c r="AS89" i="14"/>
  <c r="AR89" i="14"/>
  <c r="AQ89" i="14"/>
  <c r="AP89" i="14"/>
  <c r="AO89" i="14"/>
  <c r="AN89" i="14"/>
  <c r="AM89" i="14"/>
  <c r="AL89" i="14"/>
  <c r="G271" i="14"/>
  <c r="Z266" i="14"/>
  <c r="J258" i="14"/>
  <c r="AC258" i="14"/>
  <c r="AU254" i="14"/>
  <c r="Z253" i="14"/>
  <c r="G253" i="14"/>
  <c r="AU253" i="14"/>
  <c r="Z252" i="14"/>
  <c r="G211" i="14"/>
  <c r="Z211" i="14"/>
  <c r="G207" i="14"/>
  <c r="Z207" i="14"/>
  <c r="G203" i="14"/>
  <c r="Z203" i="14"/>
  <c r="AT264" i="14"/>
  <c r="AS264" i="14"/>
  <c r="AR264" i="14"/>
  <c r="AQ264" i="14"/>
  <c r="AP264" i="14"/>
  <c r="AO264" i="14"/>
  <c r="AN264" i="14"/>
  <c r="AM264" i="14"/>
  <c r="AL264" i="14"/>
  <c r="Z263" i="14"/>
  <c r="G263" i="14"/>
  <c r="AU263" i="14"/>
  <c r="G251" i="14"/>
  <c r="AU251" i="14"/>
  <c r="Z251" i="14"/>
  <c r="O240" i="14"/>
  <c r="R240" i="14" s="1"/>
  <c r="T240" i="14" s="1"/>
  <c r="Z240" i="14"/>
  <c r="Z239" i="14"/>
  <c r="G239" i="14"/>
  <c r="AU239" i="14"/>
  <c r="G235" i="14"/>
  <c r="AU235" i="14"/>
  <c r="Z235" i="14"/>
  <c r="Z233" i="14"/>
  <c r="AU233" i="14"/>
  <c r="G233" i="14"/>
  <c r="AS227" i="14"/>
  <c r="AR227" i="14"/>
  <c r="AQ227" i="14"/>
  <c r="AP227" i="14"/>
  <c r="AO227" i="14"/>
  <c r="AN227" i="14"/>
  <c r="AM227" i="14"/>
  <c r="AL227" i="14"/>
  <c r="AT227" i="14"/>
  <c r="AC209" i="14"/>
  <c r="I209" i="14"/>
  <c r="U209" i="14"/>
  <c r="AC208" i="14"/>
  <c r="I208" i="14"/>
  <c r="U208" i="14"/>
  <c r="AC205" i="14"/>
  <c r="I205" i="14"/>
  <c r="U205" i="14"/>
  <c r="AC183" i="14"/>
  <c r="I183" i="14"/>
  <c r="U183" i="14"/>
  <c r="H162" i="14"/>
  <c r="U162" i="14"/>
  <c r="AC162" i="14"/>
  <c r="Z84" i="14"/>
  <c r="G84" i="14"/>
  <c r="AU84" i="14"/>
  <c r="AT262" i="14"/>
  <c r="Z261" i="14"/>
  <c r="G261" i="14"/>
  <c r="AU261" i="14"/>
  <c r="AU238" i="14"/>
  <c r="Z236" i="14"/>
  <c r="G236" i="14"/>
  <c r="AU236" i="14"/>
  <c r="AS231" i="14"/>
  <c r="AR231" i="14"/>
  <c r="AQ231" i="14"/>
  <c r="AP231" i="14"/>
  <c r="AO231" i="14"/>
  <c r="AN231" i="14"/>
  <c r="AM231" i="14"/>
  <c r="AL231" i="14"/>
  <c r="AT231" i="14"/>
  <c r="Z213" i="14"/>
  <c r="AU213" i="14"/>
  <c r="G213" i="14"/>
  <c r="G199" i="14"/>
  <c r="Z199" i="14"/>
  <c r="G195" i="14"/>
  <c r="Z195" i="14"/>
  <c r="AT191" i="14"/>
  <c r="AS191" i="14"/>
  <c r="AR191" i="14"/>
  <c r="AQ191" i="14"/>
  <c r="AP191" i="14"/>
  <c r="AO191" i="14"/>
  <c r="AN191" i="14"/>
  <c r="AM191" i="14"/>
  <c r="AL191" i="14"/>
  <c r="AT190" i="14"/>
  <c r="AS190" i="14"/>
  <c r="AR190" i="14"/>
  <c r="AQ190" i="14"/>
  <c r="AP190" i="14"/>
  <c r="AO190" i="14"/>
  <c r="AN190" i="14"/>
  <c r="AM190" i="14"/>
  <c r="AL190" i="14"/>
  <c r="Q188" i="14"/>
  <c r="AU188" i="14"/>
  <c r="I79" i="14"/>
  <c r="U79" i="14"/>
  <c r="BB58" i="14"/>
  <c r="BA58" i="14"/>
  <c r="AZ58" i="14"/>
  <c r="AX58" i="14"/>
  <c r="AS266" i="14"/>
  <c r="AR266" i="14"/>
  <c r="AS262" i="14"/>
  <c r="AR262" i="14"/>
  <c r="AQ262" i="14"/>
  <c r="AP262" i="14"/>
  <c r="AO262" i="14"/>
  <c r="AN262" i="14"/>
  <c r="AM262" i="14"/>
  <c r="AL262" i="14"/>
  <c r="G259" i="14"/>
  <c r="AU259" i="14"/>
  <c r="Z259" i="14"/>
  <c r="AT250" i="14"/>
  <c r="AS250" i="14"/>
  <c r="AR250" i="14"/>
  <c r="AQ250" i="14"/>
  <c r="AP250" i="14"/>
  <c r="AO250" i="14"/>
  <c r="AN250" i="14"/>
  <c r="AM250" i="14"/>
  <c r="AL250" i="14"/>
  <c r="Z249" i="14"/>
  <c r="G249" i="14"/>
  <c r="AU249" i="14"/>
  <c r="G244" i="14"/>
  <c r="AU244" i="14"/>
  <c r="G215" i="14"/>
  <c r="Z215" i="14"/>
  <c r="AT211" i="14"/>
  <c r="AS211" i="14"/>
  <c r="AR211" i="14"/>
  <c r="AQ211" i="14"/>
  <c r="AP211" i="14"/>
  <c r="AO211" i="14"/>
  <c r="AN211" i="14"/>
  <c r="AM211" i="14"/>
  <c r="AL211" i="14"/>
  <c r="AT207" i="14"/>
  <c r="AS207" i="14"/>
  <c r="AR207" i="14"/>
  <c r="AQ207" i="14"/>
  <c r="AP207" i="14"/>
  <c r="AO207" i="14"/>
  <c r="AN207" i="14"/>
  <c r="AM207" i="14"/>
  <c r="AL207" i="14"/>
  <c r="AS203" i="14"/>
  <c r="AR203" i="14"/>
  <c r="AQ203" i="14"/>
  <c r="AP203" i="14"/>
  <c r="AO203" i="14"/>
  <c r="AN203" i="14"/>
  <c r="AM203" i="14"/>
  <c r="AL203" i="14"/>
  <c r="AT203" i="14"/>
  <c r="AC197" i="14"/>
  <c r="I197" i="14"/>
  <c r="U197" i="14"/>
  <c r="AC196" i="14"/>
  <c r="I196" i="14"/>
  <c r="U196" i="14"/>
  <c r="AS192" i="14"/>
  <c r="AR192" i="14"/>
  <c r="AQ192" i="14"/>
  <c r="AP192" i="14"/>
  <c r="AO192" i="14"/>
  <c r="AN192" i="14"/>
  <c r="AM192" i="14"/>
  <c r="AL192" i="14"/>
  <c r="AT192" i="14"/>
  <c r="Q184" i="14"/>
  <c r="AU184" i="14"/>
  <c r="Z184" i="14"/>
  <c r="AT160" i="14"/>
  <c r="AS160" i="14"/>
  <c r="AR160" i="14"/>
  <c r="AQ160" i="14"/>
  <c r="AP160" i="14"/>
  <c r="AO160" i="14"/>
  <c r="AN160" i="14"/>
  <c r="AM160" i="14"/>
  <c r="AL160" i="14"/>
  <c r="AC121" i="14"/>
  <c r="I121" i="14"/>
  <c r="U121" i="14"/>
  <c r="AC224" i="14"/>
  <c r="I224" i="14"/>
  <c r="U224" i="14"/>
  <c r="G223" i="14"/>
  <c r="Z223" i="14"/>
  <c r="Z221" i="14"/>
  <c r="AU221" i="14"/>
  <c r="G221" i="14"/>
  <c r="AC220" i="14"/>
  <c r="J220" i="14"/>
  <c r="G219" i="14"/>
  <c r="Z219" i="14"/>
  <c r="Z217" i="14"/>
  <c r="AU217" i="14"/>
  <c r="G217" i="14"/>
  <c r="G186" i="14"/>
  <c r="AU186" i="14"/>
  <c r="Z186" i="14"/>
  <c r="I178" i="14"/>
  <c r="U178" i="14"/>
  <c r="G132" i="14"/>
  <c r="Z132" i="14"/>
  <c r="AU132" i="14"/>
  <c r="AS128" i="14"/>
  <c r="AR128" i="14"/>
  <c r="AQ128" i="14"/>
  <c r="AP128" i="14"/>
  <c r="AO128" i="14"/>
  <c r="AN128" i="14"/>
  <c r="AM128" i="14"/>
  <c r="AL128" i="14"/>
  <c r="AT128" i="14"/>
  <c r="Z111" i="14"/>
  <c r="AU111" i="14"/>
  <c r="G111" i="14"/>
  <c r="AC242" i="14"/>
  <c r="AU237" i="14"/>
  <c r="G237" i="14"/>
  <c r="G234" i="14"/>
  <c r="AR232" i="14"/>
  <c r="G230" i="14"/>
  <c r="AR228" i="14"/>
  <c r="G226" i="14"/>
  <c r="AR224" i="14"/>
  <c r="AQ224" i="14"/>
  <c r="AP224" i="14"/>
  <c r="AO224" i="14"/>
  <c r="AN224" i="14"/>
  <c r="AM224" i="14"/>
  <c r="AL224" i="14"/>
  <c r="G222" i="14"/>
  <c r="AR220" i="14"/>
  <c r="G218" i="14"/>
  <c r="AR216" i="14"/>
  <c r="G214" i="14"/>
  <c r="AR212" i="14"/>
  <c r="AQ212" i="14"/>
  <c r="AP212" i="14"/>
  <c r="AO212" i="14"/>
  <c r="AN212" i="14"/>
  <c r="AM212" i="14"/>
  <c r="AL212" i="14"/>
  <c r="G210" i="14"/>
  <c r="AR208" i="14"/>
  <c r="AQ208" i="14"/>
  <c r="AP208" i="14"/>
  <c r="AO208" i="14"/>
  <c r="AN208" i="14"/>
  <c r="AM208" i="14"/>
  <c r="AL208" i="14"/>
  <c r="G206" i="14"/>
  <c r="AR204" i="14"/>
  <c r="AR200" i="14"/>
  <c r="AQ200" i="14"/>
  <c r="AP200" i="14"/>
  <c r="AO200" i="14"/>
  <c r="AN200" i="14"/>
  <c r="AM200" i="14"/>
  <c r="AL200" i="14"/>
  <c r="G198" i="14"/>
  <c r="AR196" i="14"/>
  <c r="AU193" i="14"/>
  <c r="Z193" i="14"/>
  <c r="Z189" i="14"/>
  <c r="Z178" i="14"/>
  <c r="AC133" i="14"/>
  <c r="I133" i="14"/>
  <c r="U133" i="14"/>
  <c r="Z123" i="14"/>
  <c r="AU123" i="14"/>
  <c r="G123" i="14"/>
  <c r="G112" i="14"/>
  <c r="Z112" i="14"/>
  <c r="AT108" i="14"/>
  <c r="AS108" i="14"/>
  <c r="AR108" i="14"/>
  <c r="AQ108" i="14"/>
  <c r="AP108" i="14"/>
  <c r="AO108" i="14"/>
  <c r="AN108" i="14"/>
  <c r="AM108" i="14"/>
  <c r="AL108" i="14"/>
  <c r="AI99" i="14"/>
  <c r="AJ99" i="14"/>
  <c r="Z96" i="14"/>
  <c r="AU96" i="14"/>
  <c r="AU93" i="14"/>
  <c r="Z93" i="14"/>
  <c r="G93" i="14"/>
  <c r="AQ232" i="14"/>
  <c r="AP232" i="14"/>
  <c r="AO232" i="14"/>
  <c r="AN232" i="14"/>
  <c r="AM232" i="14"/>
  <c r="AL232" i="14"/>
  <c r="AQ228" i="14"/>
  <c r="AQ220" i="14"/>
  <c r="AQ216" i="14"/>
  <c r="AP216" i="14"/>
  <c r="AO216" i="14"/>
  <c r="AN216" i="14"/>
  <c r="AM216" i="14"/>
  <c r="AL216" i="14"/>
  <c r="AQ204" i="14"/>
  <c r="AP204" i="14"/>
  <c r="AO204" i="14"/>
  <c r="AN204" i="14"/>
  <c r="AM204" i="14"/>
  <c r="AL204" i="14"/>
  <c r="AQ196" i="14"/>
  <c r="AP196" i="14"/>
  <c r="AO196" i="14"/>
  <c r="AN196" i="14"/>
  <c r="AM196" i="14"/>
  <c r="AL196" i="14"/>
  <c r="AT185" i="14"/>
  <c r="AU183" i="14"/>
  <c r="AS180" i="14"/>
  <c r="G180" i="14"/>
  <c r="Z180" i="14"/>
  <c r="G172" i="14"/>
  <c r="Z172" i="14"/>
  <c r="AU171" i="14"/>
  <c r="G171" i="14"/>
  <c r="AS168" i="14"/>
  <c r="AT168" i="14"/>
  <c r="G160" i="14"/>
  <c r="Z160" i="14"/>
  <c r="I158" i="14"/>
  <c r="U158" i="14"/>
  <c r="AT156" i="14"/>
  <c r="AS156" i="14"/>
  <c r="AR156" i="14"/>
  <c r="AQ156" i="14"/>
  <c r="AP156" i="14"/>
  <c r="AO156" i="14"/>
  <c r="AN156" i="14"/>
  <c r="AM156" i="14"/>
  <c r="AL156" i="14"/>
  <c r="AC153" i="14"/>
  <c r="AC149" i="14"/>
  <c r="AC145" i="14"/>
  <c r="AC141" i="14"/>
  <c r="AC137" i="14"/>
  <c r="Z135" i="14"/>
  <c r="AU135" i="14"/>
  <c r="G135" i="14"/>
  <c r="G124" i="14"/>
  <c r="Z124" i="14"/>
  <c r="AR122" i="14"/>
  <c r="AQ122" i="14"/>
  <c r="AP122" i="14"/>
  <c r="AO122" i="14"/>
  <c r="AN122" i="14"/>
  <c r="AM122" i="14"/>
  <c r="AL122" i="14"/>
  <c r="AC113" i="14"/>
  <c r="I113" i="14"/>
  <c r="U113" i="14"/>
  <c r="G101" i="14"/>
  <c r="Z101" i="14"/>
  <c r="AU101" i="14"/>
  <c r="AK99" i="14"/>
  <c r="I85" i="14"/>
  <c r="U85" i="14"/>
  <c r="I64" i="14"/>
  <c r="U64" i="14"/>
  <c r="AC64" i="14"/>
  <c r="AT242" i="14"/>
  <c r="AS242" i="14"/>
  <c r="AR242" i="14"/>
  <c r="AQ242" i="14"/>
  <c r="AP242" i="14"/>
  <c r="AO242" i="14"/>
  <c r="AN242" i="14"/>
  <c r="AM242" i="14"/>
  <c r="AL242" i="14"/>
  <c r="AT234" i="14"/>
  <c r="AT230" i="14"/>
  <c r="AS230" i="14"/>
  <c r="AR230" i="14"/>
  <c r="AQ230" i="14"/>
  <c r="AP230" i="14"/>
  <c r="AO230" i="14"/>
  <c r="AN230" i="14"/>
  <c r="AM230" i="14"/>
  <c r="AL230" i="14"/>
  <c r="AP228" i="14"/>
  <c r="AO228" i="14"/>
  <c r="AN228" i="14"/>
  <c r="AM228" i="14"/>
  <c r="AL228" i="14"/>
  <c r="AT226" i="14"/>
  <c r="AT222" i="14"/>
  <c r="AS222" i="14"/>
  <c r="AR222" i="14"/>
  <c r="AQ222" i="14"/>
  <c r="AP222" i="14"/>
  <c r="AO222" i="14"/>
  <c r="AN222" i="14"/>
  <c r="AM222" i="14"/>
  <c r="AL222" i="14"/>
  <c r="AP220" i="14"/>
  <c r="AT218" i="14"/>
  <c r="AT214" i="14"/>
  <c r="AS214" i="14"/>
  <c r="AR214" i="14"/>
  <c r="AQ214" i="14"/>
  <c r="AP214" i="14"/>
  <c r="AO214" i="14"/>
  <c r="AN214" i="14"/>
  <c r="AM214" i="14"/>
  <c r="AL214" i="14"/>
  <c r="AT210" i="14"/>
  <c r="AN209" i="14"/>
  <c r="AM209" i="14"/>
  <c r="AL209" i="14"/>
  <c r="AT206" i="14"/>
  <c r="AN205" i="14"/>
  <c r="AM205" i="14"/>
  <c r="AL205" i="14"/>
  <c r="AT202" i="14"/>
  <c r="AS202" i="14"/>
  <c r="AR202" i="14"/>
  <c r="AQ202" i="14"/>
  <c r="AP202" i="14"/>
  <c r="AO202" i="14"/>
  <c r="AN202" i="14"/>
  <c r="AM202" i="14"/>
  <c r="AL202" i="14"/>
  <c r="Z202" i="14"/>
  <c r="AN201" i="14"/>
  <c r="AM201" i="14"/>
  <c r="AL201" i="14"/>
  <c r="AT198" i="14"/>
  <c r="AS198" i="14"/>
  <c r="AR198" i="14"/>
  <c r="AQ198" i="14"/>
  <c r="AP198" i="14"/>
  <c r="AO198" i="14"/>
  <c r="AN198" i="14"/>
  <c r="AM198" i="14"/>
  <c r="AL198" i="14"/>
  <c r="AN197" i="14"/>
  <c r="AM197" i="14"/>
  <c r="AL197" i="14"/>
  <c r="AS194" i="14"/>
  <c r="Q191" i="14"/>
  <c r="AS185" i="14"/>
  <c r="AT180" i="14"/>
  <c r="I174" i="14"/>
  <c r="U174" i="14"/>
  <c r="AC173" i="14"/>
  <c r="AU170" i="14"/>
  <c r="AR168" i="14"/>
  <c r="AQ168" i="14"/>
  <c r="AP168" i="14"/>
  <c r="AO168" i="14"/>
  <c r="AN168" i="14"/>
  <c r="AM168" i="14"/>
  <c r="AL168" i="14"/>
  <c r="G136" i="14"/>
  <c r="Z136" i="14"/>
  <c r="AC125" i="14"/>
  <c r="I125" i="14"/>
  <c r="U125" i="14"/>
  <c r="Z115" i="14"/>
  <c r="AU115" i="14"/>
  <c r="G115" i="14"/>
  <c r="Z97" i="14"/>
  <c r="AU97" i="14"/>
  <c r="G97" i="14"/>
  <c r="G94" i="14"/>
  <c r="Z94" i="14"/>
  <c r="AU94" i="14"/>
  <c r="Z88" i="14"/>
  <c r="G88" i="14"/>
  <c r="AU88" i="14"/>
  <c r="BK65" i="14"/>
  <c r="BJ65" i="14"/>
  <c r="BI65" i="14"/>
  <c r="BH65" i="14"/>
  <c r="BG65" i="14"/>
  <c r="BF65" i="14"/>
  <c r="BE65" i="14"/>
  <c r="BD65" i="14"/>
  <c r="BC65" i="14"/>
  <c r="I63" i="14"/>
  <c r="U63" i="14"/>
  <c r="AC63" i="14"/>
  <c r="G60" i="14"/>
  <c r="Z60" i="14"/>
  <c r="AU60" i="14"/>
  <c r="BB49" i="14"/>
  <c r="BA49" i="14"/>
  <c r="AZ49" i="14"/>
  <c r="AX49" i="14"/>
  <c r="AK48" i="14"/>
  <c r="AI48" i="14"/>
  <c r="AJ48" i="14"/>
  <c r="AS234" i="14"/>
  <c r="AS226" i="14"/>
  <c r="Z226" i="14"/>
  <c r="AO220" i="14"/>
  <c r="AS218" i="14"/>
  <c r="AR218" i="14"/>
  <c r="AQ218" i="14"/>
  <c r="AP218" i="14"/>
  <c r="AO218" i="14"/>
  <c r="AN218" i="14"/>
  <c r="AM218" i="14"/>
  <c r="AL218" i="14"/>
  <c r="Z218" i="14"/>
  <c r="AS210" i="14"/>
  <c r="AS206" i="14"/>
  <c r="AR206" i="14"/>
  <c r="AQ206" i="14"/>
  <c r="AP206" i="14"/>
  <c r="AO206" i="14"/>
  <c r="AN206" i="14"/>
  <c r="AM206" i="14"/>
  <c r="AL206" i="14"/>
  <c r="AR194" i="14"/>
  <c r="AQ194" i="14"/>
  <c r="AP194" i="14"/>
  <c r="AO194" i="14"/>
  <c r="AN194" i="14"/>
  <c r="AM194" i="14"/>
  <c r="AL194" i="14"/>
  <c r="AR185" i="14"/>
  <c r="AC185" i="14"/>
  <c r="AR180" i="14"/>
  <c r="I166" i="14"/>
  <c r="U166" i="14"/>
  <c r="AC165" i="14"/>
  <c r="G156" i="14"/>
  <c r="Z156" i="14"/>
  <c r="AT152" i="14"/>
  <c r="AS152" i="14"/>
  <c r="AR152" i="14"/>
  <c r="AQ152" i="14"/>
  <c r="AP152" i="14"/>
  <c r="AO152" i="14"/>
  <c r="AN152" i="14"/>
  <c r="AM152" i="14"/>
  <c r="AL152" i="14"/>
  <c r="G152" i="14"/>
  <c r="Z152" i="14"/>
  <c r="AT148" i="14"/>
  <c r="AS148" i="14"/>
  <c r="AR148" i="14"/>
  <c r="AQ148" i="14"/>
  <c r="AP148" i="14"/>
  <c r="AO148" i="14"/>
  <c r="AN148" i="14"/>
  <c r="AM148" i="14"/>
  <c r="AL148" i="14"/>
  <c r="G148" i="14"/>
  <c r="Z148" i="14"/>
  <c r="AT144" i="14"/>
  <c r="AS144" i="14"/>
  <c r="AR144" i="14"/>
  <c r="AQ144" i="14"/>
  <c r="AP144" i="14"/>
  <c r="AO144" i="14"/>
  <c r="AN144" i="14"/>
  <c r="AM144" i="14"/>
  <c r="AL144" i="14"/>
  <c r="G144" i="14"/>
  <c r="Z144" i="14"/>
  <c r="AT140" i="14"/>
  <c r="AS140" i="14"/>
  <c r="AR140" i="14"/>
  <c r="AQ140" i="14"/>
  <c r="AP140" i="14"/>
  <c r="AO140" i="14"/>
  <c r="AN140" i="14"/>
  <c r="AM140" i="14"/>
  <c r="AL140" i="14"/>
  <c r="G140" i="14"/>
  <c r="Z140" i="14"/>
  <c r="AU136" i="14"/>
  <c r="Z127" i="14"/>
  <c r="AU127" i="14"/>
  <c r="G127" i="14"/>
  <c r="G116" i="14"/>
  <c r="Z116" i="14"/>
  <c r="AR114" i="14"/>
  <c r="AQ114" i="14"/>
  <c r="AU112" i="14"/>
  <c r="G102" i="14"/>
  <c r="Z102" i="14"/>
  <c r="AU102" i="14"/>
  <c r="Z80" i="14"/>
  <c r="G80" i="14"/>
  <c r="AU80" i="14"/>
  <c r="AT77" i="14"/>
  <c r="AS77" i="14"/>
  <c r="AR77" i="14"/>
  <c r="AQ77" i="14"/>
  <c r="AP77" i="14"/>
  <c r="AO77" i="14"/>
  <c r="AN77" i="14"/>
  <c r="AM77" i="14"/>
  <c r="AL77" i="14"/>
  <c r="AR234" i="14"/>
  <c r="AQ234" i="14"/>
  <c r="AP234" i="14"/>
  <c r="AO234" i="14"/>
  <c r="AN234" i="14"/>
  <c r="AM234" i="14"/>
  <c r="AL234" i="14"/>
  <c r="G232" i="14"/>
  <c r="AR226" i="14"/>
  <c r="AQ226" i="14"/>
  <c r="AP226" i="14"/>
  <c r="AO226" i="14"/>
  <c r="AN226" i="14"/>
  <c r="AM226" i="14"/>
  <c r="AL226" i="14"/>
  <c r="AN220" i="14"/>
  <c r="AM220" i="14"/>
  <c r="AL220" i="14"/>
  <c r="G216" i="14"/>
  <c r="G212" i="14"/>
  <c r="AR210" i="14"/>
  <c r="AQ210" i="14"/>
  <c r="AP210" i="14"/>
  <c r="AO210" i="14"/>
  <c r="AN210" i="14"/>
  <c r="AM210" i="14"/>
  <c r="AL210" i="14"/>
  <c r="G204" i="14"/>
  <c r="G200" i="14"/>
  <c r="I194" i="14"/>
  <c r="U194" i="14"/>
  <c r="G192" i="14"/>
  <c r="AQ185" i="14"/>
  <c r="AP185" i="14"/>
  <c r="AQ180" i="14"/>
  <c r="AP180" i="14"/>
  <c r="AO180" i="14"/>
  <c r="AN180" i="14"/>
  <c r="AM180" i="14"/>
  <c r="AL180" i="14"/>
  <c r="AP179" i="14"/>
  <c r="AO179" i="14"/>
  <c r="AN179" i="14"/>
  <c r="AM179" i="14"/>
  <c r="AL179" i="14"/>
  <c r="AR179" i="14"/>
  <c r="AQ179" i="14"/>
  <c r="Q176" i="14"/>
  <c r="Z176" i="14"/>
  <c r="AU175" i="14"/>
  <c r="G175" i="14"/>
  <c r="AC174" i="14"/>
  <c r="AU172" i="14"/>
  <c r="Z171" i="14"/>
  <c r="AU163" i="14"/>
  <c r="G163" i="14"/>
  <c r="AC158" i="14"/>
  <c r="G128" i="14"/>
  <c r="Z128" i="14"/>
  <c r="AU124" i="14"/>
  <c r="AC117" i="14"/>
  <c r="I117" i="14"/>
  <c r="U117" i="14"/>
  <c r="Z107" i="14"/>
  <c r="AU107" i="14"/>
  <c r="G107" i="14"/>
  <c r="Z98" i="14"/>
  <c r="AU98" i="14"/>
  <c r="G98" i="14"/>
  <c r="I83" i="14"/>
  <c r="U83" i="14"/>
  <c r="I67" i="14"/>
  <c r="U67" i="14"/>
  <c r="AC67" i="14"/>
  <c r="AT58" i="14"/>
  <c r="AS58" i="14"/>
  <c r="AR58" i="14"/>
  <c r="AQ58" i="14"/>
  <c r="AP58" i="14"/>
  <c r="AO58" i="14"/>
  <c r="AN58" i="14"/>
  <c r="AM58" i="14"/>
  <c r="AL58" i="14"/>
  <c r="AC193" i="14"/>
  <c r="I182" i="14"/>
  <c r="U182" i="14"/>
  <c r="AT178" i="14"/>
  <c r="AS178" i="14"/>
  <c r="AR178" i="14"/>
  <c r="AQ178" i="14"/>
  <c r="AP178" i="14"/>
  <c r="AO178" i="14"/>
  <c r="AN178" i="14"/>
  <c r="AM178" i="14"/>
  <c r="AL178" i="14"/>
  <c r="Z177" i="14"/>
  <c r="AR174" i="14"/>
  <c r="AQ174" i="14"/>
  <c r="AP174" i="14"/>
  <c r="AO174" i="14"/>
  <c r="AN174" i="14"/>
  <c r="AM174" i="14"/>
  <c r="AL174" i="14"/>
  <c r="AT174" i="14"/>
  <c r="AT173" i="14"/>
  <c r="Q167" i="14"/>
  <c r="AU167" i="14"/>
  <c r="AU162" i="14"/>
  <c r="AC161" i="14"/>
  <c r="AU155" i="14"/>
  <c r="G155" i="14"/>
  <c r="AU151" i="14"/>
  <c r="G151" i="14"/>
  <c r="AU147" i="14"/>
  <c r="G147" i="14"/>
  <c r="AU143" i="14"/>
  <c r="G143" i="14"/>
  <c r="AU139" i="14"/>
  <c r="G139" i="14"/>
  <c r="AC129" i="14"/>
  <c r="I129" i="14"/>
  <c r="U129" i="14"/>
  <c r="Z119" i="14"/>
  <c r="AU119" i="14"/>
  <c r="G119" i="14"/>
  <c r="G108" i="14"/>
  <c r="Z108" i="14"/>
  <c r="AU95" i="14"/>
  <c r="G95" i="14"/>
  <c r="Z95" i="14"/>
  <c r="Z92" i="14"/>
  <c r="G92" i="14"/>
  <c r="AU92" i="14"/>
  <c r="Z89" i="14"/>
  <c r="G89" i="14"/>
  <c r="G86" i="14"/>
  <c r="AU86" i="14"/>
  <c r="Z86" i="14"/>
  <c r="AU53" i="14"/>
  <c r="Z53" i="14"/>
  <c r="Q53" i="14"/>
  <c r="AT36" i="14"/>
  <c r="AS36" i="14"/>
  <c r="AR36" i="14"/>
  <c r="AQ36" i="14"/>
  <c r="AP36" i="14"/>
  <c r="AO36" i="14"/>
  <c r="AN36" i="14"/>
  <c r="AM36" i="14"/>
  <c r="AL36" i="14"/>
  <c r="AU189" i="14"/>
  <c r="Q189" i="14"/>
  <c r="AO185" i="14"/>
  <c r="AN185" i="14"/>
  <c r="AM185" i="14"/>
  <c r="AL185" i="14"/>
  <c r="AT182" i="14"/>
  <c r="AS182" i="14"/>
  <c r="AR182" i="14"/>
  <c r="AQ182" i="14"/>
  <c r="AP182" i="14"/>
  <c r="AO182" i="14"/>
  <c r="AN182" i="14"/>
  <c r="AM182" i="14"/>
  <c r="AL182" i="14"/>
  <c r="AS174" i="14"/>
  <c r="AS173" i="14"/>
  <c r="AR173" i="14"/>
  <c r="AQ173" i="14"/>
  <c r="AP173" i="14"/>
  <c r="AO173" i="14"/>
  <c r="AN173" i="14"/>
  <c r="AM173" i="14"/>
  <c r="AL173" i="14"/>
  <c r="G168" i="14"/>
  <c r="Z168" i="14"/>
  <c r="AR166" i="14"/>
  <c r="AQ166" i="14"/>
  <c r="AP166" i="14"/>
  <c r="AO166" i="14"/>
  <c r="AN166" i="14"/>
  <c r="AM166" i="14"/>
  <c r="AL166" i="14"/>
  <c r="AT166" i="14"/>
  <c r="AS166" i="14"/>
  <c r="AT165" i="14"/>
  <c r="AS165" i="14"/>
  <c r="AR165" i="14"/>
  <c r="AQ165" i="14"/>
  <c r="AP165" i="14"/>
  <c r="AO165" i="14"/>
  <c r="AN165" i="14"/>
  <c r="AM165" i="14"/>
  <c r="AL165" i="14"/>
  <c r="AU159" i="14"/>
  <c r="G159" i="14"/>
  <c r="AT154" i="14"/>
  <c r="AS154" i="14"/>
  <c r="AR154" i="14"/>
  <c r="AQ154" i="14"/>
  <c r="AP154" i="14"/>
  <c r="AO154" i="14"/>
  <c r="AN154" i="14"/>
  <c r="AM154" i="14"/>
  <c r="AL154" i="14"/>
  <c r="Z154" i="14"/>
  <c r="G154" i="14"/>
  <c r="AT150" i="14"/>
  <c r="AS150" i="14"/>
  <c r="AR150" i="14"/>
  <c r="AQ150" i="14"/>
  <c r="AP150" i="14"/>
  <c r="AO150" i="14"/>
  <c r="AN150" i="14"/>
  <c r="AM150" i="14"/>
  <c r="AL150" i="14"/>
  <c r="Z150" i="14"/>
  <c r="G150" i="14"/>
  <c r="AT146" i="14"/>
  <c r="AS146" i="14"/>
  <c r="AR146" i="14"/>
  <c r="AQ146" i="14"/>
  <c r="AP146" i="14"/>
  <c r="AO146" i="14"/>
  <c r="AN146" i="14"/>
  <c r="AM146" i="14"/>
  <c r="AL146" i="14"/>
  <c r="Z146" i="14"/>
  <c r="G146" i="14"/>
  <c r="AT142" i="14"/>
  <c r="AS142" i="14"/>
  <c r="AR142" i="14"/>
  <c r="AQ142" i="14"/>
  <c r="AP142" i="14"/>
  <c r="AO142" i="14"/>
  <c r="AN142" i="14"/>
  <c r="AM142" i="14"/>
  <c r="AL142" i="14"/>
  <c r="Z142" i="14"/>
  <c r="G142" i="14"/>
  <c r="AT138" i="14"/>
  <c r="AS138" i="14"/>
  <c r="AR138" i="14"/>
  <c r="AQ138" i="14"/>
  <c r="AP138" i="14"/>
  <c r="AO138" i="14"/>
  <c r="AN138" i="14"/>
  <c r="AM138" i="14"/>
  <c r="AL138" i="14"/>
  <c r="Z138" i="14"/>
  <c r="G138" i="14"/>
  <c r="Z131" i="14"/>
  <c r="AU131" i="14"/>
  <c r="G131" i="14"/>
  <c r="O120" i="14"/>
  <c r="R120" i="14" s="1"/>
  <c r="T120" i="14" s="1"/>
  <c r="G120" i="14"/>
  <c r="Z120" i="14"/>
  <c r="AT116" i="14"/>
  <c r="AS116" i="14"/>
  <c r="AR116" i="14"/>
  <c r="AQ116" i="14"/>
  <c r="AP116" i="14"/>
  <c r="AO116" i="14"/>
  <c r="AN116" i="14"/>
  <c r="AM116" i="14"/>
  <c r="AL116" i="14"/>
  <c r="AC109" i="14"/>
  <c r="I109" i="14"/>
  <c r="U109" i="14"/>
  <c r="AC100" i="14"/>
  <c r="I100" i="14"/>
  <c r="U100" i="14"/>
  <c r="G81" i="14"/>
  <c r="Z81" i="14"/>
  <c r="AU81" i="14"/>
  <c r="Z50" i="14"/>
  <c r="G50" i="14"/>
  <c r="AU50" i="14"/>
  <c r="AR161" i="14"/>
  <c r="AR157" i="14"/>
  <c r="AR153" i="14"/>
  <c r="AR149" i="14"/>
  <c r="AQ149" i="14"/>
  <c r="AP149" i="14"/>
  <c r="AO149" i="14"/>
  <c r="AN149" i="14"/>
  <c r="AM149" i="14"/>
  <c r="AL149" i="14"/>
  <c r="AR145" i="14"/>
  <c r="AQ145" i="14"/>
  <c r="AP145" i="14"/>
  <c r="AO145" i="14"/>
  <c r="AN145" i="14"/>
  <c r="AM145" i="14"/>
  <c r="AL145" i="14"/>
  <c r="AR141" i="14"/>
  <c r="AR137" i="14"/>
  <c r="AR133" i="14"/>
  <c r="AR129" i="14"/>
  <c r="AR125" i="14"/>
  <c r="AQ125" i="14"/>
  <c r="AP125" i="14"/>
  <c r="AO125" i="14"/>
  <c r="AN125" i="14"/>
  <c r="AM125" i="14"/>
  <c r="AL125" i="14"/>
  <c r="AR121" i="14"/>
  <c r="AR117" i="14"/>
  <c r="AP114" i="14"/>
  <c r="AR113" i="14"/>
  <c r="AR109" i="14"/>
  <c r="AQ109" i="14"/>
  <c r="AP109" i="14"/>
  <c r="AO109" i="14"/>
  <c r="AN109" i="14"/>
  <c r="AM109" i="14"/>
  <c r="AL109" i="14"/>
  <c r="G103" i="14"/>
  <c r="AU100" i="14"/>
  <c r="AS91" i="14"/>
  <c r="AU85" i="14"/>
  <c r="I77" i="14"/>
  <c r="U77" i="14"/>
  <c r="I75" i="14"/>
  <c r="U75" i="14"/>
  <c r="Z68" i="14"/>
  <c r="AU68" i="14"/>
  <c r="G68" i="14"/>
  <c r="AT64" i="14"/>
  <c r="AS64" i="14"/>
  <c r="AR64" i="14"/>
  <c r="AQ64" i="14"/>
  <c r="AP64" i="14"/>
  <c r="AO64" i="14"/>
  <c r="AN64" i="14"/>
  <c r="AM64" i="14"/>
  <c r="AL64" i="14"/>
  <c r="Z63" i="14"/>
  <c r="AU63" i="14"/>
  <c r="BK48" i="14"/>
  <c r="BJ48" i="14"/>
  <c r="BI48" i="14"/>
  <c r="BH48" i="14"/>
  <c r="BG48" i="14"/>
  <c r="BF48" i="14"/>
  <c r="BE48" i="14"/>
  <c r="BD48" i="14"/>
  <c r="BC48" i="14"/>
  <c r="AQ161" i="14"/>
  <c r="AP161" i="14"/>
  <c r="AO161" i="14"/>
  <c r="AQ157" i="14"/>
  <c r="AP157" i="14"/>
  <c r="AO157" i="14"/>
  <c r="AN157" i="14"/>
  <c r="AM157" i="14"/>
  <c r="AL157" i="14"/>
  <c r="AQ153" i="14"/>
  <c r="AP153" i="14"/>
  <c r="AO153" i="14"/>
  <c r="AQ141" i="14"/>
  <c r="AP141" i="14"/>
  <c r="AO141" i="14"/>
  <c r="AN141" i="14"/>
  <c r="AM141" i="14"/>
  <c r="AL141" i="14"/>
  <c r="AQ137" i="14"/>
  <c r="AP137" i="14"/>
  <c r="AO137" i="14"/>
  <c r="AQ133" i="14"/>
  <c r="AP133" i="14"/>
  <c r="AO133" i="14"/>
  <c r="AN133" i="14"/>
  <c r="AM133" i="14"/>
  <c r="AL133" i="14"/>
  <c r="AQ129" i="14"/>
  <c r="AP129" i="14"/>
  <c r="AO129" i="14"/>
  <c r="AQ121" i="14"/>
  <c r="AP121" i="14"/>
  <c r="AO121" i="14"/>
  <c r="AQ117" i="14"/>
  <c r="AP117" i="14"/>
  <c r="AO117" i="14"/>
  <c r="AN117" i="14"/>
  <c r="AM117" i="14"/>
  <c r="AL117" i="14"/>
  <c r="AO114" i="14"/>
  <c r="AN114" i="14"/>
  <c r="AM114" i="14"/>
  <c r="AL114" i="14"/>
  <c r="AQ113" i="14"/>
  <c r="AP113" i="14"/>
  <c r="AO113" i="14"/>
  <c r="AR91" i="14"/>
  <c r="AQ91" i="14"/>
  <c r="AP91" i="14"/>
  <c r="AO91" i="14"/>
  <c r="AN91" i="14"/>
  <c r="AM91" i="14"/>
  <c r="AL91" i="14"/>
  <c r="G91" i="14"/>
  <c r="Z90" i="14"/>
  <c r="AS87" i="14"/>
  <c r="AR87" i="14"/>
  <c r="AQ87" i="14"/>
  <c r="AP87" i="14"/>
  <c r="AO87" i="14"/>
  <c r="AN87" i="14"/>
  <c r="AM87" i="14"/>
  <c r="AL87" i="14"/>
  <c r="Z85" i="14"/>
  <c r="AU82" i="14"/>
  <c r="G82" i="14"/>
  <c r="Z75" i="14"/>
  <c r="AU75" i="14"/>
  <c r="AU70" i="14"/>
  <c r="G70" i="14"/>
  <c r="BH64" i="14"/>
  <c r="BG64" i="14"/>
  <c r="BF64" i="14"/>
  <c r="BE64" i="14"/>
  <c r="BD64" i="14"/>
  <c r="BC64" i="14"/>
  <c r="G134" i="14"/>
  <c r="G130" i="14"/>
  <c r="G126" i="14"/>
  <c r="G122" i="14"/>
  <c r="G118" i="14"/>
  <c r="G114" i="14"/>
  <c r="G110" i="14"/>
  <c r="G106" i="14"/>
  <c r="G105" i="14"/>
  <c r="G87" i="14"/>
  <c r="AT69" i="14"/>
  <c r="AS69" i="14"/>
  <c r="AR69" i="14"/>
  <c r="AQ69" i="14"/>
  <c r="AP69" i="14"/>
  <c r="AO69" i="14"/>
  <c r="AN69" i="14"/>
  <c r="AM69" i="14"/>
  <c r="AL69" i="14"/>
  <c r="Q52" i="14"/>
  <c r="Z52" i="14"/>
  <c r="O52" i="14"/>
  <c r="AK46" i="14"/>
  <c r="AI46" i="14"/>
  <c r="AH46" i="14"/>
  <c r="AA46" i="14"/>
  <c r="AG46" i="14"/>
  <c r="Z83" i="14"/>
  <c r="AU83" i="14"/>
  <c r="AU78" i="14"/>
  <c r="G78" i="14"/>
  <c r="AS76" i="14"/>
  <c r="AR76" i="14"/>
  <c r="AQ76" i="14"/>
  <c r="AP76" i="14"/>
  <c r="AO76" i="14"/>
  <c r="AN76" i="14"/>
  <c r="AM76" i="14"/>
  <c r="AL76" i="14"/>
  <c r="Z72" i="14"/>
  <c r="AU72" i="14"/>
  <c r="G72" i="14"/>
  <c r="I69" i="14"/>
  <c r="U69" i="14"/>
  <c r="Z67" i="14"/>
  <c r="AU67" i="14"/>
  <c r="AK47" i="14"/>
  <c r="AI47" i="14"/>
  <c r="AH47" i="14"/>
  <c r="AA47" i="14"/>
  <c r="AJ47" i="14"/>
  <c r="J37" i="14"/>
  <c r="G23" i="14"/>
  <c r="AU23" i="14"/>
  <c r="Z23" i="14"/>
  <c r="AN161" i="14"/>
  <c r="AM161" i="14"/>
  <c r="AL161" i="14"/>
  <c r="G157" i="14"/>
  <c r="AN153" i="14"/>
  <c r="AM153" i="14"/>
  <c r="AL153" i="14"/>
  <c r="AN137" i="14"/>
  <c r="AM137" i="14"/>
  <c r="AL137" i="14"/>
  <c r="AT134" i="14"/>
  <c r="AS134" i="14"/>
  <c r="AR134" i="14"/>
  <c r="AQ134" i="14"/>
  <c r="AP134" i="14"/>
  <c r="AO134" i="14"/>
  <c r="AN134" i="14"/>
  <c r="AM134" i="14"/>
  <c r="AL134" i="14"/>
  <c r="AT130" i="14"/>
  <c r="AN129" i="14"/>
  <c r="AM129" i="14"/>
  <c r="AL129" i="14"/>
  <c r="AT126" i="14"/>
  <c r="AT122" i="14"/>
  <c r="AN121" i="14"/>
  <c r="AM121" i="14"/>
  <c r="AL121" i="14"/>
  <c r="AT118" i="14"/>
  <c r="AS118" i="14"/>
  <c r="AR118" i="14"/>
  <c r="AQ118" i="14"/>
  <c r="AP118" i="14"/>
  <c r="AO118" i="14"/>
  <c r="AN118" i="14"/>
  <c r="AM118" i="14"/>
  <c r="AL118" i="14"/>
  <c r="AT114" i="14"/>
  <c r="AN113" i="14"/>
  <c r="AM113" i="14"/>
  <c r="AL113" i="14"/>
  <c r="AT110" i="14"/>
  <c r="AT106" i="14"/>
  <c r="AT103" i="14"/>
  <c r="AS103" i="14"/>
  <c r="AR103" i="14"/>
  <c r="AQ103" i="14"/>
  <c r="AP103" i="14"/>
  <c r="AO103" i="14"/>
  <c r="AN103" i="14"/>
  <c r="AM103" i="14"/>
  <c r="AL103" i="14"/>
  <c r="AC99" i="14"/>
  <c r="Z91" i="14"/>
  <c r="AT90" i="14"/>
  <c r="AT76" i="14"/>
  <c r="AC75" i="14"/>
  <c r="AU74" i="14"/>
  <c r="G74" i="14"/>
  <c r="AU52" i="14"/>
  <c r="AS130" i="14"/>
  <c r="AR130" i="14"/>
  <c r="AQ130" i="14"/>
  <c r="AP130" i="14"/>
  <c r="AO130" i="14"/>
  <c r="AN130" i="14"/>
  <c r="AM130" i="14"/>
  <c r="AL130" i="14"/>
  <c r="AS126" i="14"/>
  <c r="AR126" i="14"/>
  <c r="AQ126" i="14"/>
  <c r="AP126" i="14"/>
  <c r="AO126" i="14"/>
  <c r="AN126" i="14"/>
  <c r="AM126" i="14"/>
  <c r="AL126" i="14"/>
  <c r="AS122" i="14"/>
  <c r="AS114" i="14"/>
  <c r="AS110" i="14"/>
  <c r="AR110" i="14"/>
  <c r="AQ110" i="14"/>
  <c r="AP110" i="14"/>
  <c r="AO110" i="14"/>
  <c r="AN110" i="14"/>
  <c r="AM110" i="14"/>
  <c r="AL110" i="14"/>
  <c r="Z110" i="14"/>
  <c r="AS106" i="14"/>
  <c r="AR106" i="14"/>
  <c r="AQ106" i="14"/>
  <c r="AP106" i="14"/>
  <c r="AO106" i="14"/>
  <c r="AN106" i="14"/>
  <c r="AM106" i="14"/>
  <c r="AL106" i="14"/>
  <c r="Z106" i="14"/>
  <c r="AU105" i="14"/>
  <c r="O100" i="14"/>
  <c r="R100" i="14" s="1"/>
  <c r="T100" i="14" s="1"/>
  <c r="Z100" i="14"/>
  <c r="AS90" i="14"/>
  <c r="AC90" i="14"/>
  <c r="I90" i="14"/>
  <c r="U90" i="14"/>
  <c r="Z87" i="14"/>
  <c r="Z79" i="14"/>
  <c r="AC79" i="14"/>
  <c r="AU79" i="14"/>
  <c r="I71" i="14"/>
  <c r="U71" i="14"/>
  <c r="Z62" i="14"/>
  <c r="AU62" i="14"/>
  <c r="G62" i="14"/>
  <c r="Z61" i="14"/>
  <c r="AU61" i="14"/>
  <c r="G61" i="14"/>
  <c r="AR90" i="14"/>
  <c r="AQ90" i="14"/>
  <c r="AP90" i="14"/>
  <c r="AO90" i="14"/>
  <c r="AN90" i="14"/>
  <c r="AM90" i="14"/>
  <c r="AL90" i="14"/>
  <c r="Z76" i="14"/>
  <c r="G76" i="14"/>
  <c r="Z71" i="14"/>
  <c r="AU71" i="14"/>
  <c r="Z70" i="14"/>
  <c r="AU66" i="14"/>
  <c r="G66" i="14"/>
  <c r="I58" i="14"/>
  <c r="U58" i="14"/>
  <c r="AS51" i="14"/>
  <c r="AR51" i="14"/>
  <c r="AQ51" i="14"/>
  <c r="AP51" i="14"/>
  <c r="AO51" i="14"/>
  <c r="AN51" i="14"/>
  <c r="AM51" i="14"/>
  <c r="AL51" i="14"/>
  <c r="AT51" i="14"/>
  <c r="AC56" i="14"/>
  <c r="I55" i="14"/>
  <c r="U55" i="14"/>
  <c r="Z45" i="14"/>
  <c r="AU45" i="14"/>
  <c r="G45" i="14"/>
  <c r="AC44" i="14"/>
  <c r="J44" i="14"/>
  <c r="BK41" i="14"/>
  <c r="BJ41" i="14"/>
  <c r="BI41" i="14"/>
  <c r="BH41" i="14"/>
  <c r="BG41" i="14"/>
  <c r="BF41" i="14"/>
  <c r="BE41" i="14"/>
  <c r="BD41" i="14"/>
  <c r="BC41" i="14"/>
  <c r="BK39" i="14"/>
  <c r="BJ39" i="14"/>
  <c r="BI39" i="14"/>
  <c r="BH39" i="14"/>
  <c r="BG39" i="14"/>
  <c r="BF39" i="14"/>
  <c r="BE39" i="14"/>
  <c r="BD39" i="14"/>
  <c r="BC39" i="14"/>
  <c r="G39" i="14"/>
  <c r="Z39" i="14"/>
  <c r="AT38" i="14"/>
  <c r="Z37" i="14"/>
  <c r="AU37" i="14"/>
  <c r="BK29" i="14"/>
  <c r="I29" i="14"/>
  <c r="U29" i="14"/>
  <c r="Z57" i="14"/>
  <c r="AU57" i="14"/>
  <c r="AO55" i="14"/>
  <c r="AB46" i="14"/>
  <c r="BF44" i="14"/>
  <c r="BE44" i="14"/>
  <c r="BD44" i="14"/>
  <c r="BC44" i="14"/>
  <c r="AS38" i="14"/>
  <c r="AR38" i="14"/>
  <c r="AQ38" i="14"/>
  <c r="AP38" i="14"/>
  <c r="AO38" i="14"/>
  <c r="AN38" i="14"/>
  <c r="AM38" i="14"/>
  <c r="AL38" i="14"/>
  <c r="BI36" i="14"/>
  <c r="BH36" i="14"/>
  <c r="BG36" i="14"/>
  <c r="BF36" i="14"/>
  <c r="BE36" i="14"/>
  <c r="BD36" i="14"/>
  <c r="BC36" i="14"/>
  <c r="BJ29" i="14"/>
  <c r="BI29" i="14"/>
  <c r="BH29" i="14"/>
  <c r="BG29" i="14"/>
  <c r="BF29" i="14"/>
  <c r="BE29" i="14"/>
  <c r="BD29" i="14"/>
  <c r="BC29" i="14"/>
  <c r="H24" i="14"/>
  <c r="U24" i="14"/>
  <c r="G59" i="14"/>
  <c r="Z58" i="14"/>
  <c r="AC58" i="14"/>
  <c r="AC57" i="14"/>
  <c r="BF56" i="14"/>
  <c r="BE56" i="14"/>
  <c r="BD56" i="14"/>
  <c r="BC56" i="14"/>
  <c r="BJ43" i="14"/>
  <c r="BI43" i="14"/>
  <c r="BH43" i="14"/>
  <c r="BG43" i="14"/>
  <c r="BF43" i="14"/>
  <c r="BE43" i="14"/>
  <c r="BD43" i="14"/>
  <c r="BC43" i="14"/>
  <c r="AS42" i="14"/>
  <c r="AR42" i="14"/>
  <c r="AQ42" i="14"/>
  <c r="AP42" i="14"/>
  <c r="AO42" i="14"/>
  <c r="AN42" i="14"/>
  <c r="AM42" i="14"/>
  <c r="AL42" i="14"/>
  <c r="AS40" i="14"/>
  <c r="BK31" i="14"/>
  <c r="BJ31" i="14"/>
  <c r="BI31" i="14"/>
  <c r="BH31" i="14"/>
  <c r="BG31" i="14"/>
  <c r="BF31" i="14"/>
  <c r="BE31" i="14"/>
  <c r="BD31" i="14"/>
  <c r="BC31" i="14"/>
  <c r="BK23" i="14"/>
  <c r="BJ23" i="14"/>
  <c r="BI23" i="14"/>
  <c r="BH23" i="14"/>
  <c r="BG23" i="14"/>
  <c r="BF23" i="14"/>
  <c r="BE23" i="14"/>
  <c r="BD23" i="14"/>
  <c r="BC23" i="14"/>
  <c r="Z21" i="14"/>
  <c r="G21" i="14"/>
  <c r="D15" i="14"/>
  <c r="C18" i="14" s="1"/>
  <c r="Z56" i="14"/>
  <c r="Z54" i="14"/>
  <c r="AC54" i="14"/>
  <c r="AU43" i="14"/>
  <c r="G43" i="14"/>
  <c r="J38" i="14"/>
  <c r="AT35" i="14"/>
  <c r="AS35" i="14"/>
  <c r="AR35" i="14"/>
  <c r="AQ35" i="14"/>
  <c r="AP35" i="14"/>
  <c r="AO35" i="14"/>
  <c r="AN35" i="14"/>
  <c r="AM35" i="14"/>
  <c r="AL35" i="14"/>
  <c r="AC29" i="14"/>
  <c r="AS26" i="14"/>
  <c r="AR26" i="14"/>
  <c r="AQ26" i="14"/>
  <c r="AP26" i="14"/>
  <c r="AO26" i="14"/>
  <c r="AN26" i="14"/>
  <c r="AM26" i="14"/>
  <c r="AL26" i="14"/>
  <c r="AT26" i="14"/>
  <c r="BJ24" i="14"/>
  <c r="BI24" i="14"/>
  <c r="BH24" i="14"/>
  <c r="BG24" i="14"/>
  <c r="BF24" i="14"/>
  <c r="BE24" i="14"/>
  <c r="BD24" i="14"/>
  <c r="BC24" i="14"/>
  <c r="BK17" i="14"/>
  <c r="BK26" i="14"/>
  <c r="BJ26" i="14"/>
  <c r="BI26" i="14"/>
  <c r="BH26" i="14"/>
  <c r="BG26" i="14"/>
  <c r="BF26" i="14"/>
  <c r="BE26" i="14"/>
  <c r="BD26" i="14"/>
  <c r="BC26" i="14"/>
  <c r="BI64" i="14"/>
  <c r="BJ63" i="14"/>
  <c r="BK62" i="14"/>
  <c r="BJ62" i="14"/>
  <c r="BI62" i="14"/>
  <c r="BH62" i="14"/>
  <c r="BG62" i="14"/>
  <c r="BF62" i="14"/>
  <c r="BE62" i="14"/>
  <c r="BD62" i="14"/>
  <c r="BC62" i="14"/>
  <c r="BJ60" i="14"/>
  <c r="BI60" i="14"/>
  <c r="BH60" i="14"/>
  <c r="BG60" i="14"/>
  <c r="BF60" i="14"/>
  <c r="BE60" i="14"/>
  <c r="BD60" i="14"/>
  <c r="BC60" i="14"/>
  <c r="BH59" i="14"/>
  <c r="BJ57" i="14"/>
  <c r="BJ55" i="14"/>
  <c r="BI55" i="14"/>
  <c r="BH55" i="14"/>
  <c r="BG55" i="14"/>
  <c r="BF55" i="14"/>
  <c r="BE55" i="14"/>
  <c r="BD55" i="14"/>
  <c r="BC55" i="14"/>
  <c r="AN55" i="14"/>
  <c r="AM55" i="14"/>
  <c r="AL55" i="14"/>
  <c r="Z55" i="14"/>
  <c r="BJ54" i="14"/>
  <c r="BJ53" i="14"/>
  <c r="BI53" i="14"/>
  <c r="BH53" i="14"/>
  <c r="BG53" i="14"/>
  <c r="BF53" i="14"/>
  <c r="BE53" i="14"/>
  <c r="BD53" i="14"/>
  <c r="BC53" i="14"/>
  <c r="BH52" i="14"/>
  <c r="BG52" i="14"/>
  <c r="BF52" i="14"/>
  <c r="BE52" i="14"/>
  <c r="BD52" i="14"/>
  <c r="BC52" i="14"/>
  <c r="BJ52" i="14"/>
  <c r="BI52" i="14"/>
  <c r="BK51" i="14"/>
  <c r="BJ51" i="14"/>
  <c r="BI51" i="14"/>
  <c r="BH51" i="14"/>
  <c r="BG51" i="14"/>
  <c r="BF51" i="14"/>
  <c r="BE51" i="14"/>
  <c r="BD51" i="14"/>
  <c r="BC51" i="14"/>
  <c r="BK50" i="14"/>
  <c r="BJ50" i="14"/>
  <c r="BI50" i="14"/>
  <c r="BH50" i="14"/>
  <c r="BG50" i="14"/>
  <c r="BF50" i="14"/>
  <c r="BE50" i="14"/>
  <c r="BD50" i="14"/>
  <c r="BC50" i="14"/>
  <c r="BK47" i="14"/>
  <c r="BJ47" i="14"/>
  <c r="BI47" i="14"/>
  <c r="BH47" i="14"/>
  <c r="BG47" i="14"/>
  <c r="BF47" i="14"/>
  <c r="BE47" i="14"/>
  <c r="BD47" i="14"/>
  <c r="BC47" i="14"/>
  <c r="BI42" i="14"/>
  <c r="BH42" i="14"/>
  <c r="BG42" i="14"/>
  <c r="BF42" i="14"/>
  <c r="BE42" i="14"/>
  <c r="BD42" i="14"/>
  <c r="BC42" i="14"/>
  <c r="BK42" i="14"/>
  <c r="BJ42" i="14"/>
  <c r="BK40" i="14"/>
  <c r="BJ40" i="14"/>
  <c r="BI40" i="14"/>
  <c r="BH40" i="14"/>
  <c r="BG40" i="14"/>
  <c r="BF40" i="14"/>
  <c r="BE40" i="14"/>
  <c r="BD40" i="14"/>
  <c r="BC40" i="14"/>
  <c r="AR40" i="14"/>
  <c r="AQ40" i="14"/>
  <c r="AP40" i="14"/>
  <c r="AO40" i="14"/>
  <c r="AN40" i="14"/>
  <c r="AM40" i="14"/>
  <c r="AL40" i="14"/>
  <c r="BK33" i="14"/>
  <c r="BJ33" i="14"/>
  <c r="BI33" i="14"/>
  <c r="BH33" i="14"/>
  <c r="BG33" i="14"/>
  <c r="BF33" i="14"/>
  <c r="BE33" i="14"/>
  <c r="BD33" i="14"/>
  <c r="BC33" i="14"/>
  <c r="BK25" i="14"/>
  <c r="BJ25" i="14"/>
  <c r="BI25" i="14"/>
  <c r="BH25" i="14"/>
  <c r="BG25" i="14"/>
  <c r="BF25" i="14"/>
  <c r="BE25" i="14"/>
  <c r="BD25" i="14"/>
  <c r="BC25" i="14"/>
  <c r="BK24" i="14"/>
  <c r="Z22" i="14"/>
  <c r="G22" i="14"/>
  <c r="BJ17" i="14"/>
  <c r="BI17" i="14"/>
  <c r="BH17" i="14"/>
  <c r="BG17" i="14"/>
  <c r="BF17" i="14"/>
  <c r="BE17" i="14"/>
  <c r="BD17" i="14"/>
  <c r="BC17" i="14"/>
  <c r="BI63" i="14"/>
  <c r="BH63" i="14"/>
  <c r="BG63" i="14"/>
  <c r="BF63" i="14"/>
  <c r="BE63" i="14"/>
  <c r="BD63" i="14"/>
  <c r="BC63" i="14"/>
  <c r="BG59" i="14"/>
  <c r="BF59" i="14"/>
  <c r="BE59" i="14"/>
  <c r="BD59" i="14"/>
  <c r="BC59" i="14"/>
  <c r="BI57" i="14"/>
  <c r="BH57" i="14"/>
  <c r="BG57" i="14"/>
  <c r="BF57" i="14"/>
  <c r="BE57" i="14"/>
  <c r="BD57" i="14"/>
  <c r="BC57" i="14"/>
  <c r="BI54" i="14"/>
  <c r="BH54" i="14"/>
  <c r="BG54" i="14"/>
  <c r="BF54" i="14"/>
  <c r="BE54" i="14"/>
  <c r="BD54" i="14"/>
  <c r="BC54" i="14"/>
  <c r="AU54" i="14"/>
  <c r="AC38" i="14"/>
  <c r="BI35" i="14"/>
  <c r="BH35" i="14"/>
  <c r="BG35" i="14"/>
  <c r="BF35" i="14"/>
  <c r="BE35" i="14"/>
  <c r="BD35" i="14"/>
  <c r="BC35" i="14"/>
  <c r="Z27" i="14"/>
  <c r="AU27" i="14"/>
  <c r="G27" i="14"/>
  <c r="Z24" i="14"/>
  <c r="AU59" i="14"/>
  <c r="AU56" i="14"/>
  <c r="AS41" i="14"/>
  <c r="AR41" i="14"/>
  <c r="AQ41" i="14"/>
  <c r="AP41" i="14"/>
  <c r="AO41" i="14"/>
  <c r="AN41" i="14"/>
  <c r="AM41" i="14"/>
  <c r="AL41" i="14"/>
  <c r="AU39" i="14"/>
  <c r="BK37" i="14"/>
  <c r="BJ37" i="14"/>
  <c r="BI37" i="14"/>
  <c r="BH37" i="14"/>
  <c r="BG37" i="14"/>
  <c r="BF37" i="14"/>
  <c r="BE37" i="14"/>
  <c r="BD37" i="14"/>
  <c r="BC37" i="14"/>
  <c r="AY25" i="14"/>
  <c r="BK22" i="14"/>
  <c r="BJ22" i="14"/>
  <c r="BI22" i="14"/>
  <c r="BH22" i="14"/>
  <c r="BG22" i="14"/>
  <c r="BF22" i="14"/>
  <c r="BE22" i="14"/>
  <c r="BD22" i="14"/>
  <c r="BC22" i="14"/>
  <c r="BK21" i="14"/>
  <c r="BJ21" i="14"/>
  <c r="BI21" i="14"/>
  <c r="BH21" i="14"/>
  <c r="BG21" i="14"/>
  <c r="BF21" i="14"/>
  <c r="BE21" i="14"/>
  <c r="BD21" i="14"/>
  <c r="BC21" i="14"/>
  <c r="O302" i="14"/>
  <c r="R302" i="14" s="1"/>
  <c r="T302" i="14" s="1"/>
  <c r="O238" i="14"/>
  <c r="R238" i="14" s="1"/>
  <c r="T238" i="14" s="1"/>
  <c r="O128" i="14"/>
  <c r="R128" i="14" s="1"/>
  <c r="T128" i="14" s="1"/>
  <c r="AB14" i="14"/>
  <c r="AY23" i="14"/>
  <c r="AY14" i="14"/>
  <c r="AB17" i="14"/>
  <c r="AY19" i="14"/>
  <c r="AY20" i="14"/>
  <c r="AY24" i="14"/>
  <c r="AY13" i="14"/>
  <c r="AY5" i="14"/>
  <c r="AY3" i="14"/>
  <c r="O61" i="14"/>
  <c r="R61" i="14" s="1"/>
  <c r="T61" i="14" s="1"/>
  <c r="O108" i="14"/>
  <c r="R108" i="14" s="1"/>
  <c r="T108" i="14" s="1"/>
  <c r="O141" i="14"/>
  <c r="R141" i="14" s="1"/>
  <c r="T141" i="14" s="1"/>
  <c r="O215" i="14"/>
  <c r="R215" i="14" s="1"/>
  <c r="T215" i="14" s="1"/>
  <c r="O247" i="14"/>
  <c r="R247" i="14" s="1"/>
  <c r="T247" i="14" s="1"/>
  <c r="O290" i="14"/>
  <c r="R290" i="14" s="1"/>
  <c r="T290" i="14" s="1"/>
  <c r="O306" i="14"/>
  <c r="R306" i="14" s="1"/>
  <c r="T306" i="14" s="1"/>
  <c r="O149" i="14"/>
  <c r="R149" i="14" s="1"/>
  <c r="T149" i="14" s="1"/>
  <c r="O185" i="14"/>
  <c r="R185" i="14" s="1"/>
  <c r="T185" i="14" s="1"/>
  <c r="O262" i="14"/>
  <c r="R262" i="14" s="1"/>
  <c r="T262" i="14" s="1"/>
  <c r="O272" i="14"/>
  <c r="R272" i="14" s="1"/>
  <c r="T272" i="14" s="1"/>
  <c r="O288" i="14"/>
  <c r="R288" i="14" s="1"/>
  <c r="T288" i="14" s="1"/>
  <c r="W15" i="14"/>
  <c r="O25" i="14"/>
  <c r="O68" i="14"/>
  <c r="R68" i="14" s="1"/>
  <c r="T68" i="14" s="1"/>
  <c r="O72" i="14"/>
  <c r="R72" i="14" s="1"/>
  <c r="T72" i="14" s="1"/>
  <c r="O98" i="14"/>
  <c r="R98" i="14" s="1"/>
  <c r="T98" i="14" s="1"/>
  <c r="O102" i="14"/>
  <c r="R102" i="14" s="1"/>
  <c r="T102" i="14" s="1"/>
  <c r="O122" i="14"/>
  <c r="R122" i="14" s="1"/>
  <c r="T122" i="14" s="1"/>
  <c r="O136" i="14"/>
  <c r="R136" i="14" s="1"/>
  <c r="T136" i="14" s="1"/>
  <c r="O150" i="14"/>
  <c r="R150" i="14" s="1"/>
  <c r="T150" i="14" s="1"/>
  <c r="O154" i="14"/>
  <c r="R154" i="14" s="1"/>
  <c r="T154" i="14" s="1"/>
  <c r="O169" i="14"/>
  <c r="R169" i="14" s="1"/>
  <c r="T169" i="14" s="1"/>
  <c r="O186" i="14"/>
  <c r="R186" i="14" s="1"/>
  <c r="T186" i="14" s="1"/>
  <c r="O194" i="14"/>
  <c r="R194" i="14" s="1"/>
  <c r="T194" i="14" s="1"/>
  <c r="O210" i="14"/>
  <c r="R210" i="14" s="1"/>
  <c r="T210" i="14" s="1"/>
  <c r="O224" i="14"/>
  <c r="R224" i="14" s="1"/>
  <c r="T224" i="14" s="1"/>
  <c r="O228" i="14"/>
  <c r="R228" i="14" s="1"/>
  <c r="T228" i="14" s="1"/>
  <c r="O242" i="14"/>
  <c r="R242" i="14" s="1"/>
  <c r="T242" i="14" s="1"/>
  <c r="O256" i="14"/>
  <c r="R256" i="14" s="1"/>
  <c r="T256" i="14" s="1"/>
  <c r="O260" i="14"/>
  <c r="R260" i="14" s="1"/>
  <c r="T260" i="14" s="1"/>
  <c r="O273" i="14"/>
  <c r="R273" i="14" s="1"/>
  <c r="T273" i="14" s="1"/>
  <c r="O281" i="14"/>
  <c r="R281" i="14" s="1"/>
  <c r="T281" i="14" s="1"/>
  <c r="O289" i="14"/>
  <c r="R289" i="14" s="1"/>
  <c r="T289" i="14" s="1"/>
  <c r="W6" i="14"/>
  <c r="W10" i="14"/>
  <c r="O21" i="14"/>
  <c r="R21" i="14" s="1"/>
  <c r="O60" i="14"/>
  <c r="R60" i="14" s="1"/>
  <c r="T60" i="14" s="1"/>
  <c r="O64" i="14"/>
  <c r="R64" i="14" s="1"/>
  <c r="T64" i="14" s="1"/>
  <c r="O77" i="14"/>
  <c r="R77" i="14" s="1"/>
  <c r="T77" i="14" s="1"/>
  <c r="O90" i="14"/>
  <c r="R90" i="14" s="1"/>
  <c r="T90" i="14" s="1"/>
  <c r="O94" i="14"/>
  <c r="R94" i="14" s="1"/>
  <c r="T94" i="14" s="1"/>
  <c r="O115" i="14"/>
  <c r="R115" i="14" s="1"/>
  <c r="T115" i="14" s="1"/>
  <c r="O133" i="14"/>
  <c r="R133" i="14" s="1"/>
  <c r="T133" i="14" s="1"/>
  <c r="O140" i="14"/>
  <c r="R140" i="14" s="1"/>
  <c r="T140" i="14" s="1"/>
  <c r="O147" i="14"/>
  <c r="R147" i="14" s="1"/>
  <c r="T147" i="14" s="1"/>
  <c r="O165" i="14"/>
  <c r="R165" i="14" s="1"/>
  <c r="T165" i="14" s="1"/>
  <c r="O173" i="14"/>
  <c r="R173" i="14" s="1"/>
  <c r="T173" i="14" s="1"/>
  <c r="O182" i="14"/>
  <c r="R182" i="14" s="1"/>
  <c r="T182" i="14" s="1"/>
  <c r="O207" i="14"/>
  <c r="R207" i="14" s="1"/>
  <c r="T207" i="14" s="1"/>
  <c r="O214" i="14"/>
  <c r="R214" i="14" s="1"/>
  <c r="T214" i="14" s="1"/>
  <c r="O221" i="14"/>
  <c r="R221" i="14" s="1"/>
  <c r="T221" i="14" s="1"/>
  <c r="O239" i="14"/>
  <c r="R239" i="14" s="1"/>
  <c r="T239" i="14" s="1"/>
  <c r="O246" i="14"/>
  <c r="R246" i="14" s="1"/>
  <c r="T246" i="14" s="1"/>
  <c r="O253" i="14"/>
  <c r="R253" i="14" s="1"/>
  <c r="T253" i="14" s="1"/>
  <c r="O276" i="14"/>
  <c r="R276" i="14" s="1"/>
  <c r="T276" i="14" s="1"/>
  <c r="O284" i="14"/>
  <c r="R284" i="14" s="1"/>
  <c r="T284" i="14" s="1"/>
  <c r="O292" i="14"/>
  <c r="R292" i="14" s="1"/>
  <c r="T292" i="14" s="1"/>
  <c r="O300" i="14"/>
  <c r="R300" i="14" s="1"/>
  <c r="T300" i="14" s="1"/>
  <c r="W16" i="14"/>
  <c r="W18" i="14"/>
  <c r="O46" i="14"/>
  <c r="R46" i="14" s="1"/>
  <c r="T46" i="14" s="1"/>
  <c r="O56" i="14"/>
  <c r="R56" i="14" s="1"/>
  <c r="T56" i="14" s="1"/>
  <c r="O69" i="14"/>
  <c r="R69" i="14" s="1"/>
  <c r="T69" i="14" s="1"/>
  <c r="O82" i="14"/>
  <c r="R82" i="14" s="1"/>
  <c r="T82" i="14" s="1"/>
  <c r="O86" i="14"/>
  <c r="R86" i="14" s="1"/>
  <c r="T86" i="14" s="1"/>
  <c r="O126" i="14"/>
  <c r="R126" i="14" s="1"/>
  <c r="T126" i="14" s="1"/>
  <c r="O130" i="14"/>
  <c r="R130" i="14" s="1"/>
  <c r="T130" i="14" s="1"/>
  <c r="O144" i="14"/>
  <c r="R144" i="14" s="1"/>
  <c r="T144" i="14" s="1"/>
  <c r="O158" i="14"/>
  <c r="R158" i="14" s="1"/>
  <c r="T158" i="14" s="1"/>
  <c r="O162" i="14"/>
  <c r="R162" i="14" s="1"/>
  <c r="T162" i="14" s="1"/>
  <c r="O179" i="14"/>
  <c r="R179" i="14" s="1"/>
  <c r="T179" i="14" s="1"/>
  <c r="BF46" i="14"/>
  <c r="BE46" i="14"/>
  <c r="BD46" i="14"/>
  <c r="BC46" i="14"/>
  <c r="BF45" i="14"/>
  <c r="AO44" i="14"/>
  <c r="BJ38" i="14"/>
  <c r="BI38" i="14"/>
  <c r="BH38" i="14"/>
  <c r="BG38" i="14"/>
  <c r="BF38" i="14"/>
  <c r="BE38" i="14"/>
  <c r="BD38" i="14"/>
  <c r="BC38" i="14"/>
  <c r="AS34" i="14"/>
  <c r="AY33" i="14"/>
  <c r="AS32" i="14"/>
  <c r="AY31" i="14"/>
  <c r="AS30" i="14"/>
  <c r="AY29" i="14"/>
  <c r="AS28" i="14"/>
  <c r="BJ27" i="14"/>
  <c r="BI27" i="14"/>
  <c r="BH27" i="14"/>
  <c r="BG27" i="14"/>
  <c r="BF27" i="14"/>
  <c r="BE27" i="14"/>
  <c r="BD27" i="14"/>
  <c r="BC27" i="14"/>
  <c r="AY21" i="14"/>
  <c r="W21" i="14"/>
  <c r="BJ20" i="14"/>
  <c r="BL6" i="14"/>
  <c r="BL10" i="14"/>
  <c r="AU24" i="14"/>
  <c r="BL15" i="14"/>
  <c r="AU21" i="14"/>
  <c r="AU25" i="14"/>
  <c r="BL2" i="14"/>
  <c r="BL11" i="14"/>
  <c r="BL16" i="14"/>
  <c r="BL18" i="14"/>
  <c r="BL8" i="14"/>
  <c r="AY16" i="14"/>
  <c r="BL14" i="14"/>
  <c r="O305" i="14"/>
  <c r="R305" i="14" s="1"/>
  <c r="T305" i="14" s="1"/>
  <c r="O301" i="14"/>
  <c r="R301" i="14" s="1"/>
  <c r="T301" i="14" s="1"/>
  <c r="O277" i="14"/>
  <c r="R277" i="14" s="1"/>
  <c r="T277" i="14" s="1"/>
  <c r="O258" i="14"/>
  <c r="R258" i="14" s="1"/>
  <c r="T258" i="14" s="1"/>
  <c r="O244" i="14"/>
  <c r="R244" i="14" s="1"/>
  <c r="T244" i="14" s="1"/>
  <c r="O208" i="14"/>
  <c r="R208" i="14" s="1"/>
  <c r="T208" i="14" s="1"/>
  <c r="O125" i="14"/>
  <c r="R125" i="14" s="1"/>
  <c r="T125" i="14" s="1"/>
  <c r="O93" i="14"/>
  <c r="R93" i="14" s="1"/>
  <c r="T93" i="14" s="1"/>
  <c r="O29" i="14"/>
  <c r="R29" i="14" s="1"/>
  <c r="T29" i="14" s="1"/>
  <c r="BL4" i="14"/>
  <c r="O23" i="14"/>
  <c r="R23" i="14" s="1"/>
  <c r="T23" i="14" s="1"/>
  <c r="AT49" i="14"/>
  <c r="AS49" i="14"/>
  <c r="AR49" i="14"/>
  <c r="AQ49" i="14"/>
  <c r="AP49" i="14"/>
  <c r="AO49" i="14"/>
  <c r="AN49" i="14"/>
  <c r="AM49" i="14"/>
  <c r="AL49" i="14"/>
  <c r="BE45" i="14"/>
  <c r="BD45" i="14"/>
  <c r="BC45" i="14"/>
  <c r="AN44" i="14"/>
  <c r="AM44" i="14"/>
  <c r="AL44" i="14"/>
  <c r="AY43" i="14"/>
  <c r="BK36" i="14"/>
  <c r="BJ36" i="14"/>
  <c r="BK35" i="14"/>
  <c r="BJ35" i="14"/>
  <c r="BK34" i="14"/>
  <c r="BJ34" i="14"/>
  <c r="BI34" i="14"/>
  <c r="BH34" i="14"/>
  <c r="BG34" i="14"/>
  <c r="BF34" i="14"/>
  <c r="BE34" i="14"/>
  <c r="BD34" i="14"/>
  <c r="BC34" i="14"/>
  <c r="AR34" i="14"/>
  <c r="AQ34" i="14"/>
  <c r="AP34" i="14"/>
  <c r="AO34" i="14"/>
  <c r="AN34" i="14"/>
  <c r="AM34" i="14"/>
  <c r="AL34" i="14"/>
  <c r="BL32" i="14"/>
  <c r="AR32" i="14"/>
  <c r="AQ32" i="14"/>
  <c r="AP32" i="14"/>
  <c r="AO32" i="14"/>
  <c r="AN32" i="14"/>
  <c r="AM32" i="14"/>
  <c r="AL32" i="14"/>
  <c r="BL30" i="14"/>
  <c r="AR30" i="14"/>
  <c r="AQ30" i="14"/>
  <c r="AP30" i="14"/>
  <c r="AO30" i="14"/>
  <c r="AN30" i="14"/>
  <c r="AM30" i="14"/>
  <c r="AL30" i="14"/>
  <c r="BL28" i="14"/>
  <c r="AR28" i="14"/>
  <c r="AY27" i="14"/>
  <c r="G26" i="14"/>
  <c r="AU22" i="14"/>
  <c r="BI20" i="14"/>
  <c r="O287" i="14"/>
  <c r="R287" i="14" s="1"/>
  <c r="T287" i="14" s="1"/>
  <c r="O271" i="14"/>
  <c r="R271" i="14" s="1"/>
  <c r="T271" i="14" s="1"/>
  <c r="O264" i="14"/>
  <c r="R264" i="14" s="1"/>
  <c r="T264" i="14" s="1"/>
  <c r="O250" i="14"/>
  <c r="R250" i="14" s="1"/>
  <c r="T250" i="14" s="1"/>
  <c r="O236" i="14"/>
  <c r="R236" i="14" s="1"/>
  <c r="T236" i="14" s="1"/>
  <c r="O198" i="14"/>
  <c r="R198" i="14" s="1"/>
  <c r="T198" i="14" s="1"/>
  <c r="O172" i="14"/>
  <c r="R172" i="14" s="1"/>
  <c r="T172" i="14" s="1"/>
  <c r="O134" i="14"/>
  <c r="R134" i="14" s="1"/>
  <c r="T134" i="14" s="1"/>
  <c r="O104" i="14"/>
  <c r="R104" i="14" s="1"/>
  <c r="T104" i="14" s="1"/>
  <c r="O80" i="14"/>
  <c r="R80" i="14" s="1"/>
  <c r="T80" i="14" s="1"/>
  <c r="O70" i="14"/>
  <c r="R70" i="14" s="1"/>
  <c r="T70" i="14" s="1"/>
  <c r="O40" i="14"/>
  <c r="R40" i="14" s="1"/>
  <c r="T40" i="14" s="1"/>
  <c r="O27" i="14"/>
  <c r="W13" i="14"/>
  <c r="AY9" i="14"/>
  <c r="W8" i="14"/>
  <c r="AP31" i="14"/>
  <c r="AO31" i="14"/>
  <c r="AN31" i="14"/>
  <c r="AM31" i="14"/>
  <c r="AL31" i="14"/>
  <c r="AP29" i="14"/>
  <c r="AO29" i="14"/>
  <c r="AN29" i="14"/>
  <c r="AM29" i="14"/>
  <c r="AL29" i="14"/>
  <c r="AQ28" i="14"/>
  <c r="AP28" i="14"/>
  <c r="AO28" i="14"/>
  <c r="AN28" i="14"/>
  <c r="AM28" i="14"/>
  <c r="AL28" i="14"/>
  <c r="Z25" i="14"/>
  <c r="G25" i="14"/>
  <c r="BH20" i="14"/>
  <c r="BG20" i="14"/>
  <c r="BF20" i="14"/>
  <c r="BE20" i="14"/>
  <c r="BD20" i="14"/>
  <c r="BC20" i="14"/>
  <c r="BL19" i="14"/>
  <c r="W14" i="14"/>
  <c r="O286" i="14"/>
  <c r="R286" i="14" s="1"/>
  <c r="T286" i="14" s="1"/>
  <c r="O270" i="14"/>
  <c r="R270" i="14" s="1"/>
  <c r="T270" i="14" s="1"/>
  <c r="O263" i="14"/>
  <c r="R263" i="14" s="1"/>
  <c r="T263" i="14" s="1"/>
  <c r="O213" i="14"/>
  <c r="R213" i="14" s="1"/>
  <c r="T213" i="14" s="1"/>
  <c r="O206" i="14"/>
  <c r="R206" i="14" s="1"/>
  <c r="T206" i="14" s="1"/>
  <c r="O197" i="14"/>
  <c r="R197" i="14" s="1"/>
  <c r="T197" i="14" s="1"/>
  <c r="O152" i="14"/>
  <c r="R152" i="14" s="1"/>
  <c r="T152" i="14" s="1"/>
  <c r="O142" i="14"/>
  <c r="R142" i="14" s="1"/>
  <c r="T142" i="14" s="1"/>
  <c r="O132" i="14"/>
  <c r="R132" i="14" s="1"/>
  <c r="T132" i="14" s="1"/>
  <c r="O114" i="14"/>
  <c r="R114" i="14" s="1"/>
  <c r="T114" i="14" s="1"/>
  <c r="BL7" i="14"/>
  <c r="AY38" i="14"/>
  <c r="AT33" i="14"/>
  <c r="AS33" i="14"/>
  <c r="AR33" i="14"/>
  <c r="AQ33" i="14"/>
  <c r="AP33" i="14"/>
  <c r="AO33" i="14"/>
  <c r="AN33" i="14"/>
  <c r="AM33" i="14"/>
  <c r="AL33" i="14"/>
  <c r="AT31" i="14"/>
  <c r="AS31" i="14"/>
  <c r="AR31" i="14"/>
  <c r="AQ31" i="14"/>
  <c r="AT29" i="14"/>
  <c r="AS29" i="14"/>
  <c r="AR29" i="14"/>
  <c r="AQ29" i="14"/>
  <c r="D16" i="14"/>
  <c r="D18" i="14" s="1"/>
  <c r="O295" i="14"/>
  <c r="R295" i="14" s="1"/>
  <c r="T295" i="14" s="1"/>
  <c r="O291" i="14"/>
  <c r="R291" i="14" s="1"/>
  <c r="T291" i="14" s="1"/>
  <c r="O275" i="14"/>
  <c r="R275" i="14" s="1"/>
  <c r="T275" i="14" s="1"/>
  <c r="O248" i="14"/>
  <c r="R248" i="14" s="1"/>
  <c r="T248" i="14" s="1"/>
  <c r="O234" i="14"/>
  <c r="R234" i="14" s="1"/>
  <c r="T234" i="14" s="1"/>
  <c r="O220" i="14"/>
  <c r="R220" i="14" s="1"/>
  <c r="T220" i="14" s="1"/>
  <c r="O171" i="14"/>
  <c r="R171" i="14" s="1"/>
  <c r="T171" i="14" s="1"/>
  <c r="O160" i="14"/>
  <c r="R160" i="14" s="1"/>
  <c r="T160" i="14" s="1"/>
  <c r="O101" i="14"/>
  <c r="R101" i="14" s="1"/>
  <c r="T101" i="14" s="1"/>
  <c r="AY4" i="14"/>
  <c r="AB13" i="14"/>
  <c r="AD13" i="14"/>
  <c r="E266" i="15"/>
  <c r="AY2" i="14"/>
  <c r="AY11" i="14"/>
  <c r="AY6" i="14"/>
  <c r="AY10" i="14"/>
  <c r="AY8" i="14"/>
  <c r="E268" i="15"/>
  <c r="O131" i="14"/>
  <c r="O124" i="14"/>
  <c r="R124" i="14" s="1"/>
  <c r="T124" i="14" s="1"/>
  <c r="O117" i="14"/>
  <c r="R117" i="14" s="1"/>
  <c r="T117" i="14" s="1"/>
  <c r="O109" i="14"/>
  <c r="R109" i="14" s="1"/>
  <c r="T109" i="14" s="1"/>
  <c r="O96" i="14"/>
  <c r="R96" i="14" s="1"/>
  <c r="T96" i="14" s="1"/>
  <c r="O92" i="14"/>
  <c r="R92" i="14" s="1"/>
  <c r="T92" i="14" s="1"/>
  <c r="O62" i="14"/>
  <c r="R62" i="14" s="1"/>
  <c r="T62" i="14" s="1"/>
  <c r="O58" i="14"/>
  <c r="R58" i="14" s="1"/>
  <c r="T58" i="14" s="1"/>
  <c r="O39" i="14"/>
  <c r="R39" i="14" s="1"/>
  <c r="T39" i="14" s="1"/>
  <c r="BL5" i="14"/>
  <c r="BL12" i="14"/>
  <c r="BL13" i="14"/>
  <c r="BL3" i="14"/>
  <c r="BL9" i="14"/>
  <c r="W5" i="14"/>
  <c r="W12" i="14"/>
  <c r="O22" i="14"/>
  <c r="O32" i="14"/>
  <c r="R32" i="14" s="1"/>
  <c r="T32" i="14" s="1"/>
  <c r="O41" i="14"/>
  <c r="R41" i="14" s="1"/>
  <c r="T41" i="14" s="1"/>
  <c r="O55" i="14"/>
  <c r="R55" i="14" s="1"/>
  <c r="T55" i="14" s="1"/>
  <c r="O63" i="14"/>
  <c r="R63" i="14" s="1"/>
  <c r="T63" i="14" s="1"/>
  <c r="O71" i="14"/>
  <c r="R71" i="14" s="1"/>
  <c r="T71" i="14" s="1"/>
  <c r="O79" i="14"/>
  <c r="R79" i="14" s="1"/>
  <c r="T79" i="14" s="1"/>
  <c r="O87" i="14"/>
  <c r="O95" i="14"/>
  <c r="R95" i="14" s="1"/>
  <c r="T95" i="14" s="1"/>
  <c r="O103" i="14"/>
  <c r="R103" i="14" s="1"/>
  <c r="T103" i="14" s="1"/>
  <c r="O111" i="14"/>
  <c r="R111" i="14" s="1"/>
  <c r="T111" i="14" s="1"/>
  <c r="O119" i="14"/>
  <c r="R119" i="14" s="1"/>
  <c r="T119" i="14" s="1"/>
  <c r="O127" i="14"/>
  <c r="R127" i="14" s="1"/>
  <c r="T127" i="14" s="1"/>
  <c r="O135" i="14"/>
  <c r="R135" i="14" s="1"/>
  <c r="T135" i="14" s="1"/>
  <c r="O143" i="14"/>
  <c r="R143" i="14" s="1"/>
  <c r="T143" i="14" s="1"/>
  <c r="O151" i="14"/>
  <c r="R151" i="14" s="1"/>
  <c r="T151" i="14" s="1"/>
  <c r="O159" i="14"/>
  <c r="R159" i="14" s="1"/>
  <c r="T159" i="14" s="1"/>
  <c r="O168" i="14"/>
  <c r="R168" i="14" s="1"/>
  <c r="T168" i="14" s="1"/>
  <c r="O178" i="14"/>
  <c r="R178" i="14" s="1"/>
  <c r="T178" i="14" s="1"/>
  <c r="O187" i="14"/>
  <c r="R187" i="14" s="1"/>
  <c r="T187" i="14" s="1"/>
  <c r="O199" i="14"/>
  <c r="R199" i="14" s="1"/>
  <c r="T199" i="14" s="1"/>
  <c r="O209" i="14"/>
  <c r="R209" i="14" s="1"/>
  <c r="T209" i="14" s="1"/>
  <c r="O217" i="14"/>
  <c r="R217" i="14" s="1"/>
  <c r="T217" i="14" s="1"/>
  <c r="O225" i="14"/>
  <c r="R225" i="14" s="1"/>
  <c r="T225" i="14" s="1"/>
  <c r="O233" i="14"/>
  <c r="R233" i="14" s="1"/>
  <c r="T233" i="14" s="1"/>
  <c r="O241" i="14"/>
  <c r="R241" i="14" s="1"/>
  <c r="T241" i="14" s="1"/>
  <c r="O249" i="14"/>
  <c r="R249" i="14" s="1"/>
  <c r="T249" i="14" s="1"/>
  <c r="O257" i="14"/>
  <c r="R257" i="14" s="1"/>
  <c r="T257" i="14" s="1"/>
  <c r="O265" i="14"/>
  <c r="R265" i="14" s="1"/>
  <c r="T265" i="14" s="1"/>
  <c r="W2" i="14"/>
  <c r="W11" i="14"/>
  <c r="O26" i="14"/>
  <c r="O37" i="14"/>
  <c r="R37" i="14" s="1"/>
  <c r="T37" i="14" s="1"/>
  <c r="O45" i="14"/>
  <c r="R45" i="14" s="1"/>
  <c r="T45" i="14" s="1"/>
  <c r="O59" i="14"/>
  <c r="R59" i="14" s="1"/>
  <c r="T59" i="14" s="1"/>
  <c r="O67" i="14"/>
  <c r="R67" i="14" s="1"/>
  <c r="T67" i="14" s="1"/>
  <c r="O75" i="14"/>
  <c r="R75" i="14" s="1"/>
  <c r="T75" i="14" s="1"/>
  <c r="O83" i="14"/>
  <c r="R83" i="14" s="1"/>
  <c r="T83" i="14" s="1"/>
  <c r="O91" i="14"/>
  <c r="R91" i="14" s="1"/>
  <c r="T91" i="14" s="1"/>
  <c r="O99" i="14"/>
  <c r="R99" i="14" s="1"/>
  <c r="T99" i="14" s="1"/>
  <c r="O107" i="14"/>
  <c r="R107" i="14" s="1"/>
  <c r="T107" i="14" s="1"/>
  <c r="W3" i="14"/>
  <c r="W9" i="14"/>
  <c r="O24" i="14"/>
  <c r="R24" i="14" s="1"/>
  <c r="T24" i="14" s="1"/>
  <c r="O35" i="14"/>
  <c r="R35" i="14" s="1"/>
  <c r="T35" i="14" s="1"/>
  <c r="O43" i="14"/>
  <c r="R43" i="14" s="1"/>
  <c r="T43" i="14" s="1"/>
  <c r="O57" i="14"/>
  <c r="R57" i="14" s="1"/>
  <c r="T57" i="14" s="1"/>
  <c r="O65" i="14"/>
  <c r="R65" i="14" s="1"/>
  <c r="T65" i="14" s="1"/>
  <c r="O73" i="14"/>
  <c r="R73" i="14" s="1"/>
  <c r="T73" i="14" s="1"/>
  <c r="O81" i="14"/>
  <c r="R81" i="14" s="1"/>
  <c r="T81" i="14" s="1"/>
  <c r="O89" i="14"/>
  <c r="R89" i="14" s="1"/>
  <c r="T89" i="14" s="1"/>
  <c r="O97" i="14"/>
  <c r="R97" i="14" s="1"/>
  <c r="T97" i="14" s="1"/>
  <c r="O105" i="14"/>
  <c r="R105" i="14" s="1"/>
  <c r="T105" i="14" s="1"/>
  <c r="O113" i="14"/>
  <c r="R113" i="14" s="1"/>
  <c r="T113" i="14" s="1"/>
  <c r="O121" i="14"/>
  <c r="R121" i="14" s="1"/>
  <c r="T121" i="14" s="1"/>
  <c r="O129" i="14"/>
  <c r="R129" i="14" s="1"/>
  <c r="T129" i="14" s="1"/>
  <c r="O137" i="14"/>
  <c r="R137" i="14" s="1"/>
  <c r="T137" i="14" s="1"/>
  <c r="O145" i="14"/>
  <c r="R145" i="14" s="1"/>
  <c r="T145" i="14" s="1"/>
  <c r="O153" i="14"/>
  <c r="R153" i="14" s="1"/>
  <c r="T153" i="14" s="1"/>
  <c r="O161" i="14"/>
  <c r="R161" i="14" s="1"/>
  <c r="T161" i="14" s="1"/>
  <c r="O170" i="14"/>
  <c r="R170" i="14" s="1"/>
  <c r="T170" i="14" s="1"/>
  <c r="O180" i="14"/>
  <c r="R180" i="14" s="1"/>
  <c r="T180" i="14" s="1"/>
  <c r="O193" i="14"/>
  <c r="R193" i="14" s="1"/>
  <c r="T193" i="14" s="1"/>
  <c r="O203" i="14"/>
  <c r="R203" i="14" s="1"/>
  <c r="T203" i="14" s="1"/>
  <c r="O211" i="14"/>
  <c r="R211" i="14" s="1"/>
  <c r="T211" i="14" s="1"/>
  <c r="O219" i="14"/>
  <c r="R219" i="14" s="1"/>
  <c r="T219" i="14" s="1"/>
  <c r="O227" i="14"/>
  <c r="R227" i="14" s="1"/>
  <c r="T227" i="14" s="1"/>
  <c r="O235" i="14"/>
  <c r="R235" i="14" s="1"/>
  <c r="T235" i="14" s="1"/>
  <c r="O243" i="14"/>
  <c r="R243" i="14" s="1"/>
  <c r="T243" i="14" s="1"/>
  <c r="O251" i="14"/>
  <c r="R251" i="14" s="1"/>
  <c r="T251" i="14" s="1"/>
  <c r="O259" i="14"/>
  <c r="R259" i="14" s="1"/>
  <c r="T259" i="14" s="1"/>
  <c r="O267" i="14"/>
  <c r="R267" i="14" s="1"/>
  <c r="T267" i="14" s="1"/>
  <c r="G281" i="6"/>
  <c r="K281" i="6"/>
  <c r="O258" i="6"/>
  <c r="R258" i="6" s="1"/>
  <c r="T258" i="6" s="1"/>
  <c r="G258" i="6"/>
  <c r="J258" i="6"/>
  <c r="G246" i="6"/>
  <c r="K246" i="6"/>
  <c r="G205" i="6"/>
  <c r="I205" i="6"/>
  <c r="U205" i="6"/>
  <c r="Q201" i="6"/>
  <c r="G187" i="6"/>
  <c r="I187" i="6"/>
  <c r="U187" i="6"/>
  <c r="O273" i="6"/>
  <c r="R273" i="6" s="1"/>
  <c r="T273" i="6" s="1"/>
  <c r="G273" i="6"/>
  <c r="K273" i="6"/>
  <c r="G250" i="6"/>
  <c r="K250" i="6"/>
  <c r="G238" i="6"/>
  <c r="G220" i="6"/>
  <c r="J220" i="6"/>
  <c r="G208" i="6"/>
  <c r="I208" i="6"/>
  <c r="U208" i="6"/>
  <c r="E78" i="15"/>
  <c r="G294" i="6"/>
  <c r="K294" i="6"/>
  <c r="G265" i="6"/>
  <c r="J265" i="6"/>
  <c r="O242" i="6"/>
  <c r="R242" i="6" s="1"/>
  <c r="T242" i="6" s="1"/>
  <c r="G242" i="6"/>
  <c r="K242" i="6"/>
  <c r="G230" i="6"/>
  <c r="K230" i="6"/>
  <c r="G216" i="6"/>
  <c r="J216" i="6"/>
  <c r="G298" i="6"/>
  <c r="K298" i="6"/>
  <c r="G286" i="6"/>
  <c r="K286" i="6"/>
  <c r="O257" i="6"/>
  <c r="R257" i="6" s="1"/>
  <c r="T257" i="6" s="1"/>
  <c r="G257" i="6"/>
  <c r="K257" i="6"/>
  <c r="G234" i="6"/>
  <c r="J234" i="6"/>
  <c r="G290" i="6"/>
  <c r="K290" i="6"/>
  <c r="G278" i="6"/>
  <c r="K278" i="6"/>
  <c r="G249" i="6"/>
  <c r="K249" i="6"/>
  <c r="O282" i="6"/>
  <c r="R282" i="6" s="1"/>
  <c r="T282" i="6" s="1"/>
  <c r="G282" i="6"/>
  <c r="K282" i="6"/>
  <c r="G270" i="6"/>
  <c r="K270" i="6"/>
  <c r="G241" i="6"/>
  <c r="K241" i="6"/>
  <c r="G227" i="6"/>
  <c r="I227" i="6"/>
  <c r="U227" i="6"/>
  <c r="G297" i="6"/>
  <c r="K297" i="6"/>
  <c r="O274" i="6"/>
  <c r="R274" i="6" s="1"/>
  <c r="T274" i="6" s="1"/>
  <c r="G274" i="6"/>
  <c r="K274" i="6"/>
  <c r="G262" i="6"/>
  <c r="K262" i="6"/>
  <c r="G206" i="6"/>
  <c r="I206" i="6"/>
  <c r="U206" i="6"/>
  <c r="G289" i="6"/>
  <c r="K289" i="6"/>
  <c r="G266" i="6"/>
  <c r="J266" i="6"/>
  <c r="O254" i="6"/>
  <c r="R254" i="6" s="1"/>
  <c r="T254" i="6" s="1"/>
  <c r="G254" i="6"/>
  <c r="J254" i="6"/>
  <c r="G212" i="6"/>
  <c r="I212" i="6"/>
  <c r="U212" i="6"/>
  <c r="O209" i="6"/>
  <c r="R209" i="6" s="1"/>
  <c r="T209" i="6" s="1"/>
  <c r="G209" i="6"/>
  <c r="I209" i="6"/>
  <c r="U209" i="6"/>
  <c r="Q191" i="6"/>
  <c r="G163" i="6"/>
  <c r="I163" i="6"/>
  <c r="U163" i="6"/>
  <c r="G147" i="6"/>
  <c r="I147" i="6"/>
  <c r="U147" i="6"/>
  <c r="G131" i="6"/>
  <c r="H131" i="6"/>
  <c r="U131" i="6"/>
  <c r="G115" i="6"/>
  <c r="I115" i="6"/>
  <c r="U115" i="6"/>
  <c r="G91" i="6"/>
  <c r="I91" i="6"/>
  <c r="U91" i="6"/>
  <c r="G84" i="6"/>
  <c r="I84" i="6"/>
  <c r="U84" i="6"/>
  <c r="G77" i="6"/>
  <c r="I77" i="6"/>
  <c r="U77" i="6"/>
  <c r="G59" i="6"/>
  <c r="I59" i="6"/>
  <c r="U59" i="6"/>
  <c r="Q53" i="6"/>
  <c r="O39" i="6"/>
  <c r="R39" i="6" s="1"/>
  <c r="T39" i="6" s="1"/>
  <c r="G39" i="6"/>
  <c r="I39" i="6"/>
  <c r="U39" i="6"/>
  <c r="Q189" i="6"/>
  <c r="G182" i="6"/>
  <c r="I182" i="6"/>
  <c r="U182" i="6"/>
  <c r="G153" i="6"/>
  <c r="H153" i="6"/>
  <c r="U153" i="6"/>
  <c r="G121" i="6"/>
  <c r="I121" i="6"/>
  <c r="U121" i="6"/>
  <c r="G105" i="6"/>
  <c r="I105" i="6"/>
  <c r="U105" i="6"/>
  <c r="G94" i="6"/>
  <c r="I94" i="6"/>
  <c r="U94" i="6"/>
  <c r="G87" i="6"/>
  <c r="H87" i="6"/>
  <c r="U87" i="6"/>
  <c r="G80" i="6"/>
  <c r="I80" i="6"/>
  <c r="U80" i="6"/>
  <c r="G62" i="6"/>
  <c r="I62" i="6"/>
  <c r="U62" i="6"/>
  <c r="G55" i="6"/>
  <c r="I55" i="6"/>
  <c r="U55" i="6"/>
  <c r="Q49" i="6"/>
  <c r="G180" i="6"/>
  <c r="I180" i="6"/>
  <c r="U180" i="6"/>
  <c r="G175" i="6"/>
  <c r="I175" i="6"/>
  <c r="U175" i="6"/>
  <c r="G173" i="6"/>
  <c r="I173" i="6"/>
  <c r="U173" i="6"/>
  <c r="G165" i="6"/>
  <c r="I165" i="6"/>
  <c r="U165" i="6"/>
  <c r="G162" i="6"/>
  <c r="H162" i="6"/>
  <c r="U162" i="6"/>
  <c r="O159" i="6"/>
  <c r="R159" i="6" s="1"/>
  <c r="T159" i="6" s="1"/>
  <c r="G159" i="6"/>
  <c r="H159" i="6"/>
  <c r="U159" i="6"/>
  <c r="G146" i="6"/>
  <c r="I146" i="6"/>
  <c r="U146" i="6"/>
  <c r="O143" i="6"/>
  <c r="R143" i="6" s="1"/>
  <c r="T143" i="6" s="1"/>
  <c r="G143" i="6"/>
  <c r="I143" i="6"/>
  <c r="U143" i="6"/>
  <c r="G130" i="6"/>
  <c r="I130" i="6"/>
  <c r="U130" i="6"/>
  <c r="G127" i="6"/>
  <c r="I127" i="6"/>
  <c r="U127" i="6"/>
  <c r="G114" i="6"/>
  <c r="I114" i="6"/>
  <c r="U114" i="6"/>
  <c r="G111" i="6"/>
  <c r="I111" i="6"/>
  <c r="U111" i="6"/>
  <c r="G101" i="6"/>
  <c r="I101" i="6"/>
  <c r="U101" i="6"/>
  <c r="G90" i="6"/>
  <c r="I90" i="6"/>
  <c r="U90" i="6"/>
  <c r="G83" i="6"/>
  <c r="I83" i="6"/>
  <c r="U83" i="6"/>
  <c r="G76" i="6"/>
  <c r="I76" i="6"/>
  <c r="U76" i="6"/>
  <c r="G69" i="6"/>
  <c r="I69" i="6"/>
  <c r="U69" i="6"/>
  <c r="G58" i="6"/>
  <c r="I58" i="6"/>
  <c r="U58" i="6"/>
  <c r="G43" i="6"/>
  <c r="J43" i="6"/>
  <c r="G21" i="6"/>
  <c r="H21" i="6"/>
  <c r="U21" i="6"/>
  <c r="G291" i="6"/>
  <c r="K291" i="6"/>
  <c r="G283" i="6"/>
  <c r="K283" i="6"/>
  <c r="G267" i="6"/>
  <c r="J267" i="6"/>
  <c r="G251" i="6"/>
  <c r="K251" i="6"/>
  <c r="G243" i="6"/>
  <c r="K243" i="6"/>
  <c r="G235" i="6"/>
  <c r="K235" i="6"/>
  <c r="G231" i="6"/>
  <c r="I231" i="6"/>
  <c r="U231" i="6"/>
  <c r="G224" i="6"/>
  <c r="I224" i="6"/>
  <c r="U224" i="6"/>
  <c r="G221" i="6"/>
  <c r="J221" i="6"/>
  <c r="G217" i="6"/>
  <c r="J217" i="6"/>
  <c r="G213" i="6"/>
  <c r="I213" i="6"/>
  <c r="U213" i="6"/>
  <c r="G204" i="6"/>
  <c r="I204" i="6"/>
  <c r="U204" i="6"/>
  <c r="O185" i="6"/>
  <c r="R185" i="6" s="1"/>
  <c r="T185" i="6" s="1"/>
  <c r="G185" i="6"/>
  <c r="I185" i="6"/>
  <c r="U185" i="6"/>
  <c r="G178" i="6"/>
  <c r="I178" i="6"/>
  <c r="U178" i="6"/>
  <c r="O171" i="6"/>
  <c r="R171" i="6" s="1"/>
  <c r="T171" i="6" s="1"/>
  <c r="G171" i="6"/>
  <c r="I171" i="6"/>
  <c r="U171" i="6"/>
  <c r="G169" i="6"/>
  <c r="I169" i="6"/>
  <c r="U169" i="6"/>
  <c r="O149" i="6"/>
  <c r="R149" i="6" s="1"/>
  <c r="T149" i="6" s="1"/>
  <c r="G149" i="6"/>
  <c r="I149" i="6"/>
  <c r="U149" i="6"/>
  <c r="G133" i="6"/>
  <c r="I133" i="6"/>
  <c r="U133" i="6"/>
  <c r="O117" i="6"/>
  <c r="R117" i="6" s="1"/>
  <c r="T117" i="6" s="1"/>
  <c r="G117" i="6"/>
  <c r="I117" i="6"/>
  <c r="U117" i="6"/>
  <c r="G104" i="6"/>
  <c r="I104" i="6"/>
  <c r="U104" i="6"/>
  <c r="O97" i="6"/>
  <c r="R97" i="6" s="1"/>
  <c r="T97" i="6" s="1"/>
  <c r="G97" i="6"/>
  <c r="I97" i="6"/>
  <c r="U97" i="6"/>
  <c r="G79" i="6"/>
  <c r="I79" i="6"/>
  <c r="U79" i="6"/>
  <c r="O72" i="6"/>
  <c r="R72" i="6" s="1"/>
  <c r="T72" i="6" s="1"/>
  <c r="G72" i="6"/>
  <c r="I72" i="6"/>
  <c r="U72" i="6"/>
  <c r="G65" i="6"/>
  <c r="I65" i="6"/>
  <c r="U65" i="6"/>
  <c r="O65" i="6"/>
  <c r="R65" i="6" s="1"/>
  <c r="T65" i="6" s="1"/>
  <c r="O38" i="6"/>
  <c r="R38" i="6" s="1"/>
  <c r="T38" i="6" s="1"/>
  <c r="G38" i="6"/>
  <c r="J38" i="6"/>
  <c r="G23" i="6"/>
  <c r="H23" i="6"/>
  <c r="U23" i="6"/>
  <c r="G183" i="6"/>
  <c r="I183" i="6"/>
  <c r="U183" i="6"/>
  <c r="G155" i="6"/>
  <c r="I155" i="6"/>
  <c r="U155" i="6"/>
  <c r="O139" i="6"/>
  <c r="R139" i="6" s="1"/>
  <c r="T139" i="6" s="1"/>
  <c r="G139" i="6"/>
  <c r="I139" i="6"/>
  <c r="U139" i="6"/>
  <c r="G123" i="6"/>
  <c r="I123" i="6"/>
  <c r="U123" i="6"/>
  <c r="O107" i="6"/>
  <c r="R107" i="6" s="1"/>
  <c r="T107" i="6" s="1"/>
  <c r="G107" i="6"/>
  <c r="I107" i="6"/>
  <c r="U107" i="6"/>
  <c r="G100" i="6"/>
  <c r="I100" i="6"/>
  <c r="U100" i="6"/>
  <c r="O93" i="6"/>
  <c r="R93" i="6" s="1"/>
  <c r="T93" i="6" s="1"/>
  <c r="G93" i="6"/>
  <c r="I93" i="6"/>
  <c r="U93" i="6"/>
  <c r="G75" i="6"/>
  <c r="I75" i="6"/>
  <c r="U75" i="6"/>
  <c r="O68" i="6"/>
  <c r="R68" i="6" s="1"/>
  <c r="T68" i="6" s="1"/>
  <c r="G68" i="6"/>
  <c r="I68" i="6"/>
  <c r="U68" i="6"/>
  <c r="G61" i="6"/>
  <c r="I61" i="6"/>
  <c r="U61" i="6"/>
  <c r="O137" i="6"/>
  <c r="R137" i="6" s="1"/>
  <c r="T137" i="6" s="1"/>
  <c r="Q202" i="6"/>
  <c r="G181" i="6"/>
  <c r="I181" i="6"/>
  <c r="U181" i="6"/>
  <c r="Q176" i="6"/>
  <c r="O161" i="6"/>
  <c r="R161" i="6" s="1"/>
  <c r="T161" i="6" s="1"/>
  <c r="G161" i="6"/>
  <c r="I161" i="6"/>
  <c r="U161" i="6"/>
  <c r="G145" i="6"/>
  <c r="I145" i="6"/>
  <c r="U145" i="6"/>
  <c r="O145" i="6"/>
  <c r="R145" i="6" s="1"/>
  <c r="T145" i="6" s="1"/>
  <c r="G129" i="6"/>
  <c r="I129" i="6"/>
  <c r="U129" i="6"/>
  <c r="G113" i="6"/>
  <c r="I113" i="6"/>
  <c r="U113" i="6"/>
  <c r="O113" i="6"/>
  <c r="R113" i="6" s="1"/>
  <c r="T113" i="6" s="1"/>
  <c r="O103" i="6"/>
  <c r="R103" i="6" s="1"/>
  <c r="T103" i="6" s="1"/>
  <c r="G103" i="6"/>
  <c r="H103" i="6"/>
  <c r="U103" i="6"/>
  <c r="G96" i="6"/>
  <c r="I96" i="6"/>
  <c r="U96" i="6"/>
  <c r="G89" i="6"/>
  <c r="I89" i="6"/>
  <c r="U89" i="6"/>
  <c r="G78" i="6"/>
  <c r="I78" i="6"/>
  <c r="U78" i="6"/>
  <c r="O71" i="6"/>
  <c r="R71" i="6" s="1"/>
  <c r="T71" i="6" s="1"/>
  <c r="G71" i="6"/>
  <c r="I71" i="6"/>
  <c r="U71" i="6"/>
  <c r="G64" i="6"/>
  <c r="I64" i="6"/>
  <c r="U64" i="6"/>
  <c r="O57" i="6"/>
  <c r="R57" i="6" s="1"/>
  <c r="T57" i="6" s="1"/>
  <c r="G57" i="6"/>
  <c r="I57" i="6"/>
  <c r="U57" i="6"/>
  <c r="Q52" i="6"/>
  <c r="G50" i="6"/>
  <c r="H50" i="6"/>
  <c r="U50" i="6"/>
  <c r="Q184" i="6"/>
  <c r="G174" i="6"/>
  <c r="I174" i="6"/>
  <c r="U174" i="6"/>
  <c r="G172" i="6"/>
  <c r="I172" i="6"/>
  <c r="U172" i="6"/>
  <c r="G151" i="6"/>
  <c r="I151" i="6"/>
  <c r="U151" i="6"/>
  <c r="G135" i="6"/>
  <c r="I135" i="6"/>
  <c r="U135" i="6"/>
  <c r="G119" i="6"/>
  <c r="I119" i="6"/>
  <c r="U119" i="6"/>
  <c r="G99" i="6"/>
  <c r="I99" i="6"/>
  <c r="U99" i="6"/>
  <c r="G92" i="6"/>
  <c r="I92" i="6"/>
  <c r="U92" i="6"/>
  <c r="G85" i="6"/>
  <c r="I85" i="6"/>
  <c r="U85" i="6"/>
  <c r="G67" i="6"/>
  <c r="I67" i="6"/>
  <c r="U67" i="6"/>
  <c r="G60" i="6"/>
  <c r="I60" i="6"/>
  <c r="U60" i="6"/>
  <c r="U332" i="8"/>
  <c r="Z327" i="8"/>
  <c r="G295" i="6"/>
  <c r="K295" i="6"/>
  <c r="G287" i="6"/>
  <c r="K287" i="6"/>
  <c r="G279" i="6"/>
  <c r="K279" i="6"/>
  <c r="G271" i="6"/>
  <c r="K271" i="6"/>
  <c r="G263" i="6"/>
  <c r="K263" i="6"/>
  <c r="G255" i="6"/>
  <c r="J255" i="6"/>
  <c r="G247" i="6"/>
  <c r="K247" i="6"/>
  <c r="G239" i="6"/>
  <c r="K239" i="6"/>
  <c r="G233" i="6"/>
  <c r="J233" i="6"/>
  <c r="G226" i="6"/>
  <c r="I226" i="6"/>
  <c r="U226" i="6"/>
  <c r="G215" i="6"/>
  <c r="I215" i="6"/>
  <c r="U215" i="6"/>
  <c r="G211" i="6"/>
  <c r="I211" i="6"/>
  <c r="U211" i="6"/>
  <c r="G193" i="6"/>
  <c r="I193" i="6"/>
  <c r="U193" i="6"/>
  <c r="G186" i="6"/>
  <c r="I186" i="6"/>
  <c r="U186" i="6"/>
  <c r="G170" i="6"/>
  <c r="I170" i="6"/>
  <c r="U170" i="6"/>
  <c r="G168" i="6"/>
  <c r="I168" i="6"/>
  <c r="U168" i="6"/>
  <c r="G166" i="6"/>
  <c r="I166" i="6"/>
  <c r="U166" i="6"/>
  <c r="G160" i="6"/>
  <c r="I160" i="6"/>
  <c r="U160" i="6"/>
  <c r="O157" i="6"/>
  <c r="R157" i="6" s="1"/>
  <c r="T157" i="6" s="1"/>
  <c r="G157" i="6"/>
  <c r="I157" i="6"/>
  <c r="U157" i="6"/>
  <c r="G144" i="6"/>
  <c r="I144" i="6"/>
  <c r="U144" i="6"/>
  <c r="O141" i="6"/>
  <c r="R141" i="6" s="1"/>
  <c r="T141" i="6" s="1"/>
  <c r="G141" i="6"/>
  <c r="I141" i="6"/>
  <c r="U141" i="6"/>
  <c r="G128" i="6"/>
  <c r="I128" i="6"/>
  <c r="U128" i="6"/>
  <c r="G125" i="6"/>
  <c r="I125" i="6"/>
  <c r="U125" i="6"/>
  <c r="G112" i="6"/>
  <c r="H112" i="6"/>
  <c r="U112" i="6"/>
  <c r="G109" i="6"/>
  <c r="I109" i="6"/>
  <c r="U109" i="6"/>
  <c r="G102" i="6"/>
  <c r="I102" i="6"/>
  <c r="U102" i="6"/>
  <c r="G95" i="6"/>
  <c r="I95" i="6"/>
  <c r="U95" i="6"/>
  <c r="O88" i="6"/>
  <c r="R88" i="6" s="1"/>
  <c r="T88" i="6" s="1"/>
  <c r="G88" i="6"/>
  <c r="I88" i="6"/>
  <c r="U88" i="6"/>
  <c r="G81" i="6"/>
  <c r="I81" i="6"/>
  <c r="U81" i="6"/>
  <c r="O81" i="6"/>
  <c r="R81" i="6" s="1"/>
  <c r="T81" i="6" s="1"/>
  <c r="G70" i="6"/>
  <c r="I70" i="6"/>
  <c r="U70" i="6"/>
  <c r="G63" i="6"/>
  <c r="I63" i="6"/>
  <c r="U63" i="6"/>
  <c r="O56" i="6"/>
  <c r="R56" i="6" s="1"/>
  <c r="T56" i="6" s="1"/>
  <c r="G56" i="6"/>
  <c r="I56" i="6"/>
  <c r="U56" i="6"/>
  <c r="G44" i="6"/>
  <c r="J44" i="6"/>
  <c r="G26" i="6"/>
  <c r="H26" i="6"/>
  <c r="U26" i="6"/>
  <c r="G24" i="6"/>
  <c r="H24" i="6"/>
  <c r="U24" i="6"/>
  <c r="G337" i="8"/>
  <c r="K329" i="8"/>
  <c r="G25" i="6"/>
  <c r="H25" i="6"/>
  <c r="U25" i="6"/>
  <c r="Z332" i="8"/>
  <c r="G330" i="8"/>
  <c r="G37" i="6"/>
  <c r="J37" i="6"/>
  <c r="G27" i="6"/>
  <c r="H27" i="6"/>
  <c r="U27" i="6"/>
  <c r="G328" i="8"/>
  <c r="Z335" i="8"/>
  <c r="G335" i="8"/>
  <c r="K335" i="8" s="1"/>
  <c r="Z330" i="8"/>
  <c r="G324" i="8"/>
  <c r="Z324" i="8"/>
  <c r="Z329" i="8"/>
  <c r="U327" i="8"/>
  <c r="Z328" i="8"/>
  <c r="O30" i="6"/>
  <c r="R30" i="6" s="1"/>
  <c r="T30" i="6" s="1"/>
  <c r="AU35" i="8"/>
  <c r="AB15" i="8"/>
  <c r="G321" i="8"/>
  <c r="AU330" i="8"/>
  <c r="AU320" i="8"/>
  <c r="AU288" i="8"/>
  <c r="AU46" i="8"/>
  <c r="AU59" i="8"/>
  <c r="AU63" i="8"/>
  <c r="AU54" i="8"/>
  <c r="AU66" i="8"/>
  <c r="AU61" i="8"/>
  <c r="AU65" i="8"/>
  <c r="AU342" i="8"/>
  <c r="AU39" i="8"/>
  <c r="AU91" i="8"/>
  <c r="AU99" i="8"/>
  <c r="AU77" i="8"/>
  <c r="AU81" i="8"/>
  <c r="AT81" i="8" s="1"/>
  <c r="AS81" i="8" s="1"/>
  <c r="AR81" i="8" s="1"/>
  <c r="AQ81" i="8" s="1"/>
  <c r="AP81" i="8" s="1"/>
  <c r="AO81" i="8" s="1"/>
  <c r="AN81" i="8" s="1"/>
  <c r="AM81" i="8" s="1"/>
  <c r="AL81" i="8" s="1"/>
  <c r="AU60" i="8"/>
  <c r="AU135" i="8"/>
  <c r="AU90" i="8"/>
  <c r="AU122" i="8"/>
  <c r="AU121" i="8"/>
  <c r="AU125" i="8"/>
  <c r="AU112" i="8"/>
  <c r="AT112" i="8" s="1"/>
  <c r="AS112" i="8" s="1"/>
  <c r="AR112" i="8" s="1"/>
  <c r="AQ112" i="8" s="1"/>
  <c r="AP112" i="8" s="1"/>
  <c r="AO112" i="8" s="1"/>
  <c r="AN112" i="8" s="1"/>
  <c r="AM112" i="8" s="1"/>
  <c r="AL112" i="8" s="1"/>
  <c r="AU132" i="8"/>
  <c r="AU181" i="8"/>
  <c r="AU156" i="8"/>
  <c r="AU139" i="8"/>
  <c r="AU151" i="8"/>
  <c r="AT151" i="8" s="1"/>
  <c r="AS151" i="8" s="1"/>
  <c r="AR151" i="8" s="1"/>
  <c r="AQ151" i="8" s="1"/>
  <c r="AP151" i="8" s="1"/>
  <c r="AO151" i="8" s="1"/>
  <c r="AN151" i="8" s="1"/>
  <c r="AM151" i="8" s="1"/>
  <c r="AL151" i="8" s="1"/>
  <c r="AU154" i="8"/>
  <c r="AU162" i="8"/>
  <c r="AU161" i="8"/>
  <c r="AU165" i="8"/>
  <c r="AU211" i="8"/>
  <c r="AU219" i="8"/>
  <c r="AT219" i="8" s="1"/>
  <c r="AS219" i="8" s="1"/>
  <c r="AU223" i="8"/>
  <c r="AU195" i="8"/>
  <c r="AU206" i="8"/>
  <c r="AU230" i="8"/>
  <c r="AU198" i="8"/>
  <c r="AU233" i="8"/>
  <c r="AT233" i="8" s="1"/>
  <c r="AS233" i="8" s="1"/>
  <c r="AR233" i="8" s="1"/>
  <c r="AU253" i="8"/>
  <c r="AU257" i="8"/>
  <c r="AT257" i="8" s="1"/>
  <c r="AS257" i="8" s="1"/>
  <c r="AR257" i="8" s="1"/>
  <c r="AQ257" i="8" s="1"/>
  <c r="AP257" i="8" s="1"/>
  <c r="AO257" i="8" s="1"/>
  <c r="AN257" i="8" s="1"/>
  <c r="AM257" i="8" s="1"/>
  <c r="AL257" i="8" s="1"/>
  <c r="AI257" i="8" s="1"/>
  <c r="AU240" i="8"/>
  <c r="AU248" i="8"/>
  <c r="AU252" i="8"/>
  <c r="AU272" i="8"/>
  <c r="AU280" i="8"/>
  <c r="AU238" i="8"/>
  <c r="AU255" i="8"/>
  <c r="AU283" i="8"/>
  <c r="AU315" i="8"/>
  <c r="AT315" i="8" s="1"/>
  <c r="AS315" i="8" s="1"/>
  <c r="AR315" i="8" s="1"/>
  <c r="AQ315" i="8" s="1"/>
  <c r="AP315" i="8" s="1"/>
  <c r="AO315" i="8" s="1"/>
  <c r="AN315" i="8" s="1"/>
  <c r="AM315" i="8" s="1"/>
  <c r="AL315" i="8" s="1"/>
  <c r="AU306" i="8"/>
  <c r="AU277" i="8"/>
  <c r="AT277" i="8" s="1"/>
  <c r="AS277" i="8" s="1"/>
  <c r="AR277" i="8" s="1"/>
  <c r="AQ277" i="8" s="1"/>
  <c r="AP277" i="8" s="1"/>
  <c r="AO277" i="8" s="1"/>
  <c r="AN277" i="8" s="1"/>
  <c r="AM277" i="8" s="1"/>
  <c r="AL277" i="8" s="1"/>
  <c r="AU281" i="8"/>
  <c r="AU279" i="8"/>
  <c r="AT279" i="8" s="1"/>
  <c r="AS279" i="8" s="1"/>
  <c r="AR279" i="8" s="1"/>
  <c r="AQ279" i="8" s="1"/>
  <c r="AP279" i="8" s="1"/>
  <c r="AO279" i="8" s="1"/>
  <c r="AN279" i="8" s="1"/>
  <c r="AM279" i="8" s="1"/>
  <c r="AL279" i="8" s="1"/>
  <c r="W12" i="6"/>
  <c r="W2" i="6"/>
  <c r="W8" i="6"/>
  <c r="AU32" i="8"/>
  <c r="AU304" i="8"/>
  <c r="AU38" i="8"/>
  <c r="AT38" i="8" s="1"/>
  <c r="AS38" i="8" s="1"/>
  <c r="AR38" i="8" s="1"/>
  <c r="AQ38" i="8" s="1"/>
  <c r="AP38" i="8" s="1"/>
  <c r="AO38" i="8" s="1"/>
  <c r="AN38" i="8" s="1"/>
  <c r="AM38" i="8" s="1"/>
  <c r="AL38" i="8" s="1"/>
  <c r="AU34" i="8"/>
  <c r="G341" i="8"/>
  <c r="Z342" i="8"/>
  <c r="AC342" i="8" s="1"/>
  <c r="G336" i="8"/>
  <c r="AC336" i="8" s="1"/>
  <c r="Z341" i="8"/>
  <c r="BL66" i="8"/>
  <c r="Z339" i="8"/>
  <c r="G339" i="8"/>
  <c r="BL67" i="8"/>
  <c r="AU339" i="8"/>
  <c r="AI77" i="14"/>
  <c r="AJ77" i="14"/>
  <c r="AK77" i="14"/>
  <c r="AI215" i="14"/>
  <c r="AH215" i="14"/>
  <c r="AA215" i="14"/>
  <c r="AG215" i="14"/>
  <c r="AJ215" i="14"/>
  <c r="AK215" i="14"/>
  <c r="AJ103" i="13"/>
  <c r="AI103" i="13"/>
  <c r="AK103" i="13"/>
  <c r="AJ195" i="13"/>
  <c r="AK195" i="13"/>
  <c r="AI195" i="13"/>
  <c r="AH195" i="13"/>
  <c r="AA195" i="13"/>
  <c r="AI126" i="13"/>
  <c r="AJ126" i="13"/>
  <c r="AK126" i="13"/>
  <c r="AJ211" i="13"/>
  <c r="AK211" i="13"/>
  <c r="AI211" i="13"/>
  <c r="AH211" i="13"/>
  <c r="BA35" i="12"/>
  <c r="BB35" i="12"/>
  <c r="AZ35" i="12"/>
  <c r="AX35" i="12"/>
  <c r="AK105" i="12"/>
  <c r="AI105" i="12"/>
  <c r="AJ105" i="12"/>
  <c r="AJ199" i="12"/>
  <c r="AI199" i="12"/>
  <c r="AK199" i="12"/>
  <c r="AI288" i="12"/>
  <c r="AJ288" i="12"/>
  <c r="AH288" i="12"/>
  <c r="AA288" i="12"/>
  <c r="AK288" i="12"/>
  <c r="BA42" i="14"/>
  <c r="AZ42" i="14"/>
  <c r="AX42" i="14"/>
  <c r="BB42" i="14"/>
  <c r="BA23" i="14"/>
  <c r="BB23" i="14"/>
  <c r="AJ106" i="14"/>
  <c r="AK106" i="14"/>
  <c r="AI106" i="14"/>
  <c r="AH106" i="14"/>
  <c r="AA106" i="14"/>
  <c r="AG106" i="14"/>
  <c r="BA48" i="14"/>
  <c r="BB48" i="14"/>
  <c r="AI149" i="14"/>
  <c r="AH149" i="14"/>
  <c r="AA149" i="14"/>
  <c r="AJ149" i="14"/>
  <c r="AK149" i="14"/>
  <c r="AJ138" i="14"/>
  <c r="AK138" i="14"/>
  <c r="AI138" i="14"/>
  <c r="AH138" i="14"/>
  <c r="AA138" i="14"/>
  <c r="AI165" i="14"/>
  <c r="AJ165" i="14"/>
  <c r="AK165" i="14"/>
  <c r="AJ182" i="14"/>
  <c r="AI182" i="14"/>
  <c r="AH182" i="14"/>
  <c r="AA182" i="14"/>
  <c r="AK182" i="14"/>
  <c r="AJ178" i="14"/>
  <c r="AI178" i="14"/>
  <c r="AH178" i="14"/>
  <c r="AA178" i="14"/>
  <c r="AK178" i="14"/>
  <c r="AI210" i="14"/>
  <c r="AH210" i="14"/>
  <c r="AA210" i="14"/>
  <c r="AJ210" i="14"/>
  <c r="AK210" i="14"/>
  <c r="AJ140" i="14"/>
  <c r="AK140" i="14"/>
  <c r="AI140" i="14"/>
  <c r="AH140" i="14"/>
  <c r="AI214" i="14"/>
  <c r="AH214" i="14"/>
  <c r="AA214" i="14"/>
  <c r="AJ214" i="14"/>
  <c r="AK214" i="14"/>
  <c r="AJ242" i="14"/>
  <c r="AK242" i="14"/>
  <c r="AI242" i="14"/>
  <c r="AI200" i="14"/>
  <c r="AH200" i="14"/>
  <c r="AA200" i="14"/>
  <c r="AJ200" i="14"/>
  <c r="AK200" i="14"/>
  <c r="AI89" i="14"/>
  <c r="AJ89" i="14"/>
  <c r="AK89" i="14"/>
  <c r="AK176" i="14"/>
  <c r="AI176" i="14"/>
  <c r="AJ176" i="14"/>
  <c r="AK270" i="14"/>
  <c r="AI270" i="14"/>
  <c r="AH270" i="14"/>
  <c r="AA270" i="14"/>
  <c r="AJ270" i="14"/>
  <c r="AJ21" i="13"/>
  <c r="AK21" i="13"/>
  <c r="AI21" i="13"/>
  <c r="BB55" i="13"/>
  <c r="BA55" i="13"/>
  <c r="AZ55" i="13"/>
  <c r="AX55" i="13"/>
  <c r="BA40" i="13"/>
  <c r="BB40" i="13"/>
  <c r="AJ107" i="13"/>
  <c r="AI107" i="13"/>
  <c r="AH107" i="13"/>
  <c r="AA107" i="13"/>
  <c r="AK107" i="13"/>
  <c r="BB42" i="13"/>
  <c r="BA42" i="13"/>
  <c r="AZ42" i="13"/>
  <c r="AX42" i="13"/>
  <c r="BA54" i="13"/>
  <c r="AZ54" i="13"/>
  <c r="AX54" i="13"/>
  <c r="BB54" i="13"/>
  <c r="AI86" i="13"/>
  <c r="AH86" i="13"/>
  <c r="AA86" i="13"/>
  <c r="AJ86" i="13"/>
  <c r="AK86" i="13"/>
  <c r="AI40" i="13"/>
  <c r="AH40" i="13"/>
  <c r="AA40" i="13"/>
  <c r="AJ40" i="13"/>
  <c r="AK40" i="13"/>
  <c r="AI147" i="13"/>
  <c r="AH147" i="13"/>
  <c r="AA147" i="13"/>
  <c r="AJ147" i="13"/>
  <c r="AK147" i="13"/>
  <c r="AJ174" i="13"/>
  <c r="AK174" i="13"/>
  <c r="AI174" i="13"/>
  <c r="AH174" i="13"/>
  <c r="AA174" i="13"/>
  <c r="AJ190" i="13"/>
  <c r="AI190" i="13"/>
  <c r="AH190" i="13"/>
  <c r="AA190" i="13"/>
  <c r="AK190" i="13"/>
  <c r="AJ222" i="13"/>
  <c r="AI222" i="13"/>
  <c r="AH222" i="13"/>
  <c r="AA222" i="13"/>
  <c r="AK222" i="13"/>
  <c r="AI65" i="13"/>
  <c r="AH65" i="13"/>
  <c r="AA65" i="13"/>
  <c r="AJ65" i="13"/>
  <c r="AK65" i="13"/>
  <c r="AI187" i="13"/>
  <c r="AJ187" i="13"/>
  <c r="AK187" i="13"/>
  <c r="AJ199" i="13"/>
  <c r="AK199" i="13"/>
  <c r="AI199" i="13"/>
  <c r="AI173" i="13"/>
  <c r="AH173" i="13"/>
  <c r="AA173" i="13"/>
  <c r="AJ173" i="13"/>
  <c r="AK173" i="13"/>
  <c r="AJ55" i="13"/>
  <c r="AK55" i="13"/>
  <c r="AI55" i="13"/>
  <c r="AH55" i="13"/>
  <c r="AA55" i="13"/>
  <c r="AI169" i="13"/>
  <c r="AJ169" i="13"/>
  <c r="AK169" i="13"/>
  <c r="AI196" i="13"/>
  <c r="AJ196" i="13"/>
  <c r="AK196" i="13"/>
  <c r="AI260" i="13"/>
  <c r="AJ260" i="13"/>
  <c r="AK260" i="13"/>
  <c r="BB38" i="12"/>
  <c r="BA38" i="12"/>
  <c r="AI50" i="12"/>
  <c r="AJ50" i="12"/>
  <c r="AK50" i="12"/>
  <c r="BA64" i="12"/>
  <c r="BB64" i="12"/>
  <c r="AZ64" i="12"/>
  <c r="AK83" i="12"/>
  <c r="AI83" i="12"/>
  <c r="AJ83" i="12"/>
  <c r="AJ236" i="13"/>
  <c r="AK236" i="13"/>
  <c r="AI236" i="13"/>
  <c r="AH236" i="13"/>
  <c r="AA236" i="13"/>
  <c r="BA61" i="12"/>
  <c r="BB61" i="12"/>
  <c r="AZ61" i="12"/>
  <c r="AI201" i="13"/>
  <c r="AJ201" i="13"/>
  <c r="AK201" i="13"/>
  <c r="AI270" i="13"/>
  <c r="AJ270" i="13"/>
  <c r="AK270" i="13"/>
  <c r="BA51" i="12"/>
  <c r="BB51" i="12"/>
  <c r="AZ51" i="12"/>
  <c r="AX51" i="12"/>
  <c r="AJ213" i="13"/>
  <c r="AI213" i="13"/>
  <c r="AH213" i="13"/>
  <c r="AK213" i="13"/>
  <c r="AJ143" i="12"/>
  <c r="AK143" i="12"/>
  <c r="AI143" i="12"/>
  <c r="AJ171" i="12"/>
  <c r="AK171" i="12"/>
  <c r="AI171" i="12"/>
  <c r="BA2" i="12"/>
  <c r="BB2" i="12"/>
  <c r="AK99" i="12"/>
  <c r="AI99" i="12"/>
  <c r="AJ99" i="12"/>
  <c r="AJ131" i="12"/>
  <c r="AK131" i="12"/>
  <c r="AI131" i="12"/>
  <c r="AJ213" i="12"/>
  <c r="AK213" i="12"/>
  <c r="AI213" i="12"/>
  <c r="AI235" i="12"/>
  <c r="AJ235" i="12"/>
  <c r="AK235" i="12"/>
  <c r="AI264" i="12"/>
  <c r="AH264" i="12"/>
  <c r="AA264" i="12"/>
  <c r="AJ264" i="12"/>
  <c r="AK264" i="12"/>
  <c r="BA17" i="14"/>
  <c r="AZ17" i="14"/>
  <c r="AX17" i="14"/>
  <c r="BB17" i="14"/>
  <c r="AJ146" i="14"/>
  <c r="AK146" i="14"/>
  <c r="AI146" i="14"/>
  <c r="AH146" i="14"/>
  <c r="AI264" i="14"/>
  <c r="AH264" i="14"/>
  <c r="AA264" i="14"/>
  <c r="AJ264" i="14"/>
  <c r="AK264" i="14"/>
  <c r="AI219" i="14"/>
  <c r="AH219" i="14"/>
  <c r="AJ219" i="14"/>
  <c r="AK219" i="14"/>
  <c r="BB31" i="13"/>
  <c r="BA31" i="13"/>
  <c r="AI113" i="13"/>
  <c r="AH113" i="13"/>
  <c r="AA113" i="13"/>
  <c r="AJ113" i="13"/>
  <c r="AK113" i="13"/>
  <c r="AK261" i="13"/>
  <c r="AI261" i="13"/>
  <c r="AJ261" i="13"/>
  <c r="AK37" i="12"/>
  <c r="AI37" i="12"/>
  <c r="AJ37" i="12"/>
  <c r="AH37" i="12"/>
  <c r="AA37" i="12"/>
  <c r="BA59" i="12"/>
  <c r="BB59" i="12"/>
  <c r="AI42" i="12"/>
  <c r="AJ42" i="12"/>
  <c r="AK42" i="12"/>
  <c r="AI34" i="12"/>
  <c r="AJ34" i="12"/>
  <c r="AK34" i="12"/>
  <c r="AK130" i="12"/>
  <c r="AI130" i="12"/>
  <c r="AJ130" i="12"/>
  <c r="AI145" i="12"/>
  <c r="AJ145" i="12"/>
  <c r="AK145" i="12"/>
  <c r="AI169" i="12"/>
  <c r="AJ169" i="12"/>
  <c r="AH169" i="12"/>
  <c r="AA169" i="12"/>
  <c r="AK169" i="12"/>
  <c r="AI28" i="14"/>
  <c r="AH28" i="14"/>
  <c r="AA28" i="14"/>
  <c r="AJ28" i="14"/>
  <c r="AK28" i="14"/>
  <c r="BA27" i="14"/>
  <c r="BB27" i="14"/>
  <c r="BA38" i="14"/>
  <c r="BB38" i="14"/>
  <c r="BA47" i="14"/>
  <c r="BB47" i="14"/>
  <c r="BA26" i="14"/>
  <c r="AZ26" i="14"/>
  <c r="AX26" i="14"/>
  <c r="BB26" i="14"/>
  <c r="BB31" i="14"/>
  <c r="BA31" i="14"/>
  <c r="AZ31" i="14"/>
  <c r="AX31" i="14"/>
  <c r="BA39" i="14"/>
  <c r="BB39" i="14"/>
  <c r="AI87" i="14"/>
  <c r="AJ87" i="14"/>
  <c r="AK87" i="14"/>
  <c r="AI185" i="14"/>
  <c r="AJ185" i="14"/>
  <c r="AK185" i="14"/>
  <c r="AK180" i="14"/>
  <c r="AI180" i="14"/>
  <c r="AH180" i="14"/>
  <c r="AA180" i="14"/>
  <c r="AG180" i="14"/>
  <c r="AJ180" i="14"/>
  <c r="AJ152" i="14"/>
  <c r="AK152" i="14"/>
  <c r="AI152" i="14"/>
  <c r="AI194" i="14"/>
  <c r="AJ194" i="14"/>
  <c r="AK194" i="14"/>
  <c r="AI232" i="14"/>
  <c r="AH232" i="14"/>
  <c r="AA232" i="14"/>
  <c r="AJ232" i="14"/>
  <c r="AK232" i="14"/>
  <c r="AI108" i="14"/>
  <c r="AH108" i="14"/>
  <c r="AJ108" i="14"/>
  <c r="AK108" i="14"/>
  <c r="AI128" i="14"/>
  <c r="AH128" i="14"/>
  <c r="AJ128" i="14"/>
  <c r="AK128" i="14"/>
  <c r="AK160" i="14"/>
  <c r="AI160" i="14"/>
  <c r="AJ160" i="14"/>
  <c r="AI120" i="14"/>
  <c r="AJ120" i="14"/>
  <c r="AK120" i="14"/>
  <c r="AI177" i="14"/>
  <c r="AJ177" i="14"/>
  <c r="AK177" i="14"/>
  <c r="AK271" i="14"/>
  <c r="AI271" i="14"/>
  <c r="AH271" i="14"/>
  <c r="AA271" i="14"/>
  <c r="AJ271" i="14"/>
  <c r="BA34" i="13"/>
  <c r="BB34" i="13"/>
  <c r="BA14" i="13"/>
  <c r="BB14" i="13"/>
  <c r="AJ51" i="13"/>
  <c r="AI51" i="13"/>
  <c r="AH51" i="13"/>
  <c r="AA51" i="13"/>
  <c r="AK51" i="13"/>
  <c r="AJ79" i="13"/>
  <c r="AK79" i="13"/>
  <c r="AI79" i="13"/>
  <c r="AH79" i="13"/>
  <c r="AA79" i="13"/>
  <c r="BA46" i="13"/>
  <c r="BB46" i="13"/>
  <c r="AI82" i="13"/>
  <c r="AJ82" i="13"/>
  <c r="AK82" i="13"/>
  <c r="AI98" i="13"/>
  <c r="AJ98" i="13"/>
  <c r="AK98" i="13"/>
  <c r="AI109" i="13"/>
  <c r="AJ109" i="13"/>
  <c r="AK109" i="13"/>
  <c r="AI175" i="13"/>
  <c r="AJ175" i="13"/>
  <c r="AK175" i="13"/>
  <c r="BA32" i="13"/>
  <c r="BB32" i="13"/>
  <c r="AI171" i="13"/>
  <c r="AJ171" i="13"/>
  <c r="AK171" i="13"/>
  <c r="AJ135" i="13"/>
  <c r="AK135" i="13"/>
  <c r="AI135" i="13"/>
  <c r="AK263" i="13"/>
  <c r="AI263" i="13"/>
  <c r="AH263" i="13"/>
  <c r="AA263" i="13"/>
  <c r="AJ263" i="13"/>
  <c r="AI257" i="13"/>
  <c r="AH257" i="13"/>
  <c r="AA257" i="13"/>
  <c r="AJ257" i="13"/>
  <c r="AK257" i="13"/>
  <c r="AI64" i="13"/>
  <c r="AH64" i="13"/>
  <c r="AJ64" i="13"/>
  <c r="AK64" i="13"/>
  <c r="AK29" i="12"/>
  <c r="AI29" i="12"/>
  <c r="AJ29" i="12"/>
  <c r="AH29" i="12"/>
  <c r="AA29" i="12"/>
  <c r="BA40" i="12"/>
  <c r="BB40" i="12"/>
  <c r="BA50" i="12"/>
  <c r="BB50" i="12"/>
  <c r="BB65" i="12"/>
  <c r="BA65" i="12"/>
  <c r="AI85" i="12"/>
  <c r="AJ85" i="12"/>
  <c r="AH85" i="12"/>
  <c r="AA85" i="12"/>
  <c r="AK85" i="12"/>
  <c r="AJ240" i="13"/>
  <c r="AI240" i="13"/>
  <c r="AH240" i="13"/>
  <c r="AK240" i="13"/>
  <c r="BA62" i="12"/>
  <c r="BB62" i="12"/>
  <c r="AI294" i="13"/>
  <c r="AJ294" i="13"/>
  <c r="AK294" i="13"/>
  <c r="AI41" i="12"/>
  <c r="AJ41" i="12"/>
  <c r="AK41" i="12"/>
  <c r="AI73" i="12"/>
  <c r="AK73" i="12"/>
  <c r="AJ73" i="12"/>
  <c r="AI36" i="12"/>
  <c r="AH36" i="12"/>
  <c r="AA36" i="12"/>
  <c r="AJ36" i="12"/>
  <c r="AK36" i="12"/>
  <c r="AI58" i="12"/>
  <c r="AJ58" i="12"/>
  <c r="AK58" i="12"/>
  <c r="AJ147" i="12"/>
  <c r="AK147" i="12"/>
  <c r="AI147" i="12"/>
  <c r="AH147" i="12"/>
  <c r="AA147" i="12"/>
  <c r="AI22" i="12"/>
  <c r="AJ22" i="12"/>
  <c r="AK22" i="12"/>
  <c r="AI134" i="12"/>
  <c r="AJ134" i="12"/>
  <c r="AK134" i="12"/>
  <c r="AI158" i="12"/>
  <c r="AJ158" i="12"/>
  <c r="AH158" i="12"/>
  <c r="AA158" i="12"/>
  <c r="AK158" i="12"/>
  <c r="AI181" i="12"/>
  <c r="AJ181" i="12"/>
  <c r="AK181" i="12"/>
  <c r="AI153" i="12"/>
  <c r="AJ153" i="12"/>
  <c r="AK153" i="12"/>
  <c r="AI241" i="12"/>
  <c r="AH241" i="12"/>
  <c r="AA241" i="12"/>
  <c r="AJ241" i="12"/>
  <c r="AK241" i="12"/>
  <c r="AI256" i="12"/>
  <c r="AJ256" i="12"/>
  <c r="AK256" i="12"/>
  <c r="AI296" i="12"/>
  <c r="AJ296" i="12"/>
  <c r="AK296" i="12"/>
  <c r="AJ193" i="12"/>
  <c r="AK193" i="12"/>
  <c r="AI193" i="12"/>
  <c r="AI35" i="14"/>
  <c r="AJ35" i="14"/>
  <c r="AK35" i="14"/>
  <c r="AI116" i="14"/>
  <c r="AJ116" i="14"/>
  <c r="AK116" i="14"/>
  <c r="AI192" i="14"/>
  <c r="AJ192" i="14"/>
  <c r="AK192" i="14"/>
  <c r="AK266" i="14"/>
  <c r="AI266" i="14"/>
  <c r="AH266" i="14"/>
  <c r="AJ266" i="14"/>
  <c r="AK273" i="14"/>
  <c r="AI273" i="14"/>
  <c r="AJ273" i="14"/>
  <c r="BA26" i="13"/>
  <c r="AZ26" i="13"/>
  <c r="AX26" i="13"/>
  <c r="BB26" i="13"/>
  <c r="AI56" i="13"/>
  <c r="AJ56" i="13"/>
  <c r="AK56" i="13"/>
  <c r="AI180" i="13"/>
  <c r="AH180" i="13"/>
  <c r="AA180" i="13"/>
  <c r="AJ180" i="13"/>
  <c r="AK180" i="13"/>
  <c r="AI49" i="12"/>
  <c r="AJ49" i="12"/>
  <c r="AK49" i="12"/>
  <c r="AI81" i="12"/>
  <c r="AK81" i="12"/>
  <c r="AJ81" i="12"/>
  <c r="AH81" i="12"/>
  <c r="AA81" i="12"/>
  <c r="AI258" i="13"/>
  <c r="AJ258" i="13"/>
  <c r="AK258" i="13"/>
  <c r="AI97" i="12"/>
  <c r="AJ97" i="12"/>
  <c r="AK97" i="12"/>
  <c r="AJ101" i="12"/>
  <c r="AK101" i="12"/>
  <c r="AI101" i="12"/>
  <c r="AI234" i="12"/>
  <c r="AJ234" i="12"/>
  <c r="AK234" i="12"/>
  <c r="AI41" i="14"/>
  <c r="AK41" i="14"/>
  <c r="AJ41" i="14"/>
  <c r="AK29" i="14"/>
  <c r="AI29" i="14"/>
  <c r="AJ29" i="14"/>
  <c r="AI30" i="14"/>
  <c r="AH30" i="14"/>
  <c r="AA30" i="14"/>
  <c r="AJ30" i="14"/>
  <c r="AK30" i="14"/>
  <c r="BA21" i="14"/>
  <c r="AZ21" i="14"/>
  <c r="AX21" i="14"/>
  <c r="BB21" i="14"/>
  <c r="BA54" i="14"/>
  <c r="AZ54" i="14"/>
  <c r="AX54" i="14"/>
  <c r="BB54" i="14"/>
  <c r="BA50" i="14"/>
  <c r="BB50" i="14"/>
  <c r="BA55" i="14"/>
  <c r="BB55" i="14"/>
  <c r="BB29" i="14"/>
  <c r="BA29" i="14"/>
  <c r="BA41" i="14"/>
  <c r="AZ41" i="14"/>
  <c r="AX41" i="14"/>
  <c r="BB41" i="14"/>
  <c r="AJ110" i="14"/>
  <c r="AK110" i="14"/>
  <c r="AI110" i="14"/>
  <c r="AJ134" i="14"/>
  <c r="AK134" i="14"/>
  <c r="AI134" i="14"/>
  <c r="AH134" i="14"/>
  <c r="AA134" i="14"/>
  <c r="AI133" i="14"/>
  <c r="AH133" i="14"/>
  <c r="AA133" i="14"/>
  <c r="AJ133" i="14"/>
  <c r="AK133" i="14"/>
  <c r="AI125" i="14"/>
  <c r="AH125" i="14"/>
  <c r="AA125" i="14"/>
  <c r="AJ125" i="14"/>
  <c r="AK125" i="14"/>
  <c r="AJ150" i="14"/>
  <c r="AK150" i="14"/>
  <c r="AI150" i="14"/>
  <c r="AH150" i="14"/>
  <c r="AA150" i="14"/>
  <c r="AG150" i="14"/>
  <c r="AI206" i="14"/>
  <c r="AJ206" i="14"/>
  <c r="AK206" i="14"/>
  <c r="AJ122" i="14"/>
  <c r="AK122" i="14"/>
  <c r="AI122" i="14"/>
  <c r="AH122" i="14"/>
  <c r="AA122" i="14"/>
  <c r="AK274" i="14"/>
  <c r="AJ274" i="14"/>
  <c r="AI274" i="14"/>
  <c r="AJ298" i="14"/>
  <c r="AK298" i="14"/>
  <c r="AI298" i="14"/>
  <c r="BB25" i="13"/>
  <c r="BA25" i="13"/>
  <c r="AZ25" i="13"/>
  <c r="AX25" i="13"/>
  <c r="BB45" i="13"/>
  <c r="BA45" i="13"/>
  <c r="AZ45" i="13"/>
  <c r="AX45" i="13"/>
  <c r="BA48" i="13"/>
  <c r="BB48" i="13"/>
  <c r="AJ83" i="13"/>
  <c r="AK83" i="13"/>
  <c r="AI83" i="13"/>
  <c r="BA36" i="13"/>
  <c r="AZ36" i="13"/>
  <c r="AX36" i="13"/>
  <c r="BB36" i="13"/>
  <c r="AK30" i="13"/>
  <c r="AI30" i="13"/>
  <c r="AJ30" i="13"/>
  <c r="BA52" i="13"/>
  <c r="AZ52" i="13"/>
  <c r="AX52" i="13"/>
  <c r="BB52" i="13"/>
  <c r="BA56" i="13"/>
  <c r="BB56" i="13"/>
  <c r="AI101" i="13"/>
  <c r="AJ101" i="13"/>
  <c r="AK101" i="13"/>
  <c r="AJ143" i="13"/>
  <c r="AI143" i="13"/>
  <c r="AH143" i="13"/>
  <c r="AA143" i="13"/>
  <c r="AK143" i="13"/>
  <c r="AJ131" i="13"/>
  <c r="AI131" i="13"/>
  <c r="AH131" i="13"/>
  <c r="AA131" i="13"/>
  <c r="AK131" i="13"/>
  <c r="AJ198" i="13"/>
  <c r="AI198" i="13"/>
  <c r="AK198" i="13"/>
  <c r="AJ45" i="13"/>
  <c r="AI45" i="13"/>
  <c r="AK45" i="13"/>
  <c r="AI106" i="13"/>
  <c r="AH106" i="13"/>
  <c r="AA106" i="13"/>
  <c r="AJ106" i="13"/>
  <c r="AK106" i="13"/>
  <c r="BB65" i="13"/>
  <c r="BA65" i="13"/>
  <c r="AZ65" i="13"/>
  <c r="AJ59" i="13"/>
  <c r="AI59" i="13"/>
  <c r="AK59" i="13"/>
  <c r="AI185" i="13"/>
  <c r="AH185" i="13"/>
  <c r="AA185" i="13"/>
  <c r="AJ185" i="13"/>
  <c r="AK185" i="13"/>
  <c r="AJ210" i="13"/>
  <c r="AI210" i="13"/>
  <c r="AH210" i="13"/>
  <c r="AA210" i="13"/>
  <c r="AK210" i="13"/>
  <c r="AK271" i="13"/>
  <c r="AI271" i="13"/>
  <c r="AJ271" i="13"/>
  <c r="BB61" i="13"/>
  <c r="BA61" i="13"/>
  <c r="AZ61" i="13"/>
  <c r="AX61" i="13"/>
  <c r="AI197" i="13"/>
  <c r="AJ197" i="13"/>
  <c r="AK197" i="13"/>
  <c r="AI244" i="13"/>
  <c r="AJ244" i="13"/>
  <c r="AK244" i="13"/>
  <c r="AI73" i="13"/>
  <c r="AJ73" i="13"/>
  <c r="AK73" i="13"/>
  <c r="AK151" i="13"/>
  <c r="AI151" i="13"/>
  <c r="AH151" i="13"/>
  <c r="AA151" i="13"/>
  <c r="AJ151" i="13"/>
  <c r="AJ223" i="13"/>
  <c r="AK223" i="13"/>
  <c r="AI223" i="13"/>
  <c r="AH223" i="13"/>
  <c r="BA15" i="12"/>
  <c r="AZ15" i="12"/>
  <c r="AX15" i="12"/>
  <c r="BB15" i="12"/>
  <c r="AJ30" i="12"/>
  <c r="AK30" i="12"/>
  <c r="AI30" i="12"/>
  <c r="BA42" i="12"/>
  <c r="BB42" i="12"/>
  <c r="AK53" i="12"/>
  <c r="AI53" i="12"/>
  <c r="AH53" i="12"/>
  <c r="AA53" i="12"/>
  <c r="AJ53" i="12"/>
  <c r="AK67" i="12"/>
  <c r="AI67" i="12"/>
  <c r="AJ67" i="12"/>
  <c r="AK87" i="12"/>
  <c r="AI87" i="12"/>
  <c r="AJ87" i="12"/>
  <c r="AK238" i="13"/>
  <c r="AI238" i="13"/>
  <c r="AJ238" i="13"/>
  <c r="AI246" i="13"/>
  <c r="AH246" i="13"/>
  <c r="AA246" i="13"/>
  <c r="AJ246" i="13"/>
  <c r="AK246" i="13"/>
  <c r="BA27" i="12"/>
  <c r="BB27" i="12"/>
  <c r="BA60" i="12"/>
  <c r="AZ60" i="12"/>
  <c r="BB60" i="12"/>
  <c r="AI77" i="12"/>
  <c r="AK77" i="12"/>
  <c r="AJ77" i="12"/>
  <c r="BB2" i="13"/>
  <c r="BA2" i="13"/>
  <c r="AZ2" i="13"/>
  <c r="AX2" i="13"/>
  <c r="AJ151" i="12"/>
  <c r="AK151" i="12"/>
  <c r="AI151" i="12"/>
  <c r="AJ175" i="12"/>
  <c r="AK175" i="12"/>
  <c r="AI175" i="12"/>
  <c r="AJ122" i="12"/>
  <c r="AI122" i="12"/>
  <c r="AK122" i="12"/>
  <c r="AI138" i="12"/>
  <c r="AH138" i="12"/>
  <c r="AA138" i="12"/>
  <c r="AJ138" i="12"/>
  <c r="AK138" i="12"/>
  <c r="AJ189" i="12"/>
  <c r="AK189" i="12"/>
  <c r="AI189" i="12"/>
  <c r="AI120" i="12"/>
  <c r="AJ120" i="12"/>
  <c r="AK120" i="12"/>
  <c r="AJ205" i="12"/>
  <c r="AK205" i="12"/>
  <c r="AI205" i="12"/>
  <c r="AI109" i="12"/>
  <c r="AJ109" i="12"/>
  <c r="AK109" i="12"/>
  <c r="AJ207" i="12"/>
  <c r="AI207" i="12"/>
  <c r="AH207" i="12"/>
  <c r="AA207" i="12"/>
  <c r="AK207" i="12"/>
  <c r="BA34" i="14"/>
  <c r="BB34" i="14"/>
  <c r="AI198" i="14"/>
  <c r="AJ198" i="14"/>
  <c r="AK198" i="14"/>
  <c r="AJ258" i="14"/>
  <c r="AK258" i="14"/>
  <c r="AI258" i="14"/>
  <c r="AI97" i="13"/>
  <c r="AJ97" i="13"/>
  <c r="AK97" i="13"/>
  <c r="AI122" i="13"/>
  <c r="AJ122" i="13"/>
  <c r="AK122" i="13"/>
  <c r="AI245" i="13"/>
  <c r="AH245" i="13"/>
  <c r="AA245" i="13"/>
  <c r="AK245" i="13"/>
  <c r="AJ245" i="13"/>
  <c r="BA26" i="12"/>
  <c r="BB26" i="12"/>
  <c r="AI286" i="13"/>
  <c r="AJ286" i="13"/>
  <c r="AK286" i="13"/>
  <c r="AI108" i="12"/>
  <c r="AH108" i="12"/>
  <c r="AA108" i="12"/>
  <c r="AK108" i="12"/>
  <c r="AJ108" i="12"/>
  <c r="AI182" i="12"/>
  <c r="AJ182" i="12"/>
  <c r="AK182" i="12"/>
  <c r="AK31" i="14"/>
  <c r="AI31" i="14"/>
  <c r="AJ31" i="14"/>
  <c r="BB25" i="14"/>
  <c r="BA25" i="14"/>
  <c r="AZ25" i="14"/>
  <c r="AX25" i="14"/>
  <c r="BB24" i="14"/>
  <c r="BA24" i="14"/>
  <c r="AI51" i="14"/>
  <c r="AK51" i="14"/>
  <c r="AJ51" i="14"/>
  <c r="AJ142" i="14"/>
  <c r="AK142" i="14"/>
  <c r="AI142" i="14"/>
  <c r="AJ166" i="14"/>
  <c r="AI166" i="14"/>
  <c r="AK166" i="14"/>
  <c r="AI58" i="14"/>
  <c r="AH58" i="14"/>
  <c r="AJ58" i="14"/>
  <c r="AK58" i="14"/>
  <c r="AJ144" i="14"/>
  <c r="AK144" i="14"/>
  <c r="AI144" i="14"/>
  <c r="AH144" i="14"/>
  <c r="AI202" i="14"/>
  <c r="AJ202" i="14"/>
  <c r="AK202" i="14"/>
  <c r="AI222" i="14"/>
  <c r="AJ222" i="14"/>
  <c r="AK222" i="14"/>
  <c r="AJ262" i="14"/>
  <c r="AI262" i="14"/>
  <c r="AH262" i="14"/>
  <c r="AA262" i="14"/>
  <c r="AK262" i="14"/>
  <c r="AI190" i="14"/>
  <c r="AJ190" i="14"/>
  <c r="AK190" i="14"/>
  <c r="AI195" i="14"/>
  <c r="AH195" i="14"/>
  <c r="AA195" i="14"/>
  <c r="AJ195" i="14"/>
  <c r="AK195" i="14"/>
  <c r="AJ25" i="13"/>
  <c r="AK25" i="13"/>
  <c r="AI25" i="13"/>
  <c r="AI223" i="14"/>
  <c r="AH223" i="14"/>
  <c r="AJ223" i="14"/>
  <c r="AK223" i="14"/>
  <c r="BA27" i="13"/>
  <c r="BB27" i="13"/>
  <c r="AI29" i="13"/>
  <c r="AH29" i="13"/>
  <c r="AA29" i="13"/>
  <c r="AJ29" i="13"/>
  <c r="AK29" i="13"/>
  <c r="AJ43" i="13"/>
  <c r="AI43" i="13"/>
  <c r="AK43" i="13"/>
  <c r="BB64" i="13"/>
  <c r="BA64" i="13"/>
  <c r="AZ64" i="13"/>
  <c r="AJ87" i="13"/>
  <c r="AK87" i="13"/>
  <c r="AI87" i="13"/>
  <c r="AJ119" i="13"/>
  <c r="AI119" i="13"/>
  <c r="AK119" i="13"/>
  <c r="BA38" i="13"/>
  <c r="BB38" i="13"/>
  <c r="BA58" i="13"/>
  <c r="AZ58" i="13"/>
  <c r="AX58" i="13"/>
  <c r="BB58" i="13"/>
  <c r="AI33" i="13"/>
  <c r="AK33" i="13"/>
  <c r="AJ33" i="13"/>
  <c r="AI94" i="13"/>
  <c r="AH94" i="13"/>
  <c r="AA94" i="13"/>
  <c r="AJ94" i="13"/>
  <c r="AK94" i="13"/>
  <c r="BB47" i="13"/>
  <c r="BA47" i="13"/>
  <c r="AK141" i="13"/>
  <c r="AI141" i="13"/>
  <c r="AH141" i="13"/>
  <c r="AJ141" i="13"/>
  <c r="AI102" i="13"/>
  <c r="AH102" i="13"/>
  <c r="AA102" i="13"/>
  <c r="AJ102" i="13"/>
  <c r="AK102" i="13"/>
  <c r="AJ178" i="13"/>
  <c r="AK178" i="13"/>
  <c r="AI178" i="13"/>
  <c r="AJ202" i="13"/>
  <c r="AI202" i="13"/>
  <c r="AK202" i="13"/>
  <c r="AI183" i="13"/>
  <c r="AJ183" i="13"/>
  <c r="AK183" i="13"/>
  <c r="AI159" i="13"/>
  <c r="AJ159" i="13"/>
  <c r="AK159" i="13"/>
  <c r="AI81" i="13"/>
  <c r="AJ81" i="13"/>
  <c r="AK81" i="13"/>
  <c r="AI77" i="13"/>
  <c r="AJ77" i="13"/>
  <c r="AK77" i="13"/>
  <c r="AJ226" i="13"/>
  <c r="AI226" i="13"/>
  <c r="AH226" i="13"/>
  <c r="AA226" i="13"/>
  <c r="AK226" i="13"/>
  <c r="AK279" i="13"/>
  <c r="AI279" i="13"/>
  <c r="AJ279" i="13"/>
  <c r="BB16" i="12"/>
  <c r="BA16" i="12"/>
  <c r="BB30" i="12"/>
  <c r="BA30" i="12"/>
  <c r="AK45" i="12"/>
  <c r="AI45" i="12"/>
  <c r="AH45" i="12"/>
  <c r="AA45" i="12"/>
  <c r="AJ45" i="12"/>
  <c r="BB54" i="12"/>
  <c r="BA54" i="12"/>
  <c r="AI69" i="12"/>
  <c r="AK69" i="12"/>
  <c r="AJ69" i="12"/>
  <c r="AK91" i="12"/>
  <c r="AI91" i="12"/>
  <c r="AH91" i="12"/>
  <c r="AA91" i="12"/>
  <c r="AJ91" i="12"/>
  <c r="BA48" i="12"/>
  <c r="BB48" i="12"/>
  <c r="AK103" i="12"/>
  <c r="AI103" i="12"/>
  <c r="AJ103" i="12"/>
  <c r="AJ155" i="12"/>
  <c r="AK155" i="12"/>
  <c r="AI155" i="12"/>
  <c r="AJ179" i="12"/>
  <c r="AI179" i="12"/>
  <c r="AK179" i="12"/>
  <c r="AJ126" i="12"/>
  <c r="AI126" i="12"/>
  <c r="AK126" i="12"/>
  <c r="AJ139" i="12"/>
  <c r="AH139" i="12"/>
  <c r="AA139" i="12"/>
  <c r="AK139" i="12"/>
  <c r="AI139" i="12"/>
  <c r="AI166" i="12"/>
  <c r="AJ166" i="12"/>
  <c r="AK166" i="12"/>
  <c r="AI137" i="12"/>
  <c r="AJ137" i="12"/>
  <c r="AK137" i="12"/>
  <c r="AI272" i="12"/>
  <c r="AJ272" i="12"/>
  <c r="AK272" i="12"/>
  <c r="AK236" i="12"/>
  <c r="AI236" i="12"/>
  <c r="AJ236" i="12"/>
  <c r="AI103" i="14"/>
  <c r="AJ103" i="14"/>
  <c r="AK103" i="14"/>
  <c r="AI211" i="14"/>
  <c r="AJ211" i="14"/>
  <c r="AK211" i="14"/>
  <c r="AJ158" i="14"/>
  <c r="AK158" i="14"/>
  <c r="AI158" i="14"/>
  <c r="AH158" i="14"/>
  <c r="AA158" i="14"/>
  <c r="BB62" i="13"/>
  <c r="BA62" i="13"/>
  <c r="AJ111" i="13"/>
  <c r="AI111" i="13"/>
  <c r="AH111" i="13"/>
  <c r="AA111" i="13"/>
  <c r="AK111" i="13"/>
  <c r="AI114" i="13"/>
  <c r="AJ114" i="13"/>
  <c r="AK114" i="13"/>
  <c r="BB23" i="12"/>
  <c r="AZ23" i="12"/>
  <c r="AX23" i="12"/>
  <c r="BA23" i="12"/>
  <c r="AI117" i="13"/>
  <c r="AH117" i="13"/>
  <c r="AK117" i="13"/>
  <c r="AJ117" i="13"/>
  <c r="AI150" i="12"/>
  <c r="AJ150" i="12"/>
  <c r="AK150" i="12"/>
  <c r="AJ228" i="12"/>
  <c r="AH228" i="12"/>
  <c r="AA228" i="12"/>
  <c r="AI228" i="12"/>
  <c r="AK228" i="12"/>
  <c r="BA22" i="14"/>
  <c r="AZ22" i="14"/>
  <c r="AX22" i="14"/>
  <c r="BB22" i="14"/>
  <c r="BA57" i="14"/>
  <c r="BB57" i="14"/>
  <c r="BA51" i="14"/>
  <c r="BB51" i="14"/>
  <c r="AI42" i="14"/>
  <c r="AK42" i="14"/>
  <c r="AJ42" i="14"/>
  <c r="AI64" i="14"/>
  <c r="AJ64" i="14"/>
  <c r="AK64" i="14"/>
  <c r="AI32" i="14"/>
  <c r="AJ32" i="14"/>
  <c r="AK32" i="14"/>
  <c r="BA46" i="14"/>
  <c r="BB46" i="14"/>
  <c r="BB33" i="14"/>
  <c r="BA33" i="14"/>
  <c r="AZ33" i="14"/>
  <c r="AX33" i="14"/>
  <c r="BB43" i="14"/>
  <c r="BA43" i="14"/>
  <c r="AI38" i="14"/>
  <c r="AH38" i="14"/>
  <c r="AA38" i="14"/>
  <c r="AJ38" i="14"/>
  <c r="AK38" i="14"/>
  <c r="AJ118" i="14"/>
  <c r="AK118" i="14"/>
  <c r="AI118" i="14"/>
  <c r="AB47" i="14"/>
  <c r="AG47" i="14"/>
  <c r="AI76" i="14"/>
  <c r="AH76" i="14"/>
  <c r="AA76" i="14"/>
  <c r="AG76" i="14"/>
  <c r="AJ76" i="14"/>
  <c r="AK76" i="14"/>
  <c r="AK91" i="14"/>
  <c r="AI91" i="14"/>
  <c r="AJ91" i="14"/>
  <c r="AI141" i="14"/>
  <c r="AH141" i="14"/>
  <c r="AA141" i="14"/>
  <c r="AJ141" i="14"/>
  <c r="AK141" i="14"/>
  <c r="AI36" i="14"/>
  <c r="AJ36" i="14"/>
  <c r="AK36" i="14"/>
  <c r="AI226" i="14"/>
  <c r="AJ226" i="14"/>
  <c r="AK226" i="14"/>
  <c r="BB65" i="14"/>
  <c r="BA65" i="14"/>
  <c r="AZ65" i="14"/>
  <c r="AX65" i="14"/>
  <c r="AI196" i="14"/>
  <c r="AJ196" i="14"/>
  <c r="AK196" i="14"/>
  <c r="AI208" i="14"/>
  <c r="AJ208" i="14"/>
  <c r="AK208" i="14"/>
  <c r="AI224" i="14"/>
  <c r="AJ224" i="14"/>
  <c r="AK224" i="14"/>
  <c r="AJ191" i="14"/>
  <c r="AI191" i="14"/>
  <c r="AH191" i="14"/>
  <c r="AA191" i="14"/>
  <c r="AK191" i="14"/>
  <c r="AJ306" i="14"/>
  <c r="AK306" i="14"/>
  <c r="AI306" i="14"/>
  <c r="AH306" i="14"/>
  <c r="AA306" i="14"/>
  <c r="BA30" i="13"/>
  <c r="AZ30" i="13"/>
  <c r="AX30" i="13"/>
  <c r="BB30" i="13"/>
  <c r="BB6" i="13"/>
  <c r="BA6" i="13"/>
  <c r="AZ6" i="13"/>
  <c r="AX6" i="13"/>
  <c r="AJ28" i="13"/>
  <c r="AK28" i="13"/>
  <c r="AI28" i="13"/>
  <c r="AH28" i="13"/>
  <c r="AA28" i="13"/>
  <c r="AJ91" i="13"/>
  <c r="AK91" i="13"/>
  <c r="AI91" i="13"/>
  <c r="AJ123" i="13"/>
  <c r="AI123" i="13"/>
  <c r="AH123" i="13"/>
  <c r="AA123" i="13"/>
  <c r="AK123" i="13"/>
  <c r="AI70" i="13"/>
  <c r="AJ70" i="13"/>
  <c r="AK70" i="13"/>
  <c r="AJ115" i="13"/>
  <c r="AI115" i="13"/>
  <c r="AK115" i="13"/>
  <c r="AJ166" i="13"/>
  <c r="AK166" i="13"/>
  <c r="AI166" i="13"/>
  <c r="AI179" i="13"/>
  <c r="AH179" i="13"/>
  <c r="AA179" i="13"/>
  <c r="AJ179" i="13"/>
  <c r="AK179" i="13"/>
  <c r="AJ206" i="13"/>
  <c r="AI206" i="13"/>
  <c r="AH206" i="13"/>
  <c r="AA206" i="13"/>
  <c r="AK206" i="13"/>
  <c r="AI189" i="13"/>
  <c r="AJ189" i="13"/>
  <c r="AK189" i="13"/>
  <c r="AI177" i="13"/>
  <c r="AJ177" i="13"/>
  <c r="AK177" i="13"/>
  <c r="AJ139" i="13"/>
  <c r="AI139" i="13"/>
  <c r="AH139" i="13"/>
  <c r="AA139" i="13"/>
  <c r="AK139" i="13"/>
  <c r="AJ37" i="13"/>
  <c r="AI37" i="13"/>
  <c r="AH37" i="13"/>
  <c r="AA37" i="13"/>
  <c r="AK37" i="13"/>
  <c r="AK287" i="13"/>
  <c r="AI287" i="13"/>
  <c r="AJ287" i="13"/>
  <c r="AJ203" i="13"/>
  <c r="AK203" i="13"/>
  <c r="AI203" i="13"/>
  <c r="AJ242" i="13"/>
  <c r="AI242" i="13"/>
  <c r="AK242" i="13"/>
  <c r="AI160" i="13"/>
  <c r="AJ160" i="13"/>
  <c r="AK160" i="13"/>
  <c r="BA22" i="13"/>
  <c r="BB22" i="13"/>
  <c r="AI262" i="13"/>
  <c r="AH262" i="13"/>
  <c r="AJ262" i="13"/>
  <c r="AK262" i="13"/>
  <c r="BA31" i="12"/>
  <c r="BB31" i="12"/>
  <c r="AJ46" i="12"/>
  <c r="AK46" i="12"/>
  <c r="AI46" i="12"/>
  <c r="BA56" i="12"/>
  <c r="BB56" i="12"/>
  <c r="AK71" i="12"/>
  <c r="AI71" i="12"/>
  <c r="AJ71" i="12"/>
  <c r="AK95" i="12"/>
  <c r="AJ95" i="12"/>
  <c r="AI95" i="12"/>
  <c r="AI278" i="13"/>
  <c r="AH278" i="13"/>
  <c r="AJ278" i="13"/>
  <c r="AK278" i="13"/>
  <c r="AJ38" i="12"/>
  <c r="AK38" i="12"/>
  <c r="AI38" i="12"/>
  <c r="BA43" i="12"/>
  <c r="BB43" i="12"/>
  <c r="AI172" i="13"/>
  <c r="AH172" i="13"/>
  <c r="AJ172" i="13"/>
  <c r="AK172" i="13"/>
  <c r="AJ159" i="12"/>
  <c r="AK159" i="12"/>
  <c r="AI159" i="12"/>
  <c r="AJ183" i="12"/>
  <c r="AI183" i="12"/>
  <c r="AK183" i="12"/>
  <c r="AI162" i="12"/>
  <c r="AJ162" i="12"/>
  <c r="AH162" i="12"/>
  <c r="AA162" i="12"/>
  <c r="AK162" i="12"/>
  <c r="AI117" i="12"/>
  <c r="AJ117" i="12"/>
  <c r="AK117" i="12"/>
  <c r="AI146" i="12"/>
  <c r="AJ146" i="12"/>
  <c r="AK146" i="12"/>
  <c r="AI190" i="12"/>
  <c r="AH190" i="12"/>
  <c r="AA190" i="12"/>
  <c r="AJ190" i="12"/>
  <c r="AK190" i="12"/>
  <c r="AI280" i="12"/>
  <c r="AJ280" i="12"/>
  <c r="AK280" i="12"/>
  <c r="AJ197" i="12"/>
  <c r="AK197" i="12"/>
  <c r="AI197" i="12"/>
  <c r="AH197" i="12"/>
  <c r="AA197" i="12"/>
  <c r="AI117" i="14"/>
  <c r="AJ117" i="14"/>
  <c r="AK117" i="14"/>
  <c r="AJ49" i="14"/>
  <c r="AI49" i="14"/>
  <c r="AH49" i="14"/>
  <c r="AA49" i="14"/>
  <c r="AK49" i="14"/>
  <c r="AI40" i="14"/>
  <c r="AH40" i="14"/>
  <c r="AA40" i="14"/>
  <c r="AK40" i="14"/>
  <c r="AJ40" i="14"/>
  <c r="AJ126" i="14"/>
  <c r="AK126" i="14"/>
  <c r="AI126" i="14"/>
  <c r="AI109" i="14"/>
  <c r="AJ109" i="14"/>
  <c r="AK109" i="14"/>
  <c r="AJ174" i="14"/>
  <c r="AI174" i="14"/>
  <c r="AK174" i="14"/>
  <c r="AK156" i="14"/>
  <c r="AI156" i="14"/>
  <c r="AJ156" i="14"/>
  <c r="AI231" i="14"/>
  <c r="AH231" i="14"/>
  <c r="AA231" i="14"/>
  <c r="AJ231" i="14"/>
  <c r="AK231" i="14"/>
  <c r="AI199" i="14"/>
  <c r="AJ199" i="14"/>
  <c r="AK199" i="14"/>
  <c r="AK290" i="14"/>
  <c r="AI290" i="14"/>
  <c r="AJ290" i="14"/>
  <c r="BB20" i="13"/>
  <c r="BA20" i="13"/>
  <c r="AZ20" i="13"/>
  <c r="AX20" i="13"/>
  <c r="BB19" i="13"/>
  <c r="BA19" i="13"/>
  <c r="AZ19" i="13"/>
  <c r="AX19" i="13"/>
  <c r="BB24" i="13"/>
  <c r="BA24" i="13"/>
  <c r="BB53" i="13"/>
  <c r="BA53" i="13"/>
  <c r="AZ53" i="13"/>
  <c r="AX53" i="13"/>
  <c r="AJ95" i="13"/>
  <c r="AK95" i="13"/>
  <c r="AI95" i="13"/>
  <c r="AI74" i="13"/>
  <c r="AJ74" i="13"/>
  <c r="AK74" i="13"/>
  <c r="AI90" i="13"/>
  <c r="AJ90" i="13"/>
  <c r="AK90" i="13"/>
  <c r="AI105" i="13"/>
  <c r="AH105" i="13"/>
  <c r="AA105" i="13"/>
  <c r="AB105" i="13"/>
  <c r="AJ105" i="13"/>
  <c r="AK105" i="13"/>
  <c r="BA50" i="13"/>
  <c r="AZ50" i="13"/>
  <c r="AX50" i="13"/>
  <c r="BB50" i="13"/>
  <c r="AI138" i="13"/>
  <c r="AJ138" i="13"/>
  <c r="AK138" i="13"/>
  <c r="AI167" i="13"/>
  <c r="AH167" i="13"/>
  <c r="AA167" i="13"/>
  <c r="AJ167" i="13"/>
  <c r="AK167" i="13"/>
  <c r="AJ182" i="13"/>
  <c r="AK182" i="13"/>
  <c r="AI182" i="13"/>
  <c r="AK133" i="13"/>
  <c r="AI133" i="13"/>
  <c r="AJ133" i="13"/>
  <c r="AJ152" i="13"/>
  <c r="AI152" i="13"/>
  <c r="AH152" i="13"/>
  <c r="AA152" i="13"/>
  <c r="AK152" i="13"/>
  <c r="AJ191" i="13"/>
  <c r="AK191" i="13"/>
  <c r="AI191" i="13"/>
  <c r="AH191" i="13"/>
  <c r="AI110" i="13"/>
  <c r="AJ110" i="13"/>
  <c r="AK110" i="13"/>
  <c r="AJ127" i="13"/>
  <c r="AI127" i="13"/>
  <c r="AH127" i="13"/>
  <c r="AA127" i="13"/>
  <c r="AK127" i="13"/>
  <c r="BB39" i="13"/>
  <c r="BA39" i="13"/>
  <c r="AZ39" i="13"/>
  <c r="AX39" i="13"/>
  <c r="AI193" i="13"/>
  <c r="AJ193" i="13"/>
  <c r="AK193" i="13"/>
  <c r="AJ234" i="13"/>
  <c r="AI234" i="13"/>
  <c r="AH234" i="13"/>
  <c r="AA234" i="13"/>
  <c r="AK234" i="13"/>
  <c r="AI237" i="13"/>
  <c r="AK237" i="13"/>
  <c r="AJ237" i="13"/>
  <c r="AK295" i="13"/>
  <c r="AI295" i="13"/>
  <c r="AJ295" i="13"/>
  <c r="AJ218" i="13"/>
  <c r="AI218" i="13"/>
  <c r="AK218" i="13"/>
  <c r="BA21" i="12"/>
  <c r="BB21" i="12"/>
  <c r="BA32" i="12"/>
  <c r="AZ32" i="12"/>
  <c r="AX32" i="12"/>
  <c r="BB32" i="12"/>
  <c r="BB46" i="12"/>
  <c r="BA46" i="12"/>
  <c r="AI57" i="12"/>
  <c r="AJ57" i="12"/>
  <c r="AK57" i="12"/>
  <c r="AK75" i="12"/>
  <c r="AI75" i="12"/>
  <c r="AH75" i="12"/>
  <c r="AA75" i="12"/>
  <c r="AJ75" i="12"/>
  <c r="AJ23" i="12"/>
  <c r="AK23" i="12"/>
  <c r="AI23" i="12"/>
  <c r="BA39" i="12"/>
  <c r="BB39" i="12"/>
  <c r="AZ39" i="12"/>
  <c r="AX39" i="12"/>
  <c r="AJ54" i="12"/>
  <c r="AK54" i="12"/>
  <c r="AI54" i="12"/>
  <c r="BA17" i="12"/>
  <c r="BB17" i="12"/>
  <c r="BA63" i="12"/>
  <c r="BB63" i="12"/>
  <c r="AI89" i="12"/>
  <c r="AJ89" i="12"/>
  <c r="AK89" i="12"/>
  <c r="BA22" i="12"/>
  <c r="BB22" i="12"/>
  <c r="AI44" i="12"/>
  <c r="AH44" i="12"/>
  <c r="AA44" i="12"/>
  <c r="AJ44" i="12"/>
  <c r="AK44" i="12"/>
  <c r="AK127" i="12"/>
  <c r="AI127" i="12"/>
  <c r="AJ127" i="12"/>
  <c r="AH127" i="12"/>
  <c r="AA127" i="12"/>
  <c r="AJ163" i="12"/>
  <c r="AK163" i="12"/>
  <c r="AI163" i="12"/>
  <c r="AJ187" i="12"/>
  <c r="AI187" i="12"/>
  <c r="AK187" i="12"/>
  <c r="AI170" i="12"/>
  <c r="AJ170" i="12"/>
  <c r="AH170" i="12"/>
  <c r="AA170" i="12"/>
  <c r="AK170" i="12"/>
  <c r="AI154" i="12"/>
  <c r="AJ154" i="12"/>
  <c r="AK154" i="12"/>
  <c r="AI142" i="12"/>
  <c r="AJ142" i="12"/>
  <c r="AH142" i="12"/>
  <c r="AA142" i="12"/>
  <c r="AK142" i="12"/>
  <c r="AI231" i="12"/>
  <c r="AH231" i="12"/>
  <c r="AA231" i="12"/>
  <c r="AJ231" i="12"/>
  <c r="AK231" i="12"/>
  <c r="AK244" i="12"/>
  <c r="AI244" i="12"/>
  <c r="AJ244" i="12"/>
  <c r="AK119" i="12"/>
  <c r="AI119" i="12"/>
  <c r="AJ119" i="12"/>
  <c r="AH119" i="12"/>
  <c r="AA119" i="12"/>
  <c r="AJ191" i="12"/>
  <c r="AI191" i="12"/>
  <c r="AK191" i="12"/>
  <c r="AI185" i="12"/>
  <c r="AJ185" i="12"/>
  <c r="AK185" i="12"/>
  <c r="AK121" i="12"/>
  <c r="AI121" i="12"/>
  <c r="AH121" i="12"/>
  <c r="AA121" i="12"/>
  <c r="AJ121" i="12"/>
  <c r="AI202" i="12"/>
  <c r="AJ202" i="12"/>
  <c r="AK202" i="12"/>
  <c r="AJ203" i="12"/>
  <c r="AK203" i="12"/>
  <c r="AI203" i="12"/>
  <c r="AI186" i="12"/>
  <c r="AH186" i="12"/>
  <c r="AA186" i="12"/>
  <c r="AJ186" i="12"/>
  <c r="AK186" i="12"/>
  <c r="AK33" i="14"/>
  <c r="AI33" i="14"/>
  <c r="AJ33" i="14"/>
  <c r="AI145" i="14"/>
  <c r="AH145" i="14"/>
  <c r="AA145" i="14"/>
  <c r="AJ145" i="14"/>
  <c r="AK145" i="14"/>
  <c r="AJ250" i="14"/>
  <c r="AK250" i="14"/>
  <c r="AI250" i="14"/>
  <c r="AH250" i="14"/>
  <c r="AA250" i="14"/>
  <c r="BA63" i="14"/>
  <c r="BB63" i="14"/>
  <c r="AI26" i="14"/>
  <c r="AK26" i="14"/>
  <c r="AJ26" i="14"/>
  <c r="AJ154" i="14"/>
  <c r="AK154" i="14"/>
  <c r="AI154" i="14"/>
  <c r="AH154" i="14"/>
  <c r="AI218" i="14"/>
  <c r="AJ218" i="14"/>
  <c r="AK218" i="14"/>
  <c r="AI228" i="14"/>
  <c r="AJ228" i="14"/>
  <c r="AK228" i="14"/>
  <c r="AI204" i="14"/>
  <c r="AJ204" i="14"/>
  <c r="AK204" i="14"/>
  <c r="AI203" i="14"/>
  <c r="AJ203" i="14"/>
  <c r="AK203" i="14"/>
  <c r="AI227" i="14"/>
  <c r="AH227" i="14"/>
  <c r="AA227" i="14"/>
  <c r="AG227" i="14"/>
  <c r="AJ227" i="14"/>
  <c r="AK227" i="14"/>
  <c r="AI272" i="14"/>
  <c r="AH272" i="14"/>
  <c r="AA272" i="14"/>
  <c r="AK272" i="14"/>
  <c r="AJ272" i="14"/>
  <c r="AJ296" i="14"/>
  <c r="AI296" i="14"/>
  <c r="AK296" i="14"/>
  <c r="AJ275" i="14"/>
  <c r="AI275" i="14"/>
  <c r="AH275" i="14"/>
  <c r="AK275" i="14"/>
  <c r="BA60" i="13"/>
  <c r="BB60" i="13"/>
  <c r="BB20" i="14"/>
  <c r="BA20" i="14"/>
  <c r="AZ20" i="14"/>
  <c r="AX20" i="14"/>
  <c r="AI34" i="14"/>
  <c r="AJ34" i="14"/>
  <c r="AK34" i="14"/>
  <c r="BA37" i="14"/>
  <c r="BB37" i="14"/>
  <c r="BA40" i="14"/>
  <c r="BB40" i="14"/>
  <c r="BA53" i="14"/>
  <c r="AZ53" i="14"/>
  <c r="AX53" i="14"/>
  <c r="BB53" i="14"/>
  <c r="BA62" i="14"/>
  <c r="AZ62" i="14"/>
  <c r="AX62" i="14"/>
  <c r="BB62" i="14"/>
  <c r="AI90" i="14"/>
  <c r="AJ90" i="14"/>
  <c r="AK90" i="14"/>
  <c r="AJ130" i="14"/>
  <c r="AK130" i="14"/>
  <c r="AI130" i="14"/>
  <c r="AH130" i="14"/>
  <c r="AA130" i="14"/>
  <c r="AI69" i="14"/>
  <c r="AH69" i="14"/>
  <c r="AA69" i="14"/>
  <c r="AK69" i="14"/>
  <c r="AJ69" i="14"/>
  <c r="AJ114" i="14"/>
  <c r="AK114" i="14"/>
  <c r="AI114" i="14"/>
  <c r="AI157" i="14"/>
  <c r="AH157" i="14"/>
  <c r="AA157" i="14"/>
  <c r="AJ157" i="14"/>
  <c r="AK157" i="14"/>
  <c r="AI173" i="14"/>
  <c r="AJ173" i="14"/>
  <c r="AK173" i="14"/>
  <c r="AI234" i="14"/>
  <c r="AJ234" i="14"/>
  <c r="AK234" i="14"/>
  <c r="AJ148" i="14"/>
  <c r="AK148" i="14"/>
  <c r="AI148" i="14"/>
  <c r="AK168" i="14"/>
  <c r="AJ168" i="14"/>
  <c r="AI168" i="14"/>
  <c r="AI230" i="14"/>
  <c r="AJ230" i="14"/>
  <c r="AK230" i="14"/>
  <c r="AI216" i="14"/>
  <c r="AH216" i="14"/>
  <c r="AA216" i="14"/>
  <c r="AJ216" i="14"/>
  <c r="AK216" i="14"/>
  <c r="AI212" i="14"/>
  <c r="AH212" i="14"/>
  <c r="AA212" i="14"/>
  <c r="AJ212" i="14"/>
  <c r="AK212" i="14"/>
  <c r="AI207" i="14"/>
  <c r="AH207" i="14"/>
  <c r="AA207" i="14"/>
  <c r="AJ207" i="14"/>
  <c r="AK207" i="14"/>
  <c r="AK293" i="14"/>
  <c r="AJ293" i="14"/>
  <c r="AI293" i="14"/>
  <c r="AH293" i="14"/>
  <c r="BA28" i="13"/>
  <c r="BB28" i="13"/>
  <c r="AJ53" i="13"/>
  <c r="AI53" i="13"/>
  <c r="AK53" i="13"/>
  <c r="AJ35" i="13"/>
  <c r="AI35" i="13"/>
  <c r="AH35" i="13"/>
  <c r="AK35" i="13"/>
  <c r="AJ99" i="13"/>
  <c r="AI99" i="13"/>
  <c r="AH99" i="13"/>
  <c r="AA99" i="13"/>
  <c r="AK99" i="13"/>
  <c r="BA44" i="13"/>
  <c r="BB44" i="13"/>
  <c r="AI78" i="13"/>
  <c r="AJ78" i="13"/>
  <c r="AK78" i="13"/>
  <c r="AI69" i="13"/>
  <c r="AJ69" i="13"/>
  <c r="AK69" i="13"/>
  <c r="AJ170" i="13"/>
  <c r="AK170" i="13"/>
  <c r="AI170" i="13"/>
  <c r="AJ186" i="13"/>
  <c r="AK186" i="13"/>
  <c r="AI186" i="13"/>
  <c r="AJ214" i="13"/>
  <c r="AI214" i="13"/>
  <c r="AH214" i="13"/>
  <c r="AA214" i="13"/>
  <c r="AK214" i="13"/>
  <c r="AK157" i="13"/>
  <c r="AI157" i="13"/>
  <c r="AJ157" i="13"/>
  <c r="AK145" i="13"/>
  <c r="AI145" i="13"/>
  <c r="AJ145" i="13"/>
  <c r="AI163" i="13"/>
  <c r="AH163" i="13"/>
  <c r="AA163" i="13"/>
  <c r="AJ163" i="13"/>
  <c r="AK163" i="13"/>
  <c r="AI165" i="13"/>
  <c r="AJ165" i="13"/>
  <c r="AK165" i="13"/>
  <c r="AI181" i="13"/>
  <c r="AJ181" i="13"/>
  <c r="AK181" i="13"/>
  <c r="AI243" i="13"/>
  <c r="AJ243" i="13"/>
  <c r="AK243" i="13"/>
  <c r="AI200" i="13"/>
  <c r="AJ200" i="13"/>
  <c r="AK200" i="13"/>
  <c r="AI125" i="13"/>
  <c r="AK125" i="13"/>
  <c r="AJ125" i="13"/>
  <c r="AI164" i="13"/>
  <c r="AH164" i="13"/>
  <c r="AA164" i="13"/>
  <c r="AJ164" i="13"/>
  <c r="AK164" i="13"/>
  <c r="AI250" i="13"/>
  <c r="AH250" i="13"/>
  <c r="AA250" i="13"/>
  <c r="AB250" i="13"/>
  <c r="AJ250" i="13"/>
  <c r="AK250" i="13"/>
  <c r="AI192" i="13"/>
  <c r="AH192" i="13"/>
  <c r="AA192" i="13"/>
  <c r="AJ192" i="13"/>
  <c r="AK192" i="13"/>
  <c r="AI33" i="12"/>
  <c r="AJ33" i="12"/>
  <c r="AK33" i="12"/>
  <c r="BA47" i="12"/>
  <c r="BB47" i="12"/>
  <c r="BA58" i="12"/>
  <c r="BB58" i="12"/>
  <c r="AK79" i="12"/>
  <c r="AI79" i="12"/>
  <c r="AJ79" i="12"/>
  <c r="AI168" i="13"/>
  <c r="AH168" i="13"/>
  <c r="AJ168" i="13"/>
  <c r="AK168" i="13"/>
  <c r="AI26" i="12"/>
  <c r="AJ26" i="12"/>
  <c r="AK26" i="12"/>
  <c r="BA55" i="12"/>
  <c r="BB55" i="12"/>
  <c r="BA34" i="12"/>
  <c r="AZ34" i="12"/>
  <c r="AX34" i="12"/>
  <c r="BB34" i="12"/>
  <c r="AJ125" i="12"/>
  <c r="AK125" i="12"/>
  <c r="AI125" i="12"/>
  <c r="AJ167" i="12"/>
  <c r="AH167" i="12"/>
  <c r="AA167" i="12"/>
  <c r="AK167" i="12"/>
  <c r="AI167" i="12"/>
  <c r="AI174" i="12"/>
  <c r="AH174" i="12"/>
  <c r="AA174" i="12"/>
  <c r="AJ174" i="12"/>
  <c r="AK174" i="12"/>
  <c r="AJ232" i="12"/>
  <c r="AI232" i="12"/>
  <c r="AK232" i="12"/>
  <c r="AK248" i="12"/>
  <c r="AI248" i="12"/>
  <c r="AJ248" i="12"/>
  <c r="AI93" i="12"/>
  <c r="AJ93" i="12"/>
  <c r="AK93" i="12"/>
  <c r="AI194" i="12"/>
  <c r="AJ194" i="12"/>
  <c r="AH194" i="12"/>
  <c r="AA194" i="12"/>
  <c r="AK194" i="12"/>
  <c r="AI161" i="12"/>
  <c r="AJ161" i="12"/>
  <c r="AK161" i="12"/>
  <c r="AI210" i="12"/>
  <c r="AJ210" i="12"/>
  <c r="AK210" i="12"/>
  <c r="AK233" i="12"/>
  <c r="AI233" i="12"/>
  <c r="AJ233" i="12"/>
  <c r="AT34" i="8"/>
  <c r="AS34" i="8" s="1"/>
  <c r="AR34" i="8" s="1"/>
  <c r="AQ34" i="8" s="1"/>
  <c r="AP34" i="8" s="1"/>
  <c r="AO34" i="8" s="1"/>
  <c r="AN34" i="8" s="1"/>
  <c r="AM34" i="8" s="1"/>
  <c r="AL34" i="8" s="1"/>
  <c r="K321" i="8"/>
  <c r="AC321" i="8"/>
  <c r="BK3" i="14"/>
  <c r="BJ3" i="14"/>
  <c r="BI3" i="14"/>
  <c r="BH3" i="14"/>
  <c r="BG3" i="14"/>
  <c r="BF3" i="14"/>
  <c r="BE3" i="14"/>
  <c r="BD3" i="14"/>
  <c r="BC3" i="14"/>
  <c r="BK19" i="14"/>
  <c r="BJ19" i="14"/>
  <c r="BI19" i="14"/>
  <c r="BH19" i="14"/>
  <c r="BG19" i="14"/>
  <c r="BF19" i="14"/>
  <c r="BE19" i="14"/>
  <c r="BD19" i="14"/>
  <c r="BC19" i="14"/>
  <c r="AS25" i="14"/>
  <c r="AR25" i="14"/>
  <c r="AQ25" i="14"/>
  <c r="AP25" i="14"/>
  <c r="AO25" i="14"/>
  <c r="AN25" i="14"/>
  <c r="AM25" i="14"/>
  <c r="AL25" i="14"/>
  <c r="AT25" i="14"/>
  <c r="AS39" i="14"/>
  <c r="AR39" i="14"/>
  <c r="AQ39" i="14"/>
  <c r="AP39" i="14"/>
  <c r="AO39" i="14"/>
  <c r="AN39" i="14"/>
  <c r="AM39" i="14"/>
  <c r="AL39" i="14"/>
  <c r="AT39" i="14"/>
  <c r="AO27" i="14"/>
  <c r="AN27" i="14"/>
  <c r="AM27" i="14"/>
  <c r="AL27" i="14"/>
  <c r="AS27" i="14"/>
  <c r="AR27" i="14"/>
  <c r="AQ27" i="14"/>
  <c r="AP27" i="14"/>
  <c r="AT27" i="14"/>
  <c r="AT54" i="14"/>
  <c r="AO54" i="14"/>
  <c r="AN54" i="14"/>
  <c r="AM54" i="14"/>
  <c r="AL54" i="14"/>
  <c r="AS54" i="14"/>
  <c r="AR54" i="14"/>
  <c r="AQ54" i="14"/>
  <c r="AP54" i="14"/>
  <c r="AT105" i="14"/>
  <c r="AP105" i="14"/>
  <c r="AO105" i="14"/>
  <c r="AN105" i="14"/>
  <c r="AM105" i="14"/>
  <c r="AL105" i="14"/>
  <c r="AS105" i="14"/>
  <c r="AR105" i="14"/>
  <c r="AQ105" i="14"/>
  <c r="AT74" i="14"/>
  <c r="AS74" i="14"/>
  <c r="AR74" i="14"/>
  <c r="AQ74" i="14"/>
  <c r="AP74" i="14"/>
  <c r="AO74" i="14"/>
  <c r="AN74" i="14"/>
  <c r="AM74" i="14"/>
  <c r="AL74" i="14"/>
  <c r="AI161" i="14"/>
  <c r="AH161" i="14"/>
  <c r="AA161" i="14"/>
  <c r="AJ161" i="14"/>
  <c r="AK161" i="14"/>
  <c r="AC110" i="14"/>
  <c r="I110" i="14"/>
  <c r="U110" i="14"/>
  <c r="AC126" i="14"/>
  <c r="I126" i="14"/>
  <c r="U126" i="14"/>
  <c r="BA64" i="14"/>
  <c r="AZ64" i="14"/>
  <c r="AX64" i="14"/>
  <c r="BB64" i="14"/>
  <c r="AA154" i="14"/>
  <c r="AT159" i="14"/>
  <c r="AS159" i="14"/>
  <c r="AR159" i="14"/>
  <c r="AQ159" i="14"/>
  <c r="AP159" i="14"/>
  <c r="AO159" i="14"/>
  <c r="AN159" i="14"/>
  <c r="AM159" i="14"/>
  <c r="AL159" i="14"/>
  <c r="AA108" i="14"/>
  <c r="AC143" i="14"/>
  <c r="I143" i="14"/>
  <c r="U143" i="14"/>
  <c r="I98" i="14"/>
  <c r="U98" i="14"/>
  <c r="AC98" i="14"/>
  <c r="AJ179" i="14"/>
  <c r="AI179" i="14"/>
  <c r="AH179" i="14"/>
  <c r="AA179" i="14"/>
  <c r="AK179" i="14"/>
  <c r="AI220" i="14"/>
  <c r="AH220" i="14"/>
  <c r="AA220" i="14"/>
  <c r="AJ220" i="14"/>
  <c r="AK220" i="14"/>
  <c r="AS80" i="14"/>
  <c r="AR80" i="14"/>
  <c r="AQ80" i="14"/>
  <c r="AP80" i="14"/>
  <c r="AO80" i="14"/>
  <c r="AN80" i="14"/>
  <c r="AM80" i="14"/>
  <c r="AL80" i="14"/>
  <c r="AT80" i="14"/>
  <c r="AC140" i="14"/>
  <c r="I140" i="14"/>
  <c r="U140" i="14"/>
  <c r="AC144" i="14"/>
  <c r="I144" i="14"/>
  <c r="U144" i="14"/>
  <c r="AG144" i="14"/>
  <c r="AC148" i="14"/>
  <c r="I148" i="14"/>
  <c r="U148" i="14"/>
  <c r="AC152" i="14"/>
  <c r="I152" i="14"/>
  <c r="U152" i="14"/>
  <c r="AC156" i="14"/>
  <c r="I156" i="14"/>
  <c r="U156" i="14"/>
  <c r="AP60" i="14"/>
  <c r="AO60" i="14"/>
  <c r="AN60" i="14"/>
  <c r="AM60" i="14"/>
  <c r="AL60" i="14"/>
  <c r="AT60" i="14"/>
  <c r="AS60" i="14"/>
  <c r="AR60" i="14"/>
  <c r="AQ60" i="14"/>
  <c r="I88" i="14"/>
  <c r="U88" i="14"/>
  <c r="AC88" i="14"/>
  <c r="AT97" i="14"/>
  <c r="AS97" i="14"/>
  <c r="AR97" i="14"/>
  <c r="AQ97" i="14"/>
  <c r="AP97" i="14"/>
  <c r="AO97" i="14"/>
  <c r="AN97" i="14"/>
  <c r="AM97" i="14"/>
  <c r="AL97" i="14"/>
  <c r="AC101" i="14"/>
  <c r="I101" i="14"/>
  <c r="U101" i="14"/>
  <c r="AC160" i="14"/>
  <c r="I160" i="14"/>
  <c r="U160" i="14"/>
  <c r="AT183" i="14"/>
  <c r="AS183" i="14"/>
  <c r="AR183" i="14"/>
  <c r="AQ183" i="14"/>
  <c r="AP183" i="14"/>
  <c r="AO183" i="14"/>
  <c r="AN183" i="14"/>
  <c r="AM183" i="14"/>
  <c r="AL183" i="14"/>
  <c r="AS93" i="14"/>
  <c r="AR93" i="14"/>
  <c r="AQ93" i="14"/>
  <c r="AP93" i="14"/>
  <c r="AO93" i="14"/>
  <c r="AN93" i="14"/>
  <c r="AM93" i="14"/>
  <c r="AL93" i="14"/>
  <c r="AT93" i="14"/>
  <c r="AS123" i="14"/>
  <c r="AR123" i="14"/>
  <c r="AQ123" i="14"/>
  <c r="AP123" i="14"/>
  <c r="AO123" i="14"/>
  <c r="AN123" i="14"/>
  <c r="AM123" i="14"/>
  <c r="AL123" i="14"/>
  <c r="AT123" i="14"/>
  <c r="AC218" i="14"/>
  <c r="J218" i="14"/>
  <c r="AC132" i="14"/>
  <c r="I132" i="14"/>
  <c r="U132" i="14"/>
  <c r="AC219" i="14"/>
  <c r="J219" i="14"/>
  <c r="AA223" i="14"/>
  <c r="AC199" i="14"/>
  <c r="I199" i="14"/>
  <c r="U199" i="14"/>
  <c r="K236" i="14"/>
  <c r="AC236" i="14"/>
  <c r="AS233" i="14"/>
  <c r="AR233" i="14"/>
  <c r="AQ233" i="14"/>
  <c r="AP233" i="14"/>
  <c r="AO233" i="14"/>
  <c r="AN233" i="14"/>
  <c r="AM233" i="14"/>
  <c r="AL233" i="14"/>
  <c r="AT233" i="14"/>
  <c r="AS263" i="14"/>
  <c r="AR263" i="14"/>
  <c r="AQ263" i="14"/>
  <c r="AP263" i="14"/>
  <c r="AO263" i="14"/>
  <c r="AN263" i="14"/>
  <c r="AM263" i="14"/>
  <c r="AL263" i="14"/>
  <c r="AT263" i="14"/>
  <c r="AS65" i="14"/>
  <c r="AR65" i="14"/>
  <c r="AQ65" i="14"/>
  <c r="AP65" i="14"/>
  <c r="AO65" i="14"/>
  <c r="AN65" i="14"/>
  <c r="AM65" i="14"/>
  <c r="AL65" i="14"/>
  <c r="AT65" i="14"/>
  <c r="AT245" i="14"/>
  <c r="AS245" i="14"/>
  <c r="AR245" i="14"/>
  <c r="AQ245" i="14"/>
  <c r="AP245" i="14"/>
  <c r="AO245" i="14"/>
  <c r="AN245" i="14"/>
  <c r="AM245" i="14"/>
  <c r="AL245" i="14"/>
  <c r="K241" i="14"/>
  <c r="AC241" i="14"/>
  <c r="K252" i="14"/>
  <c r="AC252" i="14"/>
  <c r="J275" i="14"/>
  <c r="AC275" i="14"/>
  <c r="AT278" i="14"/>
  <c r="AS278" i="14"/>
  <c r="AR278" i="14"/>
  <c r="AQ278" i="14"/>
  <c r="AP278" i="14"/>
  <c r="AO278" i="14"/>
  <c r="AN278" i="14"/>
  <c r="AM278" i="14"/>
  <c r="AL278" i="14"/>
  <c r="K288" i="14"/>
  <c r="AC288" i="14"/>
  <c r="AS305" i="14"/>
  <c r="AR305" i="14"/>
  <c r="AQ305" i="14"/>
  <c r="AP305" i="14"/>
  <c r="AO305" i="14"/>
  <c r="AN305" i="14"/>
  <c r="AM305" i="14"/>
  <c r="AL305" i="14"/>
  <c r="AT305" i="14"/>
  <c r="AS302" i="14"/>
  <c r="AR302" i="14"/>
  <c r="AQ302" i="14"/>
  <c r="AP302" i="14"/>
  <c r="AO302" i="14"/>
  <c r="AN302" i="14"/>
  <c r="AM302" i="14"/>
  <c r="AL302" i="14"/>
  <c r="AT302" i="14"/>
  <c r="BK21" i="13"/>
  <c r="BJ21" i="13"/>
  <c r="BI21" i="13"/>
  <c r="BH21" i="13"/>
  <c r="BG21" i="13"/>
  <c r="BF21" i="13"/>
  <c r="BE21" i="13"/>
  <c r="BD21" i="13"/>
  <c r="BC21" i="13"/>
  <c r="AS286" i="14"/>
  <c r="AR286" i="14"/>
  <c r="AQ286" i="14"/>
  <c r="AP286" i="14"/>
  <c r="AO286" i="14"/>
  <c r="AN286" i="14"/>
  <c r="AM286" i="14"/>
  <c r="AL286" i="14"/>
  <c r="AT286" i="14"/>
  <c r="AS295" i="14"/>
  <c r="AT295" i="14"/>
  <c r="AR295" i="14"/>
  <c r="AQ295" i="14"/>
  <c r="AP295" i="14"/>
  <c r="AO295" i="14"/>
  <c r="AN295" i="14"/>
  <c r="AM295" i="14"/>
  <c r="AL295" i="14"/>
  <c r="K281" i="14"/>
  <c r="AC281" i="14"/>
  <c r="AR22" i="13"/>
  <c r="AQ22" i="13"/>
  <c r="AP22" i="13"/>
  <c r="AO22" i="13"/>
  <c r="AN22" i="13"/>
  <c r="AM22" i="13"/>
  <c r="AL22" i="13"/>
  <c r="AT22" i="13"/>
  <c r="AS22" i="13"/>
  <c r="K284" i="14"/>
  <c r="AC284" i="14"/>
  <c r="BK51" i="13"/>
  <c r="BJ51" i="13"/>
  <c r="BI51" i="13"/>
  <c r="BH51" i="13"/>
  <c r="BG51" i="13"/>
  <c r="BF51" i="13"/>
  <c r="BE51" i="13"/>
  <c r="BD51" i="13"/>
  <c r="BC51" i="13"/>
  <c r="AD60" i="13"/>
  <c r="I60" i="13"/>
  <c r="U60" i="13"/>
  <c r="AT34" i="13"/>
  <c r="AS34" i="13"/>
  <c r="AR34" i="13"/>
  <c r="AQ34" i="13"/>
  <c r="AP34" i="13"/>
  <c r="AO34" i="13"/>
  <c r="AN34" i="13"/>
  <c r="AM34" i="13"/>
  <c r="AL34" i="13"/>
  <c r="AT54" i="13"/>
  <c r="AS54" i="13"/>
  <c r="AR54" i="13"/>
  <c r="AQ54" i="13"/>
  <c r="AP54" i="13"/>
  <c r="AO54" i="13"/>
  <c r="AN54" i="13"/>
  <c r="AM54" i="13"/>
  <c r="AL54" i="13"/>
  <c r="AD84" i="13"/>
  <c r="I84" i="13"/>
  <c r="U84" i="13"/>
  <c r="AT108" i="13"/>
  <c r="AS108" i="13"/>
  <c r="AR108" i="13"/>
  <c r="AQ108" i="13"/>
  <c r="AP108" i="13"/>
  <c r="AO108" i="13"/>
  <c r="AN108" i="13"/>
  <c r="AM108" i="13"/>
  <c r="AL108" i="13"/>
  <c r="AT80" i="13"/>
  <c r="AS80" i="13"/>
  <c r="AR80" i="13"/>
  <c r="AQ80" i="13"/>
  <c r="AP80" i="13"/>
  <c r="AO80" i="13"/>
  <c r="AN80" i="13"/>
  <c r="AM80" i="13"/>
  <c r="AL80" i="13"/>
  <c r="AA64" i="13"/>
  <c r="AJ158" i="13"/>
  <c r="AK158" i="13"/>
  <c r="AI158" i="13"/>
  <c r="AJ194" i="13"/>
  <c r="AK194" i="13"/>
  <c r="AI194" i="13"/>
  <c r="AH194" i="13"/>
  <c r="AA194" i="13"/>
  <c r="AD89" i="13"/>
  <c r="I89" i="13"/>
  <c r="U89" i="13"/>
  <c r="I139" i="13"/>
  <c r="U139" i="13"/>
  <c r="AG139" i="13"/>
  <c r="AB139" i="13"/>
  <c r="AD139" i="13"/>
  <c r="I151" i="13"/>
  <c r="U151" i="13"/>
  <c r="AG151" i="13"/>
  <c r="AB151" i="13"/>
  <c r="AD151" i="13"/>
  <c r="AT104" i="13"/>
  <c r="AS104" i="13"/>
  <c r="AR104" i="13"/>
  <c r="AQ104" i="13"/>
  <c r="AP104" i="13"/>
  <c r="AO104" i="13"/>
  <c r="AN104" i="13"/>
  <c r="AM104" i="13"/>
  <c r="AL104" i="13"/>
  <c r="AR227" i="13"/>
  <c r="AQ227" i="13"/>
  <c r="AP227" i="13"/>
  <c r="AO227" i="13"/>
  <c r="AN227" i="13"/>
  <c r="AM227" i="13"/>
  <c r="AL227" i="13"/>
  <c r="AT227" i="13"/>
  <c r="AS227" i="13"/>
  <c r="AT231" i="13"/>
  <c r="AS231" i="13"/>
  <c r="AR231" i="13"/>
  <c r="AQ231" i="13"/>
  <c r="AP231" i="13"/>
  <c r="AO231" i="13"/>
  <c r="AN231" i="13"/>
  <c r="AM231" i="13"/>
  <c r="AL231" i="13"/>
  <c r="AD32" i="13"/>
  <c r="I32" i="13"/>
  <c r="U32" i="13"/>
  <c r="AF237" i="13"/>
  <c r="K237" i="13"/>
  <c r="AZ17" i="12"/>
  <c r="AX17" i="12"/>
  <c r="AZ21" i="12"/>
  <c r="AX21" i="12"/>
  <c r="AZ40" i="12"/>
  <c r="AX40" i="12"/>
  <c r="AZ48" i="12"/>
  <c r="AX48" i="12"/>
  <c r="AZ56" i="12"/>
  <c r="AX56" i="12"/>
  <c r="AZ16" i="12"/>
  <c r="AX16" i="12"/>
  <c r="AZ24" i="12"/>
  <c r="AX24" i="12"/>
  <c r="AH33" i="12"/>
  <c r="AA33" i="12"/>
  <c r="AH41" i="12"/>
  <c r="AA41" i="12"/>
  <c r="AZ41" i="12"/>
  <c r="AX41" i="12"/>
  <c r="AH49" i="12"/>
  <c r="AZ49" i="12"/>
  <c r="AX49" i="12"/>
  <c r="AH57" i="12"/>
  <c r="AA57" i="12"/>
  <c r="AZ57" i="12"/>
  <c r="AX57" i="12"/>
  <c r="AH69" i="12"/>
  <c r="AA69" i="12"/>
  <c r="AH73" i="12"/>
  <c r="AA73" i="12"/>
  <c r="AH77" i="12"/>
  <c r="AA77" i="12"/>
  <c r="AH89" i="12"/>
  <c r="AA89" i="12"/>
  <c r="AH93" i="12"/>
  <c r="AA93" i="12"/>
  <c r="AH97" i="12"/>
  <c r="AA97" i="12"/>
  <c r="AH101" i="12"/>
  <c r="AH105" i="12"/>
  <c r="AA105" i="12"/>
  <c r="AZ27" i="12"/>
  <c r="AX27" i="12"/>
  <c r="AH34" i="12"/>
  <c r="AH42" i="12"/>
  <c r="AZ42" i="12"/>
  <c r="AX42" i="12"/>
  <c r="AH50" i="12"/>
  <c r="AZ50" i="12"/>
  <c r="AX50" i="12"/>
  <c r="AH58" i="12"/>
  <c r="AZ58" i="12"/>
  <c r="AX58" i="12"/>
  <c r="AZ59" i="12"/>
  <c r="AZ62" i="12"/>
  <c r="AZ63" i="12"/>
  <c r="AZ65" i="12"/>
  <c r="AH22" i="12"/>
  <c r="AA22" i="12"/>
  <c r="AZ22" i="12"/>
  <c r="AX22" i="12"/>
  <c r="AZ43" i="12"/>
  <c r="AX43" i="12"/>
  <c r="AZ25" i="12"/>
  <c r="AX25" i="12"/>
  <c r="AZ28" i="12"/>
  <c r="AX28" i="12"/>
  <c r="AZ29" i="12"/>
  <c r="AX29" i="12"/>
  <c r="AH67" i="12"/>
  <c r="AA67" i="12"/>
  <c r="AH71" i="12"/>
  <c r="AA71" i="12"/>
  <c r="AH79" i="12"/>
  <c r="AA79" i="12"/>
  <c r="AH83" i="12"/>
  <c r="AA83" i="12"/>
  <c r="AH87" i="12"/>
  <c r="AA87" i="12"/>
  <c r="AH95" i="12"/>
  <c r="AA95" i="12"/>
  <c r="AH99" i="12"/>
  <c r="AA99" i="12"/>
  <c r="AH103" i="12"/>
  <c r="AH23" i="12"/>
  <c r="AA23" i="12"/>
  <c r="AH30" i="12"/>
  <c r="AA30" i="12"/>
  <c r="AZ30" i="12"/>
  <c r="AX30" i="12"/>
  <c r="AH38" i="12"/>
  <c r="AA38" i="12"/>
  <c r="AZ38" i="12"/>
  <c r="AX38" i="12"/>
  <c r="AH46" i="12"/>
  <c r="AA46" i="12"/>
  <c r="AG46" i="12"/>
  <c r="AZ46" i="12"/>
  <c r="AX46" i="12"/>
  <c r="AH54" i="12"/>
  <c r="AA54" i="12"/>
  <c r="AZ54" i="12"/>
  <c r="AX54" i="12"/>
  <c r="AH26" i="12"/>
  <c r="AA26" i="12"/>
  <c r="AZ26" i="12"/>
  <c r="AX26" i="12"/>
  <c r="AZ31" i="12"/>
  <c r="AX31" i="12"/>
  <c r="AZ47" i="12"/>
  <c r="AX47" i="12"/>
  <c r="AZ55" i="12"/>
  <c r="AX55" i="12"/>
  <c r="AH114" i="12"/>
  <c r="AA114" i="12"/>
  <c r="AH120" i="12"/>
  <c r="AH109" i="12"/>
  <c r="AA109" i="12"/>
  <c r="AH122" i="12"/>
  <c r="AH137" i="12"/>
  <c r="AH145" i="12"/>
  <c r="AH153" i="12"/>
  <c r="AA153" i="12"/>
  <c r="AH161" i="12"/>
  <c r="AA161" i="12"/>
  <c r="AH181" i="12"/>
  <c r="AH185" i="12"/>
  <c r="AH189" i="12"/>
  <c r="AH193" i="12"/>
  <c r="AA193" i="12"/>
  <c r="AH205" i="12"/>
  <c r="AH213" i="12"/>
  <c r="AA213" i="12"/>
  <c r="AH126" i="12"/>
  <c r="AA126" i="12"/>
  <c r="AH117" i="12"/>
  <c r="AA117" i="12"/>
  <c r="AH134" i="12"/>
  <c r="AA134" i="12"/>
  <c r="AH146" i="12"/>
  <c r="AA146" i="12"/>
  <c r="AH150" i="12"/>
  <c r="AA150" i="12"/>
  <c r="AH154" i="12"/>
  <c r="AA154" i="12"/>
  <c r="AH166" i="12"/>
  <c r="AA166" i="12"/>
  <c r="AH182" i="12"/>
  <c r="AH202" i="12"/>
  <c r="AA202" i="12"/>
  <c r="AH210" i="12"/>
  <c r="AA210" i="12"/>
  <c r="AH130" i="12"/>
  <c r="AA130" i="12"/>
  <c r="AH125" i="12"/>
  <c r="AA125" i="12"/>
  <c r="AH131" i="12"/>
  <c r="AA131" i="12"/>
  <c r="AH143" i="12"/>
  <c r="AA143" i="12"/>
  <c r="AG143" i="12"/>
  <c r="AH151" i="12"/>
  <c r="AA151" i="12"/>
  <c r="AG151" i="12"/>
  <c r="AH155" i="12"/>
  <c r="AA155" i="12"/>
  <c r="AH159" i="12"/>
  <c r="AA159" i="12"/>
  <c r="AH163" i="12"/>
  <c r="AA163" i="12"/>
  <c r="AH171" i="12"/>
  <c r="AA171" i="12"/>
  <c r="AH175" i="12"/>
  <c r="AA175" i="12"/>
  <c r="AH179" i="12"/>
  <c r="AA179" i="12"/>
  <c r="AH183" i="12"/>
  <c r="AA183" i="12"/>
  <c r="AH187" i="12"/>
  <c r="AA187" i="12"/>
  <c r="AH191" i="12"/>
  <c r="AH199" i="12"/>
  <c r="AH203" i="12"/>
  <c r="AH256" i="12"/>
  <c r="AA256" i="12"/>
  <c r="AH272" i="12"/>
  <c r="AA272" i="12"/>
  <c r="AH280" i="12"/>
  <c r="AA280" i="12"/>
  <c r="AH296" i="12"/>
  <c r="AH235" i="12"/>
  <c r="AA235" i="12"/>
  <c r="AH233" i="12"/>
  <c r="AH234" i="12"/>
  <c r="AA234" i="12"/>
  <c r="AH236" i="12"/>
  <c r="AA236" i="12"/>
  <c r="AH244" i="12"/>
  <c r="AA244" i="12"/>
  <c r="AH248" i="12"/>
  <c r="AA248" i="12"/>
  <c r="AH249" i="12"/>
  <c r="AA249" i="12"/>
  <c r="AH232" i="12"/>
  <c r="AA232" i="12"/>
  <c r="AB232" i="12"/>
  <c r="AD144" i="13"/>
  <c r="AA223" i="13"/>
  <c r="J266" i="13"/>
  <c r="AE266" i="13"/>
  <c r="K282" i="13"/>
  <c r="AF282" i="13"/>
  <c r="K298" i="13"/>
  <c r="AF298" i="13"/>
  <c r="AF250" i="13"/>
  <c r="K250" i="13"/>
  <c r="AG250" i="13"/>
  <c r="AD215" i="13"/>
  <c r="I215" i="13"/>
  <c r="U215" i="13"/>
  <c r="K291" i="13"/>
  <c r="AF291" i="13"/>
  <c r="K285" i="13"/>
  <c r="AF285" i="13"/>
  <c r="AT284" i="13"/>
  <c r="AS284" i="13"/>
  <c r="AR284" i="13"/>
  <c r="AQ284" i="13"/>
  <c r="AP284" i="13"/>
  <c r="AO284" i="13"/>
  <c r="AN284" i="13"/>
  <c r="AM284" i="13"/>
  <c r="AL284" i="13"/>
  <c r="K252" i="13"/>
  <c r="AF252" i="13"/>
  <c r="AE254" i="13"/>
  <c r="J254" i="13"/>
  <c r="AB46" i="12"/>
  <c r="AD46" i="12"/>
  <c r="I46" i="12"/>
  <c r="U46" i="12"/>
  <c r="AT276" i="13"/>
  <c r="AS276" i="13"/>
  <c r="AR276" i="13"/>
  <c r="AQ276" i="13"/>
  <c r="AP276" i="13"/>
  <c r="AO276" i="13"/>
  <c r="AN276" i="13"/>
  <c r="AM276" i="13"/>
  <c r="AL276" i="13"/>
  <c r="BA29" i="12"/>
  <c r="BB29" i="12"/>
  <c r="BA45" i="12"/>
  <c r="AZ45" i="12"/>
  <c r="AX45" i="12"/>
  <c r="BB45" i="12"/>
  <c r="AT297" i="13"/>
  <c r="AS297" i="13"/>
  <c r="AR297" i="13"/>
  <c r="AQ297" i="13"/>
  <c r="AP297" i="13"/>
  <c r="AO297" i="13"/>
  <c r="AN297" i="13"/>
  <c r="AM297" i="13"/>
  <c r="AL297" i="13"/>
  <c r="BA36" i="12"/>
  <c r="BB36" i="12"/>
  <c r="AZ36" i="12"/>
  <c r="AX36" i="12"/>
  <c r="AS68" i="12"/>
  <c r="AR68" i="12"/>
  <c r="AQ68" i="12"/>
  <c r="AP68" i="12"/>
  <c r="AO68" i="12"/>
  <c r="AN68" i="12"/>
  <c r="AM68" i="12"/>
  <c r="AL68" i="12"/>
  <c r="AT68" i="12"/>
  <c r="AT35" i="12"/>
  <c r="AS35" i="12"/>
  <c r="AR35" i="12"/>
  <c r="AQ35" i="12"/>
  <c r="AP35" i="12"/>
  <c r="AO35" i="12"/>
  <c r="AN35" i="12"/>
  <c r="AM35" i="12"/>
  <c r="AL35" i="12"/>
  <c r="AS65" i="12"/>
  <c r="AR65" i="12"/>
  <c r="AQ65" i="12"/>
  <c r="AP65" i="12"/>
  <c r="AO65" i="12"/>
  <c r="AN65" i="12"/>
  <c r="AM65" i="12"/>
  <c r="AL65" i="12"/>
  <c r="AT65" i="12"/>
  <c r="AD107" i="12"/>
  <c r="I107" i="12"/>
  <c r="U107" i="12"/>
  <c r="AT59" i="12"/>
  <c r="AS59" i="12"/>
  <c r="AR59" i="12"/>
  <c r="AQ59" i="12"/>
  <c r="AP59" i="12"/>
  <c r="AO59" i="12"/>
  <c r="AN59" i="12"/>
  <c r="AM59" i="12"/>
  <c r="AL59" i="12"/>
  <c r="AD74" i="12"/>
  <c r="I74" i="12"/>
  <c r="U74" i="12"/>
  <c r="AP64" i="12"/>
  <c r="AO64" i="12"/>
  <c r="AN64" i="12"/>
  <c r="AM64" i="12"/>
  <c r="AL64" i="12"/>
  <c r="AS64" i="12"/>
  <c r="AR64" i="12"/>
  <c r="AQ64" i="12"/>
  <c r="AT64" i="12"/>
  <c r="AB143" i="12"/>
  <c r="AD143" i="12"/>
  <c r="I143" i="12"/>
  <c r="U143" i="12"/>
  <c r="AB187" i="12"/>
  <c r="AD187" i="12"/>
  <c r="I187" i="12"/>
  <c r="U187" i="12"/>
  <c r="AG187" i="12"/>
  <c r="AR100" i="12"/>
  <c r="AQ100" i="12"/>
  <c r="AP100" i="12"/>
  <c r="AO100" i="12"/>
  <c r="AN100" i="12"/>
  <c r="AM100" i="12"/>
  <c r="AL100" i="12"/>
  <c r="AT100" i="12"/>
  <c r="AS100" i="12"/>
  <c r="AP133" i="12"/>
  <c r="AO133" i="12"/>
  <c r="AN133" i="12"/>
  <c r="AM133" i="12"/>
  <c r="AL133" i="12"/>
  <c r="AS133" i="12"/>
  <c r="AR133" i="12"/>
  <c r="AQ133" i="12"/>
  <c r="AT133" i="12"/>
  <c r="AT172" i="12"/>
  <c r="AS172" i="12"/>
  <c r="AR172" i="12"/>
  <c r="AQ172" i="12"/>
  <c r="AP172" i="12"/>
  <c r="AO172" i="12"/>
  <c r="AN172" i="12"/>
  <c r="AM172" i="12"/>
  <c r="AL172" i="12"/>
  <c r="AD136" i="12"/>
  <c r="I136" i="12"/>
  <c r="U136" i="12"/>
  <c r="AC152" i="12"/>
  <c r="I152" i="12"/>
  <c r="U152" i="12"/>
  <c r="AA205" i="12"/>
  <c r="AG205" i="12"/>
  <c r="AR225" i="12"/>
  <c r="AQ225" i="12"/>
  <c r="AP225" i="12"/>
  <c r="AO225" i="12"/>
  <c r="AN225" i="12"/>
  <c r="AM225" i="12"/>
  <c r="AL225" i="12"/>
  <c r="AT225" i="12"/>
  <c r="AS225" i="12"/>
  <c r="K239" i="12"/>
  <c r="AF239" i="12"/>
  <c r="AT265" i="12"/>
  <c r="AS265" i="12"/>
  <c r="AR265" i="12"/>
  <c r="AQ265" i="12"/>
  <c r="AP265" i="12"/>
  <c r="AO265" i="12"/>
  <c r="AN265" i="12"/>
  <c r="AM265" i="12"/>
  <c r="AL265" i="12"/>
  <c r="L289" i="12"/>
  <c r="AF289" i="12"/>
  <c r="AC112" i="12"/>
  <c r="H112" i="12"/>
  <c r="U112" i="12"/>
  <c r="AD149" i="12"/>
  <c r="I149" i="12"/>
  <c r="U149" i="12"/>
  <c r="AS148" i="12"/>
  <c r="AR148" i="12"/>
  <c r="AQ148" i="12"/>
  <c r="AP148" i="12"/>
  <c r="AO148" i="12"/>
  <c r="AN148" i="12"/>
  <c r="AM148" i="12"/>
  <c r="AL148" i="12"/>
  <c r="AT148" i="12"/>
  <c r="AR192" i="12"/>
  <c r="AQ192" i="12"/>
  <c r="AP192" i="12"/>
  <c r="AO192" i="12"/>
  <c r="AN192" i="12"/>
  <c r="AM192" i="12"/>
  <c r="AL192" i="12"/>
  <c r="AT192" i="12"/>
  <c r="AS192" i="12"/>
  <c r="L271" i="12"/>
  <c r="AF271" i="12"/>
  <c r="AD119" i="12"/>
  <c r="I119" i="12"/>
  <c r="U119" i="12"/>
  <c r="AT177" i="12"/>
  <c r="AS177" i="12"/>
  <c r="AR177" i="12"/>
  <c r="AQ177" i="12"/>
  <c r="AP177" i="12"/>
  <c r="AO177" i="12"/>
  <c r="AN177" i="12"/>
  <c r="AM177" i="12"/>
  <c r="AL177" i="12"/>
  <c r="AT204" i="12"/>
  <c r="AS204" i="12"/>
  <c r="AR204" i="12"/>
  <c r="AQ204" i="12"/>
  <c r="AP204" i="12"/>
  <c r="AO204" i="12"/>
  <c r="AN204" i="12"/>
  <c r="AM204" i="12"/>
  <c r="AL204" i="12"/>
  <c r="AD209" i="12"/>
  <c r="I209" i="12"/>
  <c r="U209" i="12"/>
  <c r="AS104" i="12"/>
  <c r="AR104" i="12"/>
  <c r="AQ104" i="12"/>
  <c r="AP104" i="12"/>
  <c r="AO104" i="12"/>
  <c r="AN104" i="12"/>
  <c r="AM104" i="12"/>
  <c r="AL104" i="12"/>
  <c r="AT104" i="12"/>
  <c r="AD123" i="12"/>
  <c r="I123" i="12"/>
  <c r="U123" i="12"/>
  <c r="AT201" i="12"/>
  <c r="AS201" i="12"/>
  <c r="AR201" i="12"/>
  <c r="AQ201" i="12"/>
  <c r="AP201" i="12"/>
  <c r="AO201" i="12"/>
  <c r="AN201" i="12"/>
  <c r="AM201" i="12"/>
  <c r="AL201" i="12"/>
  <c r="AT224" i="12"/>
  <c r="AS224" i="12"/>
  <c r="AR224" i="12"/>
  <c r="AQ224" i="12"/>
  <c r="AP224" i="12"/>
  <c r="AO224" i="12"/>
  <c r="AN224" i="12"/>
  <c r="AM224" i="12"/>
  <c r="AL224" i="12"/>
  <c r="AF240" i="12"/>
  <c r="K240" i="12"/>
  <c r="L262" i="12"/>
  <c r="AF262" i="12"/>
  <c r="AS275" i="12"/>
  <c r="AR275" i="12"/>
  <c r="AQ275" i="12"/>
  <c r="AP275" i="12"/>
  <c r="AO275" i="12"/>
  <c r="AN275" i="12"/>
  <c r="AM275" i="12"/>
  <c r="AL275" i="12"/>
  <c r="AT275" i="12"/>
  <c r="AC229" i="8"/>
  <c r="J229" i="8"/>
  <c r="AD141" i="12"/>
  <c r="I141" i="12"/>
  <c r="U141" i="12"/>
  <c r="AT270" i="12"/>
  <c r="AS270" i="12"/>
  <c r="AR270" i="12"/>
  <c r="AQ270" i="12"/>
  <c r="AP270" i="12"/>
  <c r="AO270" i="12"/>
  <c r="AN270" i="12"/>
  <c r="AM270" i="12"/>
  <c r="AL270" i="12"/>
  <c r="AT267" i="12"/>
  <c r="AS267" i="12"/>
  <c r="AR267" i="12"/>
  <c r="AQ267" i="12"/>
  <c r="AP267" i="12"/>
  <c r="AO267" i="12"/>
  <c r="AN267" i="12"/>
  <c r="AM267" i="12"/>
  <c r="AL267" i="12"/>
  <c r="AC90" i="8"/>
  <c r="I90" i="8"/>
  <c r="Q90" i="8"/>
  <c r="I181" i="8"/>
  <c r="Q181" i="8" s="1"/>
  <c r="AE222" i="12"/>
  <c r="J222" i="12"/>
  <c r="L259" i="12"/>
  <c r="AE259" i="12"/>
  <c r="I172" i="8"/>
  <c r="Q172" i="8" s="1"/>
  <c r="AS157" i="12"/>
  <c r="AR157" i="12"/>
  <c r="AQ157" i="12"/>
  <c r="AP157" i="12"/>
  <c r="AO157" i="12"/>
  <c r="AN157" i="12"/>
  <c r="AM157" i="12"/>
  <c r="AL157" i="12"/>
  <c r="AT157" i="12"/>
  <c r="L268" i="12"/>
  <c r="AE268" i="12"/>
  <c r="AO43" i="12"/>
  <c r="AN43" i="12"/>
  <c r="AM43" i="12"/>
  <c r="AL43" i="12"/>
  <c r="AT43" i="12"/>
  <c r="AS43" i="12"/>
  <c r="AR43" i="12"/>
  <c r="AQ43" i="12"/>
  <c r="AP43" i="12"/>
  <c r="AT35" i="8"/>
  <c r="AS35" i="8" s="1"/>
  <c r="AT253" i="8"/>
  <c r="AS253" i="8" s="1"/>
  <c r="AR253" i="8" s="1"/>
  <c r="AQ253" i="8" s="1"/>
  <c r="AP253" i="8" s="1"/>
  <c r="AO253" i="8" s="1"/>
  <c r="AN253" i="8" s="1"/>
  <c r="AM253" i="8" s="1"/>
  <c r="AL253" i="8" s="1"/>
  <c r="AK253" i="8" s="1"/>
  <c r="AT162" i="8"/>
  <c r="AS162" i="8" s="1"/>
  <c r="AR162" i="8" s="1"/>
  <c r="AQ162" i="8" s="1"/>
  <c r="AT135" i="8"/>
  <c r="AS135" i="8" s="1"/>
  <c r="AT77" i="8"/>
  <c r="AS77" i="8" s="1"/>
  <c r="AR77" i="8" s="1"/>
  <c r="AQ77" i="8" s="1"/>
  <c r="AP77" i="8" s="1"/>
  <c r="AO77" i="8" s="1"/>
  <c r="AN77" i="8" s="1"/>
  <c r="AM77" i="8" s="1"/>
  <c r="AL77" i="8" s="1"/>
  <c r="AT342" i="8"/>
  <c r="AS342" i="8" s="1"/>
  <c r="AR342" i="8" s="1"/>
  <c r="AQ342" i="8" s="1"/>
  <c r="AP342" i="8" s="1"/>
  <c r="AO342" i="8" s="1"/>
  <c r="AN342" i="8" s="1"/>
  <c r="AM342" i="8" s="1"/>
  <c r="AL342" i="8" s="1"/>
  <c r="BK13" i="14"/>
  <c r="BJ13" i="14"/>
  <c r="BI13" i="14"/>
  <c r="BH13" i="14"/>
  <c r="BG13" i="14"/>
  <c r="BF13" i="14"/>
  <c r="BE13" i="14"/>
  <c r="BD13" i="14"/>
  <c r="BC13" i="14"/>
  <c r="BK32" i="14"/>
  <c r="BJ32" i="14"/>
  <c r="BI32" i="14"/>
  <c r="BH32" i="14"/>
  <c r="BG32" i="14"/>
  <c r="BF32" i="14"/>
  <c r="BE32" i="14"/>
  <c r="BD32" i="14"/>
  <c r="BC32" i="14"/>
  <c r="AI44" i="14"/>
  <c r="AH44" i="14"/>
  <c r="AA44" i="14"/>
  <c r="AJ44" i="14"/>
  <c r="AK44" i="14"/>
  <c r="BK14" i="14"/>
  <c r="BJ14" i="14"/>
  <c r="BI14" i="14"/>
  <c r="BH14" i="14"/>
  <c r="BG14" i="14"/>
  <c r="BF14" i="14"/>
  <c r="BE14" i="14"/>
  <c r="BD14" i="14"/>
  <c r="BC14" i="14"/>
  <c r="AS21" i="14"/>
  <c r="AR21" i="14"/>
  <c r="AT21" i="14"/>
  <c r="AQ21" i="14"/>
  <c r="AP21" i="14"/>
  <c r="AO21" i="14"/>
  <c r="AN21" i="14"/>
  <c r="AM21" i="14"/>
  <c r="AL21" i="14"/>
  <c r="AT56" i="14"/>
  <c r="AS56" i="14"/>
  <c r="AR56" i="14"/>
  <c r="AQ56" i="14"/>
  <c r="AP56" i="14"/>
  <c r="AO56" i="14"/>
  <c r="AN56" i="14"/>
  <c r="AM56" i="14"/>
  <c r="AL56" i="14"/>
  <c r="H21" i="14"/>
  <c r="U21" i="14"/>
  <c r="AC21" i="14"/>
  <c r="AC45" i="14"/>
  <c r="I45" i="14"/>
  <c r="U45" i="14"/>
  <c r="AS71" i="14"/>
  <c r="AR71" i="14"/>
  <c r="AT71" i="14"/>
  <c r="AQ71" i="14"/>
  <c r="AP71" i="14"/>
  <c r="AO71" i="14"/>
  <c r="AN71" i="14"/>
  <c r="AM71" i="14"/>
  <c r="AL71" i="14"/>
  <c r="AI121" i="14"/>
  <c r="AH121" i="14"/>
  <c r="AA121" i="14"/>
  <c r="AJ121" i="14"/>
  <c r="AK121" i="14"/>
  <c r="AI137" i="14"/>
  <c r="AH137" i="14"/>
  <c r="AA137" i="14"/>
  <c r="AJ137" i="14"/>
  <c r="AK137" i="14"/>
  <c r="AC78" i="14"/>
  <c r="I78" i="14"/>
  <c r="U78" i="14"/>
  <c r="AC70" i="14"/>
  <c r="I70" i="14"/>
  <c r="U70" i="14"/>
  <c r="AS63" i="14"/>
  <c r="AR63" i="14"/>
  <c r="AQ63" i="14"/>
  <c r="AP63" i="14"/>
  <c r="AO63" i="14"/>
  <c r="AT63" i="14"/>
  <c r="AN63" i="14"/>
  <c r="AM63" i="14"/>
  <c r="AL63" i="14"/>
  <c r="AC120" i="14"/>
  <c r="I120" i="14"/>
  <c r="U120" i="14"/>
  <c r="AS92" i="14"/>
  <c r="AR92" i="14"/>
  <c r="AQ92" i="14"/>
  <c r="AP92" i="14"/>
  <c r="AO92" i="14"/>
  <c r="AN92" i="14"/>
  <c r="AM92" i="14"/>
  <c r="AL92" i="14"/>
  <c r="AT92" i="14"/>
  <c r="AC108" i="14"/>
  <c r="I108" i="14"/>
  <c r="U108" i="14"/>
  <c r="AG108" i="14"/>
  <c r="AB108" i="14"/>
  <c r="AT143" i="14"/>
  <c r="AS143" i="14"/>
  <c r="AR143" i="14"/>
  <c r="AQ143" i="14"/>
  <c r="AP143" i="14"/>
  <c r="AO143" i="14"/>
  <c r="AN143" i="14"/>
  <c r="AM143" i="14"/>
  <c r="AL143" i="14"/>
  <c r="AC155" i="14"/>
  <c r="I155" i="14"/>
  <c r="U155" i="14"/>
  <c r="AT98" i="14"/>
  <c r="AS98" i="14"/>
  <c r="AR98" i="14"/>
  <c r="AQ98" i="14"/>
  <c r="AP98" i="14"/>
  <c r="AO98" i="14"/>
  <c r="AN98" i="14"/>
  <c r="AM98" i="14"/>
  <c r="AL98" i="14"/>
  <c r="AC175" i="14"/>
  <c r="I175" i="14"/>
  <c r="U175" i="14"/>
  <c r="AC80" i="14"/>
  <c r="I80" i="14"/>
  <c r="U80" i="14"/>
  <c r="AC172" i="14"/>
  <c r="I172" i="14"/>
  <c r="U172" i="14"/>
  <c r="AT96" i="14"/>
  <c r="AS96" i="14"/>
  <c r="AR96" i="14"/>
  <c r="AQ96" i="14"/>
  <c r="AP96" i="14"/>
  <c r="AO96" i="14"/>
  <c r="AN96" i="14"/>
  <c r="AM96" i="14"/>
  <c r="AL96" i="14"/>
  <c r="AC198" i="14"/>
  <c r="I198" i="14"/>
  <c r="U198" i="14"/>
  <c r="AC230" i="14"/>
  <c r="K230" i="14"/>
  <c r="AT186" i="14"/>
  <c r="AS186" i="14"/>
  <c r="AR186" i="14"/>
  <c r="AQ186" i="14"/>
  <c r="AP186" i="14"/>
  <c r="AO186" i="14"/>
  <c r="AN186" i="14"/>
  <c r="AM186" i="14"/>
  <c r="AL186" i="14"/>
  <c r="AC223" i="14"/>
  <c r="J223" i="14"/>
  <c r="AG223" i="14"/>
  <c r="AB223" i="14"/>
  <c r="K263" i="14"/>
  <c r="AC263" i="14"/>
  <c r="AC207" i="14"/>
  <c r="I207" i="14"/>
  <c r="U207" i="14"/>
  <c r="AC231" i="14"/>
  <c r="I231" i="14"/>
  <c r="U231" i="14"/>
  <c r="AS255" i="14"/>
  <c r="AR255" i="14"/>
  <c r="AQ255" i="14"/>
  <c r="AP255" i="14"/>
  <c r="AO255" i="14"/>
  <c r="AN255" i="14"/>
  <c r="AM255" i="14"/>
  <c r="AL255" i="14"/>
  <c r="AT255" i="14"/>
  <c r="AS265" i="14"/>
  <c r="AR265" i="14"/>
  <c r="AQ265" i="14"/>
  <c r="AP265" i="14"/>
  <c r="AO265" i="14"/>
  <c r="AN265" i="14"/>
  <c r="AM265" i="14"/>
  <c r="AL265" i="14"/>
  <c r="AT265" i="14"/>
  <c r="AC245" i="14"/>
  <c r="K245" i="14"/>
  <c r="AC104" i="14"/>
  <c r="I104" i="14"/>
  <c r="U104" i="14"/>
  <c r="AC240" i="14"/>
  <c r="AA275" i="14"/>
  <c r="AB275" i="14"/>
  <c r="J269" i="14"/>
  <c r="AC269" i="14"/>
  <c r="AT282" i="14"/>
  <c r="AS282" i="14"/>
  <c r="AR282" i="14"/>
  <c r="AQ282" i="14"/>
  <c r="AP282" i="14"/>
  <c r="AO282" i="14"/>
  <c r="AN282" i="14"/>
  <c r="AM282" i="14"/>
  <c r="AL282" i="14"/>
  <c r="K289" i="14"/>
  <c r="AC289" i="14"/>
  <c r="BI10" i="13"/>
  <c r="BH10" i="13"/>
  <c r="BG10" i="13"/>
  <c r="BF10" i="13"/>
  <c r="BE10" i="13"/>
  <c r="BD10" i="13"/>
  <c r="BC10" i="13"/>
  <c r="BK10" i="13"/>
  <c r="BJ10" i="13"/>
  <c r="K305" i="14"/>
  <c r="AC305" i="14"/>
  <c r="BK17" i="13"/>
  <c r="BI17" i="13"/>
  <c r="BH17" i="13"/>
  <c r="BG17" i="13"/>
  <c r="BF17" i="13"/>
  <c r="BE17" i="13"/>
  <c r="BD17" i="13"/>
  <c r="BC17" i="13"/>
  <c r="BJ17" i="13"/>
  <c r="BK29" i="13"/>
  <c r="BJ29" i="13"/>
  <c r="BI29" i="13"/>
  <c r="BH29" i="13"/>
  <c r="BG29" i="13"/>
  <c r="BF29" i="13"/>
  <c r="BE29" i="13"/>
  <c r="BD29" i="13"/>
  <c r="BC29" i="13"/>
  <c r="BK4" i="13"/>
  <c r="BI4" i="13"/>
  <c r="BH4" i="13"/>
  <c r="BG4" i="13"/>
  <c r="BF4" i="13"/>
  <c r="BE4" i="13"/>
  <c r="BD4" i="13"/>
  <c r="BC4" i="13"/>
  <c r="BJ4" i="13"/>
  <c r="AC295" i="14"/>
  <c r="K295" i="14"/>
  <c r="BK11" i="13"/>
  <c r="BJ11" i="13"/>
  <c r="BI11" i="13"/>
  <c r="BH11" i="13"/>
  <c r="BG11" i="13"/>
  <c r="BF11" i="13"/>
  <c r="BE11" i="13"/>
  <c r="BD11" i="13"/>
  <c r="BC11" i="13"/>
  <c r="AN289" i="14"/>
  <c r="AM289" i="14"/>
  <c r="AL289" i="14"/>
  <c r="AT289" i="14"/>
  <c r="AS289" i="14"/>
  <c r="AR289" i="14"/>
  <c r="AQ289" i="14"/>
  <c r="AP289" i="14"/>
  <c r="AO289" i="14"/>
  <c r="AS23" i="13"/>
  <c r="AR23" i="13"/>
  <c r="AQ23" i="13"/>
  <c r="AP23" i="13"/>
  <c r="AO23" i="13"/>
  <c r="AN23" i="13"/>
  <c r="AM23" i="13"/>
  <c r="AL23" i="13"/>
  <c r="AT23" i="13"/>
  <c r="BJ35" i="13"/>
  <c r="BI35" i="13"/>
  <c r="BH35" i="13"/>
  <c r="BG35" i="13"/>
  <c r="BF35" i="13"/>
  <c r="BE35" i="13"/>
  <c r="BD35" i="13"/>
  <c r="BC35" i="13"/>
  <c r="BK35" i="13"/>
  <c r="AT58" i="13"/>
  <c r="AS58" i="13"/>
  <c r="AR58" i="13"/>
  <c r="AQ58" i="13"/>
  <c r="AP58" i="13"/>
  <c r="AO58" i="13"/>
  <c r="AN58" i="13"/>
  <c r="AM58" i="13"/>
  <c r="AL58" i="13"/>
  <c r="AI41" i="13"/>
  <c r="AJ41" i="13"/>
  <c r="AK41" i="13"/>
  <c r="BB63" i="13"/>
  <c r="BA63" i="13"/>
  <c r="AT42" i="13"/>
  <c r="AS42" i="13"/>
  <c r="AR42" i="13"/>
  <c r="AQ42" i="13"/>
  <c r="AP42" i="13"/>
  <c r="AO42" i="13"/>
  <c r="AN42" i="13"/>
  <c r="AM42" i="13"/>
  <c r="AL42" i="13"/>
  <c r="I54" i="13"/>
  <c r="U54" i="13"/>
  <c r="AD54" i="13"/>
  <c r="AS84" i="13"/>
  <c r="AR84" i="13"/>
  <c r="AQ84" i="13"/>
  <c r="AP84" i="13"/>
  <c r="AO84" i="13"/>
  <c r="AN84" i="13"/>
  <c r="AM84" i="13"/>
  <c r="AL84" i="13"/>
  <c r="AT84" i="13"/>
  <c r="AT153" i="13"/>
  <c r="AS153" i="13"/>
  <c r="AR153" i="13"/>
  <c r="AQ153" i="13"/>
  <c r="AP153" i="13"/>
  <c r="AO153" i="13"/>
  <c r="AN153" i="13"/>
  <c r="AM153" i="13"/>
  <c r="AL153" i="13"/>
  <c r="AT93" i="13"/>
  <c r="AS93" i="13"/>
  <c r="AR93" i="13"/>
  <c r="AQ93" i="13"/>
  <c r="AP93" i="13"/>
  <c r="AO93" i="13"/>
  <c r="AN93" i="13"/>
  <c r="AM93" i="13"/>
  <c r="AL93" i="13"/>
  <c r="AD120" i="13"/>
  <c r="I120" i="13"/>
  <c r="U120" i="13"/>
  <c r="AT130" i="13"/>
  <c r="AR130" i="13"/>
  <c r="AQ130" i="13"/>
  <c r="AP130" i="13"/>
  <c r="AO130" i="13"/>
  <c r="AN130" i="13"/>
  <c r="AM130" i="13"/>
  <c r="AL130" i="13"/>
  <c r="AS130" i="13"/>
  <c r="AS89" i="13"/>
  <c r="AR89" i="13"/>
  <c r="AQ89" i="13"/>
  <c r="AP89" i="13"/>
  <c r="AO89" i="13"/>
  <c r="AN89" i="13"/>
  <c r="AM89" i="13"/>
  <c r="AL89" i="13"/>
  <c r="AT89" i="13"/>
  <c r="AT118" i="13"/>
  <c r="AS118" i="13"/>
  <c r="AR118" i="13"/>
  <c r="AQ118" i="13"/>
  <c r="AP118" i="13"/>
  <c r="AO118" i="13"/>
  <c r="AN118" i="13"/>
  <c r="AM118" i="13"/>
  <c r="AL118" i="13"/>
  <c r="AD133" i="13"/>
  <c r="I133" i="13"/>
  <c r="U133" i="13"/>
  <c r="AT150" i="13"/>
  <c r="AS150" i="13"/>
  <c r="AR150" i="13"/>
  <c r="AQ150" i="13"/>
  <c r="AP150" i="13"/>
  <c r="AO150" i="13"/>
  <c r="AN150" i="13"/>
  <c r="AM150" i="13"/>
  <c r="AL150" i="13"/>
  <c r="AJ144" i="13"/>
  <c r="AI144" i="13"/>
  <c r="AH144" i="13"/>
  <c r="AA144" i="13"/>
  <c r="AK144" i="13"/>
  <c r="AD93" i="13"/>
  <c r="I93" i="13"/>
  <c r="U93" i="13"/>
  <c r="AD128" i="13"/>
  <c r="I128" i="13"/>
  <c r="U128" i="13"/>
  <c r="AQ140" i="13"/>
  <c r="AP140" i="13"/>
  <c r="AO140" i="13"/>
  <c r="AN140" i="13"/>
  <c r="AM140" i="13"/>
  <c r="AL140" i="13"/>
  <c r="AT140" i="13"/>
  <c r="AS140" i="13"/>
  <c r="AR140" i="13"/>
  <c r="AD153" i="13"/>
  <c r="H153" i="13"/>
  <c r="U153" i="13"/>
  <c r="AD203" i="13"/>
  <c r="I203" i="13"/>
  <c r="U203" i="13"/>
  <c r="AD164" i="13"/>
  <c r="I164" i="13"/>
  <c r="U164" i="13"/>
  <c r="AA213" i="13"/>
  <c r="AT225" i="13"/>
  <c r="AS225" i="13"/>
  <c r="AR225" i="13"/>
  <c r="AQ225" i="13"/>
  <c r="AP225" i="13"/>
  <c r="AO225" i="13"/>
  <c r="AN225" i="13"/>
  <c r="AM225" i="13"/>
  <c r="AL225" i="13"/>
  <c r="AT32" i="13"/>
  <c r="AS32" i="13"/>
  <c r="AR32" i="13"/>
  <c r="AQ32" i="13"/>
  <c r="AP32" i="13"/>
  <c r="AO32" i="13"/>
  <c r="AN32" i="13"/>
  <c r="AM32" i="13"/>
  <c r="AL32" i="13"/>
  <c r="AT146" i="13"/>
  <c r="AS146" i="13"/>
  <c r="AR146" i="13"/>
  <c r="AQ146" i="13"/>
  <c r="AP146" i="13"/>
  <c r="AO146" i="13"/>
  <c r="AN146" i="13"/>
  <c r="AM146" i="13"/>
  <c r="AL146" i="13"/>
  <c r="AA172" i="13"/>
  <c r="AS239" i="13"/>
  <c r="AR239" i="13"/>
  <c r="AQ239" i="13"/>
  <c r="AP239" i="13"/>
  <c r="AO239" i="13"/>
  <c r="AN239" i="13"/>
  <c r="AM239" i="13"/>
  <c r="AL239" i="13"/>
  <c r="AT239" i="13"/>
  <c r="AT184" i="13"/>
  <c r="AS184" i="13"/>
  <c r="AR184" i="13"/>
  <c r="AQ184" i="13"/>
  <c r="AP184" i="13"/>
  <c r="AO184" i="13"/>
  <c r="AN184" i="13"/>
  <c r="AM184" i="13"/>
  <c r="AL184" i="13"/>
  <c r="AQ224" i="13"/>
  <c r="AP224" i="13"/>
  <c r="AO224" i="13"/>
  <c r="AN224" i="13"/>
  <c r="AM224" i="13"/>
  <c r="AL224" i="13"/>
  <c r="AT224" i="13"/>
  <c r="AS224" i="13"/>
  <c r="AR224" i="13"/>
  <c r="AT251" i="13"/>
  <c r="AS251" i="13"/>
  <c r="AR251" i="13"/>
  <c r="AQ251" i="13"/>
  <c r="AP251" i="13"/>
  <c r="AO251" i="13"/>
  <c r="AN251" i="13"/>
  <c r="AM251" i="13"/>
  <c r="AL251" i="13"/>
  <c r="AT266" i="13"/>
  <c r="AS266" i="13"/>
  <c r="AR266" i="13"/>
  <c r="AQ266" i="13"/>
  <c r="AP266" i="13"/>
  <c r="AO266" i="13"/>
  <c r="AN266" i="13"/>
  <c r="AM266" i="13"/>
  <c r="AL266" i="13"/>
  <c r="AT282" i="13"/>
  <c r="AS282" i="13"/>
  <c r="AR282" i="13"/>
  <c r="AQ282" i="13"/>
  <c r="AP282" i="13"/>
  <c r="AO282" i="13"/>
  <c r="AN282" i="13"/>
  <c r="AM282" i="13"/>
  <c r="AL282" i="13"/>
  <c r="AS298" i="13"/>
  <c r="AR298" i="13"/>
  <c r="AT298" i="13"/>
  <c r="AQ298" i="13"/>
  <c r="AP298" i="13"/>
  <c r="AO298" i="13"/>
  <c r="AN298" i="13"/>
  <c r="AM298" i="13"/>
  <c r="AL298" i="13"/>
  <c r="AT217" i="13"/>
  <c r="AS217" i="13"/>
  <c r="AR217" i="13"/>
  <c r="AQ217" i="13"/>
  <c r="AP217" i="13"/>
  <c r="AO217" i="13"/>
  <c r="AN217" i="13"/>
  <c r="AM217" i="13"/>
  <c r="AL217" i="13"/>
  <c r="K272" i="13"/>
  <c r="AF272" i="13"/>
  <c r="K288" i="13"/>
  <c r="AF288" i="13"/>
  <c r="AD192" i="13"/>
  <c r="I192" i="13"/>
  <c r="U192" i="13"/>
  <c r="AS255" i="13"/>
  <c r="AR255" i="13"/>
  <c r="AQ255" i="13"/>
  <c r="AP255" i="13"/>
  <c r="AO255" i="13"/>
  <c r="AN255" i="13"/>
  <c r="AM255" i="13"/>
  <c r="AL255" i="13"/>
  <c r="AT255" i="13"/>
  <c r="K284" i="13"/>
  <c r="AF284" i="13"/>
  <c r="AT252" i="13"/>
  <c r="AS252" i="13"/>
  <c r="AR252" i="13"/>
  <c r="AQ252" i="13"/>
  <c r="AP252" i="13"/>
  <c r="AO252" i="13"/>
  <c r="AN252" i="13"/>
  <c r="AM252" i="13"/>
  <c r="AL252" i="13"/>
  <c r="AT254" i="13"/>
  <c r="AS254" i="13"/>
  <c r="AR254" i="13"/>
  <c r="AQ254" i="13"/>
  <c r="AP254" i="13"/>
  <c r="AO254" i="13"/>
  <c r="AN254" i="13"/>
  <c r="AM254" i="13"/>
  <c r="AL254" i="13"/>
  <c r="BB18" i="12"/>
  <c r="BA18" i="12"/>
  <c r="AZ18" i="12"/>
  <c r="AX18" i="12"/>
  <c r="K276" i="13"/>
  <c r="AF276" i="13"/>
  <c r="AE259" i="13"/>
  <c r="J259" i="13"/>
  <c r="AT293" i="13"/>
  <c r="AS293" i="13"/>
  <c r="AR293" i="13"/>
  <c r="AQ293" i="13"/>
  <c r="AP293" i="13"/>
  <c r="AO293" i="13"/>
  <c r="AN293" i="13"/>
  <c r="AM293" i="13"/>
  <c r="AL293" i="13"/>
  <c r="AN212" i="13"/>
  <c r="AM212" i="13"/>
  <c r="AL212" i="13"/>
  <c r="AT212" i="13"/>
  <c r="AS212" i="13"/>
  <c r="AR212" i="13"/>
  <c r="AQ212" i="13"/>
  <c r="AP212" i="13"/>
  <c r="AO212" i="13"/>
  <c r="K297" i="13"/>
  <c r="AF297" i="13"/>
  <c r="BA44" i="12"/>
  <c r="AZ44" i="12"/>
  <c r="AX44" i="12"/>
  <c r="BB44" i="12"/>
  <c r="AD174" i="12"/>
  <c r="I174" i="12"/>
  <c r="U174" i="12"/>
  <c r="AT74" i="12"/>
  <c r="AS74" i="12"/>
  <c r="AR74" i="12"/>
  <c r="AQ74" i="12"/>
  <c r="AP74" i="12"/>
  <c r="AO74" i="12"/>
  <c r="AN74" i="12"/>
  <c r="AM74" i="12"/>
  <c r="AL74" i="12"/>
  <c r="AD86" i="12"/>
  <c r="I86" i="12"/>
  <c r="U86" i="12"/>
  <c r="AD72" i="12"/>
  <c r="I72" i="12"/>
  <c r="U72" i="12"/>
  <c r="AD90" i="12"/>
  <c r="I90" i="12"/>
  <c r="U90" i="12"/>
  <c r="AT113" i="12"/>
  <c r="AS113" i="12"/>
  <c r="AR113" i="12"/>
  <c r="AQ113" i="12"/>
  <c r="AP113" i="12"/>
  <c r="AO113" i="12"/>
  <c r="AN113" i="12"/>
  <c r="AM113" i="12"/>
  <c r="AL113" i="12"/>
  <c r="AD55" i="12"/>
  <c r="I55" i="12"/>
  <c r="U55" i="12"/>
  <c r="AD140" i="12"/>
  <c r="I140" i="12"/>
  <c r="U140" i="12"/>
  <c r="AD127" i="12"/>
  <c r="AT136" i="12"/>
  <c r="AS136" i="12"/>
  <c r="AR136" i="12"/>
  <c r="AQ136" i="12"/>
  <c r="AP136" i="12"/>
  <c r="AO136" i="12"/>
  <c r="AN136" i="12"/>
  <c r="AM136" i="12"/>
  <c r="AL136" i="12"/>
  <c r="AT152" i="12"/>
  <c r="AS152" i="12"/>
  <c r="AR152" i="12"/>
  <c r="AQ152" i="12"/>
  <c r="AP152" i="12"/>
  <c r="AO152" i="12"/>
  <c r="AN152" i="12"/>
  <c r="AM152" i="12"/>
  <c r="AL152" i="12"/>
  <c r="AD168" i="12"/>
  <c r="I168" i="12"/>
  <c r="U168" i="12"/>
  <c r="AD205" i="12"/>
  <c r="I205" i="12"/>
  <c r="U205" i="12"/>
  <c r="AB205" i="12"/>
  <c r="AT227" i="12"/>
  <c r="AS227" i="12"/>
  <c r="AR227" i="12"/>
  <c r="AQ227" i="12"/>
  <c r="AP227" i="12"/>
  <c r="AO227" i="12"/>
  <c r="AN227" i="12"/>
  <c r="AM227" i="12"/>
  <c r="AL227" i="12"/>
  <c r="AF241" i="12"/>
  <c r="K241" i="12"/>
  <c r="AT289" i="12"/>
  <c r="AS289" i="12"/>
  <c r="AR289" i="12"/>
  <c r="AQ289" i="12"/>
  <c r="AP289" i="12"/>
  <c r="AO289" i="12"/>
  <c r="AN289" i="12"/>
  <c r="AM289" i="12"/>
  <c r="AL289" i="12"/>
  <c r="AD78" i="12"/>
  <c r="I78" i="12"/>
  <c r="U78" i="12"/>
  <c r="AD207" i="12"/>
  <c r="I207" i="12"/>
  <c r="U207" i="12"/>
  <c r="AT271" i="12"/>
  <c r="AS271" i="12"/>
  <c r="AR271" i="12"/>
  <c r="AQ271" i="12"/>
  <c r="AP271" i="12"/>
  <c r="AO271" i="12"/>
  <c r="AN271" i="12"/>
  <c r="AM271" i="12"/>
  <c r="AL271" i="12"/>
  <c r="AO123" i="12"/>
  <c r="AN123" i="12"/>
  <c r="AM123" i="12"/>
  <c r="AL123" i="12"/>
  <c r="AT123" i="12"/>
  <c r="AS123" i="12"/>
  <c r="AR123" i="12"/>
  <c r="AQ123" i="12"/>
  <c r="AP123" i="12"/>
  <c r="AT195" i="12"/>
  <c r="AS195" i="12"/>
  <c r="AR195" i="12"/>
  <c r="AQ195" i="12"/>
  <c r="AP195" i="12"/>
  <c r="AO195" i="12"/>
  <c r="AN195" i="12"/>
  <c r="AM195" i="12"/>
  <c r="AL195" i="12"/>
  <c r="J216" i="12"/>
  <c r="AE216" i="12"/>
  <c r="AB233" i="12"/>
  <c r="AE233" i="12"/>
  <c r="J233" i="12"/>
  <c r="AT276" i="12"/>
  <c r="AS276" i="12"/>
  <c r="AR276" i="12"/>
  <c r="AQ276" i="12"/>
  <c r="AP276" i="12"/>
  <c r="AO276" i="12"/>
  <c r="AN276" i="12"/>
  <c r="AM276" i="12"/>
  <c r="AL276" i="12"/>
  <c r="AS240" i="12"/>
  <c r="AR240" i="12"/>
  <c r="AQ240" i="12"/>
  <c r="AP240" i="12"/>
  <c r="AO240" i="12"/>
  <c r="AN240" i="12"/>
  <c r="AM240" i="12"/>
  <c r="AL240" i="12"/>
  <c r="AT240" i="12"/>
  <c r="L275" i="12"/>
  <c r="AE275" i="12"/>
  <c r="AS96" i="12"/>
  <c r="AR96" i="12"/>
  <c r="AQ96" i="12"/>
  <c r="AP96" i="12"/>
  <c r="AO96" i="12"/>
  <c r="AN96" i="12"/>
  <c r="AM96" i="12"/>
  <c r="AL96" i="12"/>
  <c r="AT96" i="12"/>
  <c r="AT284" i="12"/>
  <c r="AS284" i="12"/>
  <c r="AR284" i="12"/>
  <c r="AQ284" i="12"/>
  <c r="AP284" i="12"/>
  <c r="AO284" i="12"/>
  <c r="AN284" i="12"/>
  <c r="AM284" i="12"/>
  <c r="AL284" i="12"/>
  <c r="I123" i="8"/>
  <c r="Q123" i="8" s="1"/>
  <c r="AC123" i="8"/>
  <c r="AA182" i="12"/>
  <c r="AE223" i="12"/>
  <c r="J223" i="12"/>
  <c r="AS230" i="12"/>
  <c r="AR230" i="12"/>
  <c r="AQ230" i="12"/>
  <c r="AP230" i="12"/>
  <c r="AO230" i="12"/>
  <c r="AN230" i="12"/>
  <c r="AM230" i="12"/>
  <c r="AL230" i="12"/>
  <c r="AT230" i="12"/>
  <c r="L270" i="12"/>
  <c r="AF270" i="12"/>
  <c r="AS283" i="12"/>
  <c r="AR283" i="12"/>
  <c r="AQ283" i="12"/>
  <c r="AP283" i="12"/>
  <c r="AO283" i="12"/>
  <c r="AN283" i="12"/>
  <c r="AM283" i="12"/>
  <c r="AL283" i="12"/>
  <c r="AT283" i="12"/>
  <c r="L267" i="12"/>
  <c r="AE267" i="12"/>
  <c r="AD173" i="12"/>
  <c r="I173" i="12"/>
  <c r="U173" i="12"/>
  <c r="AT215" i="12"/>
  <c r="AS215" i="12"/>
  <c r="AR215" i="12"/>
  <c r="AQ215" i="12"/>
  <c r="AP215" i="12"/>
  <c r="AO215" i="12"/>
  <c r="AN215" i="12"/>
  <c r="AM215" i="12"/>
  <c r="AL215" i="12"/>
  <c r="AT269" i="12"/>
  <c r="AS269" i="12"/>
  <c r="AR269" i="12"/>
  <c r="AQ269" i="12"/>
  <c r="AP269" i="12"/>
  <c r="AO269" i="12"/>
  <c r="AN269" i="12"/>
  <c r="AM269" i="12"/>
  <c r="AL269" i="12"/>
  <c r="I193" i="8"/>
  <c r="Q193" i="8" s="1"/>
  <c r="AC193" i="8"/>
  <c r="AC251" i="8"/>
  <c r="K251" i="8"/>
  <c r="AT206" i="12"/>
  <c r="AS206" i="12"/>
  <c r="AR206" i="12"/>
  <c r="AQ206" i="12"/>
  <c r="AP206" i="12"/>
  <c r="AO206" i="12"/>
  <c r="AN206" i="12"/>
  <c r="AM206" i="12"/>
  <c r="AL206" i="12"/>
  <c r="AS229" i="12"/>
  <c r="AR229" i="12"/>
  <c r="AQ229" i="12"/>
  <c r="AP229" i="12"/>
  <c r="AO229" i="12"/>
  <c r="AN229" i="12"/>
  <c r="AM229" i="12"/>
  <c r="AL229" i="12"/>
  <c r="AT229" i="12"/>
  <c r="AT299" i="12"/>
  <c r="AS299" i="12"/>
  <c r="AR299" i="12"/>
  <c r="AQ299" i="12"/>
  <c r="AP299" i="12"/>
  <c r="AO299" i="12"/>
  <c r="AN299" i="12"/>
  <c r="AM299" i="12"/>
  <c r="AL299" i="12"/>
  <c r="AT238" i="8"/>
  <c r="AS238" i="8"/>
  <c r="AR238" i="8" s="1"/>
  <c r="AQ238" i="8" s="1"/>
  <c r="AP238" i="8" s="1"/>
  <c r="AO238" i="8" s="1"/>
  <c r="AN238" i="8" s="1"/>
  <c r="AM238" i="8" s="1"/>
  <c r="AL238" i="8" s="1"/>
  <c r="AT288" i="8"/>
  <c r="AS288" i="8" s="1"/>
  <c r="AR288" i="8" s="1"/>
  <c r="AQ288" i="8" s="1"/>
  <c r="BK67" i="8"/>
  <c r="BJ67" i="8"/>
  <c r="BI67" i="8" s="1"/>
  <c r="BH67" i="8" s="1"/>
  <c r="BG67" i="8" s="1"/>
  <c r="BF67" i="8" s="1"/>
  <c r="BE67" i="8" s="1"/>
  <c r="BD67" i="8" s="1"/>
  <c r="BC67" i="8" s="1"/>
  <c r="AT281" i="8"/>
  <c r="AS281" i="8" s="1"/>
  <c r="AR281" i="8" s="1"/>
  <c r="AQ281" i="8" s="1"/>
  <c r="AP281" i="8" s="1"/>
  <c r="AO281" i="8" s="1"/>
  <c r="AN281" i="8" s="1"/>
  <c r="AM281" i="8" s="1"/>
  <c r="AL281" i="8" s="1"/>
  <c r="AT280" i="8"/>
  <c r="AS280" i="8" s="1"/>
  <c r="AR280" i="8" s="1"/>
  <c r="AQ280" i="8" s="1"/>
  <c r="AP280" i="8" s="1"/>
  <c r="AO280" i="8" s="1"/>
  <c r="AN280" i="8" s="1"/>
  <c r="AM280" i="8" s="1"/>
  <c r="AL280" i="8" s="1"/>
  <c r="AT248" i="8"/>
  <c r="AS248" i="8" s="1"/>
  <c r="AR248" i="8" s="1"/>
  <c r="AQ248" i="8" s="1"/>
  <c r="AP248" i="8" s="1"/>
  <c r="AO248" i="8" s="1"/>
  <c r="AN248" i="8" s="1"/>
  <c r="AM248" i="8" s="1"/>
  <c r="AL248" i="8" s="1"/>
  <c r="AT198" i="8"/>
  <c r="AS198" i="8" s="1"/>
  <c r="AR198" i="8" s="1"/>
  <c r="AQ198" i="8" s="1"/>
  <c r="AP198" i="8" s="1"/>
  <c r="AO198" i="8" s="1"/>
  <c r="AN198" i="8" s="1"/>
  <c r="AM198" i="8" s="1"/>
  <c r="AL198" i="8" s="1"/>
  <c r="AT206" i="8"/>
  <c r="AS206" i="8"/>
  <c r="AR206" i="8" s="1"/>
  <c r="AQ206" i="8" s="1"/>
  <c r="AP206" i="8" s="1"/>
  <c r="AO206" i="8" s="1"/>
  <c r="AN206" i="8" s="1"/>
  <c r="AM206" i="8" s="1"/>
  <c r="AL206" i="8" s="1"/>
  <c r="AT161" i="8"/>
  <c r="AS161" i="8" s="1"/>
  <c r="AR161" i="8" s="1"/>
  <c r="AQ161" i="8" s="1"/>
  <c r="AP161" i="8" s="1"/>
  <c r="AO161" i="8" s="1"/>
  <c r="AN161" i="8" s="1"/>
  <c r="AM161" i="8" s="1"/>
  <c r="AL161" i="8" s="1"/>
  <c r="AT99" i="8"/>
  <c r="AS99" i="8" s="1"/>
  <c r="AT59" i="8"/>
  <c r="AS59" i="8" s="1"/>
  <c r="AR59" i="8" s="1"/>
  <c r="AQ59" i="8" s="1"/>
  <c r="AP59" i="8" s="1"/>
  <c r="AO59" i="8" s="1"/>
  <c r="AN59" i="8" s="1"/>
  <c r="AM59" i="8" s="1"/>
  <c r="AL59" i="8" s="1"/>
  <c r="BL2" i="8"/>
  <c r="BL3" i="8"/>
  <c r="BL4" i="8"/>
  <c r="BL5" i="8"/>
  <c r="BL6" i="8"/>
  <c r="BL7" i="8"/>
  <c r="BL8" i="8"/>
  <c r="BL9" i="8"/>
  <c r="BL10" i="8"/>
  <c r="AU33" i="8"/>
  <c r="AU28" i="8"/>
  <c r="AU31" i="8"/>
  <c r="AU51" i="8"/>
  <c r="AU48" i="8"/>
  <c r="BL16" i="8"/>
  <c r="BL19" i="8"/>
  <c r="BL20" i="8"/>
  <c r="BL24" i="8"/>
  <c r="BL30" i="8"/>
  <c r="BL37" i="8"/>
  <c r="BL48" i="8"/>
  <c r="BL52" i="8"/>
  <c r="BL56" i="8"/>
  <c r="BL60" i="8"/>
  <c r="BL64" i="8"/>
  <c r="BL42" i="8"/>
  <c r="AU47" i="8"/>
  <c r="BL29" i="8"/>
  <c r="BL47" i="8"/>
  <c r="AU188" i="8"/>
  <c r="BL14" i="8"/>
  <c r="BL23" i="8"/>
  <c r="BL27" i="8"/>
  <c r="BL28" i="8"/>
  <c r="BL36" i="8"/>
  <c r="BL41" i="8"/>
  <c r="BL46" i="8"/>
  <c r="BL51" i="8"/>
  <c r="BL55" i="8"/>
  <c r="BL59" i="8"/>
  <c r="BL63" i="8"/>
  <c r="BL18" i="8"/>
  <c r="BL11" i="8"/>
  <c r="BL12" i="8"/>
  <c r="BL17" i="8"/>
  <c r="BL35" i="8"/>
  <c r="BL40" i="8"/>
  <c r="BL45" i="8"/>
  <c r="BL50" i="8"/>
  <c r="BL31" i="8"/>
  <c r="BL43" i="8"/>
  <c r="AU176" i="8"/>
  <c r="BL15" i="8"/>
  <c r="BL22" i="8"/>
  <c r="BL26" i="8"/>
  <c r="BL34" i="8"/>
  <c r="BL39" i="8"/>
  <c r="BL54" i="8"/>
  <c r="BL58" i="8"/>
  <c r="BL62" i="8"/>
  <c r="BL13" i="8"/>
  <c r="BL33" i="8"/>
  <c r="BL44" i="8"/>
  <c r="BL21" i="8"/>
  <c r="BL25" i="8"/>
  <c r="BL32" i="8"/>
  <c r="BL38" i="8"/>
  <c r="BL49" i="8"/>
  <c r="BL53" i="8"/>
  <c r="BL57" i="8"/>
  <c r="BL61" i="8"/>
  <c r="BL65" i="8"/>
  <c r="AU184" i="8"/>
  <c r="AU21" i="8"/>
  <c r="AU329" i="8"/>
  <c r="K336" i="8"/>
  <c r="AC341" i="8"/>
  <c r="AU309" i="8"/>
  <c r="AU246" i="8"/>
  <c r="AU302" i="8"/>
  <c r="AU319" i="8"/>
  <c r="AU287" i="8"/>
  <c r="AU259" i="8"/>
  <c r="AU249" i="8"/>
  <c r="AU216" i="8"/>
  <c r="AU229" i="8"/>
  <c r="AU199" i="8"/>
  <c r="AU158" i="8"/>
  <c r="AU185" i="8"/>
  <c r="AU173" i="8"/>
  <c r="AU147" i="8"/>
  <c r="AU149" i="8"/>
  <c r="AU126" i="8"/>
  <c r="AU131" i="8"/>
  <c r="AU108" i="8"/>
  <c r="AU58" i="8"/>
  <c r="AU55" i="8"/>
  <c r="BK12" i="14"/>
  <c r="BJ12" i="14"/>
  <c r="BI12" i="14"/>
  <c r="BH12" i="14"/>
  <c r="BG12" i="14"/>
  <c r="BF12" i="14"/>
  <c r="BE12" i="14"/>
  <c r="BD12" i="14"/>
  <c r="BC12" i="14"/>
  <c r="BJ15" i="14"/>
  <c r="BI15" i="14"/>
  <c r="BH15" i="14"/>
  <c r="BG15" i="14"/>
  <c r="BF15" i="14"/>
  <c r="BE15" i="14"/>
  <c r="BD15" i="14"/>
  <c r="BC15" i="14"/>
  <c r="BK15" i="14"/>
  <c r="H22" i="14"/>
  <c r="AC22" i="14"/>
  <c r="BA56" i="14"/>
  <c r="BB56" i="14"/>
  <c r="AR37" i="14"/>
  <c r="AQ37" i="14"/>
  <c r="AP37" i="14"/>
  <c r="AO37" i="14"/>
  <c r="AN37" i="14"/>
  <c r="AM37" i="14"/>
  <c r="AL37" i="14"/>
  <c r="AT37" i="14"/>
  <c r="AS37" i="14"/>
  <c r="AC39" i="14"/>
  <c r="I39" i="14"/>
  <c r="U39" i="14"/>
  <c r="AT45" i="14"/>
  <c r="AS45" i="14"/>
  <c r="AR45" i="14"/>
  <c r="AQ45" i="14"/>
  <c r="AP45" i="14"/>
  <c r="AO45" i="14"/>
  <c r="AN45" i="14"/>
  <c r="AM45" i="14"/>
  <c r="AL45" i="14"/>
  <c r="AC61" i="14"/>
  <c r="I61" i="14"/>
  <c r="U61" i="14"/>
  <c r="AS23" i="14"/>
  <c r="AR23" i="14"/>
  <c r="AQ23" i="14"/>
  <c r="AP23" i="14"/>
  <c r="AO23" i="14"/>
  <c r="AN23" i="14"/>
  <c r="AM23" i="14"/>
  <c r="AL23" i="14"/>
  <c r="AT23" i="14"/>
  <c r="AC72" i="14"/>
  <c r="I72" i="14"/>
  <c r="U72" i="14"/>
  <c r="AN78" i="14"/>
  <c r="AM78" i="14"/>
  <c r="AL78" i="14"/>
  <c r="AT78" i="14"/>
  <c r="AS78" i="14"/>
  <c r="AR78" i="14"/>
  <c r="AQ78" i="14"/>
  <c r="AP78" i="14"/>
  <c r="AO78" i="14"/>
  <c r="AC114" i="14"/>
  <c r="I114" i="14"/>
  <c r="U114" i="14"/>
  <c r="AB130" i="14"/>
  <c r="AC130" i="14"/>
  <c r="I130" i="14"/>
  <c r="U130" i="14"/>
  <c r="AG130" i="14"/>
  <c r="AT70" i="14"/>
  <c r="AS70" i="14"/>
  <c r="AR70" i="14"/>
  <c r="AQ70" i="14"/>
  <c r="AP70" i="14"/>
  <c r="AO70" i="14"/>
  <c r="AN70" i="14"/>
  <c r="AM70" i="14"/>
  <c r="AL70" i="14"/>
  <c r="AC91" i="14"/>
  <c r="I91" i="14"/>
  <c r="U91" i="14"/>
  <c r="AC68" i="14"/>
  <c r="I68" i="14"/>
  <c r="U68" i="14"/>
  <c r="AP85" i="14"/>
  <c r="AO85" i="14"/>
  <c r="AN85" i="14"/>
  <c r="AM85" i="14"/>
  <c r="AL85" i="14"/>
  <c r="AT85" i="14"/>
  <c r="AS85" i="14"/>
  <c r="AR85" i="14"/>
  <c r="AQ85" i="14"/>
  <c r="AQ81" i="14"/>
  <c r="AP81" i="14"/>
  <c r="AO81" i="14"/>
  <c r="AN81" i="14"/>
  <c r="AM81" i="14"/>
  <c r="AL81" i="14"/>
  <c r="AT81" i="14"/>
  <c r="AR81" i="14"/>
  <c r="AS81" i="14"/>
  <c r="AC168" i="14"/>
  <c r="I168" i="14"/>
  <c r="U168" i="14"/>
  <c r="AC92" i="14"/>
  <c r="I92" i="14"/>
  <c r="U92" i="14"/>
  <c r="AC119" i="14"/>
  <c r="I119" i="14"/>
  <c r="U119" i="14"/>
  <c r="AT155" i="14"/>
  <c r="AS155" i="14"/>
  <c r="AR155" i="14"/>
  <c r="AQ155" i="14"/>
  <c r="AP155" i="14"/>
  <c r="AO155" i="14"/>
  <c r="AN155" i="14"/>
  <c r="AM155" i="14"/>
  <c r="AL155" i="14"/>
  <c r="AC163" i="14"/>
  <c r="I163" i="14"/>
  <c r="U163" i="14"/>
  <c r="AT175" i="14"/>
  <c r="AS175" i="14"/>
  <c r="AR175" i="14"/>
  <c r="AQ175" i="14"/>
  <c r="AP175" i="14"/>
  <c r="AO175" i="14"/>
  <c r="AN175" i="14"/>
  <c r="AM175" i="14"/>
  <c r="AL175" i="14"/>
  <c r="AB200" i="14"/>
  <c r="AC200" i="14"/>
  <c r="I200" i="14"/>
  <c r="U200" i="14"/>
  <c r="AG200" i="14"/>
  <c r="AB212" i="14"/>
  <c r="AC212" i="14"/>
  <c r="I212" i="14"/>
  <c r="U212" i="14"/>
  <c r="AG212" i="14"/>
  <c r="AC116" i="14"/>
  <c r="I116" i="14"/>
  <c r="U116" i="14"/>
  <c r="AC60" i="14"/>
  <c r="I60" i="14"/>
  <c r="U60" i="14"/>
  <c r="AT170" i="14"/>
  <c r="AS170" i="14"/>
  <c r="AR170" i="14"/>
  <c r="AQ170" i="14"/>
  <c r="AP170" i="14"/>
  <c r="AO170" i="14"/>
  <c r="AN170" i="14"/>
  <c r="AM170" i="14"/>
  <c r="AL170" i="14"/>
  <c r="AC124" i="14"/>
  <c r="I124" i="14"/>
  <c r="U124" i="14"/>
  <c r="AB210" i="14"/>
  <c r="AC210" i="14"/>
  <c r="AG210" i="14"/>
  <c r="I210" i="14"/>
  <c r="U210" i="14"/>
  <c r="AC111" i="14"/>
  <c r="I111" i="14"/>
  <c r="U111" i="14"/>
  <c r="I186" i="14"/>
  <c r="U186" i="14"/>
  <c r="AC186" i="14"/>
  <c r="AT238" i="14"/>
  <c r="AS238" i="14"/>
  <c r="AR238" i="14"/>
  <c r="AQ238" i="14"/>
  <c r="AP238" i="14"/>
  <c r="AO238" i="14"/>
  <c r="AN238" i="14"/>
  <c r="AM238" i="14"/>
  <c r="AL238" i="14"/>
  <c r="AA266" i="14"/>
  <c r="AC255" i="14"/>
  <c r="J255" i="14"/>
  <c r="J265" i="14"/>
  <c r="AC265" i="14"/>
  <c r="AC65" i="14"/>
  <c r="I65" i="14"/>
  <c r="U65" i="14"/>
  <c r="AT73" i="14"/>
  <c r="AS73" i="14"/>
  <c r="AR73" i="14"/>
  <c r="AQ73" i="14"/>
  <c r="AP73" i="14"/>
  <c r="AO73" i="14"/>
  <c r="AN73" i="14"/>
  <c r="AM73" i="14"/>
  <c r="AL73" i="14"/>
  <c r="AS104" i="14"/>
  <c r="AR104" i="14"/>
  <c r="AQ104" i="14"/>
  <c r="AP104" i="14"/>
  <c r="AO104" i="14"/>
  <c r="AN104" i="14"/>
  <c r="AM104" i="14"/>
  <c r="AL104" i="14"/>
  <c r="AT104" i="14"/>
  <c r="AS257" i="14"/>
  <c r="AR257" i="14"/>
  <c r="AQ257" i="14"/>
  <c r="AP257" i="14"/>
  <c r="AO257" i="14"/>
  <c r="AN257" i="14"/>
  <c r="AM257" i="14"/>
  <c r="AL257" i="14"/>
  <c r="AT257" i="14"/>
  <c r="AC280" i="14"/>
  <c r="K280" i="14"/>
  <c r="AT269" i="14"/>
  <c r="AS269" i="14"/>
  <c r="AR269" i="14"/>
  <c r="AQ269" i="14"/>
  <c r="AP269" i="14"/>
  <c r="AO269" i="14"/>
  <c r="AN269" i="14"/>
  <c r="AM269" i="14"/>
  <c r="AL269" i="14"/>
  <c r="AC299" i="14"/>
  <c r="K299" i="14"/>
  <c r="AC254" i="14"/>
  <c r="K282" i="14"/>
  <c r="AC282" i="14"/>
  <c r="AT288" i="14"/>
  <c r="AS288" i="14"/>
  <c r="AR288" i="14"/>
  <c r="AQ288" i="14"/>
  <c r="AP288" i="14"/>
  <c r="AO288" i="14"/>
  <c r="AN288" i="14"/>
  <c r="AM288" i="14"/>
  <c r="AL288" i="14"/>
  <c r="AT303" i="14"/>
  <c r="AS303" i="14"/>
  <c r="AR303" i="14"/>
  <c r="AQ303" i="14"/>
  <c r="AP303" i="14"/>
  <c r="AO303" i="14"/>
  <c r="AN303" i="14"/>
  <c r="AM303" i="14"/>
  <c r="AL303" i="14"/>
  <c r="AT292" i="14"/>
  <c r="AS292" i="14"/>
  <c r="AR292" i="14"/>
  <c r="AQ292" i="14"/>
  <c r="AP292" i="14"/>
  <c r="AO292" i="14"/>
  <c r="AN292" i="14"/>
  <c r="AM292" i="14"/>
  <c r="AL292" i="14"/>
  <c r="AT300" i="14"/>
  <c r="AS300" i="14"/>
  <c r="AR300" i="14"/>
  <c r="AQ300" i="14"/>
  <c r="AP300" i="14"/>
  <c r="AO300" i="14"/>
  <c r="AN300" i="14"/>
  <c r="AM300" i="14"/>
  <c r="AL300" i="14"/>
  <c r="AT26" i="13"/>
  <c r="AS26" i="13"/>
  <c r="AR26" i="13"/>
  <c r="AQ26" i="13"/>
  <c r="AP26" i="13"/>
  <c r="AO26" i="13"/>
  <c r="AN26" i="13"/>
  <c r="AM26" i="13"/>
  <c r="AL26" i="13"/>
  <c r="AT268" i="14"/>
  <c r="AS268" i="14"/>
  <c r="AR268" i="14"/>
  <c r="AQ268" i="14"/>
  <c r="AP268" i="14"/>
  <c r="AO268" i="14"/>
  <c r="AN268" i="14"/>
  <c r="AM268" i="14"/>
  <c r="AL268" i="14"/>
  <c r="AD58" i="13"/>
  <c r="AD57" i="13"/>
  <c r="AD36" i="13"/>
  <c r="AT49" i="13"/>
  <c r="AN49" i="13"/>
  <c r="AM49" i="13"/>
  <c r="AL49" i="13"/>
  <c r="AS49" i="13"/>
  <c r="AR49" i="13"/>
  <c r="AQ49" i="13"/>
  <c r="AP49" i="13"/>
  <c r="AO49" i="13"/>
  <c r="AD42" i="13"/>
  <c r="J38" i="13"/>
  <c r="AE38" i="13"/>
  <c r="BA57" i="13"/>
  <c r="BB57" i="13"/>
  <c r="AD73" i="13"/>
  <c r="I73" i="13"/>
  <c r="U73" i="13"/>
  <c r="AS120" i="13"/>
  <c r="AR120" i="13"/>
  <c r="AQ120" i="13"/>
  <c r="AP120" i="13"/>
  <c r="AO120" i="13"/>
  <c r="AN120" i="13"/>
  <c r="AM120" i="13"/>
  <c r="AL120" i="13"/>
  <c r="AT120" i="13"/>
  <c r="AD69" i="13"/>
  <c r="I69" i="13"/>
  <c r="U69" i="13"/>
  <c r="AD113" i="13"/>
  <c r="I113" i="13"/>
  <c r="U113" i="13"/>
  <c r="AT129" i="13"/>
  <c r="AS129" i="13"/>
  <c r="AR129" i="13"/>
  <c r="AQ129" i="13"/>
  <c r="AP129" i="13"/>
  <c r="AO129" i="13"/>
  <c r="AN129" i="13"/>
  <c r="AM129" i="13"/>
  <c r="AL129" i="13"/>
  <c r="AD68" i="13"/>
  <c r="I68" i="13"/>
  <c r="U68" i="13"/>
  <c r="AT134" i="13"/>
  <c r="AS134" i="13"/>
  <c r="AR134" i="13"/>
  <c r="AQ134" i="13"/>
  <c r="AP134" i="13"/>
  <c r="AO134" i="13"/>
  <c r="AN134" i="13"/>
  <c r="AM134" i="13"/>
  <c r="AL134" i="13"/>
  <c r="AD145" i="13"/>
  <c r="I145" i="13"/>
  <c r="U145" i="13"/>
  <c r="AA117" i="13"/>
  <c r="AD92" i="13"/>
  <c r="I92" i="13"/>
  <c r="U92" i="13"/>
  <c r="AO128" i="13"/>
  <c r="AN128" i="13"/>
  <c r="AM128" i="13"/>
  <c r="AL128" i="13"/>
  <c r="AT128" i="13"/>
  <c r="AS128" i="13"/>
  <c r="AR128" i="13"/>
  <c r="AQ128" i="13"/>
  <c r="AP128" i="13"/>
  <c r="AB179" i="13"/>
  <c r="AD179" i="13"/>
  <c r="AG179" i="13"/>
  <c r="I179" i="13"/>
  <c r="U179" i="13"/>
  <c r="AD187" i="13"/>
  <c r="I187" i="13"/>
  <c r="U187" i="13"/>
  <c r="AD195" i="13"/>
  <c r="I195" i="13"/>
  <c r="U195" i="13"/>
  <c r="AT216" i="13"/>
  <c r="AS216" i="13"/>
  <c r="AR216" i="13"/>
  <c r="AQ216" i="13"/>
  <c r="AP216" i="13"/>
  <c r="AO216" i="13"/>
  <c r="AN216" i="13"/>
  <c r="AM216" i="13"/>
  <c r="AL216" i="13"/>
  <c r="AN228" i="13"/>
  <c r="AM228" i="13"/>
  <c r="AL228" i="13"/>
  <c r="AT228" i="13"/>
  <c r="AS228" i="13"/>
  <c r="AR228" i="13"/>
  <c r="AQ228" i="13"/>
  <c r="AP228" i="13"/>
  <c r="AO228" i="13"/>
  <c r="AT232" i="13"/>
  <c r="AS232" i="13"/>
  <c r="AR232" i="13"/>
  <c r="AQ232" i="13"/>
  <c r="AP232" i="13"/>
  <c r="AO232" i="13"/>
  <c r="AN232" i="13"/>
  <c r="AM232" i="13"/>
  <c r="AL232" i="13"/>
  <c r="AF245" i="13"/>
  <c r="AD146" i="13"/>
  <c r="I146" i="13"/>
  <c r="U146" i="13"/>
  <c r="AD172" i="13"/>
  <c r="I172" i="13"/>
  <c r="U172" i="13"/>
  <c r="AG172" i="13"/>
  <c r="AB172" i="13"/>
  <c r="BK4" i="12"/>
  <c r="BJ4" i="12"/>
  <c r="BI4" i="12"/>
  <c r="BH4" i="12"/>
  <c r="BG4" i="12"/>
  <c r="BF4" i="12"/>
  <c r="BE4" i="12"/>
  <c r="BD4" i="12"/>
  <c r="BC4" i="12"/>
  <c r="BK11" i="12"/>
  <c r="BJ11" i="12"/>
  <c r="BI11" i="12"/>
  <c r="BH11" i="12"/>
  <c r="BG11" i="12"/>
  <c r="BF11" i="12"/>
  <c r="BE11" i="12"/>
  <c r="BD11" i="12"/>
  <c r="BC11" i="12"/>
  <c r="AF239" i="13"/>
  <c r="K239" i="13"/>
  <c r="AT85" i="13"/>
  <c r="AS85" i="13"/>
  <c r="AR85" i="13"/>
  <c r="AQ85" i="13"/>
  <c r="AP85" i="13"/>
  <c r="AO85" i="13"/>
  <c r="AN85" i="13"/>
  <c r="AM85" i="13"/>
  <c r="AL85" i="13"/>
  <c r="AS253" i="13"/>
  <c r="AR253" i="13"/>
  <c r="AQ253" i="13"/>
  <c r="AT253" i="13"/>
  <c r="AP253" i="13"/>
  <c r="AO253" i="13"/>
  <c r="AN253" i="13"/>
  <c r="AM253" i="13"/>
  <c r="AL253" i="13"/>
  <c r="AZ2" i="12"/>
  <c r="AX2" i="12"/>
  <c r="AS154" i="13"/>
  <c r="AR154" i="13"/>
  <c r="AQ154" i="13"/>
  <c r="AP154" i="13"/>
  <c r="AT154" i="13"/>
  <c r="AO154" i="13"/>
  <c r="AN154" i="13"/>
  <c r="AM154" i="13"/>
  <c r="AL154" i="13"/>
  <c r="AD180" i="13"/>
  <c r="I180" i="13"/>
  <c r="U180" i="13"/>
  <c r="AE219" i="13"/>
  <c r="J219" i="13"/>
  <c r="AF235" i="13"/>
  <c r="K235" i="13"/>
  <c r="K251" i="13"/>
  <c r="AF251" i="13"/>
  <c r="AT272" i="13"/>
  <c r="AS272" i="13"/>
  <c r="AR272" i="13"/>
  <c r="AQ272" i="13"/>
  <c r="AP272" i="13"/>
  <c r="AO272" i="13"/>
  <c r="AN272" i="13"/>
  <c r="AM272" i="13"/>
  <c r="AL272" i="13"/>
  <c r="AS288" i="13"/>
  <c r="AR288" i="13"/>
  <c r="AQ288" i="13"/>
  <c r="AP288" i="13"/>
  <c r="AO288" i="13"/>
  <c r="AN288" i="13"/>
  <c r="AM288" i="13"/>
  <c r="AL288" i="13"/>
  <c r="AT288" i="13"/>
  <c r="AE255" i="13"/>
  <c r="J255" i="13"/>
  <c r="AS273" i="13"/>
  <c r="AR273" i="13"/>
  <c r="AQ273" i="13"/>
  <c r="AP273" i="13"/>
  <c r="AO273" i="13"/>
  <c r="AN273" i="13"/>
  <c r="AM273" i="13"/>
  <c r="AL273" i="13"/>
  <c r="AT273" i="13"/>
  <c r="AT241" i="13"/>
  <c r="AS241" i="13"/>
  <c r="AR241" i="13"/>
  <c r="AQ241" i="13"/>
  <c r="AP241" i="13"/>
  <c r="AO241" i="13"/>
  <c r="AN241" i="13"/>
  <c r="AM241" i="13"/>
  <c r="AL241" i="13"/>
  <c r="AS277" i="13"/>
  <c r="AR277" i="13"/>
  <c r="AQ277" i="13"/>
  <c r="AP277" i="13"/>
  <c r="AO277" i="13"/>
  <c r="AT277" i="13"/>
  <c r="AN277" i="13"/>
  <c r="AM277" i="13"/>
  <c r="AL277" i="13"/>
  <c r="AB38" i="12"/>
  <c r="AE38" i="12"/>
  <c r="J38" i="12"/>
  <c r="AG38" i="12"/>
  <c r="AA42" i="12"/>
  <c r="AT259" i="13"/>
  <c r="AS259" i="13"/>
  <c r="AR259" i="13"/>
  <c r="AQ259" i="13"/>
  <c r="AP259" i="13"/>
  <c r="AO259" i="13"/>
  <c r="AN259" i="13"/>
  <c r="AM259" i="13"/>
  <c r="AL259" i="13"/>
  <c r="K293" i="13"/>
  <c r="AF293" i="13"/>
  <c r="I148" i="13"/>
  <c r="U148" i="13"/>
  <c r="AD148" i="13"/>
  <c r="AD212" i="13"/>
  <c r="I212" i="13"/>
  <c r="U212" i="13"/>
  <c r="AD76" i="12"/>
  <c r="I76" i="12"/>
  <c r="U76" i="12"/>
  <c r="AD94" i="12"/>
  <c r="I94" i="12"/>
  <c r="U94" i="12"/>
  <c r="AR27" i="12"/>
  <c r="AQ27" i="12"/>
  <c r="AP27" i="12"/>
  <c r="AO27" i="12"/>
  <c r="AN27" i="12"/>
  <c r="AM27" i="12"/>
  <c r="AL27" i="12"/>
  <c r="AT27" i="12"/>
  <c r="AS27" i="12"/>
  <c r="AR86" i="12"/>
  <c r="AQ86" i="12"/>
  <c r="AS86" i="12"/>
  <c r="AP86" i="12"/>
  <c r="AO86" i="12"/>
  <c r="AN86" i="12"/>
  <c r="AM86" i="12"/>
  <c r="AL86" i="12"/>
  <c r="AT86" i="12"/>
  <c r="AS72" i="12"/>
  <c r="AR72" i="12"/>
  <c r="AQ72" i="12"/>
  <c r="AP72" i="12"/>
  <c r="AO72" i="12"/>
  <c r="AN72" i="12"/>
  <c r="AM72" i="12"/>
  <c r="AL72" i="12"/>
  <c r="AT72" i="12"/>
  <c r="AT90" i="12"/>
  <c r="AS90" i="12"/>
  <c r="AR90" i="12"/>
  <c r="AQ90" i="12"/>
  <c r="AP90" i="12"/>
  <c r="AO90" i="12"/>
  <c r="AN90" i="12"/>
  <c r="AM90" i="12"/>
  <c r="AL90" i="12"/>
  <c r="AB159" i="12"/>
  <c r="AC159" i="12"/>
  <c r="H159" i="12"/>
  <c r="AG159" i="12"/>
  <c r="AS55" i="12"/>
  <c r="AR55" i="12"/>
  <c r="AQ55" i="12"/>
  <c r="AP55" i="12"/>
  <c r="AO55" i="12"/>
  <c r="AN55" i="12"/>
  <c r="AM55" i="12"/>
  <c r="AL55" i="12"/>
  <c r="AT55" i="12"/>
  <c r="AD100" i="12"/>
  <c r="I100" i="12"/>
  <c r="U100" i="12"/>
  <c r="AT140" i="12"/>
  <c r="AS140" i="12"/>
  <c r="AR140" i="12"/>
  <c r="AQ140" i="12"/>
  <c r="AP140" i="12"/>
  <c r="AO140" i="12"/>
  <c r="AN140" i="12"/>
  <c r="AM140" i="12"/>
  <c r="AL140" i="12"/>
  <c r="AT165" i="12"/>
  <c r="AS165" i="12"/>
  <c r="AR165" i="12"/>
  <c r="AQ165" i="12"/>
  <c r="AP165" i="12"/>
  <c r="AO165" i="12"/>
  <c r="AN165" i="12"/>
  <c r="AM165" i="12"/>
  <c r="AL165" i="12"/>
  <c r="AD208" i="12"/>
  <c r="I208" i="12"/>
  <c r="U208" i="12"/>
  <c r="AS237" i="12"/>
  <c r="AR237" i="12"/>
  <c r="AQ237" i="12"/>
  <c r="AP237" i="12"/>
  <c r="AO237" i="12"/>
  <c r="AN237" i="12"/>
  <c r="AM237" i="12"/>
  <c r="AL237" i="12"/>
  <c r="AT237" i="12"/>
  <c r="AD153" i="12"/>
  <c r="H153" i="12"/>
  <c r="U153" i="12"/>
  <c r="AD203" i="12"/>
  <c r="I203" i="12"/>
  <c r="U203" i="12"/>
  <c r="AS168" i="12"/>
  <c r="AR168" i="12"/>
  <c r="AQ168" i="12"/>
  <c r="AP168" i="12"/>
  <c r="AO168" i="12"/>
  <c r="AN168" i="12"/>
  <c r="AM168" i="12"/>
  <c r="AL168" i="12"/>
  <c r="AT168" i="12"/>
  <c r="AD210" i="12"/>
  <c r="AG210" i="12"/>
  <c r="I210" i="12"/>
  <c r="U210" i="12"/>
  <c r="AB210" i="12"/>
  <c r="K242" i="12"/>
  <c r="AF242" i="12"/>
  <c r="L273" i="12"/>
  <c r="AF273" i="12"/>
  <c r="AS78" i="12"/>
  <c r="AR78" i="12"/>
  <c r="AQ78" i="12"/>
  <c r="AP78" i="12"/>
  <c r="AO78" i="12"/>
  <c r="AN78" i="12"/>
  <c r="AM78" i="12"/>
  <c r="AL78" i="12"/>
  <c r="AT78" i="12"/>
  <c r="AS116" i="12"/>
  <c r="AT116" i="12"/>
  <c r="AR116" i="12"/>
  <c r="AQ116" i="12"/>
  <c r="AP116" i="12"/>
  <c r="AO116" i="12"/>
  <c r="AN116" i="12"/>
  <c r="AM116" i="12"/>
  <c r="AL116" i="12"/>
  <c r="L279" i="12"/>
  <c r="AF279" i="12"/>
  <c r="AA181" i="12"/>
  <c r="AB181" i="12"/>
  <c r="AD104" i="12"/>
  <c r="I104" i="12"/>
  <c r="U104" i="12"/>
  <c r="AU22" i="8"/>
  <c r="AT216" i="12"/>
  <c r="AS216" i="12"/>
  <c r="AR216" i="12"/>
  <c r="AQ216" i="12"/>
  <c r="AP216" i="12"/>
  <c r="AO216" i="12"/>
  <c r="AN216" i="12"/>
  <c r="AM216" i="12"/>
  <c r="AL216" i="12"/>
  <c r="AA233" i="12"/>
  <c r="AG233" i="12"/>
  <c r="L276" i="12"/>
  <c r="AF276" i="12"/>
  <c r="AC54" i="8"/>
  <c r="I54" i="8"/>
  <c r="Q54" i="8" s="1"/>
  <c r="AD96" i="12"/>
  <c r="I96" i="12"/>
  <c r="U96" i="12"/>
  <c r="AS252" i="12"/>
  <c r="AR252" i="12"/>
  <c r="AQ252" i="12"/>
  <c r="AP252" i="12"/>
  <c r="AO252" i="12"/>
  <c r="AN252" i="12"/>
  <c r="AM252" i="12"/>
  <c r="AL252" i="12"/>
  <c r="AT252" i="12"/>
  <c r="L284" i="12"/>
  <c r="AF284" i="12"/>
  <c r="J238" i="8"/>
  <c r="AD182" i="12"/>
  <c r="I182" i="12"/>
  <c r="U182" i="12"/>
  <c r="AG182" i="12"/>
  <c r="AB182" i="12"/>
  <c r="AF230" i="12"/>
  <c r="K230" i="12"/>
  <c r="L283" i="12"/>
  <c r="AF283" i="12"/>
  <c r="AC65" i="8"/>
  <c r="I65" i="8"/>
  <c r="Q65" i="8" s="1"/>
  <c r="AE269" i="12"/>
  <c r="L269" i="12"/>
  <c r="AC262" i="8"/>
  <c r="K262" i="8"/>
  <c r="AT254" i="12"/>
  <c r="AS254" i="12"/>
  <c r="AR254" i="12"/>
  <c r="AQ254" i="12"/>
  <c r="AP254" i="12"/>
  <c r="AO254" i="12"/>
  <c r="AN254" i="12"/>
  <c r="AM254" i="12"/>
  <c r="AL254" i="12"/>
  <c r="AD206" i="12"/>
  <c r="I206" i="12"/>
  <c r="U206" i="12"/>
  <c r="AT218" i="12"/>
  <c r="AS218" i="12"/>
  <c r="AR218" i="12"/>
  <c r="AQ218" i="12"/>
  <c r="AP218" i="12"/>
  <c r="AO218" i="12"/>
  <c r="AN218" i="12"/>
  <c r="AM218" i="12"/>
  <c r="AL218" i="12"/>
  <c r="AE229" i="12"/>
  <c r="J229" i="12"/>
  <c r="AS258" i="12"/>
  <c r="AR258" i="12"/>
  <c r="AQ258" i="12"/>
  <c r="AP258" i="12"/>
  <c r="AO258" i="12"/>
  <c r="AN258" i="12"/>
  <c r="AM258" i="12"/>
  <c r="AL258" i="12"/>
  <c r="AT258" i="12"/>
  <c r="AT278" i="12"/>
  <c r="AS278" i="12"/>
  <c r="AR278" i="12"/>
  <c r="AQ278" i="12"/>
  <c r="AP278" i="12"/>
  <c r="AO278" i="12"/>
  <c r="AN278" i="12"/>
  <c r="AM278" i="12"/>
  <c r="AL278" i="12"/>
  <c r="I63" i="8"/>
  <c r="Q63" i="8" s="1"/>
  <c r="AD40" i="12"/>
  <c r="I40" i="12"/>
  <c r="U40" i="12"/>
  <c r="AD157" i="12"/>
  <c r="I157" i="12"/>
  <c r="U157" i="12"/>
  <c r="AS277" i="12"/>
  <c r="AR277" i="12"/>
  <c r="AQ277" i="12"/>
  <c r="AP277" i="12"/>
  <c r="AO277" i="12"/>
  <c r="AN277" i="12"/>
  <c r="AM277" i="12"/>
  <c r="AL277" i="12"/>
  <c r="AT277" i="12"/>
  <c r="L299" i="12"/>
  <c r="AF299" i="12"/>
  <c r="AU177" i="8"/>
  <c r="BK66" i="8"/>
  <c r="BJ66" i="8"/>
  <c r="BI66" i="8"/>
  <c r="BH66" i="8"/>
  <c r="BG66" i="8"/>
  <c r="BF66" i="8"/>
  <c r="BE66" i="8"/>
  <c r="BD66" i="8"/>
  <c r="BC66" i="8"/>
  <c r="AT65" i="8"/>
  <c r="AS65" i="8" s="1"/>
  <c r="AR65" i="8" s="1"/>
  <c r="AQ65" i="8" s="1"/>
  <c r="AP65" i="8" s="1"/>
  <c r="AO65" i="8" s="1"/>
  <c r="AN65" i="8" s="1"/>
  <c r="AM65" i="8" s="1"/>
  <c r="AL65" i="8" s="1"/>
  <c r="AC330" i="8"/>
  <c r="AT283" i="8"/>
  <c r="AS283" i="8" s="1"/>
  <c r="AR283" i="8" s="1"/>
  <c r="AQ283" i="8" s="1"/>
  <c r="AP283" i="8" s="1"/>
  <c r="AO283" i="8" s="1"/>
  <c r="AN283" i="8" s="1"/>
  <c r="AM283" i="8" s="1"/>
  <c r="AL283" i="8" s="1"/>
  <c r="AT154" i="8"/>
  <c r="AS154" i="8" s="1"/>
  <c r="AR154" i="8" s="1"/>
  <c r="AQ154" i="8" s="1"/>
  <c r="AP154" i="8" s="1"/>
  <c r="AO154" i="8" s="1"/>
  <c r="AN154" i="8" s="1"/>
  <c r="AM154" i="8" s="1"/>
  <c r="AL154" i="8" s="1"/>
  <c r="AT122" i="8"/>
  <c r="AS122" i="8" s="1"/>
  <c r="AR122" i="8" s="1"/>
  <c r="AQ122" i="8" s="1"/>
  <c r="AP122" i="8" s="1"/>
  <c r="AO122" i="8" s="1"/>
  <c r="AN122" i="8" s="1"/>
  <c r="AM122" i="8" s="1"/>
  <c r="AL122" i="8" s="1"/>
  <c r="AT330" i="8"/>
  <c r="AS330" i="8" s="1"/>
  <c r="AR330" i="8" s="1"/>
  <c r="AQ330" i="8" s="1"/>
  <c r="AP330" i="8" s="1"/>
  <c r="AO330" i="8" s="1"/>
  <c r="AN330" i="8" s="1"/>
  <c r="AM330" i="8" s="1"/>
  <c r="AL330" i="8" s="1"/>
  <c r="AJ330" i="8" s="1"/>
  <c r="BJ5" i="14"/>
  <c r="BI5" i="14"/>
  <c r="BH5" i="14"/>
  <c r="BG5" i="14"/>
  <c r="BF5" i="14"/>
  <c r="BE5" i="14"/>
  <c r="BD5" i="14"/>
  <c r="BC5" i="14"/>
  <c r="BK5" i="14"/>
  <c r="BJ28" i="14"/>
  <c r="BI28" i="14"/>
  <c r="BH28" i="14"/>
  <c r="BG28" i="14"/>
  <c r="BF28" i="14"/>
  <c r="BE28" i="14"/>
  <c r="BD28" i="14"/>
  <c r="BC28" i="14"/>
  <c r="BK28" i="14"/>
  <c r="BA45" i="14"/>
  <c r="AZ45" i="14"/>
  <c r="AX45" i="14"/>
  <c r="BB45" i="14"/>
  <c r="BI8" i="14"/>
  <c r="BH8" i="14"/>
  <c r="BG8" i="14"/>
  <c r="BF8" i="14"/>
  <c r="BE8" i="14"/>
  <c r="BD8" i="14"/>
  <c r="BC8" i="14"/>
  <c r="BJ8" i="14"/>
  <c r="BK8" i="14"/>
  <c r="AT24" i="14"/>
  <c r="AS24" i="14"/>
  <c r="AR24" i="14"/>
  <c r="AQ24" i="14"/>
  <c r="AP24" i="14"/>
  <c r="AO24" i="14"/>
  <c r="AN24" i="14"/>
  <c r="AM24" i="14"/>
  <c r="AL24" i="14"/>
  <c r="AS59" i="14"/>
  <c r="AR59" i="14"/>
  <c r="AQ59" i="14"/>
  <c r="AP59" i="14"/>
  <c r="AO59" i="14"/>
  <c r="AN59" i="14"/>
  <c r="AM59" i="14"/>
  <c r="AL59" i="14"/>
  <c r="AT59" i="14"/>
  <c r="BB52" i="14"/>
  <c r="BA52" i="14"/>
  <c r="BB60" i="14"/>
  <c r="BA60" i="14"/>
  <c r="BA36" i="14"/>
  <c r="BB36" i="14"/>
  <c r="AT61" i="14"/>
  <c r="AS61" i="14"/>
  <c r="AR61" i="14"/>
  <c r="AQ61" i="14"/>
  <c r="AP61" i="14"/>
  <c r="AO61" i="14"/>
  <c r="AN61" i="14"/>
  <c r="AM61" i="14"/>
  <c r="AL61" i="14"/>
  <c r="AC23" i="14"/>
  <c r="H23" i="14"/>
  <c r="AT72" i="14"/>
  <c r="AS72" i="14"/>
  <c r="AR72" i="14"/>
  <c r="AQ72" i="14"/>
  <c r="AP72" i="14"/>
  <c r="AO72" i="14"/>
  <c r="AN72" i="14"/>
  <c r="AM72" i="14"/>
  <c r="AL72" i="14"/>
  <c r="AT83" i="14"/>
  <c r="AS83" i="14"/>
  <c r="AR83" i="14"/>
  <c r="AQ83" i="14"/>
  <c r="AP83" i="14"/>
  <c r="AO83" i="14"/>
  <c r="AN83" i="14"/>
  <c r="AM83" i="14"/>
  <c r="AL83" i="14"/>
  <c r="AC87" i="14"/>
  <c r="H87" i="14"/>
  <c r="U87" i="14"/>
  <c r="AT75" i="14"/>
  <c r="AS75" i="14"/>
  <c r="AR75" i="14"/>
  <c r="AQ75" i="14"/>
  <c r="AP75" i="14"/>
  <c r="AO75" i="14"/>
  <c r="AN75" i="14"/>
  <c r="AM75" i="14"/>
  <c r="AL75" i="14"/>
  <c r="AT68" i="14"/>
  <c r="AS68" i="14"/>
  <c r="AR68" i="14"/>
  <c r="AQ68" i="14"/>
  <c r="AP68" i="14"/>
  <c r="AO68" i="14"/>
  <c r="AN68" i="14"/>
  <c r="AM68" i="14"/>
  <c r="AL68" i="14"/>
  <c r="AC131" i="14"/>
  <c r="H131" i="14"/>
  <c r="U131" i="14"/>
  <c r="AT53" i="14"/>
  <c r="AS53" i="14"/>
  <c r="AR53" i="14"/>
  <c r="AQ53" i="14"/>
  <c r="AP53" i="14"/>
  <c r="AO53" i="14"/>
  <c r="AN53" i="14"/>
  <c r="AM53" i="14"/>
  <c r="AL53" i="14"/>
  <c r="AS119" i="14"/>
  <c r="AR119" i="14"/>
  <c r="AQ119" i="14"/>
  <c r="AP119" i="14"/>
  <c r="AO119" i="14"/>
  <c r="AN119" i="14"/>
  <c r="AM119" i="14"/>
  <c r="AL119" i="14"/>
  <c r="AT119" i="14"/>
  <c r="AC147" i="14"/>
  <c r="I147" i="14"/>
  <c r="U147" i="14"/>
  <c r="AC107" i="14"/>
  <c r="I107" i="14"/>
  <c r="U107" i="14"/>
  <c r="AQ163" i="14"/>
  <c r="AP163" i="14"/>
  <c r="AO163" i="14"/>
  <c r="AN163" i="14"/>
  <c r="AM163" i="14"/>
  <c r="AL163" i="14"/>
  <c r="AT163" i="14"/>
  <c r="AS163" i="14"/>
  <c r="AR163" i="14"/>
  <c r="AT102" i="14"/>
  <c r="AS102" i="14"/>
  <c r="AR102" i="14"/>
  <c r="AQ102" i="14"/>
  <c r="AP102" i="14"/>
  <c r="AO102" i="14"/>
  <c r="AN102" i="14"/>
  <c r="AM102" i="14"/>
  <c r="AL102" i="14"/>
  <c r="AC127" i="14"/>
  <c r="I127" i="14"/>
  <c r="U127" i="14"/>
  <c r="AC115" i="14"/>
  <c r="I115" i="14"/>
  <c r="U115" i="14"/>
  <c r="AJ197" i="14"/>
  <c r="AK197" i="14"/>
  <c r="AI197" i="14"/>
  <c r="AH197" i="14"/>
  <c r="AA197" i="14"/>
  <c r="AJ205" i="14"/>
  <c r="AK205" i="14"/>
  <c r="AI205" i="14"/>
  <c r="AC135" i="14"/>
  <c r="I135" i="14"/>
  <c r="U135" i="14"/>
  <c r="AC180" i="14"/>
  <c r="I180" i="14"/>
  <c r="U180" i="14"/>
  <c r="AC222" i="14"/>
  <c r="J222" i="14"/>
  <c r="AT111" i="14"/>
  <c r="AS111" i="14"/>
  <c r="AR111" i="14"/>
  <c r="AQ111" i="14"/>
  <c r="AP111" i="14"/>
  <c r="AO111" i="14"/>
  <c r="AN111" i="14"/>
  <c r="AM111" i="14"/>
  <c r="AL111" i="14"/>
  <c r="AT244" i="14"/>
  <c r="AS244" i="14"/>
  <c r="AR244" i="14"/>
  <c r="AQ244" i="14"/>
  <c r="AP244" i="14"/>
  <c r="AO244" i="14"/>
  <c r="AN244" i="14"/>
  <c r="AM244" i="14"/>
  <c r="AL244" i="14"/>
  <c r="AT188" i="14"/>
  <c r="AS188" i="14"/>
  <c r="AR188" i="14"/>
  <c r="AQ188" i="14"/>
  <c r="AP188" i="14"/>
  <c r="AO188" i="14"/>
  <c r="AN188" i="14"/>
  <c r="AM188" i="14"/>
  <c r="AL188" i="14"/>
  <c r="AT235" i="14"/>
  <c r="AS235" i="14"/>
  <c r="AR235" i="14"/>
  <c r="AQ235" i="14"/>
  <c r="AP235" i="14"/>
  <c r="AO235" i="14"/>
  <c r="AN235" i="14"/>
  <c r="AM235" i="14"/>
  <c r="AL235" i="14"/>
  <c r="AR253" i="14"/>
  <c r="AQ253" i="14"/>
  <c r="AP253" i="14"/>
  <c r="AO253" i="14"/>
  <c r="AN253" i="14"/>
  <c r="AM253" i="14"/>
  <c r="AL253" i="14"/>
  <c r="AT253" i="14"/>
  <c r="AS253" i="14"/>
  <c r="AS164" i="14"/>
  <c r="AR164" i="14"/>
  <c r="AQ164" i="14"/>
  <c r="AP164" i="14"/>
  <c r="AO164" i="14"/>
  <c r="AN164" i="14"/>
  <c r="AM164" i="14"/>
  <c r="AL164" i="14"/>
  <c r="AT164" i="14"/>
  <c r="AS240" i="14"/>
  <c r="AR240" i="14"/>
  <c r="AQ240" i="14"/>
  <c r="AP240" i="14"/>
  <c r="AO240" i="14"/>
  <c r="AN240" i="14"/>
  <c r="AM240" i="14"/>
  <c r="AL240" i="14"/>
  <c r="AT240" i="14"/>
  <c r="AT246" i="14"/>
  <c r="AP246" i="14"/>
  <c r="AO246" i="14"/>
  <c r="AN246" i="14"/>
  <c r="AM246" i="14"/>
  <c r="AL246" i="14"/>
  <c r="AS246" i="14"/>
  <c r="AR246" i="14"/>
  <c r="AQ246" i="14"/>
  <c r="I73" i="14"/>
  <c r="U73" i="14"/>
  <c r="AC73" i="14"/>
  <c r="AC225" i="14"/>
  <c r="I225" i="14"/>
  <c r="U225" i="14"/>
  <c r="AS247" i="14"/>
  <c r="AR247" i="14"/>
  <c r="AQ247" i="14"/>
  <c r="AP247" i="14"/>
  <c r="AO247" i="14"/>
  <c r="AN247" i="14"/>
  <c r="AM247" i="14"/>
  <c r="AL247" i="14"/>
  <c r="AT247" i="14"/>
  <c r="K257" i="14"/>
  <c r="AC257" i="14"/>
  <c r="AR285" i="14"/>
  <c r="AQ285" i="14"/>
  <c r="AP285" i="14"/>
  <c r="AO285" i="14"/>
  <c r="AN285" i="14"/>
  <c r="AM285" i="14"/>
  <c r="AL285" i="14"/>
  <c r="AT285" i="14"/>
  <c r="AS285" i="14"/>
  <c r="AS299" i="14"/>
  <c r="AR299" i="14"/>
  <c r="AQ299" i="14"/>
  <c r="AP299" i="14"/>
  <c r="AO299" i="14"/>
  <c r="AN299" i="14"/>
  <c r="AM299" i="14"/>
  <c r="AL299" i="14"/>
  <c r="AT299" i="14"/>
  <c r="AS276" i="14"/>
  <c r="AR276" i="14"/>
  <c r="AQ276" i="14"/>
  <c r="AP276" i="14"/>
  <c r="AO276" i="14"/>
  <c r="AN276" i="14"/>
  <c r="AM276" i="14"/>
  <c r="AL276" i="14"/>
  <c r="AT276" i="14"/>
  <c r="BJ13" i="13"/>
  <c r="BI13" i="13"/>
  <c r="BH13" i="13"/>
  <c r="BG13" i="13"/>
  <c r="BF13" i="13"/>
  <c r="BE13" i="13"/>
  <c r="BD13" i="13"/>
  <c r="BC13" i="13"/>
  <c r="BK13" i="13"/>
  <c r="K303" i="14"/>
  <c r="AC303" i="14"/>
  <c r="BJ7" i="13"/>
  <c r="BI7" i="13"/>
  <c r="BH7" i="13"/>
  <c r="BG7" i="13"/>
  <c r="BF7" i="13"/>
  <c r="BE7" i="13"/>
  <c r="BD7" i="13"/>
  <c r="BC7" i="13"/>
  <c r="BK7" i="13"/>
  <c r="K300" i="14"/>
  <c r="AC300" i="14"/>
  <c r="BK41" i="13"/>
  <c r="BJ41" i="13"/>
  <c r="BI41" i="13"/>
  <c r="BH41" i="13"/>
  <c r="BG41" i="13"/>
  <c r="BF41" i="13"/>
  <c r="BE41" i="13"/>
  <c r="BD41" i="13"/>
  <c r="BC41" i="13"/>
  <c r="AC268" i="14"/>
  <c r="J268" i="14"/>
  <c r="BJ8" i="13"/>
  <c r="BI8" i="13"/>
  <c r="BH8" i="13"/>
  <c r="BG8" i="13"/>
  <c r="BF8" i="13"/>
  <c r="BE8" i="13"/>
  <c r="BD8" i="13"/>
  <c r="BC8" i="13"/>
  <c r="BK8" i="13"/>
  <c r="H27" i="13"/>
  <c r="U27" i="13"/>
  <c r="AC27" i="13"/>
  <c r="AS36" i="13"/>
  <c r="AR36" i="13"/>
  <c r="AQ36" i="13"/>
  <c r="AP36" i="13"/>
  <c r="AO36" i="13"/>
  <c r="AN36" i="13"/>
  <c r="AM36" i="13"/>
  <c r="AL36" i="13"/>
  <c r="AT36" i="13"/>
  <c r="AT57" i="13"/>
  <c r="AS57" i="13"/>
  <c r="AR57" i="13"/>
  <c r="AQ57" i="13"/>
  <c r="AP57" i="13"/>
  <c r="AO57" i="13"/>
  <c r="AN57" i="13"/>
  <c r="AM57" i="13"/>
  <c r="AL57" i="13"/>
  <c r="AI67" i="13"/>
  <c r="AJ67" i="13"/>
  <c r="AK67" i="13"/>
  <c r="AJ75" i="13"/>
  <c r="AK75" i="13"/>
  <c r="AI75" i="13"/>
  <c r="AT38" i="13"/>
  <c r="AS38" i="13"/>
  <c r="AR38" i="13"/>
  <c r="AQ38" i="13"/>
  <c r="AP38" i="13"/>
  <c r="AO38" i="13"/>
  <c r="AN38" i="13"/>
  <c r="AM38" i="13"/>
  <c r="AL38" i="13"/>
  <c r="AT142" i="13"/>
  <c r="AS142" i="13"/>
  <c r="AR142" i="13"/>
  <c r="AQ142" i="13"/>
  <c r="AP142" i="13"/>
  <c r="AO142" i="13"/>
  <c r="AN142" i="13"/>
  <c r="AM142" i="13"/>
  <c r="AL142" i="13"/>
  <c r="AZ59" i="13"/>
  <c r="AX59" i="13"/>
  <c r="AT68" i="13"/>
  <c r="AS68" i="13"/>
  <c r="AR68" i="13"/>
  <c r="AQ68" i="13"/>
  <c r="AP68" i="13"/>
  <c r="AO68" i="13"/>
  <c r="AN68" i="13"/>
  <c r="AM68" i="13"/>
  <c r="AL68" i="13"/>
  <c r="AJ162" i="13"/>
  <c r="AK162" i="13"/>
  <c r="AI162" i="13"/>
  <c r="AH162" i="13"/>
  <c r="AA162" i="13"/>
  <c r="AD96" i="13"/>
  <c r="I96" i="13"/>
  <c r="U96" i="13"/>
  <c r="AD117" i="13"/>
  <c r="I117" i="13"/>
  <c r="U117" i="13"/>
  <c r="AD126" i="13"/>
  <c r="AD134" i="13"/>
  <c r="AT92" i="13"/>
  <c r="AS92" i="13"/>
  <c r="AR92" i="13"/>
  <c r="AQ92" i="13"/>
  <c r="AP92" i="13"/>
  <c r="AO92" i="13"/>
  <c r="AN92" i="13"/>
  <c r="AM92" i="13"/>
  <c r="AL92" i="13"/>
  <c r="AC159" i="13"/>
  <c r="H159" i="13"/>
  <c r="U159" i="13"/>
  <c r="AS149" i="13"/>
  <c r="AR149" i="13"/>
  <c r="AQ149" i="13"/>
  <c r="AP149" i="13"/>
  <c r="AO149" i="13"/>
  <c r="AN149" i="13"/>
  <c r="AM149" i="13"/>
  <c r="AL149" i="13"/>
  <c r="AT149" i="13"/>
  <c r="AD196" i="13"/>
  <c r="I196" i="13"/>
  <c r="U196" i="13"/>
  <c r="AP219" i="13"/>
  <c r="AO219" i="13"/>
  <c r="AN219" i="13"/>
  <c r="AM219" i="13"/>
  <c r="AL219" i="13"/>
  <c r="AT219" i="13"/>
  <c r="AS219" i="13"/>
  <c r="AR219" i="13"/>
  <c r="AQ219" i="13"/>
  <c r="AD211" i="13"/>
  <c r="AG211" i="13"/>
  <c r="I211" i="13"/>
  <c r="U211" i="13"/>
  <c r="AB211" i="13"/>
  <c r="AH156" i="13"/>
  <c r="AA156" i="13"/>
  <c r="AR47" i="13"/>
  <c r="AQ47" i="13"/>
  <c r="AP47" i="13"/>
  <c r="AO47" i="13"/>
  <c r="AN47" i="13"/>
  <c r="AM47" i="13"/>
  <c r="AL47" i="13"/>
  <c r="AS47" i="13"/>
  <c r="AT47" i="13"/>
  <c r="AD154" i="13"/>
  <c r="I154" i="13"/>
  <c r="U154" i="13"/>
  <c r="AT235" i="13"/>
  <c r="AS235" i="13"/>
  <c r="AR235" i="13"/>
  <c r="AQ235" i="13"/>
  <c r="AP235" i="13"/>
  <c r="AO235" i="13"/>
  <c r="AN235" i="13"/>
  <c r="AM235" i="13"/>
  <c r="AL235" i="13"/>
  <c r="AA262" i="13"/>
  <c r="AA278" i="13"/>
  <c r="BK7" i="12"/>
  <c r="BJ7" i="12"/>
  <c r="BI7" i="12"/>
  <c r="BH7" i="12"/>
  <c r="BG7" i="12"/>
  <c r="BF7" i="12"/>
  <c r="BE7" i="12"/>
  <c r="BD7" i="12"/>
  <c r="BC7" i="12"/>
  <c r="BK8" i="12"/>
  <c r="BJ8" i="12"/>
  <c r="BI8" i="12"/>
  <c r="BH8" i="12"/>
  <c r="BG8" i="12"/>
  <c r="BF8" i="12"/>
  <c r="BE8" i="12"/>
  <c r="BD8" i="12"/>
  <c r="BC8" i="12"/>
  <c r="K273" i="13"/>
  <c r="AF273" i="13"/>
  <c r="BK12" i="12"/>
  <c r="BJ12" i="12"/>
  <c r="BI12" i="12"/>
  <c r="BH12" i="12"/>
  <c r="BG12" i="12"/>
  <c r="BF12" i="12"/>
  <c r="BE12" i="12"/>
  <c r="BD12" i="12"/>
  <c r="BC12" i="12"/>
  <c r="AF241" i="13"/>
  <c r="K241" i="13"/>
  <c r="AT267" i="13"/>
  <c r="AS267" i="13"/>
  <c r="AR267" i="13"/>
  <c r="AQ267" i="13"/>
  <c r="AP267" i="13"/>
  <c r="AO267" i="13"/>
  <c r="AN267" i="13"/>
  <c r="AM267" i="13"/>
  <c r="AL267" i="13"/>
  <c r="AS283" i="13"/>
  <c r="AR283" i="13"/>
  <c r="AQ283" i="13"/>
  <c r="AP283" i="13"/>
  <c r="AO283" i="13"/>
  <c r="AN283" i="13"/>
  <c r="AM283" i="13"/>
  <c r="AL283" i="13"/>
  <c r="AT283" i="13"/>
  <c r="K277" i="13"/>
  <c r="AF277" i="13"/>
  <c r="AB30" i="12"/>
  <c r="AD30" i="12"/>
  <c r="I30" i="12"/>
  <c r="U30" i="12"/>
  <c r="AG30" i="12"/>
  <c r="AT209" i="13"/>
  <c r="AS209" i="13"/>
  <c r="AR209" i="13"/>
  <c r="AQ209" i="13"/>
  <c r="AP209" i="13"/>
  <c r="AO209" i="13"/>
  <c r="AN209" i="13"/>
  <c r="AM209" i="13"/>
  <c r="AL209" i="13"/>
  <c r="AI52" i="12"/>
  <c r="AH52" i="12"/>
  <c r="AA52" i="12"/>
  <c r="AJ52" i="12"/>
  <c r="AK52" i="12"/>
  <c r="AR148" i="13"/>
  <c r="AQ148" i="13"/>
  <c r="AP148" i="13"/>
  <c r="AO148" i="13"/>
  <c r="AN148" i="13"/>
  <c r="AM148" i="13"/>
  <c r="AL148" i="13"/>
  <c r="AT148" i="13"/>
  <c r="AS148" i="13"/>
  <c r="BK3" i="12"/>
  <c r="BJ3" i="12"/>
  <c r="BI3" i="12"/>
  <c r="BH3" i="12"/>
  <c r="BG3" i="12"/>
  <c r="BF3" i="12"/>
  <c r="BE3" i="12"/>
  <c r="BD3" i="12"/>
  <c r="BC3" i="12"/>
  <c r="AS76" i="12"/>
  <c r="AR76" i="12"/>
  <c r="AQ76" i="12"/>
  <c r="AP76" i="12"/>
  <c r="AO76" i="12"/>
  <c r="AN76" i="12"/>
  <c r="AM76" i="12"/>
  <c r="AL76" i="12"/>
  <c r="AT76" i="12"/>
  <c r="AT94" i="12"/>
  <c r="AS94" i="12"/>
  <c r="AR94" i="12"/>
  <c r="AQ94" i="12"/>
  <c r="AP94" i="12"/>
  <c r="AO94" i="12"/>
  <c r="AN94" i="12"/>
  <c r="AM94" i="12"/>
  <c r="AL94" i="12"/>
  <c r="AC27" i="12"/>
  <c r="H27" i="12"/>
  <c r="U27" i="12"/>
  <c r="AT24" i="12"/>
  <c r="AS24" i="12"/>
  <c r="AR24" i="12"/>
  <c r="AQ24" i="12"/>
  <c r="AP24" i="12"/>
  <c r="AO24" i="12"/>
  <c r="AN24" i="12"/>
  <c r="AM24" i="12"/>
  <c r="AL24" i="12"/>
  <c r="AB126" i="12"/>
  <c r="AD126" i="12"/>
  <c r="AG126" i="12"/>
  <c r="I126" i="12"/>
  <c r="U126" i="12"/>
  <c r="AD56" i="12"/>
  <c r="I56" i="12"/>
  <c r="U56" i="12"/>
  <c r="AD66" i="12"/>
  <c r="I66" i="12"/>
  <c r="U66" i="12"/>
  <c r="BA52" i="12"/>
  <c r="AZ52" i="12"/>
  <c r="AX52" i="12"/>
  <c r="BB52" i="12"/>
  <c r="AD98" i="12"/>
  <c r="I98" i="12"/>
  <c r="U98" i="12"/>
  <c r="AJ114" i="12"/>
  <c r="AI114" i="12"/>
  <c r="AK114" i="12"/>
  <c r="AT208" i="12"/>
  <c r="AS208" i="12"/>
  <c r="AR208" i="12"/>
  <c r="AQ208" i="12"/>
  <c r="AP208" i="12"/>
  <c r="AO208" i="12"/>
  <c r="AN208" i="12"/>
  <c r="AM208" i="12"/>
  <c r="AL208" i="12"/>
  <c r="AA199" i="12"/>
  <c r="AB199" i="12"/>
  <c r="AT273" i="12"/>
  <c r="AS273" i="12"/>
  <c r="AR273" i="12"/>
  <c r="AQ273" i="12"/>
  <c r="AP273" i="12"/>
  <c r="AO273" i="12"/>
  <c r="AN273" i="12"/>
  <c r="AM273" i="12"/>
  <c r="AL273" i="12"/>
  <c r="L297" i="12"/>
  <c r="AF297" i="12"/>
  <c r="AD116" i="12"/>
  <c r="I116" i="12"/>
  <c r="U116" i="12"/>
  <c r="AT184" i="12"/>
  <c r="AS184" i="12"/>
  <c r="AR184" i="12"/>
  <c r="AQ184" i="12"/>
  <c r="AP184" i="12"/>
  <c r="AO184" i="12"/>
  <c r="AN184" i="12"/>
  <c r="AM184" i="12"/>
  <c r="AL184" i="12"/>
  <c r="AD132" i="12"/>
  <c r="I132" i="12"/>
  <c r="U132" i="12"/>
  <c r="AD164" i="12"/>
  <c r="I164" i="12"/>
  <c r="U164" i="12"/>
  <c r="AD197" i="12"/>
  <c r="I197" i="12"/>
  <c r="U197" i="12"/>
  <c r="AT279" i="12"/>
  <c r="AS279" i="12"/>
  <c r="AR279" i="12"/>
  <c r="AQ279" i="12"/>
  <c r="AP279" i="12"/>
  <c r="AO279" i="12"/>
  <c r="AN279" i="12"/>
  <c r="AM279" i="12"/>
  <c r="AL279" i="12"/>
  <c r="AD181" i="12"/>
  <c r="I181" i="12"/>
  <c r="U181" i="12"/>
  <c r="AA185" i="12"/>
  <c r="AA296" i="12"/>
  <c r="AD199" i="12"/>
  <c r="I199" i="12"/>
  <c r="U199" i="12"/>
  <c r="AG199" i="12"/>
  <c r="AT274" i="12"/>
  <c r="AS274" i="12"/>
  <c r="AR274" i="12"/>
  <c r="AQ274" i="12"/>
  <c r="AP274" i="12"/>
  <c r="AO274" i="12"/>
  <c r="AN274" i="12"/>
  <c r="AM274" i="12"/>
  <c r="AL274" i="12"/>
  <c r="L252" i="12"/>
  <c r="AF252" i="12"/>
  <c r="AC249" i="8"/>
  <c r="K249" i="8"/>
  <c r="AT219" i="12"/>
  <c r="AS219" i="12"/>
  <c r="AR219" i="12"/>
  <c r="AQ219" i="12"/>
  <c r="AP219" i="12"/>
  <c r="AO219" i="12"/>
  <c r="AN219" i="12"/>
  <c r="AM219" i="12"/>
  <c r="AL219" i="12"/>
  <c r="AS226" i="12"/>
  <c r="AR226" i="12"/>
  <c r="AQ226" i="12"/>
  <c r="AP226" i="12"/>
  <c r="AO226" i="12"/>
  <c r="AN226" i="12"/>
  <c r="AM226" i="12"/>
  <c r="AL226" i="12"/>
  <c r="AT226" i="12"/>
  <c r="AT251" i="12"/>
  <c r="AS251" i="12"/>
  <c r="AR251" i="12"/>
  <c r="AQ251" i="12"/>
  <c r="AP251" i="12"/>
  <c r="AO251" i="12"/>
  <c r="AN251" i="12"/>
  <c r="AM251" i="12"/>
  <c r="AL251" i="12"/>
  <c r="AD215" i="12"/>
  <c r="I215" i="12"/>
  <c r="U215" i="12"/>
  <c r="K245" i="12"/>
  <c r="AF245" i="12"/>
  <c r="I207" i="8"/>
  <c r="Q207" i="8" s="1"/>
  <c r="L254" i="12"/>
  <c r="AE254" i="12"/>
  <c r="AT298" i="12"/>
  <c r="AS298" i="12"/>
  <c r="AR298" i="12"/>
  <c r="AQ298" i="12"/>
  <c r="AP298" i="12"/>
  <c r="AO298" i="12"/>
  <c r="AN298" i="12"/>
  <c r="AM298" i="12"/>
  <c r="AL298" i="12"/>
  <c r="L258" i="12"/>
  <c r="AE258" i="12"/>
  <c r="L278" i="12"/>
  <c r="AF278" i="12"/>
  <c r="AS291" i="12"/>
  <c r="AR291" i="12"/>
  <c r="AQ291" i="12"/>
  <c r="AP291" i="12"/>
  <c r="AO291" i="12"/>
  <c r="AN291" i="12"/>
  <c r="AM291" i="12"/>
  <c r="AL291" i="12"/>
  <c r="AT291" i="12"/>
  <c r="AU190" i="8"/>
  <c r="AT40" i="12"/>
  <c r="AS40" i="12"/>
  <c r="AR40" i="12"/>
  <c r="AQ40" i="12"/>
  <c r="AP40" i="12"/>
  <c r="AO40" i="12"/>
  <c r="AN40" i="12"/>
  <c r="AM40" i="12"/>
  <c r="AL40" i="12"/>
  <c r="AN92" i="12"/>
  <c r="AM92" i="12"/>
  <c r="AL92" i="12"/>
  <c r="AT92" i="12"/>
  <c r="AS92" i="12"/>
  <c r="AR92" i="12"/>
  <c r="AQ92" i="12"/>
  <c r="AP92" i="12"/>
  <c r="AO92" i="12"/>
  <c r="AF277" i="12"/>
  <c r="L277" i="12"/>
  <c r="AC66" i="8"/>
  <c r="I66" i="8"/>
  <c r="Q66" i="8" s="1"/>
  <c r="AT252" i="8"/>
  <c r="AS252" i="8" s="1"/>
  <c r="AR252" i="8" s="1"/>
  <c r="AQ252" i="8" s="1"/>
  <c r="AP252" i="8" s="1"/>
  <c r="AO252" i="8" s="1"/>
  <c r="AN252" i="8" s="1"/>
  <c r="AM252" i="8" s="1"/>
  <c r="AL252" i="8" s="1"/>
  <c r="AT165" i="8"/>
  <c r="AS165" i="8" s="1"/>
  <c r="AR165" i="8" s="1"/>
  <c r="AQ165" i="8" s="1"/>
  <c r="AP165" i="8" s="1"/>
  <c r="AO165" i="8"/>
  <c r="AN165" i="8" s="1"/>
  <c r="AM165" i="8" s="1"/>
  <c r="AL165" i="8" s="1"/>
  <c r="AT125" i="8"/>
  <c r="AS125" i="8" s="1"/>
  <c r="AR125" i="8" s="1"/>
  <c r="AQ125" i="8" s="1"/>
  <c r="AP125" i="8" s="1"/>
  <c r="AO125" i="8" s="1"/>
  <c r="AN125" i="8" s="1"/>
  <c r="AM125" i="8" s="1"/>
  <c r="AL125" i="8" s="1"/>
  <c r="AT211" i="8"/>
  <c r="AS211" i="8" s="1"/>
  <c r="AR211" i="8" s="1"/>
  <c r="AQ211" i="8" s="1"/>
  <c r="AP211" i="8" s="1"/>
  <c r="AO211" i="8" s="1"/>
  <c r="AN211" i="8" s="1"/>
  <c r="AM211" i="8" s="1"/>
  <c r="AL211" i="8" s="1"/>
  <c r="AT132" i="8"/>
  <c r="AS132" i="8" s="1"/>
  <c r="AR132" i="8" s="1"/>
  <c r="AQ132" i="8" s="1"/>
  <c r="AP132" i="8" s="1"/>
  <c r="AO132" i="8" s="1"/>
  <c r="AN132" i="8" s="1"/>
  <c r="AM132" i="8" s="1"/>
  <c r="AL132" i="8" s="1"/>
  <c r="AT91" i="8"/>
  <c r="AS91" i="8" s="1"/>
  <c r="AR91" i="8" s="1"/>
  <c r="AQ91" i="8" s="1"/>
  <c r="AP91" i="8" s="1"/>
  <c r="AO91" i="8" s="1"/>
  <c r="AN91" i="8" s="1"/>
  <c r="AM91" i="8" s="1"/>
  <c r="AL91" i="8" s="1"/>
  <c r="AU226" i="8"/>
  <c r="AU141" i="8"/>
  <c r="AU40" i="8"/>
  <c r="R131" i="14"/>
  <c r="T131" i="14" s="1"/>
  <c r="BJ7" i="14"/>
  <c r="BI7" i="14"/>
  <c r="BH7" i="14"/>
  <c r="BG7" i="14"/>
  <c r="BF7" i="14"/>
  <c r="BE7" i="14"/>
  <c r="BD7" i="14"/>
  <c r="BC7" i="14"/>
  <c r="BK7" i="14"/>
  <c r="AC25" i="14"/>
  <c r="H25" i="14"/>
  <c r="U25" i="14"/>
  <c r="BJ18" i="14"/>
  <c r="BI18" i="14"/>
  <c r="BH18" i="14"/>
  <c r="BG18" i="14"/>
  <c r="BF18" i="14"/>
  <c r="BE18" i="14"/>
  <c r="BD18" i="14"/>
  <c r="BC18" i="14"/>
  <c r="BK18" i="14"/>
  <c r="BK10" i="14"/>
  <c r="BJ10" i="14"/>
  <c r="BI10" i="14"/>
  <c r="BH10" i="14"/>
  <c r="BG10" i="14"/>
  <c r="BF10" i="14"/>
  <c r="BE10" i="14"/>
  <c r="BD10" i="14"/>
  <c r="BC10" i="14"/>
  <c r="BA35" i="14"/>
  <c r="BB35" i="14"/>
  <c r="BA59" i="14"/>
  <c r="AZ59" i="14"/>
  <c r="AX59" i="14"/>
  <c r="BB59" i="14"/>
  <c r="AC43" i="14"/>
  <c r="J43" i="14"/>
  <c r="AT57" i="14"/>
  <c r="AS57" i="14"/>
  <c r="AR57" i="14"/>
  <c r="AQ57" i="14"/>
  <c r="AP57" i="14"/>
  <c r="AO57" i="14"/>
  <c r="AN57" i="14"/>
  <c r="AM57" i="14"/>
  <c r="AL57" i="14"/>
  <c r="AC76" i="14"/>
  <c r="I76" i="14"/>
  <c r="U76" i="14"/>
  <c r="AT52" i="14"/>
  <c r="AS52" i="14"/>
  <c r="AR52" i="14"/>
  <c r="AQ52" i="14"/>
  <c r="AP52" i="14"/>
  <c r="AO52" i="14"/>
  <c r="AN52" i="14"/>
  <c r="AM52" i="14"/>
  <c r="AL52" i="14"/>
  <c r="AC118" i="14"/>
  <c r="I118" i="14"/>
  <c r="U118" i="14"/>
  <c r="AB134" i="14"/>
  <c r="AC134" i="14"/>
  <c r="I134" i="14"/>
  <c r="U134" i="14"/>
  <c r="AG134" i="14"/>
  <c r="AS100" i="14"/>
  <c r="AR100" i="14"/>
  <c r="AQ100" i="14"/>
  <c r="AP100" i="14"/>
  <c r="AO100" i="14"/>
  <c r="AN100" i="14"/>
  <c r="AM100" i="14"/>
  <c r="AL100" i="14"/>
  <c r="AT100" i="14"/>
  <c r="I81" i="14"/>
  <c r="U81" i="14"/>
  <c r="AC81" i="14"/>
  <c r="AS131" i="14"/>
  <c r="AR131" i="14"/>
  <c r="AQ131" i="14"/>
  <c r="AP131" i="14"/>
  <c r="AO131" i="14"/>
  <c r="AN131" i="14"/>
  <c r="AM131" i="14"/>
  <c r="AL131" i="14"/>
  <c r="AT131" i="14"/>
  <c r="AC139" i="14"/>
  <c r="I139" i="14"/>
  <c r="U139" i="14"/>
  <c r="AR147" i="14"/>
  <c r="AQ147" i="14"/>
  <c r="AP147" i="14"/>
  <c r="AO147" i="14"/>
  <c r="AN147" i="14"/>
  <c r="AM147" i="14"/>
  <c r="AL147" i="14"/>
  <c r="AT147" i="14"/>
  <c r="AS147" i="14"/>
  <c r="AS107" i="14"/>
  <c r="AR107" i="14"/>
  <c r="AQ107" i="14"/>
  <c r="AP107" i="14"/>
  <c r="AO107" i="14"/>
  <c r="AN107" i="14"/>
  <c r="AM107" i="14"/>
  <c r="AL107" i="14"/>
  <c r="AT107" i="14"/>
  <c r="AO124" i="14"/>
  <c r="AN124" i="14"/>
  <c r="AM124" i="14"/>
  <c r="AL124" i="14"/>
  <c r="AT124" i="14"/>
  <c r="AS124" i="14"/>
  <c r="AR124" i="14"/>
  <c r="AQ124" i="14"/>
  <c r="AP124" i="14"/>
  <c r="AS127" i="14"/>
  <c r="AR127" i="14"/>
  <c r="AQ127" i="14"/>
  <c r="AP127" i="14"/>
  <c r="AO127" i="14"/>
  <c r="AN127" i="14"/>
  <c r="AM127" i="14"/>
  <c r="AL127" i="14"/>
  <c r="AT127" i="14"/>
  <c r="AH48" i="14"/>
  <c r="AA48" i="14"/>
  <c r="AS94" i="14"/>
  <c r="AR94" i="14"/>
  <c r="AQ94" i="14"/>
  <c r="AP94" i="14"/>
  <c r="AO94" i="14"/>
  <c r="AN94" i="14"/>
  <c r="AM94" i="14"/>
  <c r="AL94" i="14"/>
  <c r="AT94" i="14"/>
  <c r="AP115" i="14"/>
  <c r="AO115" i="14"/>
  <c r="AN115" i="14"/>
  <c r="AM115" i="14"/>
  <c r="AL115" i="14"/>
  <c r="AS115" i="14"/>
  <c r="AR115" i="14"/>
  <c r="AQ115" i="14"/>
  <c r="AT115" i="14"/>
  <c r="AT135" i="14"/>
  <c r="AS135" i="14"/>
  <c r="AR135" i="14"/>
  <c r="AQ135" i="14"/>
  <c r="AP135" i="14"/>
  <c r="AO135" i="14"/>
  <c r="AN135" i="14"/>
  <c r="AM135" i="14"/>
  <c r="AL135" i="14"/>
  <c r="AH99" i="14"/>
  <c r="AA99" i="14"/>
  <c r="AC234" i="14"/>
  <c r="J234" i="14"/>
  <c r="AC217" i="14"/>
  <c r="J217" i="14"/>
  <c r="AT184" i="14"/>
  <c r="AS184" i="14"/>
  <c r="AR184" i="14"/>
  <c r="AQ184" i="14"/>
  <c r="AP184" i="14"/>
  <c r="AO184" i="14"/>
  <c r="AN184" i="14"/>
  <c r="AM184" i="14"/>
  <c r="AL184" i="14"/>
  <c r="K244" i="14"/>
  <c r="AC244" i="14"/>
  <c r="AC213" i="14"/>
  <c r="I213" i="14"/>
  <c r="U213" i="14"/>
  <c r="AT261" i="14"/>
  <c r="AS261" i="14"/>
  <c r="AR261" i="14"/>
  <c r="AQ261" i="14"/>
  <c r="AP261" i="14"/>
  <c r="AO261" i="14"/>
  <c r="AN261" i="14"/>
  <c r="AM261" i="14"/>
  <c r="AL261" i="14"/>
  <c r="AQ84" i="14"/>
  <c r="AP84" i="14"/>
  <c r="AO84" i="14"/>
  <c r="AN84" i="14"/>
  <c r="AM84" i="14"/>
  <c r="AL84" i="14"/>
  <c r="AT84" i="14"/>
  <c r="AS84" i="14"/>
  <c r="AR84" i="14"/>
  <c r="K235" i="14"/>
  <c r="AC235" i="14"/>
  <c r="AS251" i="14"/>
  <c r="AR251" i="14"/>
  <c r="AQ251" i="14"/>
  <c r="AP251" i="14"/>
  <c r="AO251" i="14"/>
  <c r="AN251" i="14"/>
  <c r="AM251" i="14"/>
  <c r="AL251" i="14"/>
  <c r="AT251" i="14"/>
  <c r="AC211" i="14"/>
  <c r="I211" i="14"/>
  <c r="U211" i="14"/>
  <c r="AC253" i="14"/>
  <c r="K253" i="14"/>
  <c r="AB271" i="14"/>
  <c r="AC271" i="14"/>
  <c r="K271" i="14"/>
  <c r="AG271" i="14"/>
  <c r="AN256" i="14"/>
  <c r="AM256" i="14"/>
  <c r="AL256" i="14"/>
  <c r="AT256" i="14"/>
  <c r="AS256" i="14"/>
  <c r="AR256" i="14"/>
  <c r="AQ256" i="14"/>
  <c r="AP256" i="14"/>
  <c r="AO256" i="14"/>
  <c r="AT181" i="14"/>
  <c r="AS181" i="14"/>
  <c r="AR181" i="14"/>
  <c r="AQ181" i="14"/>
  <c r="AP181" i="14"/>
  <c r="AO181" i="14"/>
  <c r="AN181" i="14"/>
  <c r="AM181" i="14"/>
  <c r="AL181" i="14"/>
  <c r="AT169" i="14"/>
  <c r="AS169" i="14"/>
  <c r="AR169" i="14"/>
  <c r="AQ169" i="14"/>
  <c r="AP169" i="14"/>
  <c r="AO169" i="14"/>
  <c r="AN169" i="14"/>
  <c r="AM169" i="14"/>
  <c r="AL169" i="14"/>
  <c r="AT225" i="14"/>
  <c r="AS225" i="14"/>
  <c r="AR225" i="14"/>
  <c r="AQ225" i="14"/>
  <c r="AP225" i="14"/>
  <c r="AO225" i="14"/>
  <c r="AN225" i="14"/>
  <c r="AM225" i="14"/>
  <c r="AL225" i="14"/>
  <c r="K247" i="14"/>
  <c r="AC247" i="14"/>
  <c r="K301" i="14"/>
  <c r="AC301" i="14"/>
  <c r="AS280" i="14"/>
  <c r="AR280" i="14"/>
  <c r="AQ280" i="14"/>
  <c r="AP280" i="14"/>
  <c r="AO280" i="14"/>
  <c r="AN280" i="14"/>
  <c r="AM280" i="14"/>
  <c r="AL280" i="14"/>
  <c r="AT280" i="14"/>
  <c r="AC276" i="14"/>
  <c r="K276" i="14"/>
  <c r="J267" i="14"/>
  <c r="AC267" i="14"/>
  <c r="AO283" i="14"/>
  <c r="AN283" i="14"/>
  <c r="AM283" i="14"/>
  <c r="AL283" i="14"/>
  <c r="AT283" i="14"/>
  <c r="AS283" i="14"/>
  <c r="AR283" i="14"/>
  <c r="AQ283" i="14"/>
  <c r="AP283" i="14"/>
  <c r="BJ37" i="13"/>
  <c r="BI37" i="13"/>
  <c r="BH37" i="13"/>
  <c r="BG37" i="13"/>
  <c r="BF37" i="13"/>
  <c r="BE37" i="13"/>
  <c r="BD37" i="13"/>
  <c r="BC37" i="13"/>
  <c r="BK37" i="13"/>
  <c r="BK12" i="13"/>
  <c r="BJ12" i="13"/>
  <c r="BI12" i="13"/>
  <c r="BH12" i="13"/>
  <c r="BG12" i="13"/>
  <c r="BF12" i="13"/>
  <c r="BE12" i="13"/>
  <c r="BD12" i="13"/>
  <c r="BC12" i="13"/>
  <c r="K292" i="14"/>
  <c r="AC292" i="14"/>
  <c r="BJ15" i="13"/>
  <c r="BI15" i="13"/>
  <c r="BH15" i="13"/>
  <c r="BG15" i="13"/>
  <c r="BF15" i="13"/>
  <c r="BE15" i="13"/>
  <c r="BD15" i="13"/>
  <c r="BC15" i="13"/>
  <c r="BK15" i="13"/>
  <c r="BJ43" i="13"/>
  <c r="BI43" i="13"/>
  <c r="BH43" i="13"/>
  <c r="BG43" i="13"/>
  <c r="BF43" i="13"/>
  <c r="BE43" i="13"/>
  <c r="BD43" i="13"/>
  <c r="BC43" i="13"/>
  <c r="BK43" i="13"/>
  <c r="H22" i="13"/>
  <c r="U22" i="13"/>
  <c r="AC22" i="13"/>
  <c r="AT48" i="13"/>
  <c r="AS48" i="13"/>
  <c r="AR48" i="13"/>
  <c r="AQ48" i="13"/>
  <c r="AP48" i="13"/>
  <c r="AO48" i="13"/>
  <c r="AN48" i="13"/>
  <c r="AM48" i="13"/>
  <c r="AL48" i="13"/>
  <c r="AD76" i="13"/>
  <c r="I76" i="13"/>
  <c r="U76" i="13"/>
  <c r="AI161" i="13"/>
  <c r="AJ161" i="13"/>
  <c r="AK161" i="13"/>
  <c r="AD72" i="13"/>
  <c r="I72" i="13"/>
  <c r="U72" i="13"/>
  <c r="AD182" i="13"/>
  <c r="I182" i="13"/>
  <c r="U182" i="13"/>
  <c r="AS96" i="13"/>
  <c r="AR96" i="13"/>
  <c r="AQ96" i="13"/>
  <c r="AP96" i="13"/>
  <c r="AO96" i="13"/>
  <c r="AN96" i="13"/>
  <c r="AM96" i="13"/>
  <c r="AL96" i="13"/>
  <c r="AT96" i="13"/>
  <c r="AD129" i="13"/>
  <c r="I129" i="13"/>
  <c r="U129" i="13"/>
  <c r="AD171" i="13"/>
  <c r="I171" i="13"/>
  <c r="U171" i="13"/>
  <c r="AT229" i="13"/>
  <c r="AS229" i="13"/>
  <c r="AR229" i="13"/>
  <c r="AQ229" i="13"/>
  <c r="AP229" i="13"/>
  <c r="AO229" i="13"/>
  <c r="AN229" i="13"/>
  <c r="AM229" i="13"/>
  <c r="AL229" i="13"/>
  <c r="AT233" i="13"/>
  <c r="AS233" i="13"/>
  <c r="AR233" i="13"/>
  <c r="AQ233" i="13"/>
  <c r="AP233" i="13"/>
  <c r="AO233" i="13"/>
  <c r="AN233" i="13"/>
  <c r="AM233" i="13"/>
  <c r="AL233" i="13"/>
  <c r="AH17" i="12"/>
  <c r="AI17" i="12"/>
  <c r="AK17" i="12"/>
  <c r="AB17" i="12"/>
  <c r="AG17" i="12"/>
  <c r="AT155" i="13"/>
  <c r="AS155" i="13"/>
  <c r="AR155" i="13"/>
  <c r="AQ155" i="13"/>
  <c r="AP155" i="13"/>
  <c r="AO155" i="13"/>
  <c r="AN155" i="13"/>
  <c r="AM155" i="13"/>
  <c r="AL155" i="13"/>
  <c r="AA211" i="13"/>
  <c r="BK5" i="12"/>
  <c r="BJ5" i="12"/>
  <c r="BI5" i="12"/>
  <c r="BH5" i="12"/>
  <c r="BG5" i="12"/>
  <c r="BF5" i="12"/>
  <c r="BE5" i="12"/>
  <c r="BD5" i="12"/>
  <c r="BC5" i="12"/>
  <c r="AD85" i="13"/>
  <c r="I85" i="13"/>
  <c r="U85" i="13"/>
  <c r="K274" i="13"/>
  <c r="AF274" i="13"/>
  <c r="K290" i="13"/>
  <c r="AF290" i="13"/>
  <c r="AT205" i="13"/>
  <c r="AS205" i="13"/>
  <c r="AR205" i="13"/>
  <c r="AQ205" i="13"/>
  <c r="AP205" i="13"/>
  <c r="AO205" i="13"/>
  <c r="AN205" i="13"/>
  <c r="AM205" i="13"/>
  <c r="AL205" i="13"/>
  <c r="J238" i="13"/>
  <c r="AE238" i="13"/>
  <c r="I136" i="13"/>
  <c r="U136" i="13"/>
  <c r="AD136" i="13"/>
  <c r="BK6" i="12"/>
  <c r="BJ6" i="12"/>
  <c r="BI6" i="12"/>
  <c r="BH6" i="12"/>
  <c r="BG6" i="12"/>
  <c r="BF6" i="12"/>
  <c r="BE6" i="12"/>
  <c r="BD6" i="12"/>
  <c r="BC6" i="12"/>
  <c r="J267" i="13"/>
  <c r="AE267" i="13"/>
  <c r="AT25" i="12"/>
  <c r="AS25" i="12"/>
  <c r="AR25" i="12"/>
  <c r="AQ25" i="12"/>
  <c r="AP25" i="12"/>
  <c r="AO25" i="12"/>
  <c r="AN25" i="12"/>
  <c r="AM25" i="12"/>
  <c r="AL25" i="12"/>
  <c r="AT289" i="13"/>
  <c r="AS289" i="13"/>
  <c r="AR289" i="13"/>
  <c r="AQ289" i="13"/>
  <c r="AP289" i="13"/>
  <c r="AO289" i="13"/>
  <c r="AN289" i="13"/>
  <c r="AM289" i="13"/>
  <c r="AL289" i="13"/>
  <c r="AF283" i="13"/>
  <c r="K283" i="13"/>
  <c r="AF249" i="13"/>
  <c r="K249" i="13"/>
  <c r="AE256" i="13"/>
  <c r="J256" i="13"/>
  <c r="AB54" i="12"/>
  <c r="AD54" i="12"/>
  <c r="I54" i="12"/>
  <c r="U54" i="12"/>
  <c r="AG54" i="12"/>
  <c r="AD209" i="13"/>
  <c r="I209" i="13"/>
  <c r="U209" i="13"/>
  <c r="AS281" i="13"/>
  <c r="AR281" i="13"/>
  <c r="AQ281" i="13"/>
  <c r="AP281" i="13"/>
  <c r="AO281" i="13"/>
  <c r="AN281" i="13"/>
  <c r="AM281" i="13"/>
  <c r="AL281" i="13"/>
  <c r="AT281" i="13"/>
  <c r="AT21" i="12"/>
  <c r="AS21" i="12"/>
  <c r="AR21" i="12"/>
  <c r="AQ21" i="12"/>
  <c r="AP21" i="12"/>
  <c r="AO21" i="12"/>
  <c r="AN21" i="12"/>
  <c r="AM21" i="12"/>
  <c r="AL21" i="12"/>
  <c r="BA37" i="12"/>
  <c r="BB37" i="12"/>
  <c r="AZ37" i="12"/>
  <c r="AX37" i="12"/>
  <c r="AA58" i="12"/>
  <c r="AT292" i="13"/>
  <c r="AS292" i="13"/>
  <c r="AR292" i="13"/>
  <c r="AQ292" i="13"/>
  <c r="AP292" i="13"/>
  <c r="AO292" i="13"/>
  <c r="AN292" i="13"/>
  <c r="AM292" i="13"/>
  <c r="AL292" i="13"/>
  <c r="AS31" i="12"/>
  <c r="AR31" i="12"/>
  <c r="AQ31" i="12"/>
  <c r="AP31" i="12"/>
  <c r="AO31" i="12"/>
  <c r="AN31" i="12"/>
  <c r="AM31" i="12"/>
  <c r="AL31" i="12"/>
  <c r="AT31" i="12"/>
  <c r="AQ47" i="12"/>
  <c r="AP47" i="12"/>
  <c r="AO47" i="12"/>
  <c r="AN47" i="12"/>
  <c r="AM47" i="12"/>
  <c r="AL47" i="12"/>
  <c r="AT47" i="12"/>
  <c r="AS47" i="12"/>
  <c r="AR47" i="12"/>
  <c r="AD120" i="12"/>
  <c r="I120" i="12"/>
  <c r="U120" i="12"/>
  <c r="H24" i="12"/>
  <c r="U24" i="12"/>
  <c r="AC24" i="12"/>
  <c r="AD62" i="12"/>
  <c r="I62" i="12"/>
  <c r="U62" i="12"/>
  <c r="AA103" i="12"/>
  <c r="AC103" i="12"/>
  <c r="AT56" i="12"/>
  <c r="AS56" i="12"/>
  <c r="AR56" i="12"/>
  <c r="AQ56" i="12"/>
  <c r="AP56" i="12"/>
  <c r="AO56" i="12"/>
  <c r="AN56" i="12"/>
  <c r="AM56" i="12"/>
  <c r="AL56" i="12"/>
  <c r="AT66" i="12"/>
  <c r="AS66" i="12"/>
  <c r="AR66" i="12"/>
  <c r="AQ66" i="12"/>
  <c r="AP66" i="12"/>
  <c r="AO66" i="12"/>
  <c r="AN66" i="12"/>
  <c r="AM66" i="12"/>
  <c r="AL66" i="12"/>
  <c r="AD80" i="12"/>
  <c r="I80" i="12"/>
  <c r="U80" i="12"/>
  <c r="AT98" i="12"/>
  <c r="AS98" i="12"/>
  <c r="AR98" i="12"/>
  <c r="AQ98" i="12"/>
  <c r="AP98" i="12"/>
  <c r="AO98" i="12"/>
  <c r="AN98" i="12"/>
  <c r="AM98" i="12"/>
  <c r="AL98" i="12"/>
  <c r="AD115" i="12"/>
  <c r="I115" i="12"/>
  <c r="U115" i="12"/>
  <c r="AJ135" i="12"/>
  <c r="AK135" i="12"/>
  <c r="AI135" i="12"/>
  <c r="AH135" i="12"/>
  <c r="AA135" i="12"/>
  <c r="AA120" i="12"/>
  <c r="AG120" i="12"/>
  <c r="AA122" i="12"/>
  <c r="I118" i="12"/>
  <c r="U118" i="12"/>
  <c r="AD118" i="12"/>
  <c r="AT209" i="12"/>
  <c r="AS209" i="12"/>
  <c r="AR209" i="12"/>
  <c r="AQ209" i="12"/>
  <c r="AP209" i="12"/>
  <c r="AO209" i="12"/>
  <c r="AN209" i="12"/>
  <c r="AM209" i="12"/>
  <c r="AL209" i="12"/>
  <c r="AT239" i="12"/>
  <c r="AS239" i="12"/>
  <c r="AR239" i="12"/>
  <c r="AQ239" i="12"/>
  <c r="AP239" i="12"/>
  <c r="AO239" i="12"/>
  <c r="AN239" i="12"/>
  <c r="AM239" i="12"/>
  <c r="AL239" i="12"/>
  <c r="AA137" i="12"/>
  <c r="AD106" i="12"/>
  <c r="I106" i="12"/>
  <c r="U106" i="12"/>
  <c r="AD200" i="12"/>
  <c r="I200" i="12"/>
  <c r="U200" i="12"/>
  <c r="AB234" i="12"/>
  <c r="AE234" i="12"/>
  <c r="J234" i="12"/>
  <c r="AG234" i="12"/>
  <c r="L257" i="12"/>
  <c r="AF257" i="12"/>
  <c r="AT297" i="12"/>
  <c r="AS297" i="12"/>
  <c r="AR297" i="12"/>
  <c r="AQ297" i="12"/>
  <c r="AP297" i="12"/>
  <c r="AO297" i="12"/>
  <c r="AN297" i="12"/>
  <c r="AM297" i="12"/>
  <c r="AL297" i="12"/>
  <c r="AD133" i="12"/>
  <c r="I133" i="12"/>
  <c r="U133" i="12"/>
  <c r="AD165" i="12"/>
  <c r="I165" i="12"/>
  <c r="U165" i="12"/>
  <c r="AT132" i="12"/>
  <c r="AS132" i="12"/>
  <c r="AR132" i="12"/>
  <c r="AQ132" i="12"/>
  <c r="AP132" i="12"/>
  <c r="AO132" i="12"/>
  <c r="AN132" i="12"/>
  <c r="AM132" i="12"/>
  <c r="AL132" i="12"/>
  <c r="AR164" i="12"/>
  <c r="AQ164" i="12"/>
  <c r="AP164" i="12"/>
  <c r="AO164" i="12"/>
  <c r="AN164" i="12"/>
  <c r="AM164" i="12"/>
  <c r="AL164" i="12"/>
  <c r="AT164" i="12"/>
  <c r="AS164" i="12"/>
  <c r="AE228" i="12"/>
  <c r="J228" i="12"/>
  <c r="L255" i="12"/>
  <c r="AE255" i="12"/>
  <c r="L287" i="12"/>
  <c r="AF287" i="12"/>
  <c r="AA101" i="12"/>
  <c r="AD161" i="12"/>
  <c r="I161" i="12"/>
  <c r="U161" i="12"/>
  <c r="AD185" i="12"/>
  <c r="AB185" i="12"/>
  <c r="AG185" i="12"/>
  <c r="I185" i="12"/>
  <c r="U185" i="12"/>
  <c r="AT111" i="12"/>
  <c r="AS111" i="12"/>
  <c r="AR111" i="12"/>
  <c r="AQ111" i="12"/>
  <c r="AP111" i="12"/>
  <c r="AO111" i="12"/>
  <c r="AN111" i="12"/>
  <c r="AM111" i="12"/>
  <c r="AL111" i="12"/>
  <c r="J220" i="12"/>
  <c r="AE220" i="12"/>
  <c r="AP285" i="12"/>
  <c r="AO285" i="12"/>
  <c r="AN285" i="12"/>
  <c r="AM285" i="12"/>
  <c r="AL285" i="12"/>
  <c r="AS285" i="12"/>
  <c r="AR285" i="12"/>
  <c r="AQ285" i="12"/>
  <c r="AT285" i="12"/>
  <c r="AD186" i="12"/>
  <c r="I186" i="12"/>
  <c r="U186" i="12"/>
  <c r="L274" i="12"/>
  <c r="AF274" i="12"/>
  <c r="AT294" i="12"/>
  <c r="AQ294" i="12"/>
  <c r="AP294" i="12"/>
  <c r="AO294" i="12"/>
  <c r="AN294" i="12"/>
  <c r="AM294" i="12"/>
  <c r="AL294" i="12"/>
  <c r="AS294" i="12"/>
  <c r="AR294" i="12"/>
  <c r="AS293" i="12"/>
  <c r="AR293" i="12"/>
  <c r="AQ293" i="12"/>
  <c r="AP293" i="12"/>
  <c r="AO293" i="12"/>
  <c r="AT293" i="12"/>
  <c r="AN293" i="12"/>
  <c r="AM293" i="12"/>
  <c r="AL293" i="12"/>
  <c r="L251" i="12"/>
  <c r="AF251" i="12"/>
  <c r="AT282" i="12"/>
  <c r="AS282" i="12"/>
  <c r="AR282" i="12"/>
  <c r="AQ282" i="12"/>
  <c r="AP282" i="12"/>
  <c r="AO282" i="12"/>
  <c r="AN282" i="12"/>
  <c r="AM282" i="12"/>
  <c r="AL282" i="12"/>
  <c r="AT245" i="12"/>
  <c r="AS245" i="12"/>
  <c r="AR245" i="12"/>
  <c r="AQ245" i="12"/>
  <c r="AP245" i="12"/>
  <c r="AO245" i="12"/>
  <c r="AN245" i="12"/>
  <c r="AM245" i="12"/>
  <c r="AL245" i="12"/>
  <c r="AT48" i="12"/>
  <c r="AS48" i="12"/>
  <c r="AR48" i="12"/>
  <c r="AQ48" i="12"/>
  <c r="AP48" i="12"/>
  <c r="AO48" i="12"/>
  <c r="AN48" i="12"/>
  <c r="AM48" i="12"/>
  <c r="AL48" i="12"/>
  <c r="AS266" i="12"/>
  <c r="AR266" i="12"/>
  <c r="AQ266" i="12"/>
  <c r="AP266" i="12"/>
  <c r="AO266" i="12"/>
  <c r="AN266" i="12"/>
  <c r="AM266" i="12"/>
  <c r="AL266" i="12"/>
  <c r="AT266" i="12"/>
  <c r="L298" i="12"/>
  <c r="AF298" i="12"/>
  <c r="AD114" i="12"/>
  <c r="AE218" i="12"/>
  <c r="J218" i="12"/>
  <c r="L291" i="12"/>
  <c r="AF291" i="12"/>
  <c r="AD178" i="12"/>
  <c r="I178" i="12"/>
  <c r="U178" i="12"/>
  <c r="AD92" i="12"/>
  <c r="I92" i="12"/>
  <c r="U92" i="12"/>
  <c r="J43" i="8"/>
  <c r="AC43" i="8"/>
  <c r="AU53" i="8"/>
  <c r="AT90" i="8"/>
  <c r="AS90" i="8" s="1"/>
  <c r="AR90" i="8" s="1"/>
  <c r="AQ90" i="8" s="1"/>
  <c r="AP90" i="8" s="1"/>
  <c r="AO90" i="8" s="1"/>
  <c r="AN90" i="8" s="1"/>
  <c r="AM90" i="8" s="1"/>
  <c r="AL90" i="8" s="1"/>
  <c r="K332" i="8"/>
  <c r="AC327" i="8"/>
  <c r="AC339" i="8"/>
  <c r="K339" i="8"/>
  <c r="K341" i="8"/>
  <c r="AT240" i="8"/>
  <c r="AS240" i="8" s="1"/>
  <c r="AR240" i="8"/>
  <c r="AQ240" i="8" s="1"/>
  <c r="AP240" i="8" s="1"/>
  <c r="AO240" i="8" s="1"/>
  <c r="AN240" i="8" s="1"/>
  <c r="AM240" i="8" s="1"/>
  <c r="AL240" i="8" s="1"/>
  <c r="AT195" i="8"/>
  <c r="AS195" i="8" s="1"/>
  <c r="AR195" i="8" s="1"/>
  <c r="AQ195" i="8" s="1"/>
  <c r="AP195" i="8" s="1"/>
  <c r="AO195" i="8" s="1"/>
  <c r="AN195" i="8" s="1"/>
  <c r="AM195" i="8" s="1"/>
  <c r="AL195" i="8" s="1"/>
  <c r="AT46" i="8"/>
  <c r="AS46" i="8" s="1"/>
  <c r="AR46" i="8" s="1"/>
  <c r="AQ46" i="8" s="1"/>
  <c r="AP46" i="8" s="1"/>
  <c r="AO46" i="8" s="1"/>
  <c r="AN46" i="8" s="1"/>
  <c r="AM46" i="8" s="1"/>
  <c r="AL46" i="8" s="1"/>
  <c r="AC329" i="8"/>
  <c r="AU292" i="8"/>
  <c r="AU262" i="8"/>
  <c r="AU273" i="8"/>
  <c r="AU221" i="8"/>
  <c r="AU207" i="8"/>
  <c r="AU42" i="8"/>
  <c r="K330" i="8"/>
  <c r="AU341" i="8"/>
  <c r="AU332" i="8"/>
  <c r="AU29" i="8"/>
  <c r="AU242" i="8"/>
  <c r="AU297" i="8"/>
  <c r="AU290" i="8"/>
  <c r="AU307" i="8"/>
  <c r="AU266" i="8"/>
  <c r="AU264" i="8"/>
  <c r="AU269" i="8"/>
  <c r="AU236" i="8"/>
  <c r="AU204" i="8"/>
  <c r="AU217" i="8"/>
  <c r="AU222" i="8"/>
  <c r="AU203" i="8"/>
  <c r="AU186" i="8"/>
  <c r="AU170" i="8"/>
  <c r="AU124" i="8"/>
  <c r="AU137" i="8"/>
  <c r="AU114" i="8"/>
  <c r="AU119" i="8"/>
  <c r="AU83" i="8"/>
  <c r="AU43" i="8"/>
  <c r="AU337" i="8"/>
  <c r="AU41" i="8"/>
  <c r="AU338" i="8"/>
  <c r="AU23" i="8"/>
  <c r="AU284" i="8"/>
  <c r="K337" i="8"/>
  <c r="AC332" i="8"/>
  <c r="J238" i="6"/>
  <c r="AT22" i="14"/>
  <c r="AS22" i="14"/>
  <c r="AR22" i="14"/>
  <c r="AQ22" i="14"/>
  <c r="AP22" i="14"/>
  <c r="AO22" i="14"/>
  <c r="AN22" i="14"/>
  <c r="AM22" i="14"/>
  <c r="AL22" i="14"/>
  <c r="BK16" i="14"/>
  <c r="BJ16" i="14"/>
  <c r="BI16" i="14"/>
  <c r="BH16" i="14"/>
  <c r="BG16" i="14"/>
  <c r="BF16" i="14"/>
  <c r="BE16" i="14"/>
  <c r="BD16" i="14"/>
  <c r="BC16" i="14"/>
  <c r="BK6" i="14"/>
  <c r="BJ6" i="14"/>
  <c r="BI6" i="14"/>
  <c r="BH6" i="14"/>
  <c r="BG6" i="14"/>
  <c r="BF6" i="14"/>
  <c r="BE6" i="14"/>
  <c r="BD6" i="14"/>
  <c r="BC6" i="14"/>
  <c r="AS43" i="14"/>
  <c r="AR43" i="14"/>
  <c r="AQ43" i="14"/>
  <c r="AP43" i="14"/>
  <c r="AO43" i="14"/>
  <c r="AN43" i="14"/>
  <c r="AM43" i="14"/>
  <c r="AL43" i="14"/>
  <c r="AT43" i="14"/>
  <c r="AA58" i="14"/>
  <c r="AC24" i="14"/>
  <c r="AC62" i="14"/>
  <c r="I62" i="14"/>
  <c r="U62" i="14"/>
  <c r="AT79" i="14"/>
  <c r="AS79" i="14"/>
  <c r="AR79" i="14"/>
  <c r="AQ79" i="14"/>
  <c r="AP79" i="14"/>
  <c r="AO79" i="14"/>
  <c r="AN79" i="14"/>
  <c r="AM79" i="14"/>
  <c r="AL79" i="14"/>
  <c r="AI113" i="14"/>
  <c r="AJ113" i="14"/>
  <c r="AK113" i="14"/>
  <c r="AI129" i="14"/>
  <c r="AJ129" i="14"/>
  <c r="AK129" i="14"/>
  <c r="AI153" i="14"/>
  <c r="AJ153" i="14"/>
  <c r="AK153" i="14"/>
  <c r="AC105" i="14"/>
  <c r="I105" i="14"/>
  <c r="U105" i="14"/>
  <c r="AC82" i="14"/>
  <c r="I82" i="14"/>
  <c r="U82" i="14"/>
  <c r="AC103" i="14"/>
  <c r="H103" i="14"/>
  <c r="U103" i="14"/>
  <c r="AQ50" i="14"/>
  <c r="AP50" i="14"/>
  <c r="AO50" i="14"/>
  <c r="AN50" i="14"/>
  <c r="AM50" i="14"/>
  <c r="AL50" i="14"/>
  <c r="AS50" i="14"/>
  <c r="AR50" i="14"/>
  <c r="AT50" i="14"/>
  <c r="AS86" i="14"/>
  <c r="AR86" i="14"/>
  <c r="AQ86" i="14"/>
  <c r="AP86" i="14"/>
  <c r="AO86" i="14"/>
  <c r="AN86" i="14"/>
  <c r="AM86" i="14"/>
  <c r="AL86" i="14"/>
  <c r="AT86" i="14"/>
  <c r="I95" i="14"/>
  <c r="U95" i="14"/>
  <c r="AC95" i="14"/>
  <c r="AT139" i="14"/>
  <c r="AS139" i="14"/>
  <c r="AR139" i="14"/>
  <c r="AQ139" i="14"/>
  <c r="AP139" i="14"/>
  <c r="AO139" i="14"/>
  <c r="AN139" i="14"/>
  <c r="AM139" i="14"/>
  <c r="AL139" i="14"/>
  <c r="AT162" i="14"/>
  <c r="AS162" i="14"/>
  <c r="AR162" i="14"/>
  <c r="AQ162" i="14"/>
  <c r="AP162" i="14"/>
  <c r="AO162" i="14"/>
  <c r="AN162" i="14"/>
  <c r="AM162" i="14"/>
  <c r="AL162" i="14"/>
  <c r="AC192" i="14"/>
  <c r="I192" i="14"/>
  <c r="U192" i="14"/>
  <c r="AC204" i="14"/>
  <c r="I204" i="14"/>
  <c r="U204" i="14"/>
  <c r="AC216" i="14"/>
  <c r="J216" i="14"/>
  <c r="I102" i="14"/>
  <c r="U102" i="14"/>
  <c r="AC102" i="14"/>
  <c r="AC71" i="14"/>
  <c r="AC214" i="14"/>
  <c r="I214" i="14"/>
  <c r="U214" i="14"/>
  <c r="AC178" i="14"/>
  <c r="AR217" i="14"/>
  <c r="AQ217" i="14"/>
  <c r="AP217" i="14"/>
  <c r="AO217" i="14"/>
  <c r="AN217" i="14"/>
  <c r="AM217" i="14"/>
  <c r="AL217" i="14"/>
  <c r="AT217" i="14"/>
  <c r="AS217" i="14"/>
  <c r="AC221" i="14"/>
  <c r="J221" i="14"/>
  <c r="AP249" i="14"/>
  <c r="AO249" i="14"/>
  <c r="AN249" i="14"/>
  <c r="AM249" i="14"/>
  <c r="AL249" i="14"/>
  <c r="AT249" i="14"/>
  <c r="AS249" i="14"/>
  <c r="AR249" i="14"/>
  <c r="AQ249" i="14"/>
  <c r="AC195" i="14"/>
  <c r="I195" i="14"/>
  <c r="U195" i="14"/>
  <c r="AT213" i="14"/>
  <c r="AS213" i="14"/>
  <c r="AR213" i="14"/>
  <c r="AQ213" i="14"/>
  <c r="AP213" i="14"/>
  <c r="AO213" i="14"/>
  <c r="AN213" i="14"/>
  <c r="AM213" i="14"/>
  <c r="AL213" i="14"/>
  <c r="AC261" i="14"/>
  <c r="K261" i="14"/>
  <c r="AC84" i="14"/>
  <c r="I84" i="14"/>
  <c r="U84" i="14"/>
  <c r="AS239" i="14"/>
  <c r="AR239" i="14"/>
  <c r="AQ239" i="14"/>
  <c r="AP239" i="14"/>
  <c r="AO239" i="14"/>
  <c r="AN239" i="14"/>
  <c r="AM239" i="14"/>
  <c r="AL239" i="14"/>
  <c r="AT239" i="14"/>
  <c r="AC251" i="14"/>
  <c r="K251" i="14"/>
  <c r="AC164" i="14"/>
  <c r="I164" i="14"/>
  <c r="U164" i="14"/>
  <c r="AC187" i="14"/>
  <c r="I187" i="14"/>
  <c r="U187" i="14"/>
  <c r="AC229" i="14"/>
  <c r="J229" i="14"/>
  <c r="AT243" i="14"/>
  <c r="AS243" i="14"/>
  <c r="AR243" i="14"/>
  <c r="AQ243" i="14"/>
  <c r="AP243" i="14"/>
  <c r="AO243" i="14"/>
  <c r="AN243" i="14"/>
  <c r="AM243" i="14"/>
  <c r="AL243" i="14"/>
  <c r="AC274" i="14"/>
  <c r="K274" i="14"/>
  <c r="AT301" i="14"/>
  <c r="AS301" i="14"/>
  <c r="AR301" i="14"/>
  <c r="AQ301" i="14"/>
  <c r="AP301" i="14"/>
  <c r="AO301" i="14"/>
  <c r="AN301" i="14"/>
  <c r="AM301" i="14"/>
  <c r="AL301" i="14"/>
  <c r="K307" i="14"/>
  <c r="AC307" i="14"/>
  <c r="AT267" i="14"/>
  <c r="AS267" i="14"/>
  <c r="AR267" i="14"/>
  <c r="AQ267" i="14"/>
  <c r="AP267" i="14"/>
  <c r="AO267" i="14"/>
  <c r="AN267" i="14"/>
  <c r="AM267" i="14"/>
  <c r="AL267" i="14"/>
  <c r="K283" i="14"/>
  <c r="AC283" i="14"/>
  <c r="AT304" i="14"/>
  <c r="AS304" i="14"/>
  <c r="AR304" i="14"/>
  <c r="AQ304" i="14"/>
  <c r="AP304" i="14"/>
  <c r="AO304" i="14"/>
  <c r="AN304" i="14"/>
  <c r="AM304" i="14"/>
  <c r="AL304" i="14"/>
  <c r="BK5" i="13"/>
  <c r="BJ5" i="13"/>
  <c r="BI5" i="13"/>
  <c r="BH5" i="13"/>
  <c r="BG5" i="13"/>
  <c r="BF5" i="13"/>
  <c r="BE5" i="13"/>
  <c r="BD5" i="13"/>
  <c r="BC5" i="13"/>
  <c r="AR297" i="14"/>
  <c r="AQ297" i="14"/>
  <c r="AP297" i="14"/>
  <c r="AO297" i="14"/>
  <c r="AN297" i="14"/>
  <c r="AM297" i="14"/>
  <c r="AL297" i="14"/>
  <c r="AS297" i="14"/>
  <c r="AT297" i="14"/>
  <c r="K291" i="14"/>
  <c r="AC291" i="14"/>
  <c r="AG17" i="13"/>
  <c r="AH17" i="13"/>
  <c r="AI17" i="13"/>
  <c r="AB17" i="13"/>
  <c r="AS27" i="13"/>
  <c r="AR27" i="13"/>
  <c r="AQ27" i="13"/>
  <c r="AP27" i="13"/>
  <c r="AO27" i="13"/>
  <c r="AN27" i="13"/>
  <c r="AM27" i="13"/>
  <c r="AL27" i="13"/>
  <c r="AT27" i="13"/>
  <c r="AT44" i="13"/>
  <c r="AS44" i="13"/>
  <c r="AR44" i="13"/>
  <c r="AQ44" i="13"/>
  <c r="AP44" i="13"/>
  <c r="AO44" i="13"/>
  <c r="AN44" i="13"/>
  <c r="AM44" i="13"/>
  <c r="AL44" i="13"/>
  <c r="I56" i="13"/>
  <c r="U56" i="13"/>
  <c r="AD56" i="13"/>
  <c r="AT60" i="13"/>
  <c r="AS60" i="13"/>
  <c r="AR60" i="13"/>
  <c r="AQ60" i="13"/>
  <c r="AP60" i="13"/>
  <c r="AO60" i="13"/>
  <c r="AN60" i="13"/>
  <c r="AM60" i="13"/>
  <c r="AL60" i="13"/>
  <c r="AT39" i="13"/>
  <c r="AS39" i="13"/>
  <c r="AR39" i="13"/>
  <c r="AQ39" i="13"/>
  <c r="AP39" i="13"/>
  <c r="AO39" i="13"/>
  <c r="AN39" i="13"/>
  <c r="AM39" i="13"/>
  <c r="AL39" i="13"/>
  <c r="AD77" i="13"/>
  <c r="I77" i="13"/>
  <c r="U77" i="13"/>
  <c r="AC112" i="13"/>
  <c r="H112" i="13"/>
  <c r="U112" i="13"/>
  <c r="AA141" i="13"/>
  <c r="AT76" i="13"/>
  <c r="AS76" i="13"/>
  <c r="AR76" i="13"/>
  <c r="AQ76" i="13"/>
  <c r="AP76" i="13"/>
  <c r="AO76" i="13"/>
  <c r="AN76" i="13"/>
  <c r="AM76" i="13"/>
  <c r="AL76" i="13"/>
  <c r="AD116" i="13"/>
  <c r="I116" i="13"/>
  <c r="U116" i="13"/>
  <c r="AB173" i="13"/>
  <c r="AD173" i="13"/>
  <c r="I173" i="13"/>
  <c r="U173" i="13"/>
  <c r="AG173" i="13"/>
  <c r="AQ63" i="13"/>
  <c r="AT63" i="13"/>
  <c r="AP63" i="13"/>
  <c r="AO63" i="13"/>
  <c r="AN63" i="13"/>
  <c r="AM63" i="13"/>
  <c r="AL63" i="13"/>
  <c r="AR63" i="13"/>
  <c r="AS63" i="13"/>
  <c r="AR72" i="13"/>
  <c r="AQ72" i="13"/>
  <c r="AP72" i="13"/>
  <c r="AO72" i="13"/>
  <c r="AN72" i="13"/>
  <c r="AM72" i="13"/>
  <c r="AL72" i="13"/>
  <c r="AT72" i="13"/>
  <c r="AS72" i="13"/>
  <c r="AD132" i="13"/>
  <c r="I132" i="13"/>
  <c r="U132" i="13"/>
  <c r="AD97" i="13"/>
  <c r="I97" i="13"/>
  <c r="U97" i="13"/>
  <c r="AD156" i="13"/>
  <c r="AD59" i="13"/>
  <c r="AD199" i="13"/>
  <c r="I199" i="13"/>
  <c r="U199" i="13"/>
  <c r="AQ204" i="13"/>
  <c r="AP204" i="13"/>
  <c r="AO204" i="13"/>
  <c r="AN204" i="13"/>
  <c r="AM204" i="13"/>
  <c r="AL204" i="13"/>
  <c r="AR204" i="13"/>
  <c r="AT204" i="13"/>
  <c r="AS204" i="13"/>
  <c r="AT121" i="13"/>
  <c r="AS121" i="13"/>
  <c r="AR121" i="13"/>
  <c r="AQ121" i="13"/>
  <c r="AP121" i="13"/>
  <c r="AO121" i="13"/>
  <c r="AN121" i="13"/>
  <c r="AM121" i="13"/>
  <c r="AL121" i="13"/>
  <c r="AT137" i="13"/>
  <c r="AS137" i="13"/>
  <c r="AR137" i="13"/>
  <c r="AQ137" i="13"/>
  <c r="AP137" i="13"/>
  <c r="AO137" i="13"/>
  <c r="AN137" i="13"/>
  <c r="AM137" i="13"/>
  <c r="AL137" i="13"/>
  <c r="AT221" i="13"/>
  <c r="AQ221" i="13"/>
  <c r="AP221" i="13"/>
  <c r="AO221" i="13"/>
  <c r="AN221" i="13"/>
  <c r="AM221" i="13"/>
  <c r="AL221" i="13"/>
  <c r="AS221" i="13"/>
  <c r="AR221" i="13"/>
  <c r="AR274" i="13"/>
  <c r="AQ274" i="13"/>
  <c r="AP274" i="13"/>
  <c r="AO274" i="13"/>
  <c r="AN274" i="13"/>
  <c r="AM274" i="13"/>
  <c r="AL274" i="13"/>
  <c r="AT274" i="13"/>
  <c r="AS274" i="13"/>
  <c r="AS290" i="13"/>
  <c r="AR290" i="13"/>
  <c r="AQ290" i="13"/>
  <c r="AP290" i="13"/>
  <c r="AO290" i="13"/>
  <c r="AN290" i="13"/>
  <c r="AM290" i="13"/>
  <c r="AL290" i="13"/>
  <c r="AT290" i="13"/>
  <c r="AD207" i="13"/>
  <c r="I207" i="13"/>
  <c r="U207" i="13"/>
  <c r="AA240" i="13"/>
  <c r="K264" i="13"/>
  <c r="AF264" i="13"/>
  <c r="K280" i="13"/>
  <c r="AF280" i="13"/>
  <c r="K296" i="13"/>
  <c r="AF296" i="13"/>
  <c r="AP136" i="13"/>
  <c r="AO136" i="13"/>
  <c r="AN136" i="13"/>
  <c r="AM136" i="13"/>
  <c r="AL136" i="13"/>
  <c r="AR136" i="13"/>
  <c r="AQ136" i="13"/>
  <c r="AT136" i="13"/>
  <c r="AS136" i="13"/>
  <c r="BI20" i="12"/>
  <c r="BH20" i="12"/>
  <c r="BG20" i="12"/>
  <c r="BF20" i="12"/>
  <c r="BE20" i="12"/>
  <c r="BD20" i="12"/>
  <c r="BC20" i="12"/>
  <c r="BK20" i="12"/>
  <c r="BJ20" i="12"/>
  <c r="K289" i="13"/>
  <c r="AF289" i="13"/>
  <c r="AF240" i="13"/>
  <c r="AT249" i="13"/>
  <c r="AS249" i="13"/>
  <c r="AR249" i="13"/>
  <c r="AQ249" i="13"/>
  <c r="AP249" i="13"/>
  <c r="AO249" i="13"/>
  <c r="AN249" i="13"/>
  <c r="AM249" i="13"/>
  <c r="AL249" i="13"/>
  <c r="AT256" i="13"/>
  <c r="AS256" i="13"/>
  <c r="AR256" i="13"/>
  <c r="AQ256" i="13"/>
  <c r="AP256" i="13"/>
  <c r="AO256" i="13"/>
  <c r="AN256" i="13"/>
  <c r="AM256" i="13"/>
  <c r="AL256" i="13"/>
  <c r="K281" i="13"/>
  <c r="AF281" i="13"/>
  <c r="AA49" i="12"/>
  <c r="AF294" i="13"/>
  <c r="K292" i="13"/>
  <c r="AF292" i="13"/>
  <c r="AD60" i="12"/>
  <c r="I60" i="12"/>
  <c r="U60" i="12"/>
  <c r="AD84" i="12"/>
  <c r="I84" i="12"/>
  <c r="U84" i="12"/>
  <c r="AD102" i="12"/>
  <c r="I102" i="12"/>
  <c r="U102" i="12"/>
  <c r="BA33" i="12"/>
  <c r="BB33" i="12"/>
  <c r="AD42" i="12"/>
  <c r="AD39" i="12"/>
  <c r="I39" i="12"/>
  <c r="U39" i="12"/>
  <c r="AR62" i="12"/>
  <c r="AQ62" i="12"/>
  <c r="AP62" i="12"/>
  <c r="AO62" i="12"/>
  <c r="AN62" i="12"/>
  <c r="AM62" i="12"/>
  <c r="AL62" i="12"/>
  <c r="AT62" i="12"/>
  <c r="AS62" i="12"/>
  <c r="AD82" i="12"/>
  <c r="I82" i="12"/>
  <c r="U82" i="12"/>
  <c r="AS80" i="12"/>
  <c r="AR80" i="12"/>
  <c r="AQ80" i="12"/>
  <c r="AP80" i="12"/>
  <c r="AO80" i="12"/>
  <c r="AN80" i="12"/>
  <c r="AM80" i="12"/>
  <c r="AL80" i="12"/>
  <c r="AT80" i="12"/>
  <c r="AD151" i="12"/>
  <c r="I151" i="12"/>
  <c r="U151" i="12"/>
  <c r="AB179" i="12"/>
  <c r="AD179" i="12"/>
  <c r="I179" i="12"/>
  <c r="U179" i="12"/>
  <c r="AG179" i="12"/>
  <c r="AD61" i="12"/>
  <c r="I61" i="12"/>
  <c r="U61" i="12"/>
  <c r="AS118" i="12"/>
  <c r="AR118" i="12"/>
  <c r="AQ118" i="12"/>
  <c r="AP118" i="12"/>
  <c r="AO118" i="12"/>
  <c r="AN118" i="12"/>
  <c r="AM118" i="12"/>
  <c r="AL118" i="12"/>
  <c r="AT118" i="12"/>
  <c r="AS149" i="12"/>
  <c r="AR149" i="12"/>
  <c r="AQ149" i="12"/>
  <c r="AP149" i="12"/>
  <c r="AO149" i="12"/>
  <c r="AN149" i="12"/>
  <c r="AM149" i="12"/>
  <c r="AL149" i="12"/>
  <c r="AT149" i="12"/>
  <c r="AA191" i="12"/>
  <c r="AD137" i="12"/>
  <c r="I137" i="12"/>
  <c r="U137" i="12"/>
  <c r="AG137" i="12"/>
  <c r="AB137" i="12"/>
  <c r="AD193" i="12"/>
  <c r="I193" i="12"/>
  <c r="U193" i="12"/>
  <c r="AB193" i="12"/>
  <c r="AG193" i="12"/>
  <c r="AR106" i="12"/>
  <c r="AQ106" i="12"/>
  <c r="AP106" i="12"/>
  <c r="AO106" i="12"/>
  <c r="AN106" i="12"/>
  <c r="AM106" i="12"/>
  <c r="AL106" i="12"/>
  <c r="AS106" i="12"/>
  <c r="AT106" i="12"/>
  <c r="AT200" i="12"/>
  <c r="AS200" i="12"/>
  <c r="AR200" i="12"/>
  <c r="AQ200" i="12"/>
  <c r="AP200" i="12"/>
  <c r="AO200" i="12"/>
  <c r="AN200" i="12"/>
  <c r="AM200" i="12"/>
  <c r="AL200" i="12"/>
  <c r="AT217" i="12"/>
  <c r="AS217" i="12"/>
  <c r="AR217" i="12"/>
  <c r="AQ217" i="12"/>
  <c r="AP217" i="12"/>
  <c r="AO217" i="12"/>
  <c r="AN217" i="12"/>
  <c r="AM217" i="12"/>
  <c r="AL217" i="12"/>
  <c r="K235" i="12"/>
  <c r="AF235" i="12"/>
  <c r="AB235" i="12"/>
  <c r="AG235" i="12"/>
  <c r="AS257" i="12"/>
  <c r="AT257" i="12"/>
  <c r="AR257" i="12"/>
  <c r="AQ257" i="12"/>
  <c r="AP257" i="12"/>
  <c r="AO257" i="12"/>
  <c r="AN257" i="12"/>
  <c r="AM257" i="12"/>
  <c r="AL257" i="12"/>
  <c r="L281" i="12"/>
  <c r="AF281" i="12"/>
  <c r="AD212" i="12"/>
  <c r="I212" i="12"/>
  <c r="U212" i="12"/>
  <c r="AT246" i="12"/>
  <c r="AO246" i="12"/>
  <c r="AN246" i="12"/>
  <c r="AM246" i="12"/>
  <c r="AL246" i="12"/>
  <c r="AR246" i="12"/>
  <c r="AQ246" i="12"/>
  <c r="AP246" i="12"/>
  <c r="AS246" i="12"/>
  <c r="AT124" i="12"/>
  <c r="AS124" i="12"/>
  <c r="AR124" i="12"/>
  <c r="AQ124" i="12"/>
  <c r="AP124" i="12"/>
  <c r="AO124" i="12"/>
  <c r="AN124" i="12"/>
  <c r="AM124" i="12"/>
  <c r="AL124" i="12"/>
  <c r="AT198" i="12"/>
  <c r="AP198" i="12"/>
  <c r="AO198" i="12"/>
  <c r="AN198" i="12"/>
  <c r="AM198" i="12"/>
  <c r="AL198" i="12"/>
  <c r="AS198" i="12"/>
  <c r="AR198" i="12"/>
  <c r="AQ198" i="12"/>
  <c r="AS255" i="12"/>
  <c r="AR255" i="12"/>
  <c r="AQ255" i="12"/>
  <c r="AP255" i="12"/>
  <c r="AO255" i="12"/>
  <c r="AN255" i="12"/>
  <c r="AM255" i="12"/>
  <c r="AL255" i="12"/>
  <c r="AT255" i="12"/>
  <c r="AR287" i="12"/>
  <c r="AQ287" i="12"/>
  <c r="AP287" i="12"/>
  <c r="AO287" i="12"/>
  <c r="AN287" i="12"/>
  <c r="AM287" i="12"/>
  <c r="AL287" i="12"/>
  <c r="AT287" i="12"/>
  <c r="AS287" i="12"/>
  <c r="I101" i="12"/>
  <c r="U101" i="12"/>
  <c r="AG101" i="12"/>
  <c r="AB101" i="12"/>
  <c r="AD101" i="12"/>
  <c r="AD111" i="12"/>
  <c r="I111" i="12"/>
  <c r="U111" i="12"/>
  <c r="AS129" i="12"/>
  <c r="AR129" i="12"/>
  <c r="AQ129" i="12"/>
  <c r="AP129" i="12"/>
  <c r="AO129" i="12"/>
  <c r="AN129" i="12"/>
  <c r="AM129" i="12"/>
  <c r="AL129" i="12"/>
  <c r="AT129" i="12"/>
  <c r="AD144" i="12"/>
  <c r="I144" i="12"/>
  <c r="U144" i="12"/>
  <c r="AA189" i="12"/>
  <c r="AR211" i="12"/>
  <c r="AQ211" i="12"/>
  <c r="AP211" i="12"/>
  <c r="AO211" i="12"/>
  <c r="AN211" i="12"/>
  <c r="AM211" i="12"/>
  <c r="AL211" i="12"/>
  <c r="AT211" i="12"/>
  <c r="AS211" i="12"/>
  <c r="AT220" i="12"/>
  <c r="AS220" i="12"/>
  <c r="AR220" i="12"/>
  <c r="AQ220" i="12"/>
  <c r="AP220" i="12"/>
  <c r="AO220" i="12"/>
  <c r="AN220" i="12"/>
  <c r="AM220" i="12"/>
  <c r="AL220" i="12"/>
  <c r="AT253" i="12"/>
  <c r="AS253" i="12"/>
  <c r="AR253" i="12"/>
  <c r="AQ253" i="12"/>
  <c r="AP253" i="12"/>
  <c r="AO253" i="12"/>
  <c r="AN253" i="12"/>
  <c r="AM253" i="12"/>
  <c r="AL253" i="12"/>
  <c r="L285" i="12"/>
  <c r="AF285" i="12"/>
  <c r="L294" i="12"/>
  <c r="AF294" i="12"/>
  <c r="AC21" i="8"/>
  <c r="H21" i="8"/>
  <c r="AT178" i="12"/>
  <c r="AP178" i="12"/>
  <c r="AO178" i="12"/>
  <c r="AN178" i="12"/>
  <c r="AM178" i="12"/>
  <c r="AL178" i="12"/>
  <c r="AS178" i="12"/>
  <c r="AR178" i="12"/>
  <c r="AQ178" i="12"/>
  <c r="K247" i="12"/>
  <c r="AF247" i="12"/>
  <c r="AS261" i="12"/>
  <c r="AR261" i="12"/>
  <c r="AQ261" i="12"/>
  <c r="AP261" i="12"/>
  <c r="AO261" i="12"/>
  <c r="AN261" i="12"/>
  <c r="AM261" i="12"/>
  <c r="AL261" i="12"/>
  <c r="AT261" i="12"/>
  <c r="L293" i="12"/>
  <c r="AF293" i="12"/>
  <c r="I60" i="8"/>
  <c r="Q60" i="8" s="1"/>
  <c r="I78" i="8"/>
  <c r="Q78" i="8" s="1"/>
  <c r="AC78" i="8"/>
  <c r="AE219" i="12"/>
  <c r="J219" i="12"/>
  <c r="AD226" i="12"/>
  <c r="I226" i="12"/>
  <c r="U226" i="12"/>
  <c r="L282" i="12"/>
  <c r="AF282" i="12"/>
  <c r="AC121" i="8"/>
  <c r="I121" i="8"/>
  <c r="Q121" i="8" s="1"/>
  <c r="AT238" i="12"/>
  <c r="AS238" i="12"/>
  <c r="AR238" i="12"/>
  <c r="AQ238" i="12"/>
  <c r="AP238" i="12"/>
  <c r="AO238" i="12"/>
  <c r="AN238" i="12"/>
  <c r="AM238" i="12"/>
  <c r="AL238" i="12"/>
  <c r="AR292" i="12"/>
  <c r="AQ292" i="12"/>
  <c r="AP292" i="12"/>
  <c r="AO292" i="12"/>
  <c r="AN292" i="12"/>
  <c r="AM292" i="12"/>
  <c r="AL292" i="12"/>
  <c r="AT292" i="12"/>
  <c r="AS292" i="12"/>
  <c r="K241" i="10"/>
  <c r="L266" i="12"/>
  <c r="AE266" i="12"/>
  <c r="AC74" i="8"/>
  <c r="I74" i="8"/>
  <c r="Q74" i="8"/>
  <c r="AS214" i="12"/>
  <c r="AR214" i="12"/>
  <c r="AQ214" i="12"/>
  <c r="AP214" i="12"/>
  <c r="AO214" i="12"/>
  <c r="AN214" i="12"/>
  <c r="AM214" i="12"/>
  <c r="AL214" i="12"/>
  <c r="AT214" i="12"/>
  <c r="AD196" i="12"/>
  <c r="I196" i="12"/>
  <c r="U196" i="12"/>
  <c r="AD63" i="12"/>
  <c r="I63" i="12"/>
  <c r="U63" i="12"/>
  <c r="AU201" i="8"/>
  <c r="AU189" i="8"/>
  <c r="AT139" i="8"/>
  <c r="AS139" i="8" s="1"/>
  <c r="AR139" i="8" s="1"/>
  <c r="AQ139" i="8" s="1"/>
  <c r="AP139" i="8" s="1"/>
  <c r="AO139" i="8" s="1"/>
  <c r="AN139" i="8" s="1"/>
  <c r="AM139" i="8" s="1"/>
  <c r="AL139" i="8" s="1"/>
  <c r="AT60" i="8"/>
  <c r="AS60" i="8" s="1"/>
  <c r="AR60" i="8" s="1"/>
  <c r="AQ60" i="8" s="1"/>
  <c r="AP60" i="8" s="1"/>
  <c r="AO60" i="8" s="1"/>
  <c r="AN60" i="8" s="1"/>
  <c r="AM60" i="8" s="1"/>
  <c r="AL60" i="8" s="1"/>
  <c r="AT66" i="8"/>
  <c r="AS66" i="8" s="1"/>
  <c r="AR66" i="8" s="1"/>
  <c r="AQ66" i="8" s="1"/>
  <c r="AP66" i="8" s="1"/>
  <c r="AO66" i="8" s="1"/>
  <c r="AN66" i="8" s="1"/>
  <c r="AM66" i="8" s="1"/>
  <c r="AL66" i="8" s="1"/>
  <c r="AT339" i="8"/>
  <c r="AS339" i="8" s="1"/>
  <c r="AR339" i="8" s="1"/>
  <c r="AQ339" i="8" s="1"/>
  <c r="AP339" i="8" s="1"/>
  <c r="AO339" i="8" s="1"/>
  <c r="AN339" i="8" s="1"/>
  <c r="AM339" i="8" s="1"/>
  <c r="AL339" i="8" s="1"/>
  <c r="AT255" i="8"/>
  <c r="AS255" i="8" s="1"/>
  <c r="AR255" i="8" s="1"/>
  <c r="AQ255" i="8" s="1"/>
  <c r="AP255" i="8" s="1"/>
  <c r="AO255" i="8" s="1"/>
  <c r="AN255" i="8" s="1"/>
  <c r="AM255" i="8" s="1"/>
  <c r="AL255" i="8" s="1"/>
  <c r="AT181" i="8"/>
  <c r="AS181" i="8" s="1"/>
  <c r="AR181" i="8" s="1"/>
  <c r="AQ181" i="8" s="1"/>
  <c r="AP181" i="8" s="1"/>
  <c r="AO181" i="8" s="1"/>
  <c r="AN181" i="8" s="1"/>
  <c r="AM181" i="8" s="1"/>
  <c r="AL181" i="8" s="1"/>
  <c r="AU328" i="8"/>
  <c r="AU301" i="8"/>
  <c r="AU251" i="8"/>
  <c r="AU208" i="8"/>
  <c r="AT208" i="8" s="1"/>
  <c r="AS208" i="8" s="1"/>
  <c r="AR208" i="8" s="1"/>
  <c r="AQ208" i="8" s="1"/>
  <c r="AP208" i="8" s="1"/>
  <c r="AO208" i="8" s="1"/>
  <c r="AN208" i="8" s="1"/>
  <c r="AM208" i="8" s="1"/>
  <c r="AL208" i="8" s="1"/>
  <c r="AU178" i="8"/>
  <c r="AU174" i="8"/>
  <c r="AU123" i="8"/>
  <c r="AU87" i="8"/>
  <c r="AU45" i="8"/>
  <c r="K328" i="8"/>
  <c r="AC335" i="8"/>
  <c r="AU308" i="8"/>
  <c r="AU336" i="8"/>
  <c r="AU300" i="8"/>
  <c r="AU335" i="8"/>
  <c r="AU36" i="8"/>
  <c r="AU182" i="8"/>
  <c r="AU293" i="8"/>
  <c r="AU318" i="8"/>
  <c r="AU286" i="8"/>
  <c r="AT286" i="8" s="1"/>
  <c r="AS286" i="8" s="1"/>
  <c r="AR286" i="8" s="1"/>
  <c r="AQ286" i="8" s="1"/>
  <c r="AP286" i="8" s="1"/>
  <c r="AO286" i="8" s="1"/>
  <c r="AN286" i="8" s="1"/>
  <c r="AM286" i="8" s="1"/>
  <c r="AL286" i="8" s="1"/>
  <c r="AI286" i="8" s="1"/>
  <c r="AU303" i="8"/>
  <c r="AU275" i="8"/>
  <c r="AU260" i="8"/>
  <c r="AU265" i="8"/>
  <c r="AU197" i="8"/>
  <c r="AU213" i="8"/>
  <c r="AU200" i="8"/>
  <c r="AU172" i="8"/>
  <c r="AU148" i="8"/>
  <c r="AU120" i="8"/>
  <c r="AU133" i="8"/>
  <c r="AU79" i="8"/>
  <c r="AU73" i="8"/>
  <c r="AU74" i="8"/>
  <c r="AT74" i="8" s="1"/>
  <c r="AS74" i="8" s="1"/>
  <c r="AR74" i="8" s="1"/>
  <c r="AQ74" i="8" s="1"/>
  <c r="AP74" i="8" s="1"/>
  <c r="AO74" i="8" s="1"/>
  <c r="AN74" i="8" s="1"/>
  <c r="AM74" i="8" s="1"/>
  <c r="AL74" i="8" s="1"/>
  <c r="AU27" i="8"/>
  <c r="AU316" i="8"/>
  <c r="AC328" i="8"/>
  <c r="AU333" i="8"/>
  <c r="BJ30" i="14"/>
  <c r="BI30" i="14"/>
  <c r="BH30" i="14"/>
  <c r="BG30" i="14"/>
  <c r="BF30" i="14"/>
  <c r="BE30" i="14"/>
  <c r="BD30" i="14"/>
  <c r="BC30" i="14"/>
  <c r="BK30" i="14"/>
  <c r="BG11" i="14"/>
  <c r="BF11" i="14"/>
  <c r="BE11" i="14"/>
  <c r="BD11" i="14"/>
  <c r="BC11" i="14"/>
  <c r="BK11" i="14"/>
  <c r="BJ11" i="14"/>
  <c r="BI11" i="14"/>
  <c r="BH11" i="14"/>
  <c r="AC55" i="14"/>
  <c r="AC59" i="14"/>
  <c r="I59" i="14"/>
  <c r="U59" i="14"/>
  <c r="AC66" i="14"/>
  <c r="I66" i="14"/>
  <c r="U66" i="14"/>
  <c r="AT62" i="14"/>
  <c r="AS62" i="14"/>
  <c r="AR62" i="14"/>
  <c r="AQ62" i="14"/>
  <c r="AP62" i="14"/>
  <c r="AO62" i="14"/>
  <c r="AN62" i="14"/>
  <c r="AM62" i="14"/>
  <c r="AL62" i="14"/>
  <c r="AB157" i="14"/>
  <c r="AC157" i="14"/>
  <c r="I157" i="14"/>
  <c r="U157" i="14"/>
  <c r="AG157" i="14"/>
  <c r="AC37" i="14"/>
  <c r="AS67" i="14"/>
  <c r="AR67" i="14"/>
  <c r="AQ67" i="14"/>
  <c r="AP67" i="14"/>
  <c r="AO67" i="14"/>
  <c r="AN67" i="14"/>
  <c r="AM67" i="14"/>
  <c r="AL67" i="14"/>
  <c r="AT67" i="14"/>
  <c r="AC106" i="14"/>
  <c r="I106" i="14"/>
  <c r="U106" i="14"/>
  <c r="AB122" i="14"/>
  <c r="AC122" i="14"/>
  <c r="I122" i="14"/>
  <c r="U122" i="14"/>
  <c r="AG122" i="14"/>
  <c r="AT82" i="14"/>
  <c r="AS82" i="14"/>
  <c r="AR82" i="14"/>
  <c r="AQ82" i="14"/>
  <c r="AP82" i="14"/>
  <c r="AO82" i="14"/>
  <c r="AN82" i="14"/>
  <c r="AM82" i="14"/>
  <c r="AL82" i="14"/>
  <c r="AC138" i="14"/>
  <c r="I138" i="14"/>
  <c r="U138" i="14"/>
  <c r="AC142" i="14"/>
  <c r="I142" i="14"/>
  <c r="U142" i="14"/>
  <c r="AC146" i="14"/>
  <c r="I146" i="14"/>
  <c r="U146" i="14"/>
  <c r="AG146" i="14"/>
  <c r="AT189" i="14"/>
  <c r="AS189" i="14"/>
  <c r="AR189" i="14"/>
  <c r="AQ189" i="14"/>
  <c r="AP189" i="14"/>
  <c r="AO189" i="14"/>
  <c r="AN189" i="14"/>
  <c r="AM189" i="14"/>
  <c r="AL189" i="14"/>
  <c r="AC86" i="14"/>
  <c r="I86" i="14"/>
  <c r="U86" i="14"/>
  <c r="AS95" i="14"/>
  <c r="AR95" i="14"/>
  <c r="AQ95" i="14"/>
  <c r="AP95" i="14"/>
  <c r="AO95" i="14"/>
  <c r="AN95" i="14"/>
  <c r="AM95" i="14"/>
  <c r="AL95" i="14"/>
  <c r="AT95" i="14"/>
  <c r="AC151" i="14"/>
  <c r="I151" i="14"/>
  <c r="U151" i="14"/>
  <c r="AC83" i="14"/>
  <c r="AA128" i="14"/>
  <c r="AT172" i="14"/>
  <c r="AS172" i="14"/>
  <c r="AR172" i="14"/>
  <c r="AQ172" i="14"/>
  <c r="AP172" i="14"/>
  <c r="AO172" i="14"/>
  <c r="AN172" i="14"/>
  <c r="AM172" i="14"/>
  <c r="AL172" i="14"/>
  <c r="AC232" i="14"/>
  <c r="I232" i="14"/>
  <c r="U232" i="14"/>
  <c r="AR136" i="14"/>
  <c r="AT136" i="14"/>
  <c r="AS136" i="14"/>
  <c r="AQ136" i="14"/>
  <c r="AP136" i="14"/>
  <c r="AO136" i="14"/>
  <c r="AN136" i="14"/>
  <c r="AM136" i="14"/>
  <c r="AL136" i="14"/>
  <c r="I94" i="14"/>
  <c r="U94" i="14"/>
  <c r="AC94" i="14"/>
  <c r="AC136" i="14"/>
  <c r="I136" i="14"/>
  <c r="U136" i="14"/>
  <c r="AJ209" i="14"/>
  <c r="AK209" i="14"/>
  <c r="AI209" i="14"/>
  <c r="AH209" i="14"/>
  <c r="AA209" i="14"/>
  <c r="AS101" i="14"/>
  <c r="AR101" i="14"/>
  <c r="AQ101" i="14"/>
  <c r="AP101" i="14"/>
  <c r="AO101" i="14"/>
  <c r="AN101" i="14"/>
  <c r="AM101" i="14"/>
  <c r="AL101" i="14"/>
  <c r="AT101" i="14"/>
  <c r="AC171" i="14"/>
  <c r="I171" i="14"/>
  <c r="U171" i="14"/>
  <c r="AC93" i="14"/>
  <c r="I93" i="14"/>
  <c r="U93" i="14"/>
  <c r="AC112" i="14"/>
  <c r="H112" i="14"/>
  <c r="AT193" i="14"/>
  <c r="AS193" i="14"/>
  <c r="AR193" i="14"/>
  <c r="AQ193" i="14"/>
  <c r="AP193" i="14"/>
  <c r="AO193" i="14"/>
  <c r="AN193" i="14"/>
  <c r="AM193" i="14"/>
  <c r="AL193" i="14"/>
  <c r="AC226" i="14"/>
  <c r="I226" i="14"/>
  <c r="U226" i="14"/>
  <c r="K237" i="14"/>
  <c r="AC237" i="14"/>
  <c r="AR132" i="14"/>
  <c r="AQ132" i="14"/>
  <c r="AP132" i="14"/>
  <c r="AO132" i="14"/>
  <c r="AN132" i="14"/>
  <c r="AM132" i="14"/>
  <c r="AL132" i="14"/>
  <c r="AS132" i="14"/>
  <c r="AT132" i="14"/>
  <c r="AS221" i="14"/>
  <c r="AR221" i="14"/>
  <c r="AT221" i="14"/>
  <c r="AQ221" i="14"/>
  <c r="AP221" i="14"/>
  <c r="AO221" i="14"/>
  <c r="AN221" i="14"/>
  <c r="AM221" i="14"/>
  <c r="AL221" i="14"/>
  <c r="AC215" i="14"/>
  <c r="I215" i="14"/>
  <c r="U215" i="14"/>
  <c r="K249" i="14"/>
  <c r="AC249" i="14"/>
  <c r="AT259" i="14"/>
  <c r="AS259" i="14"/>
  <c r="AR259" i="14"/>
  <c r="AQ259" i="14"/>
  <c r="AP259" i="14"/>
  <c r="AO259" i="14"/>
  <c r="AN259" i="14"/>
  <c r="AM259" i="14"/>
  <c r="AL259" i="14"/>
  <c r="K239" i="14"/>
  <c r="AC239" i="14"/>
  <c r="AC203" i="14"/>
  <c r="I203" i="14"/>
  <c r="U203" i="14"/>
  <c r="AT254" i="14"/>
  <c r="AS254" i="14"/>
  <c r="AR254" i="14"/>
  <c r="AQ254" i="14"/>
  <c r="AP254" i="14"/>
  <c r="AO254" i="14"/>
  <c r="AN254" i="14"/>
  <c r="AM254" i="14"/>
  <c r="AL254" i="14"/>
  <c r="AR229" i="14"/>
  <c r="AQ229" i="14"/>
  <c r="AP229" i="14"/>
  <c r="AO229" i="14"/>
  <c r="AN229" i="14"/>
  <c r="AM229" i="14"/>
  <c r="AL229" i="14"/>
  <c r="AS229" i="14"/>
  <c r="AT229" i="14"/>
  <c r="AC243" i="14"/>
  <c r="K243" i="14"/>
  <c r="AR260" i="14"/>
  <c r="AQ260" i="14"/>
  <c r="AP260" i="14"/>
  <c r="AO260" i="14"/>
  <c r="AN260" i="14"/>
  <c r="AM260" i="14"/>
  <c r="AL260" i="14"/>
  <c r="AT260" i="14"/>
  <c r="AS260" i="14"/>
  <c r="K279" i="14"/>
  <c r="AC279" i="14"/>
  <c r="AC181" i="14"/>
  <c r="I181" i="14"/>
  <c r="U181" i="14"/>
  <c r="AC96" i="14"/>
  <c r="AC169" i="14"/>
  <c r="I169" i="14"/>
  <c r="U169" i="14"/>
  <c r="AT248" i="14"/>
  <c r="AS248" i="14"/>
  <c r="AR248" i="14"/>
  <c r="AQ248" i="14"/>
  <c r="AP248" i="14"/>
  <c r="AO248" i="14"/>
  <c r="AN248" i="14"/>
  <c r="AM248" i="14"/>
  <c r="AL248" i="14"/>
  <c r="AS277" i="14"/>
  <c r="AR277" i="14"/>
  <c r="AQ277" i="14"/>
  <c r="AP277" i="14"/>
  <c r="AO277" i="14"/>
  <c r="AN277" i="14"/>
  <c r="AM277" i="14"/>
  <c r="AL277" i="14"/>
  <c r="AT277" i="14"/>
  <c r="AT287" i="14"/>
  <c r="AS287" i="14"/>
  <c r="AR287" i="14"/>
  <c r="AQ287" i="14"/>
  <c r="AP287" i="14"/>
  <c r="AO287" i="14"/>
  <c r="AN287" i="14"/>
  <c r="AM287" i="14"/>
  <c r="AL287" i="14"/>
  <c r="AC294" i="14"/>
  <c r="K294" i="14"/>
  <c r="AT307" i="14"/>
  <c r="AS307" i="14"/>
  <c r="AR307" i="14"/>
  <c r="AQ307" i="14"/>
  <c r="AP307" i="14"/>
  <c r="AO307" i="14"/>
  <c r="AN307" i="14"/>
  <c r="AM307" i="14"/>
  <c r="AL307" i="14"/>
  <c r="AC256" i="14"/>
  <c r="AC285" i="14"/>
  <c r="K304" i="14"/>
  <c r="AC304" i="14"/>
  <c r="BK9" i="13"/>
  <c r="BJ9" i="13"/>
  <c r="BI9" i="13"/>
  <c r="BH9" i="13"/>
  <c r="BG9" i="13"/>
  <c r="BF9" i="13"/>
  <c r="BE9" i="13"/>
  <c r="BD9" i="13"/>
  <c r="BC9" i="13"/>
  <c r="C15" i="5"/>
  <c r="C18" i="5"/>
  <c r="N39" i="5"/>
  <c r="R39" i="5"/>
  <c r="N47" i="5"/>
  <c r="R47" i="5"/>
  <c r="N55" i="5"/>
  <c r="R55" i="5"/>
  <c r="N63" i="5"/>
  <c r="R63" i="5"/>
  <c r="N71" i="5"/>
  <c r="R71" i="5"/>
  <c r="N79" i="5"/>
  <c r="R79" i="5"/>
  <c r="N87" i="5"/>
  <c r="R87" i="5"/>
  <c r="N93" i="5"/>
  <c r="R93" i="5"/>
  <c r="N99" i="5"/>
  <c r="R99" i="5"/>
  <c r="N106" i="5"/>
  <c r="R106" i="5"/>
  <c r="N115" i="5"/>
  <c r="R115" i="5"/>
  <c r="N21" i="5"/>
  <c r="R21" i="5"/>
  <c r="N25" i="5"/>
  <c r="R25" i="5"/>
  <c r="N29" i="5"/>
  <c r="R29" i="5"/>
  <c r="N33" i="5"/>
  <c r="R33" i="5"/>
  <c r="N38" i="5"/>
  <c r="R38" i="5"/>
  <c r="N46" i="5"/>
  <c r="R46" i="5"/>
  <c r="N54" i="5"/>
  <c r="R54" i="5"/>
  <c r="N62" i="5"/>
  <c r="R62" i="5"/>
  <c r="N70" i="5"/>
  <c r="R70" i="5"/>
  <c r="N78" i="5"/>
  <c r="R78" i="5"/>
  <c r="N86" i="5"/>
  <c r="R86" i="5"/>
  <c r="N92" i="5"/>
  <c r="R92" i="5"/>
  <c r="N98" i="5"/>
  <c r="R98" i="5"/>
  <c r="N105" i="5"/>
  <c r="R105" i="5"/>
  <c r="N114" i="5"/>
  <c r="R114" i="5"/>
  <c r="N37" i="5"/>
  <c r="R37" i="5"/>
  <c r="N45" i="5"/>
  <c r="R45" i="5"/>
  <c r="N53" i="5"/>
  <c r="R53" i="5"/>
  <c r="N61" i="5"/>
  <c r="R61" i="5"/>
  <c r="N69" i="5"/>
  <c r="R69" i="5"/>
  <c r="N77" i="5"/>
  <c r="R77" i="5"/>
  <c r="N85" i="5"/>
  <c r="R85" i="5"/>
  <c r="N91" i="5"/>
  <c r="R91" i="5"/>
  <c r="N97" i="5"/>
  <c r="R97" i="5"/>
  <c r="N104" i="5"/>
  <c r="R104" i="5"/>
  <c r="N113" i="5"/>
  <c r="R113" i="5"/>
  <c r="N24" i="5"/>
  <c r="R24" i="5"/>
  <c r="N28" i="5"/>
  <c r="R28" i="5"/>
  <c r="N32" i="5"/>
  <c r="R32" i="5"/>
  <c r="N44" i="5"/>
  <c r="R44" i="5"/>
  <c r="N52" i="5"/>
  <c r="R52" i="5"/>
  <c r="N60" i="5"/>
  <c r="R60" i="5"/>
  <c r="N68" i="5"/>
  <c r="R68" i="5"/>
  <c r="N76" i="5"/>
  <c r="R76" i="5"/>
  <c r="N84" i="5"/>
  <c r="R84" i="5"/>
  <c r="N90" i="5"/>
  <c r="R90" i="5"/>
  <c r="N96" i="5"/>
  <c r="R96" i="5"/>
  <c r="N111" i="5"/>
  <c r="R111" i="5"/>
  <c r="N112" i="5"/>
  <c r="R112" i="5"/>
  <c r="N36" i="5"/>
  <c r="R36" i="5"/>
  <c r="N43" i="5"/>
  <c r="R43" i="5"/>
  <c r="N51" i="5"/>
  <c r="R51" i="5"/>
  <c r="N59" i="5"/>
  <c r="R59" i="5"/>
  <c r="N67" i="5"/>
  <c r="R67" i="5"/>
  <c r="N75" i="5"/>
  <c r="R75" i="5"/>
  <c r="N83" i="5"/>
  <c r="R83" i="5"/>
  <c r="N103" i="5"/>
  <c r="N110" i="5"/>
  <c r="R110" i="5"/>
  <c r="N119" i="5"/>
  <c r="R119" i="5"/>
  <c r="N41" i="5"/>
  <c r="R41" i="5"/>
  <c r="N49" i="5"/>
  <c r="R49" i="5"/>
  <c r="N57" i="5"/>
  <c r="R57" i="5"/>
  <c r="N65" i="5"/>
  <c r="R65" i="5"/>
  <c r="N73" i="5"/>
  <c r="R73" i="5"/>
  <c r="N81" i="5"/>
  <c r="R81" i="5"/>
  <c r="N101" i="5"/>
  <c r="R101" i="5"/>
  <c r="N108" i="5"/>
  <c r="R108" i="5"/>
  <c r="N117" i="5"/>
  <c r="R117" i="5"/>
  <c r="N22" i="5"/>
  <c r="R22" i="5"/>
  <c r="N26" i="5"/>
  <c r="R26" i="5"/>
  <c r="N30" i="5"/>
  <c r="R30" i="5"/>
  <c r="N34" i="5"/>
  <c r="R34" i="5"/>
  <c r="N40" i="5"/>
  <c r="R40" i="5"/>
  <c r="N48" i="5"/>
  <c r="R48" i="5"/>
  <c r="N56" i="5"/>
  <c r="R56" i="5"/>
  <c r="N64" i="5"/>
  <c r="R64" i="5"/>
  <c r="N72" i="5"/>
  <c r="R72" i="5"/>
  <c r="N80" i="5"/>
  <c r="R80" i="5"/>
  <c r="N88" i="5"/>
  <c r="R88" i="5"/>
  <c r="N94" i="5"/>
  <c r="R94" i="5"/>
  <c r="N100" i="5"/>
  <c r="R100" i="5"/>
  <c r="N107" i="5"/>
  <c r="R107" i="5"/>
  <c r="N116" i="5"/>
  <c r="R116" i="5"/>
  <c r="N42" i="5"/>
  <c r="R42" i="5"/>
  <c r="N50" i="5"/>
  <c r="R50" i="5"/>
  <c r="N58" i="5"/>
  <c r="R58" i="5"/>
  <c r="N66" i="5"/>
  <c r="R66" i="5"/>
  <c r="N74" i="5"/>
  <c r="R74" i="5"/>
  <c r="N82" i="5"/>
  <c r="R82" i="5"/>
  <c r="N95" i="5"/>
  <c r="R95" i="5"/>
  <c r="N35" i="5"/>
  <c r="R35" i="5"/>
  <c r="N31" i="5"/>
  <c r="R31" i="5"/>
  <c r="N27" i="5"/>
  <c r="R27" i="5"/>
  <c r="N109" i="5"/>
  <c r="R109" i="5"/>
  <c r="N23" i="5"/>
  <c r="R23" i="5"/>
  <c r="N89" i="5"/>
  <c r="R89" i="5"/>
  <c r="N102" i="5"/>
  <c r="R102" i="5"/>
  <c r="N118" i="5"/>
  <c r="R118" i="5"/>
  <c r="K297" i="14"/>
  <c r="AC297" i="14"/>
  <c r="BK49" i="13"/>
  <c r="BJ49" i="13"/>
  <c r="BI49" i="13"/>
  <c r="BH49" i="13"/>
  <c r="BG49" i="13"/>
  <c r="BF49" i="13"/>
  <c r="BE49" i="13"/>
  <c r="BD49" i="13"/>
  <c r="BC49" i="13"/>
  <c r="BK23" i="13"/>
  <c r="BJ23" i="13"/>
  <c r="BI23" i="13"/>
  <c r="BH23" i="13"/>
  <c r="BG23" i="13"/>
  <c r="BF23" i="13"/>
  <c r="BE23" i="13"/>
  <c r="BD23" i="13"/>
  <c r="BC23" i="13"/>
  <c r="H26" i="13"/>
  <c r="AC26" i="13"/>
  <c r="AA35" i="13"/>
  <c r="AI52" i="13"/>
  <c r="AK52" i="13"/>
  <c r="AJ52" i="13"/>
  <c r="AT50" i="13"/>
  <c r="AS50" i="13"/>
  <c r="AR50" i="13"/>
  <c r="AQ50" i="13"/>
  <c r="AP50" i="13"/>
  <c r="AO50" i="13"/>
  <c r="AN50" i="13"/>
  <c r="AM50" i="13"/>
  <c r="AL50" i="13"/>
  <c r="I46" i="13"/>
  <c r="U46" i="13"/>
  <c r="AD46" i="13"/>
  <c r="AR61" i="13"/>
  <c r="AQ61" i="13"/>
  <c r="AP61" i="13"/>
  <c r="AO61" i="13"/>
  <c r="AN61" i="13"/>
  <c r="AM61" i="13"/>
  <c r="AL61" i="13"/>
  <c r="AS61" i="13"/>
  <c r="AT61" i="13"/>
  <c r="AD81" i="13"/>
  <c r="I81" i="13"/>
  <c r="U81" i="13"/>
  <c r="AD105" i="13"/>
  <c r="I105" i="13"/>
  <c r="U105" i="13"/>
  <c r="AP112" i="13"/>
  <c r="AO112" i="13"/>
  <c r="AN112" i="13"/>
  <c r="AM112" i="13"/>
  <c r="AL112" i="13"/>
  <c r="AR112" i="13"/>
  <c r="AT112" i="13"/>
  <c r="AS112" i="13"/>
  <c r="AQ112" i="13"/>
  <c r="AD141" i="13"/>
  <c r="AG141" i="13"/>
  <c r="I141" i="13"/>
  <c r="U141" i="13"/>
  <c r="AB141" i="13"/>
  <c r="AD109" i="13"/>
  <c r="I109" i="13"/>
  <c r="U109" i="13"/>
  <c r="AS116" i="13"/>
  <c r="AR116" i="13"/>
  <c r="AQ116" i="13"/>
  <c r="AP116" i="13"/>
  <c r="AO116" i="13"/>
  <c r="AN116" i="13"/>
  <c r="AM116" i="13"/>
  <c r="AL116" i="13"/>
  <c r="AT116" i="13"/>
  <c r="AD165" i="13"/>
  <c r="I165" i="13"/>
  <c r="U165" i="13"/>
  <c r="I63" i="13"/>
  <c r="U63" i="13"/>
  <c r="AD63" i="13"/>
  <c r="AS132" i="13"/>
  <c r="AR132" i="13"/>
  <c r="AQ132" i="13"/>
  <c r="AP132" i="13"/>
  <c r="AO132" i="13"/>
  <c r="AN132" i="13"/>
  <c r="AM132" i="13"/>
  <c r="AL132" i="13"/>
  <c r="AT132" i="13"/>
  <c r="AD124" i="13"/>
  <c r="I124" i="13"/>
  <c r="U124" i="13"/>
  <c r="AD157" i="13"/>
  <c r="I157" i="13"/>
  <c r="U157" i="13"/>
  <c r="AA191" i="13"/>
  <c r="AD66" i="13"/>
  <c r="AD100" i="13"/>
  <c r="I100" i="13"/>
  <c r="U100" i="13"/>
  <c r="AB163" i="13"/>
  <c r="AD163" i="13"/>
  <c r="I163" i="13"/>
  <c r="U163" i="13"/>
  <c r="AG163" i="13"/>
  <c r="AD183" i="13"/>
  <c r="I183" i="13"/>
  <c r="U183" i="13"/>
  <c r="AD160" i="13"/>
  <c r="I160" i="13"/>
  <c r="U160" i="13"/>
  <c r="AS176" i="13"/>
  <c r="AR176" i="13"/>
  <c r="AQ176" i="13"/>
  <c r="AP176" i="13"/>
  <c r="AO176" i="13"/>
  <c r="AN176" i="13"/>
  <c r="AM176" i="13"/>
  <c r="AL176" i="13"/>
  <c r="AT176" i="13"/>
  <c r="AS207" i="13"/>
  <c r="AR207" i="13"/>
  <c r="AQ207" i="13"/>
  <c r="AP207" i="13"/>
  <c r="AO207" i="13"/>
  <c r="AN207" i="13"/>
  <c r="AM207" i="13"/>
  <c r="AL207" i="13"/>
  <c r="AT207" i="13"/>
  <c r="AR230" i="13"/>
  <c r="AT230" i="13"/>
  <c r="AQ230" i="13"/>
  <c r="AP230" i="13"/>
  <c r="AO230" i="13"/>
  <c r="AN230" i="13"/>
  <c r="AM230" i="13"/>
  <c r="AL230" i="13"/>
  <c r="AS230" i="13"/>
  <c r="BK13" i="12"/>
  <c r="BJ13" i="12"/>
  <c r="BI13" i="12"/>
  <c r="BH13" i="12"/>
  <c r="BG13" i="12"/>
  <c r="BF13" i="12"/>
  <c r="BE13" i="12"/>
  <c r="BD13" i="12"/>
  <c r="BC13" i="12"/>
  <c r="AA168" i="13"/>
  <c r="AG168" i="13"/>
  <c r="BK9" i="12"/>
  <c r="BJ9" i="12"/>
  <c r="BI9" i="12"/>
  <c r="BH9" i="12"/>
  <c r="BG9" i="12"/>
  <c r="BF9" i="12"/>
  <c r="BE9" i="12"/>
  <c r="BD9" i="12"/>
  <c r="BC9" i="12"/>
  <c r="AD200" i="13"/>
  <c r="I200" i="13"/>
  <c r="U200" i="13"/>
  <c r="AD88" i="13"/>
  <c r="I88" i="13"/>
  <c r="U88" i="13"/>
  <c r="AD213" i="13"/>
  <c r="AT188" i="13"/>
  <c r="AS188" i="13"/>
  <c r="AR188" i="13"/>
  <c r="AQ188" i="13"/>
  <c r="AP188" i="13"/>
  <c r="AO188" i="13"/>
  <c r="AN188" i="13"/>
  <c r="AM188" i="13"/>
  <c r="AL188" i="13"/>
  <c r="AT264" i="13"/>
  <c r="AS264" i="13"/>
  <c r="AR264" i="13"/>
  <c r="AQ264" i="13"/>
  <c r="AP264" i="13"/>
  <c r="AO264" i="13"/>
  <c r="AN264" i="13"/>
  <c r="AM264" i="13"/>
  <c r="AL264" i="13"/>
  <c r="AR280" i="13"/>
  <c r="AQ280" i="13"/>
  <c r="AP280" i="13"/>
  <c r="AO280" i="13"/>
  <c r="AN280" i="13"/>
  <c r="AM280" i="13"/>
  <c r="AL280" i="13"/>
  <c r="AT280" i="13"/>
  <c r="AS280" i="13"/>
  <c r="AP296" i="13"/>
  <c r="AO296" i="13"/>
  <c r="AN296" i="13"/>
  <c r="AM296" i="13"/>
  <c r="AL296" i="13"/>
  <c r="AR296" i="13"/>
  <c r="AQ296" i="13"/>
  <c r="AS296" i="13"/>
  <c r="AT296" i="13"/>
  <c r="BJ10" i="12"/>
  <c r="BI10" i="12"/>
  <c r="BH10" i="12"/>
  <c r="BG10" i="12"/>
  <c r="BF10" i="12"/>
  <c r="BE10" i="12"/>
  <c r="BD10" i="12"/>
  <c r="BC10" i="12"/>
  <c r="BK10" i="12"/>
  <c r="AT220" i="13"/>
  <c r="AS220" i="13"/>
  <c r="AR220" i="13"/>
  <c r="AQ220" i="13"/>
  <c r="AP220" i="13"/>
  <c r="AO220" i="13"/>
  <c r="AN220" i="13"/>
  <c r="AM220" i="13"/>
  <c r="AL220" i="13"/>
  <c r="AT268" i="13"/>
  <c r="AS268" i="13"/>
  <c r="AR268" i="13"/>
  <c r="AQ268" i="13"/>
  <c r="AP268" i="13"/>
  <c r="AO268" i="13"/>
  <c r="AN268" i="13"/>
  <c r="AM268" i="13"/>
  <c r="AL268" i="13"/>
  <c r="BK19" i="12"/>
  <c r="BJ19" i="12"/>
  <c r="BI19" i="12"/>
  <c r="BH19" i="12"/>
  <c r="BG19" i="12"/>
  <c r="BF19" i="12"/>
  <c r="BE19" i="12"/>
  <c r="BD19" i="12"/>
  <c r="BC19" i="12"/>
  <c r="AF262" i="13"/>
  <c r="AT265" i="13"/>
  <c r="AS265" i="13"/>
  <c r="AR265" i="13"/>
  <c r="AQ265" i="13"/>
  <c r="AP265" i="13"/>
  <c r="AO265" i="13"/>
  <c r="AN265" i="13"/>
  <c r="AM265" i="13"/>
  <c r="AL265" i="13"/>
  <c r="AF278" i="13"/>
  <c r="AR247" i="13"/>
  <c r="AQ247" i="13"/>
  <c r="AP247" i="13"/>
  <c r="AO247" i="13"/>
  <c r="AN247" i="13"/>
  <c r="AM247" i="13"/>
  <c r="AL247" i="13"/>
  <c r="AS247" i="13"/>
  <c r="AT247" i="13"/>
  <c r="AA34" i="12"/>
  <c r="BA53" i="12"/>
  <c r="BB53" i="12"/>
  <c r="AT275" i="13"/>
  <c r="AS275" i="13"/>
  <c r="AR275" i="13"/>
  <c r="AQ275" i="13"/>
  <c r="AP275" i="13"/>
  <c r="AO275" i="13"/>
  <c r="AN275" i="13"/>
  <c r="AM275" i="13"/>
  <c r="AL275" i="13"/>
  <c r="AT269" i="13"/>
  <c r="AS269" i="13"/>
  <c r="AR269" i="13"/>
  <c r="AQ269" i="13"/>
  <c r="AP269" i="13"/>
  <c r="AO269" i="13"/>
  <c r="AN269" i="13"/>
  <c r="AM269" i="13"/>
  <c r="AL269" i="13"/>
  <c r="AT60" i="12"/>
  <c r="AS60" i="12"/>
  <c r="AR60" i="12"/>
  <c r="AQ60" i="12"/>
  <c r="AP60" i="12"/>
  <c r="AO60" i="12"/>
  <c r="AN60" i="12"/>
  <c r="AM60" i="12"/>
  <c r="AL60" i="12"/>
  <c r="AS84" i="12"/>
  <c r="AR84" i="12"/>
  <c r="AQ84" i="12"/>
  <c r="AP84" i="12"/>
  <c r="AO84" i="12"/>
  <c r="AN84" i="12"/>
  <c r="AM84" i="12"/>
  <c r="AL84" i="12"/>
  <c r="AT84" i="12"/>
  <c r="AT102" i="12"/>
  <c r="AS102" i="12"/>
  <c r="AR102" i="12"/>
  <c r="AQ102" i="12"/>
  <c r="AP102" i="12"/>
  <c r="AO102" i="12"/>
  <c r="AN102" i="12"/>
  <c r="AM102" i="12"/>
  <c r="AL102" i="12"/>
  <c r="AT39" i="12"/>
  <c r="AS39" i="12"/>
  <c r="AR39" i="12"/>
  <c r="AQ39" i="12"/>
  <c r="AP39" i="12"/>
  <c r="AO39" i="12"/>
  <c r="AN39" i="12"/>
  <c r="AM39" i="12"/>
  <c r="AL39" i="12"/>
  <c r="AD170" i="12"/>
  <c r="I170" i="12"/>
  <c r="U170" i="12"/>
  <c r="AT82" i="12"/>
  <c r="AS82" i="12"/>
  <c r="AR82" i="12"/>
  <c r="AQ82" i="12"/>
  <c r="AP82" i="12"/>
  <c r="AO82" i="12"/>
  <c r="AN82" i="12"/>
  <c r="AM82" i="12"/>
  <c r="AL82" i="12"/>
  <c r="AR61" i="12"/>
  <c r="AQ61" i="12"/>
  <c r="AP61" i="12"/>
  <c r="AO61" i="12"/>
  <c r="AN61" i="12"/>
  <c r="AM61" i="12"/>
  <c r="AL61" i="12"/>
  <c r="AS61" i="12"/>
  <c r="AT61" i="12"/>
  <c r="AD156" i="12"/>
  <c r="I156" i="12"/>
  <c r="U156" i="12"/>
  <c r="AS88" i="12"/>
  <c r="AR88" i="12"/>
  <c r="AQ88" i="12"/>
  <c r="AP88" i="12"/>
  <c r="AO88" i="12"/>
  <c r="AN88" i="12"/>
  <c r="AM88" i="12"/>
  <c r="AL88" i="12"/>
  <c r="AT88" i="12"/>
  <c r="AD70" i="12"/>
  <c r="I70" i="12"/>
  <c r="U70" i="12"/>
  <c r="AE221" i="12"/>
  <c r="J221" i="12"/>
  <c r="AB236" i="12"/>
  <c r="AF236" i="12"/>
  <c r="K236" i="12"/>
  <c r="AG236" i="12"/>
  <c r="AT281" i="12"/>
  <c r="AS281" i="12"/>
  <c r="AR281" i="12"/>
  <c r="AQ281" i="12"/>
  <c r="AP281" i="12"/>
  <c r="AO281" i="12"/>
  <c r="AN281" i="12"/>
  <c r="AM281" i="12"/>
  <c r="AL281" i="12"/>
  <c r="AD180" i="12"/>
  <c r="I180" i="12"/>
  <c r="U180" i="12"/>
  <c r="AR212" i="12"/>
  <c r="AT212" i="12"/>
  <c r="AS212" i="12"/>
  <c r="AQ212" i="12"/>
  <c r="AP212" i="12"/>
  <c r="AO212" i="12"/>
  <c r="AN212" i="12"/>
  <c r="AM212" i="12"/>
  <c r="AL212" i="12"/>
  <c r="AF246" i="12"/>
  <c r="K246" i="12"/>
  <c r="AD124" i="12"/>
  <c r="I124" i="12"/>
  <c r="U124" i="12"/>
  <c r="L263" i="12"/>
  <c r="AF263" i="12"/>
  <c r="L295" i="12"/>
  <c r="AF295" i="12"/>
  <c r="AA145" i="12"/>
  <c r="AA203" i="12"/>
  <c r="I129" i="12"/>
  <c r="U129" i="12"/>
  <c r="AD129" i="12"/>
  <c r="AT144" i="12"/>
  <c r="AS144" i="12"/>
  <c r="AR144" i="12"/>
  <c r="AQ144" i="12"/>
  <c r="AP144" i="12"/>
  <c r="AO144" i="12"/>
  <c r="AN144" i="12"/>
  <c r="AM144" i="12"/>
  <c r="AL144" i="12"/>
  <c r="AD160" i="12"/>
  <c r="I160" i="12"/>
  <c r="U160" i="12"/>
  <c r="AD211" i="12"/>
  <c r="I211" i="12"/>
  <c r="U211" i="12"/>
  <c r="L253" i="12"/>
  <c r="AF253" i="12"/>
  <c r="I125" i="8"/>
  <c r="Q125" i="8" s="1"/>
  <c r="AC125" i="8"/>
  <c r="AR247" i="12"/>
  <c r="AT247" i="12"/>
  <c r="AQ247" i="12"/>
  <c r="AP247" i="12"/>
  <c r="AO247" i="12"/>
  <c r="AN247" i="12"/>
  <c r="AM247" i="12"/>
  <c r="AL247" i="12"/>
  <c r="AS247" i="12"/>
  <c r="L261" i="12"/>
  <c r="AF261" i="12"/>
  <c r="AC221" i="8"/>
  <c r="J221" i="8"/>
  <c r="AC268" i="8"/>
  <c r="K268" i="8"/>
  <c r="AT141" i="12"/>
  <c r="AS141" i="12"/>
  <c r="AR141" i="12"/>
  <c r="AQ141" i="12"/>
  <c r="AP141" i="12"/>
  <c r="AO141" i="12"/>
  <c r="AN141" i="12"/>
  <c r="AM141" i="12"/>
  <c r="AL141" i="12"/>
  <c r="AT250" i="12"/>
  <c r="AS250" i="12"/>
  <c r="AR250" i="12"/>
  <c r="AQ250" i="12"/>
  <c r="AP250" i="12"/>
  <c r="AO250" i="12"/>
  <c r="AN250" i="12"/>
  <c r="AM250" i="12"/>
  <c r="AL250" i="12"/>
  <c r="AE238" i="12"/>
  <c r="J238" i="12"/>
  <c r="K243" i="12"/>
  <c r="AF243" i="12"/>
  <c r="AT260" i="12"/>
  <c r="AS260" i="12"/>
  <c r="AR260" i="12"/>
  <c r="AQ260" i="12"/>
  <c r="AP260" i="12"/>
  <c r="AO260" i="12"/>
  <c r="AN260" i="12"/>
  <c r="AM260" i="12"/>
  <c r="AL260" i="12"/>
  <c r="L292" i="12"/>
  <c r="AF292" i="12"/>
  <c r="AR222" i="12"/>
  <c r="AQ222" i="12"/>
  <c r="AP222" i="12"/>
  <c r="AO222" i="12"/>
  <c r="AN222" i="12"/>
  <c r="AM222" i="12"/>
  <c r="AL222" i="12"/>
  <c r="AT222" i="12"/>
  <c r="AS222" i="12"/>
  <c r="AT290" i="12"/>
  <c r="AS290" i="12"/>
  <c r="AR290" i="12"/>
  <c r="AQ290" i="12"/>
  <c r="AP290" i="12"/>
  <c r="AO290" i="12"/>
  <c r="AN290" i="12"/>
  <c r="AM290" i="12"/>
  <c r="AL290" i="12"/>
  <c r="AD32" i="12"/>
  <c r="I32" i="12"/>
  <c r="U32" i="12"/>
  <c r="AT196" i="12"/>
  <c r="AS196" i="12"/>
  <c r="AR196" i="12"/>
  <c r="AQ196" i="12"/>
  <c r="AP196" i="12"/>
  <c r="AO196" i="12"/>
  <c r="AN196" i="12"/>
  <c r="AM196" i="12"/>
  <c r="AL196" i="12"/>
  <c r="AU167" i="8"/>
  <c r="AT63" i="12"/>
  <c r="AS63" i="12"/>
  <c r="AR63" i="12"/>
  <c r="AQ63" i="12"/>
  <c r="AP63" i="12"/>
  <c r="AO63" i="12"/>
  <c r="AN63" i="12"/>
  <c r="AM63" i="12"/>
  <c r="AL63" i="12"/>
  <c r="AT286" i="12"/>
  <c r="AS286" i="12"/>
  <c r="AR286" i="12"/>
  <c r="AQ286" i="12"/>
  <c r="AP286" i="12"/>
  <c r="AO286" i="12"/>
  <c r="AN286" i="12"/>
  <c r="AM286" i="12"/>
  <c r="AL286" i="12"/>
  <c r="I165" i="8"/>
  <c r="Q165" i="8" s="1"/>
  <c r="AT304" i="8"/>
  <c r="AS304" i="8" s="1"/>
  <c r="AR304" i="8" s="1"/>
  <c r="AQ304" i="8" s="1"/>
  <c r="AP304" i="8" s="1"/>
  <c r="AO304" i="8" s="1"/>
  <c r="AN304" i="8" s="1"/>
  <c r="AM304" i="8" s="1"/>
  <c r="AL304" i="8" s="1"/>
  <c r="AT272" i="8"/>
  <c r="AS272" i="8" s="1"/>
  <c r="AR272" i="8" s="1"/>
  <c r="AQ272" i="8" s="1"/>
  <c r="AP272" i="8" s="1"/>
  <c r="AO272" i="8" s="1"/>
  <c r="AN272" i="8" s="1"/>
  <c r="AM272" i="8" s="1"/>
  <c r="AL272" i="8" s="1"/>
  <c r="AT230" i="8"/>
  <c r="AS230" i="8" s="1"/>
  <c r="AR230" i="8" s="1"/>
  <c r="AQ230" i="8" s="1"/>
  <c r="AP230" i="8" s="1"/>
  <c r="AO230" i="8" s="1"/>
  <c r="AN230" i="8" s="1"/>
  <c r="AM230" i="8" s="1"/>
  <c r="AL230" i="8" s="1"/>
  <c r="AT54" i="8"/>
  <c r="AS54" i="8" s="1"/>
  <c r="AR54" i="8" s="1"/>
  <c r="AQ54" i="8" s="1"/>
  <c r="AP54" i="8" s="1"/>
  <c r="AO54" i="8" s="1"/>
  <c r="AN54" i="8" s="1"/>
  <c r="AM54" i="8" s="1"/>
  <c r="AL54" i="8" s="1"/>
  <c r="AU327" i="8"/>
  <c r="AU274" i="8"/>
  <c r="AU311" i="8"/>
  <c r="AU268" i="8"/>
  <c r="AU241" i="8"/>
  <c r="AU193" i="8"/>
  <c r="AU183" i="8"/>
  <c r="AU78" i="8"/>
  <c r="AU72" i="8"/>
  <c r="AU75" i="8"/>
  <c r="AU334" i="8"/>
  <c r="AU343" i="8"/>
  <c r="AU323" i="8"/>
  <c r="AU30" i="8"/>
  <c r="AU24" i="8"/>
  <c r="AU321" i="8"/>
  <c r="AU282" i="8"/>
  <c r="AU299" i="8"/>
  <c r="AU271" i="8"/>
  <c r="AU256" i="8"/>
  <c r="AU261" i="8"/>
  <c r="AU194" i="8"/>
  <c r="AU214" i="8"/>
  <c r="AU227" i="8"/>
  <c r="AT227" i="8" s="1"/>
  <c r="AS227" i="8" s="1"/>
  <c r="AR227" i="8" s="1"/>
  <c r="AQ227" i="8" s="1"/>
  <c r="AP227" i="8" s="1"/>
  <c r="AO227" i="8" s="1"/>
  <c r="AN227" i="8" s="1"/>
  <c r="AM227" i="8" s="1"/>
  <c r="AL227" i="8" s="1"/>
  <c r="AU196" i="8"/>
  <c r="AU146" i="8"/>
  <c r="AU168" i="8"/>
  <c r="AU143" i="8"/>
  <c r="AU160" i="8"/>
  <c r="AU98" i="8"/>
  <c r="AU116" i="8"/>
  <c r="AU129" i="8"/>
  <c r="AU138" i="8"/>
  <c r="AU94" i="8"/>
  <c r="AU85" i="8"/>
  <c r="AU69" i="8"/>
  <c r="AU70" i="8"/>
  <c r="AU67" i="8"/>
  <c r="AU324" i="8"/>
  <c r="AC324" i="8"/>
  <c r="K324" i="8"/>
  <c r="R87" i="14"/>
  <c r="T87" i="14" s="1"/>
  <c r="BJ9" i="14"/>
  <c r="BI9" i="14"/>
  <c r="BH9" i="14"/>
  <c r="BG9" i="14"/>
  <c r="BF9" i="14"/>
  <c r="BE9" i="14"/>
  <c r="BD9" i="14"/>
  <c r="BC9" i="14"/>
  <c r="BK9" i="14"/>
  <c r="AC26" i="14"/>
  <c r="H26" i="14"/>
  <c r="U26" i="14"/>
  <c r="BK4" i="14"/>
  <c r="BJ4" i="14"/>
  <c r="BI4" i="14"/>
  <c r="BH4" i="14"/>
  <c r="BG4" i="14"/>
  <c r="BF4" i="14"/>
  <c r="BE4" i="14"/>
  <c r="BD4" i="14"/>
  <c r="BC4" i="14"/>
  <c r="BK2" i="14"/>
  <c r="BJ2" i="14"/>
  <c r="BI2" i="14"/>
  <c r="BH2" i="14"/>
  <c r="BG2" i="14"/>
  <c r="BF2" i="14"/>
  <c r="BE2" i="14"/>
  <c r="BD2" i="14"/>
  <c r="BC2" i="14"/>
  <c r="AC27" i="14"/>
  <c r="H27" i="14"/>
  <c r="AK55" i="14"/>
  <c r="AI55" i="14"/>
  <c r="AJ55" i="14"/>
  <c r="BA44" i="14"/>
  <c r="BB44" i="14"/>
  <c r="AT66" i="14"/>
  <c r="AS66" i="14"/>
  <c r="AR66" i="14"/>
  <c r="AQ66" i="14"/>
  <c r="AP66" i="14"/>
  <c r="AO66" i="14"/>
  <c r="AN66" i="14"/>
  <c r="AM66" i="14"/>
  <c r="AL66" i="14"/>
  <c r="AC74" i="14"/>
  <c r="I74" i="14"/>
  <c r="U74" i="14"/>
  <c r="AC85" i="14"/>
  <c r="H50" i="14"/>
  <c r="AC50" i="14"/>
  <c r="AA146" i="14"/>
  <c r="AB146" i="14"/>
  <c r="AC150" i="14"/>
  <c r="I150" i="14"/>
  <c r="U150" i="14"/>
  <c r="AC154" i="14"/>
  <c r="I154" i="14"/>
  <c r="U154" i="14"/>
  <c r="AG154" i="14"/>
  <c r="AB154" i="14"/>
  <c r="AC159" i="14"/>
  <c r="H159" i="14"/>
  <c r="AC89" i="14"/>
  <c r="I89" i="14"/>
  <c r="U89" i="14"/>
  <c r="AQ151" i="14"/>
  <c r="AP151" i="14"/>
  <c r="AO151" i="14"/>
  <c r="AN151" i="14"/>
  <c r="AM151" i="14"/>
  <c r="AL151" i="14"/>
  <c r="AR151" i="14"/>
  <c r="AT151" i="14"/>
  <c r="AS151" i="14"/>
  <c r="AT167" i="14"/>
  <c r="AS167" i="14"/>
  <c r="AR167" i="14"/>
  <c r="AQ167" i="14"/>
  <c r="AP167" i="14"/>
  <c r="AO167" i="14"/>
  <c r="AN167" i="14"/>
  <c r="AM167" i="14"/>
  <c r="AL167" i="14"/>
  <c r="AC128" i="14"/>
  <c r="I128" i="14"/>
  <c r="U128" i="14"/>
  <c r="AG128" i="14"/>
  <c r="AB128" i="14"/>
  <c r="AT112" i="14"/>
  <c r="AS112" i="14"/>
  <c r="AR112" i="14"/>
  <c r="AQ112" i="14"/>
  <c r="AP112" i="14"/>
  <c r="AO112" i="14"/>
  <c r="AN112" i="14"/>
  <c r="AM112" i="14"/>
  <c r="AL112" i="14"/>
  <c r="AA140" i="14"/>
  <c r="AA144" i="14"/>
  <c r="AB144" i="14"/>
  <c r="AS88" i="14"/>
  <c r="AR88" i="14"/>
  <c r="AQ88" i="14"/>
  <c r="AP88" i="14"/>
  <c r="AO88" i="14"/>
  <c r="AN88" i="14"/>
  <c r="AM88" i="14"/>
  <c r="AL88" i="14"/>
  <c r="AT88" i="14"/>
  <c r="AC97" i="14"/>
  <c r="I97" i="14"/>
  <c r="U97" i="14"/>
  <c r="AJ201" i="14"/>
  <c r="AK201" i="14"/>
  <c r="AI201" i="14"/>
  <c r="AT171" i="14"/>
  <c r="AS171" i="14"/>
  <c r="AR171" i="14"/>
  <c r="AQ171" i="14"/>
  <c r="AP171" i="14"/>
  <c r="AO171" i="14"/>
  <c r="AN171" i="14"/>
  <c r="AM171" i="14"/>
  <c r="AL171" i="14"/>
  <c r="AC123" i="14"/>
  <c r="I123" i="14"/>
  <c r="U123" i="14"/>
  <c r="AC206" i="14"/>
  <c r="I206" i="14"/>
  <c r="U206" i="14"/>
  <c r="AT237" i="14"/>
  <c r="AS237" i="14"/>
  <c r="AR237" i="14"/>
  <c r="AQ237" i="14"/>
  <c r="AP237" i="14"/>
  <c r="AO237" i="14"/>
  <c r="AN237" i="14"/>
  <c r="AM237" i="14"/>
  <c r="AL237" i="14"/>
  <c r="AA219" i="14"/>
  <c r="J259" i="14"/>
  <c r="AC259" i="14"/>
  <c r="AT236" i="14"/>
  <c r="AS236" i="14"/>
  <c r="AR236" i="14"/>
  <c r="AQ236" i="14"/>
  <c r="AP236" i="14"/>
  <c r="AO236" i="14"/>
  <c r="AN236" i="14"/>
  <c r="AM236" i="14"/>
  <c r="AL236" i="14"/>
  <c r="AC233" i="14"/>
  <c r="J233" i="14"/>
  <c r="AT187" i="14"/>
  <c r="AS187" i="14"/>
  <c r="AR187" i="14"/>
  <c r="AQ187" i="14"/>
  <c r="AP187" i="14"/>
  <c r="AO187" i="14"/>
  <c r="AN187" i="14"/>
  <c r="AM187" i="14"/>
  <c r="AL187" i="14"/>
  <c r="K260" i="14"/>
  <c r="AC260" i="14"/>
  <c r="AT279" i="14"/>
  <c r="AS279" i="14"/>
  <c r="AR279" i="14"/>
  <c r="AQ279" i="14"/>
  <c r="AP279" i="14"/>
  <c r="AO279" i="14"/>
  <c r="AN279" i="14"/>
  <c r="AM279" i="14"/>
  <c r="AL279" i="14"/>
  <c r="AC227" i="14"/>
  <c r="I227" i="14"/>
  <c r="U227" i="14"/>
  <c r="AB227" i="14"/>
  <c r="AT241" i="14"/>
  <c r="AS241" i="14"/>
  <c r="AR241" i="14"/>
  <c r="AQ241" i="14"/>
  <c r="AP241" i="14"/>
  <c r="AO241" i="14"/>
  <c r="AN241" i="14"/>
  <c r="AM241" i="14"/>
  <c r="AL241" i="14"/>
  <c r="AR252" i="14"/>
  <c r="AQ252" i="14"/>
  <c r="AP252" i="14"/>
  <c r="AO252" i="14"/>
  <c r="AN252" i="14"/>
  <c r="AM252" i="14"/>
  <c r="AL252" i="14"/>
  <c r="AT252" i="14"/>
  <c r="AS252" i="14"/>
  <c r="AC287" i="14"/>
  <c r="K287" i="14"/>
  <c r="AS294" i="14"/>
  <c r="AT294" i="14"/>
  <c r="AR294" i="14"/>
  <c r="AQ294" i="14"/>
  <c r="AP294" i="14"/>
  <c r="AO294" i="14"/>
  <c r="AN294" i="14"/>
  <c r="AM294" i="14"/>
  <c r="AL294" i="14"/>
  <c r="AA293" i="14"/>
  <c r="AC296" i="14"/>
  <c r="K296" i="14"/>
  <c r="AT24" i="13"/>
  <c r="AS24" i="13"/>
  <c r="AR24" i="13"/>
  <c r="AQ24" i="13"/>
  <c r="AP24" i="13"/>
  <c r="AO24" i="13"/>
  <c r="AN24" i="13"/>
  <c r="AM24" i="13"/>
  <c r="AL24" i="13"/>
  <c r="BK3" i="13"/>
  <c r="BJ3" i="13"/>
  <c r="BI3" i="13"/>
  <c r="BH3" i="13"/>
  <c r="BG3" i="13"/>
  <c r="BF3" i="13"/>
  <c r="BE3" i="13"/>
  <c r="BD3" i="13"/>
  <c r="BC3" i="13"/>
  <c r="BI16" i="13"/>
  <c r="BH16" i="13"/>
  <c r="BG16" i="13"/>
  <c r="BF16" i="13"/>
  <c r="BE16" i="13"/>
  <c r="BD16" i="13"/>
  <c r="BC16" i="13"/>
  <c r="BJ16" i="13"/>
  <c r="BK16" i="13"/>
  <c r="AT281" i="14"/>
  <c r="AS281" i="14"/>
  <c r="AR281" i="14"/>
  <c r="AQ281" i="14"/>
  <c r="AP281" i="14"/>
  <c r="AO281" i="14"/>
  <c r="AN281" i="14"/>
  <c r="AM281" i="14"/>
  <c r="AL281" i="14"/>
  <c r="BK33" i="13"/>
  <c r="BJ33" i="13"/>
  <c r="BI33" i="13"/>
  <c r="BH33" i="13"/>
  <c r="BG33" i="13"/>
  <c r="BF33" i="13"/>
  <c r="BE33" i="13"/>
  <c r="BD33" i="13"/>
  <c r="BC33" i="13"/>
  <c r="AT291" i="14"/>
  <c r="AS291" i="14"/>
  <c r="AR291" i="14"/>
  <c r="AQ291" i="14"/>
  <c r="AP291" i="14"/>
  <c r="AO291" i="14"/>
  <c r="AN291" i="14"/>
  <c r="AM291" i="14"/>
  <c r="AL291" i="14"/>
  <c r="AS284" i="14"/>
  <c r="AR284" i="14"/>
  <c r="AQ284" i="14"/>
  <c r="AP284" i="14"/>
  <c r="AO284" i="14"/>
  <c r="AN284" i="14"/>
  <c r="AM284" i="14"/>
  <c r="AL284" i="14"/>
  <c r="AT284" i="14"/>
  <c r="BK18" i="13"/>
  <c r="BJ18" i="13"/>
  <c r="BI18" i="13"/>
  <c r="BH18" i="13"/>
  <c r="BG18" i="13"/>
  <c r="BF18" i="13"/>
  <c r="BE18" i="13"/>
  <c r="BD18" i="13"/>
  <c r="BC18" i="13"/>
  <c r="H23" i="13"/>
  <c r="AC23" i="13"/>
  <c r="AT31" i="13"/>
  <c r="AS31" i="13"/>
  <c r="AR31" i="13"/>
  <c r="AQ31" i="13"/>
  <c r="AP31" i="13"/>
  <c r="AO31" i="13"/>
  <c r="AN31" i="13"/>
  <c r="AM31" i="13"/>
  <c r="AL31" i="13"/>
  <c r="AC24" i="13"/>
  <c r="AD35" i="13"/>
  <c r="AG35" i="13"/>
  <c r="I35" i="13"/>
  <c r="U35" i="13"/>
  <c r="AB35" i="13"/>
  <c r="AT62" i="13"/>
  <c r="AS62" i="13"/>
  <c r="AR62" i="13"/>
  <c r="AQ62" i="13"/>
  <c r="AP62" i="13"/>
  <c r="AO62" i="13"/>
  <c r="AN62" i="13"/>
  <c r="AM62" i="13"/>
  <c r="AL62" i="13"/>
  <c r="AR66" i="13"/>
  <c r="AQ66" i="13"/>
  <c r="AP66" i="13"/>
  <c r="AO66" i="13"/>
  <c r="AN66" i="13"/>
  <c r="AM66" i="13"/>
  <c r="AL66" i="13"/>
  <c r="AS66" i="13"/>
  <c r="AT66" i="13"/>
  <c r="AJ71" i="13"/>
  <c r="AK71" i="13"/>
  <c r="AI71" i="13"/>
  <c r="AH71" i="13"/>
  <c r="AA71" i="13"/>
  <c r="AT46" i="13"/>
  <c r="AS46" i="13"/>
  <c r="AR46" i="13"/>
  <c r="AQ46" i="13"/>
  <c r="AP46" i="13"/>
  <c r="AO46" i="13"/>
  <c r="AN46" i="13"/>
  <c r="AM46" i="13"/>
  <c r="AL46" i="13"/>
  <c r="AD61" i="13"/>
  <c r="I61" i="13"/>
  <c r="U61" i="13"/>
  <c r="AD101" i="13"/>
  <c r="I101" i="13"/>
  <c r="U101" i="13"/>
  <c r="AD108" i="13"/>
  <c r="I108" i="13"/>
  <c r="U108" i="13"/>
  <c r="AD39" i="13"/>
  <c r="I39" i="13"/>
  <c r="U39" i="13"/>
  <c r="AD80" i="13"/>
  <c r="I80" i="13"/>
  <c r="U80" i="13"/>
  <c r="AD125" i="13"/>
  <c r="I125" i="13"/>
  <c r="U125" i="13"/>
  <c r="I64" i="13"/>
  <c r="U64" i="13"/>
  <c r="AG64" i="13"/>
  <c r="AB64" i="13"/>
  <c r="AD64" i="13"/>
  <c r="AT124" i="13"/>
  <c r="AS124" i="13"/>
  <c r="AR124" i="13"/>
  <c r="AQ124" i="13"/>
  <c r="AP124" i="13"/>
  <c r="AO124" i="13"/>
  <c r="AN124" i="13"/>
  <c r="AM124" i="13"/>
  <c r="AL124" i="13"/>
  <c r="AT100" i="13"/>
  <c r="AS100" i="13"/>
  <c r="AR100" i="13"/>
  <c r="AQ100" i="13"/>
  <c r="AP100" i="13"/>
  <c r="AO100" i="13"/>
  <c r="AN100" i="13"/>
  <c r="AM100" i="13"/>
  <c r="AL100" i="13"/>
  <c r="AD175" i="13"/>
  <c r="I175" i="13"/>
  <c r="U175" i="13"/>
  <c r="AD104" i="13"/>
  <c r="I104" i="13"/>
  <c r="U104" i="13"/>
  <c r="AD168" i="13"/>
  <c r="I168" i="13"/>
  <c r="U168" i="13"/>
  <c r="AB168" i="13"/>
  <c r="AD121" i="13"/>
  <c r="I121" i="13"/>
  <c r="U121" i="13"/>
  <c r="AD137" i="13"/>
  <c r="I137" i="13"/>
  <c r="U137" i="13"/>
  <c r="AE223" i="13"/>
  <c r="AB223" i="13"/>
  <c r="AG223" i="13"/>
  <c r="J223" i="13"/>
  <c r="AS248" i="13"/>
  <c r="AR248" i="13"/>
  <c r="AQ248" i="13"/>
  <c r="AP248" i="13"/>
  <c r="AO248" i="13"/>
  <c r="AN248" i="13"/>
  <c r="AM248" i="13"/>
  <c r="AL248" i="13"/>
  <c r="AT248" i="13"/>
  <c r="AS88" i="13"/>
  <c r="AR88" i="13"/>
  <c r="AQ88" i="13"/>
  <c r="AP88" i="13"/>
  <c r="AO88" i="13"/>
  <c r="AN88" i="13"/>
  <c r="AM88" i="13"/>
  <c r="AL88" i="13"/>
  <c r="AT88" i="13"/>
  <c r="AD149" i="13"/>
  <c r="I149" i="13"/>
  <c r="U149" i="13"/>
  <c r="AE216" i="13"/>
  <c r="AT208" i="13"/>
  <c r="AS208" i="13"/>
  <c r="AR208" i="13"/>
  <c r="AQ208" i="13"/>
  <c r="AP208" i="13"/>
  <c r="AO208" i="13"/>
  <c r="AN208" i="13"/>
  <c r="AM208" i="13"/>
  <c r="AL208" i="13"/>
  <c r="K248" i="13"/>
  <c r="AF248" i="13"/>
  <c r="AT215" i="13"/>
  <c r="AS215" i="13"/>
  <c r="AR215" i="13"/>
  <c r="AQ215" i="13"/>
  <c r="AP215" i="13"/>
  <c r="AO215" i="13"/>
  <c r="AN215" i="13"/>
  <c r="AM215" i="13"/>
  <c r="AL215" i="13"/>
  <c r="J268" i="13"/>
  <c r="AE268" i="13"/>
  <c r="AT291" i="13"/>
  <c r="AS291" i="13"/>
  <c r="AR291" i="13"/>
  <c r="AQ291" i="13"/>
  <c r="AP291" i="13"/>
  <c r="AO291" i="13"/>
  <c r="AN291" i="13"/>
  <c r="AM291" i="13"/>
  <c r="AL291" i="13"/>
  <c r="AS285" i="13"/>
  <c r="AR285" i="13"/>
  <c r="AQ285" i="13"/>
  <c r="AP285" i="13"/>
  <c r="AO285" i="13"/>
  <c r="AN285" i="13"/>
  <c r="AM285" i="13"/>
  <c r="AL285" i="13"/>
  <c r="AT285" i="13"/>
  <c r="J265" i="13"/>
  <c r="AE265" i="13"/>
  <c r="BJ14" i="12"/>
  <c r="BI14" i="12"/>
  <c r="BH14" i="12"/>
  <c r="BG14" i="12"/>
  <c r="BF14" i="12"/>
  <c r="BE14" i="12"/>
  <c r="BD14" i="12"/>
  <c r="BC14" i="12"/>
  <c r="BK14" i="12"/>
  <c r="AF247" i="13"/>
  <c r="K247" i="13"/>
  <c r="AA50" i="12"/>
  <c r="AE275" i="13"/>
  <c r="J275" i="13"/>
  <c r="J269" i="13"/>
  <c r="AE269" i="13"/>
  <c r="AT28" i="12"/>
  <c r="AS28" i="12"/>
  <c r="AR28" i="12"/>
  <c r="AQ28" i="12"/>
  <c r="AP28" i="12"/>
  <c r="AO28" i="12"/>
  <c r="AN28" i="12"/>
  <c r="AM28" i="12"/>
  <c r="AL28" i="12"/>
  <c r="AD68" i="12"/>
  <c r="I68" i="12"/>
  <c r="U68" i="12"/>
  <c r="AD35" i="12"/>
  <c r="I35" i="12"/>
  <c r="U35" i="12"/>
  <c r="AS51" i="12"/>
  <c r="AR51" i="12"/>
  <c r="AQ51" i="12"/>
  <c r="AP51" i="12"/>
  <c r="AO51" i="12"/>
  <c r="AN51" i="12"/>
  <c r="AM51" i="12"/>
  <c r="AL51" i="12"/>
  <c r="AT51" i="12"/>
  <c r="AD65" i="12"/>
  <c r="I65" i="12"/>
  <c r="U65" i="12"/>
  <c r="AD59" i="12"/>
  <c r="I59" i="12"/>
  <c r="U59" i="12"/>
  <c r="AD64" i="12"/>
  <c r="I64" i="12"/>
  <c r="U64" i="12"/>
  <c r="AT107" i="12"/>
  <c r="AS107" i="12"/>
  <c r="AR107" i="12"/>
  <c r="AQ107" i="12"/>
  <c r="AP107" i="12"/>
  <c r="AO107" i="12"/>
  <c r="AN107" i="12"/>
  <c r="AM107" i="12"/>
  <c r="AL107" i="12"/>
  <c r="AJ110" i="12"/>
  <c r="AI110" i="12"/>
  <c r="AH110" i="12"/>
  <c r="AA110" i="12"/>
  <c r="AK110" i="12"/>
  <c r="AT128" i="12"/>
  <c r="AS128" i="12"/>
  <c r="AR128" i="12"/>
  <c r="AQ128" i="12"/>
  <c r="AP128" i="12"/>
  <c r="AO128" i="12"/>
  <c r="AN128" i="12"/>
  <c r="AM128" i="12"/>
  <c r="AL128" i="12"/>
  <c r="AS115" i="12"/>
  <c r="AR115" i="12"/>
  <c r="AQ115" i="12"/>
  <c r="AP115" i="12"/>
  <c r="AO115" i="12"/>
  <c r="AN115" i="12"/>
  <c r="AM115" i="12"/>
  <c r="AL115" i="12"/>
  <c r="AT115" i="12"/>
  <c r="AT156" i="12"/>
  <c r="AS156" i="12"/>
  <c r="AR156" i="12"/>
  <c r="AQ156" i="12"/>
  <c r="AP156" i="12"/>
  <c r="AO156" i="12"/>
  <c r="AN156" i="12"/>
  <c r="AM156" i="12"/>
  <c r="AL156" i="12"/>
  <c r="AD172" i="12"/>
  <c r="I172" i="12"/>
  <c r="U172" i="12"/>
  <c r="AT242" i="12"/>
  <c r="AS242" i="12"/>
  <c r="AR242" i="12"/>
  <c r="AQ242" i="12"/>
  <c r="AP242" i="12"/>
  <c r="AO242" i="12"/>
  <c r="AN242" i="12"/>
  <c r="AM242" i="12"/>
  <c r="AL242" i="12"/>
  <c r="AD88" i="12"/>
  <c r="I88" i="12"/>
  <c r="U88" i="12"/>
  <c r="AD169" i="12"/>
  <c r="I169" i="12"/>
  <c r="U169" i="12"/>
  <c r="AT70" i="12"/>
  <c r="AS70" i="12"/>
  <c r="AR70" i="12"/>
  <c r="AQ70" i="12"/>
  <c r="AP70" i="12"/>
  <c r="AO70" i="12"/>
  <c r="AN70" i="12"/>
  <c r="AM70" i="12"/>
  <c r="AL70" i="12"/>
  <c r="AS221" i="12"/>
  <c r="AR221" i="12"/>
  <c r="AQ221" i="12"/>
  <c r="AP221" i="12"/>
  <c r="AO221" i="12"/>
  <c r="AN221" i="12"/>
  <c r="AM221" i="12"/>
  <c r="AL221" i="12"/>
  <c r="AT221" i="12"/>
  <c r="K237" i="12"/>
  <c r="AF237" i="12"/>
  <c r="L265" i="12"/>
  <c r="AE265" i="12"/>
  <c r="AT112" i="12"/>
  <c r="AS112" i="12"/>
  <c r="AR112" i="12"/>
  <c r="AQ112" i="12"/>
  <c r="AP112" i="12"/>
  <c r="AO112" i="12"/>
  <c r="AN112" i="12"/>
  <c r="AM112" i="12"/>
  <c r="AL112" i="12"/>
  <c r="AS180" i="12"/>
  <c r="AR180" i="12"/>
  <c r="AQ180" i="12"/>
  <c r="AP180" i="12"/>
  <c r="AO180" i="12"/>
  <c r="AN180" i="12"/>
  <c r="AM180" i="12"/>
  <c r="AL180" i="12"/>
  <c r="AT180" i="12"/>
  <c r="AT188" i="12"/>
  <c r="AS188" i="12"/>
  <c r="AR188" i="12"/>
  <c r="AQ188" i="12"/>
  <c r="AP188" i="12"/>
  <c r="AO188" i="12"/>
  <c r="AN188" i="12"/>
  <c r="AM188" i="12"/>
  <c r="AL188" i="12"/>
  <c r="AD148" i="12"/>
  <c r="I148" i="12"/>
  <c r="U148" i="12"/>
  <c r="AD192" i="12"/>
  <c r="I192" i="12"/>
  <c r="U192" i="12"/>
  <c r="AT263" i="12"/>
  <c r="AS263" i="12"/>
  <c r="AR263" i="12"/>
  <c r="AQ263" i="12"/>
  <c r="AP263" i="12"/>
  <c r="AO263" i="12"/>
  <c r="AN263" i="12"/>
  <c r="AM263" i="12"/>
  <c r="AL263" i="12"/>
  <c r="AT295" i="12"/>
  <c r="AS295" i="12"/>
  <c r="AR295" i="12"/>
  <c r="AQ295" i="12"/>
  <c r="AP295" i="12"/>
  <c r="AO295" i="12"/>
  <c r="AN295" i="12"/>
  <c r="AM295" i="12"/>
  <c r="AL295" i="12"/>
  <c r="AD145" i="12"/>
  <c r="I145" i="12"/>
  <c r="U145" i="12"/>
  <c r="AG145" i="12"/>
  <c r="AB145" i="12"/>
  <c r="AD204" i="12"/>
  <c r="I204" i="12"/>
  <c r="U204" i="12"/>
  <c r="AS160" i="12"/>
  <c r="AR160" i="12"/>
  <c r="AQ160" i="12"/>
  <c r="AP160" i="12"/>
  <c r="AO160" i="12"/>
  <c r="AN160" i="12"/>
  <c r="AM160" i="12"/>
  <c r="AL160" i="12"/>
  <c r="AT160" i="12"/>
  <c r="AT176" i="12"/>
  <c r="AS176" i="12"/>
  <c r="AR176" i="12"/>
  <c r="AQ176" i="12"/>
  <c r="AP176" i="12"/>
  <c r="AO176" i="12"/>
  <c r="AN176" i="12"/>
  <c r="AM176" i="12"/>
  <c r="AL176" i="12"/>
  <c r="AD232" i="12"/>
  <c r="I232" i="12"/>
  <c r="U232" i="12"/>
  <c r="I224" i="12"/>
  <c r="U224" i="12"/>
  <c r="AD224" i="12"/>
  <c r="AT262" i="12"/>
  <c r="AS262" i="12"/>
  <c r="AR262" i="12"/>
  <c r="AQ262" i="12"/>
  <c r="AP262" i="12"/>
  <c r="AO262" i="12"/>
  <c r="AN262" i="12"/>
  <c r="AM262" i="12"/>
  <c r="AL262" i="12"/>
  <c r="AF296" i="12"/>
  <c r="AC27" i="8"/>
  <c r="H27" i="8"/>
  <c r="AT223" i="12"/>
  <c r="AS223" i="12"/>
  <c r="AR223" i="12"/>
  <c r="AQ223" i="12"/>
  <c r="AP223" i="12"/>
  <c r="AO223" i="12"/>
  <c r="AN223" i="12"/>
  <c r="AM223" i="12"/>
  <c r="AL223" i="12"/>
  <c r="K250" i="12"/>
  <c r="AF250" i="12"/>
  <c r="AT173" i="12"/>
  <c r="AS173" i="12"/>
  <c r="AR173" i="12"/>
  <c r="AQ173" i="12"/>
  <c r="AP173" i="12"/>
  <c r="AO173" i="12"/>
  <c r="AN173" i="12"/>
  <c r="AM173" i="12"/>
  <c r="AL173" i="12"/>
  <c r="AT243" i="12"/>
  <c r="AS243" i="12"/>
  <c r="AR243" i="12"/>
  <c r="AQ243" i="12"/>
  <c r="AP243" i="12"/>
  <c r="AO243" i="12"/>
  <c r="AN243" i="12"/>
  <c r="AM243" i="12"/>
  <c r="AL243" i="12"/>
  <c r="L260" i="12"/>
  <c r="AF260" i="12"/>
  <c r="H112" i="8"/>
  <c r="Q112" i="8" s="1"/>
  <c r="AC240" i="8"/>
  <c r="K240" i="8"/>
  <c r="AS259" i="12"/>
  <c r="AR259" i="12"/>
  <c r="AQ259" i="12"/>
  <c r="AP259" i="12"/>
  <c r="AO259" i="12"/>
  <c r="AN259" i="12"/>
  <c r="AM259" i="12"/>
  <c r="AL259" i="12"/>
  <c r="AT259" i="12"/>
  <c r="L290" i="12"/>
  <c r="AF290" i="12"/>
  <c r="AC129" i="8"/>
  <c r="I129" i="8"/>
  <c r="Q129" i="8" s="1"/>
  <c r="AT32" i="12"/>
  <c r="AS32" i="12"/>
  <c r="AR32" i="12"/>
  <c r="AQ32" i="12"/>
  <c r="AP32" i="12"/>
  <c r="AO32" i="12"/>
  <c r="AN32" i="12"/>
  <c r="AM32" i="12"/>
  <c r="AL32" i="12"/>
  <c r="AD214" i="12"/>
  <c r="I214" i="12"/>
  <c r="U214" i="12"/>
  <c r="AT268" i="12"/>
  <c r="AS268" i="12"/>
  <c r="AR268" i="12"/>
  <c r="AQ268" i="12"/>
  <c r="AP268" i="12"/>
  <c r="AO268" i="12"/>
  <c r="AN268" i="12"/>
  <c r="AM268" i="12"/>
  <c r="AL268" i="12"/>
  <c r="AE43" i="12"/>
  <c r="J43" i="12"/>
  <c r="L286" i="12"/>
  <c r="AF286" i="12"/>
  <c r="AU191" i="8"/>
  <c r="AI112" i="12"/>
  <c r="AJ112" i="12"/>
  <c r="AK112" i="12"/>
  <c r="AI66" i="13"/>
  <c r="AJ66" i="13"/>
  <c r="AK66" i="13"/>
  <c r="BA19" i="12"/>
  <c r="BB19" i="12"/>
  <c r="AJ136" i="14"/>
  <c r="AK136" i="14"/>
  <c r="AI136" i="14"/>
  <c r="AK137" i="13"/>
  <c r="AI137" i="13"/>
  <c r="AH137" i="13"/>
  <c r="AA137" i="13"/>
  <c r="AJ137" i="13"/>
  <c r="AI132" i="12"/>
  <c r="AJ132" i="12"/>
  <c r="AK132" i="12"/>
  <c r="AI269" i="12"/>
  <c r="AH269" i="12"/>
  <c r="AA269" i="12"/>
  <c r="AJ269" i="12"/>
  <c r="AK269" i="12"/>
  <c r="AI293" i="13"/>
  <c r="AH293" i="13"/>
  <c r="AA293" i="13"/>
  <c r="AJ293" i="13"/>
  <c r="AK293" i="13"/>
  <c r="AJ282" i="13"/>
  <c r="AK282" i="13"/>
  <c r="AI282" i="13"/>
  <c r="AI263" i="14"/>
  <c r="AK263" i="14"/>
  <c r="AJ263" i="14"/>
  <c r="AI80" i="14"/>
  <c r="AJ80" i="14"/>
  <c r="AK80" i="14"/>
  <c r="AB121" i="12"/>
  <c r="AG121" i="12"/>
  <c r="AG170" i="12"/>
  <c r="AB170" i="12"/>
  <c r="AB167" i="13"/>
  <c r="AG167" i="13"/>
  <c r="AG197" i="12"/>
  <c r="AB197" i="12"/>
  <c r="AB138" i="12"/>
  <c r="AG138" i="12"/>
  <c r="AG241" i="12"/>
  <c r="AB241" i="12"/>
  <c r="AG169" i="12"/>
  <c r="AB169" i="12"/>
  <c r="AB138" i="14"/>
  <c r="AG138" i="14"/>
  <c r="AB288" i="12"/>
  <c r="AG288" i="12"/>
  <c r="AK115" i="12"/>
  <c r="AI115" i="12"/>
  <c r="AJ115" i="12"/>
  <c r="AI285" i="13"/>
  <c r="AJ285" i="13"/>
  <c r="AK285" i="13"/>
  <c r="AJ124" i="13"/>
  <c r="AK124" i="13"/>
  <c r="AI124" i="13"/>
  <c r="AH124" i="13"/>
  <c r="AA124" i="13"/>
  <c r="AI62" i="13"/>
  <c r="AJ62" i="13"/>
  <c r="AK62" i="13"/>
  <c r="AI237" i="14"/>
  <c r="AH237" i="14"/>
  <c r="AA237" i="14"/>
  <c r="AJ237" i="14"/>
  <c r="AK237" i="14"/>
  <c r="AI151" i="14"/>
  <c r="AH151" i="14"/>
  <c r="AA151" i="14"/>
  <c r="AJ151" i="14"/>
  <c r="AK151" i="14"/>
  <c r="AJ102" i="12"/>
  <c r="AI102" i="12"/>
  <c r="AK102" i="12"/>
  <c r="AI268" i="13"/>
  <c r="AJ268" i="13"/>
  <c r="AK268" i="13"/>
  <c r="AK50" i="13"/>
  <c r="AI50" i="13"/>
  <c r="AH50" i="13"/>
  <c r="AA50" i="13"/>
  <c r="AJ50" i="13"/>
  <c r="BA49" i="13"/>
  <c r="BB49" i="13"/>
  <c r="AI287" i="14"/>
  <c r="AJ287" i="14"/>
  <c r="AK287" i="14"/>
  <c r="AI259" i="14"/>
  <c r="AK259" i="14"/>
  <c r="AJ259" i="14"/>
  <c r="AI238" i="12"/>
  <c r="AH238" i="12"/>
  <c r="AA238" i="12"/>
  <c r="AJ238" i="12"/>
  <c r="AK238" i="12"/>
  <c r="AI198" i="12"/>
  <c r="AH198" i="12"/>
  <c r="AA198" i="12"/>
  <c r="AJ198" i="12"/>
  <c r="AK198" i="12"/>
  <c r="BB5" i="13"/>
  <c r="BA5" i="13"/>
  <c r="AK301" i="14"/>
  <c r="AI301" i="14"/>
  <c r="AJ301" i="14"/>
  <c r="AI181" i="14"/>
  <c r="AK181" i="14"/>
  <c r="AJ181" i="14"/>
  <c r="BB3" i="12"/>
  <c r="BA3" i="12"/>
  <c r="AZ3" i="12"/>
  <c r="AX3" i="12"/>
  <c r="AI102" i="14"/>
  <c r="AH102" i="14"/>
  <c r="AA102" i="14"/>
  <c r="AJ102" i="14"/>
  <c r="AK102" i="14"/>
  <c r="AI119" i="14"/>
  <c r="AH119" i="14"/>
  <c r="AA119" i="14"/>
  <c r="AJ119" i="14"/>
  <c r="AK119" i="14"/>
  <c r="AK292" i="14"/>
  <c r="AI292" i="14"/>
  <c r="AH292" i="14"/>
  <c r="AA292" i="14"/>
  <c r="AJ292" i="14"/>
  <c r="AK215" i="12"/>
  <c r="AI215" i="12"/>
  <c r="AH215" i="12"/>
  <c r="AA215" i="12"/>
  <c r="AJ215" i="12"/>
  <c r="AI136" i="12"/>
  <c r="AJ136" i="12"/>
  <c r="AK136" i="12"/>
  <c r="BB51" i="13"/>
  <c r="BA51" i="13"/>
  <c r="AI160" i="12"/>
  <c r="AJ160" i="12"/>
  <c r="AK160" i="12"/>
  <c r="AI296" i="13"/>
  <c r="AH296" i="13"/>
  <c r="AA296" i="13"/>
  <c r="AJ296" i="13"/>
  <c r="AK296" i="13"/>
  <c r="AI72" i="13"/>
  <c r="AH72" i="13"/>
  <c r="AA72" i="13"/>
  <c r="AJ72" i="13"/>
  <c r="AK72" i="13"/>
  <c r="AI252" i="13"/>
  <c r="AH252" i="13"/>
  <c r="AA252" i="13"/>
  <c r="AJ252" i="13"/>
  <c r="AK252" i="13"/>
  <c r="AI291" i="13"/>
  <c r="AH291" i="13"/>
  <c r="AA291" i="13"/>
  <c r="AJ291" i="13"/>
  <c r="AK291" i="13"/>
  <c r="BA16" i="13"/>
  <c r="BB16" i="13"/>
  <c r="AJ252" i="14"/>
  <c r="AI252" i="14"/>
  <c r="AK252" i="14"/>
  <c r="AJ187" i="14"/>
  <c r="AK187" i="14"/>
  <c r="AI187" i="14"/>
  <c r="AH187" i="14"/>
  <c r="AA187" i="14"/>
  <c r="AI66" i="14"/>
  <c r="AJ66" i="14"/>
  <c r="AK66" i="14"/>
  <c r="AJ196" i="12"/>
  <c r="AI196" i="12"/>
  <c r="AH196" i="12"/>
  <c r="AA196" i="12"/>
  <c r="AK196" i="12"/>
  <c r="AI144" i="12"/>
  <c r="AJ144" i="12"/>
  <c r="AK144" i="12"/>
  <c r="AI220" i="13"/>
  <c r="AH220" i="13"/>
  <c r="AA220" i="13"/>
  <c r="AJ220" i="13"/>
  <c r="AK220" i="13"/>
  <c r="AI280" i="13"/>
  <c r="AH280" i="13"/>
  <c r="AA280" i="13"/>
  <c r="AJ280" i="13"/>
  <c r="AK280" i="13"/>
  <c r="BA9" i="12"/>
  <c r="AZ9" i="12"/>
  <c r="AX9" i="12"/>
  <c r="BB9" i="12"/>
  <c r="AJ207" i="13"/>
  <c r="AK207" i="13"/>
  <c r="AI207" i="13"/>
  <c r="AI149" i="12"/>
  <c r="AH149" i="12"/>
  <c r="AA149" i="12"/>
  <c r="AJ149" i="12"/>
  <c r="AK149" i="12"/>
  <c r="AI62" i="12"/>
  <c r="AH62" i="12"/>
  <c r="AA62" i="12"/>
  <c r="AJ62" i="12"/>
  <c r="AK62" i="12"/>
  <c r="AJ290" i="13"/>
  <c r="AK290" i="13"/>
  <c r="AI290" i="13"/>
  <c r="AH290" i="13"/>
  <c r="AA290" i="13"/>
  <c r="AI121" i="13"/>
  <c r="AK121" i="13"/>
  <c r="AJ121" i="13"/>
  <c r="AJ39" i="13"/>
  <c r="AI39" i="13"/>
  <c r="AH39" i="13"/>
  <c r="AA39" i="13"/>
  <c r="AK39" i="13"/>
  <c r="AJ304" i="14"/>
  <c r="AK304" i="14"/>
  <c r="AI304" i="14"/>
  <c r="AI50" i="14"/>
  <c r="AH50" i="14"/>
  <c r="AA50" i="14"/>
  <c r="AK50" i="14"/>
  <c r="AJ50" i="14"/>
  <c r="AJ239" i="12"/>
  <c r="AI239" i="12"/>
  <c r="AK239" i="12"/>
  <c r="AI289" i="13"/>
  <c r="AJ289" i="13"/>
  <c r="AK289" i="13"/>
  <c r="BB37" i="13"/>
  <c r="BA37" i="13"/>
  <c r="AZ37" i="13"/>
  <c r="AX37" i="13"/>
  <c r="AI131" i="14"/>
  <c r="AH131" i="14"/>
  <c r="AA131" i="14"/>
  <c r="AJ131" i="14"/>
  <c r="AK131" i="14"/>
  <c r="AK149" i="13"/>
  <c r="AI149" i="13"/>
  <c r="AH149" i="13"/>
  <c r="AA149" i="13"/>
  <c r="AJ149" i="13"/>
  <c r="AI57" i="13"/>
  <c r="AJ57" i="13"/>
  <c r="AK57" i="13"/>
  <c r="AI53" i="14"/>
  <c r="AK53" i="14"/>
  <c r="AJ53" i="14"/>
  <c r="AI78" i="12"/>
  <c r="AH78" i="12"/>
  <c r="AA78" i="12"/>
  <c r="AJ78" i="12"/>
  <c r="AK78" i="12"/>
  <c r="AI288" i="13"/>
  <c r="AH288" i="13"/>
  <c r="AA288" i="13"/>
  <c r="AJ288" i="13"/>
  <c r="AK288" i="13"/>
  <c r="AJ175" i="14"/>
  <c r="AI175" i="14"/>
  <c r="AK175" i="14"/>
  <c r="AI146" i="13"/>
  <c r="AH146" i="13"/>
  <c r="AA146" i="13"/>
  <c r="AJ146" i="13"/>
  <c r="AK146" i="13"/>
  <c r="AI118" i="13"/>
  <c r="AJ118" i="13"/>
  <c r="AK118" i="13"/>
  <c r="AK282" i="14"/>
  <c r="AI282" i="14"/>
  <c r="AH282" i="14"/>
  <c r="AA282" i="14"/>
  <c r="AJ282" i="14"/>
  <c r="AJ186" i="14"/>
  <c r="AI186" i="14"/>
  <c r="AH186" i="14"/>
  <c r="AA186" i="14"/>
  <c r="AK186" i="14"/>
  <c r="AI305" i="14"/>
  <c r="AH305" i="14"/>
  <c r="AA305" i="14"/>
  <c r="AJ305" i="14"/>
  <c r="AK305" i="14"/>
  <c r="AJ233" i="14"/>
  <c r="AK233" i="14"/>
  <c r="AI233" i="14"/>
  <c r="AI39" i="14"/>
  <c r="AH39" i="14"/>
  <c r="AA39" i="14"/>
  <c r="AK39" i="14"/>
  <c r="AJ39" i="14"/>
  <c r="AK46" i="13"/>
  <c r="AI46" i="13"/>
  <c r="AJ46" i="13"/>
  <c r="BB3" i="13"/>
  <c r="BA3" i="13"/>
  <c r="AZ3" i="13"/>
  <c r="AX3" i="13"/>
  <c r="AK241" i="14"/>
  <c r="AI241" i="14"/>
  <c r="AJ241" i="14"/>
  <c r="AI250" i="12"/>
  <c r="AJ250" i="12"/>
  <c r="AK250" i="12"/>
  <c r="AI84" i="12"/>
  <c r="AJ84" i="12"/>
  <c r="AK84" i="12"/>
  <c r="AI264" i="13"/>
  <c r="AJ264" i="13"/>
  <c r="AK264" i="13"/>
  <c r="AJ229" i="14"/>
  <c r="AK229" i="14"/>
  <c r="AI229" i="14"/>
  <c r="AI132" i="14"/>
  <c r="AH132" i="14"/>
  <c r="AA132" i="14"/>
  <c r="AJ132" i="14"/>
  <c r="AK132" i="14"/>
  <c r="AI178" i="12"/>
  <c r="AJ178" i="12"/>
  <c r="AK178" i="12"/>
  <c r="AI124" i="12"/>
  <c r="AJ124" i="12"/>
  <c r="AK124" i="12"/>
  <c r="AJ217" i="12"/>
  <c r="AK217" i="12"/>
  <c r="AI217" i="12"/>
  <c r="AH217" i="12"/>
  <c r="AA217" i="12"/>
  <c r="BA20" i="12"/>
  <c r="AZ20" i="12"/>
  <c r="AX20" i="12"/>
  <c r="BB20" i="12"/>
  <c r="AI63" i="13"/>
  <c r="AJ63" i="13"/>
  <c r="AK63" i="13"/>
  <c r="AI60" i="13"/>
  <c r="AK60" i="13"/>
  <c r="AJ60" i="13"/>
  <c r="AJ213" i="14"/>
  <c r="AK213" i="14"/>
  <c r="AI213" i="14"/>
  <c r="AI21" i="12"/>
  <c r="AH21" i="12"/>
  <c r="AA21" i="12"/>
  <c r="AJ21" i="12"/>
  <c r="AK21" i="12"/>
  <c r="AI25" i="12"/>
  <c r="AH25" i="12"/>
  <c r="AA25" i="12"/>
  <c r="AJ25" i="12"/>
  <c r="AK25" i="12"/>
  <c r="AI96" i="13"/>
  <c r="AH96" i="13"/>
  <c r="AA96" i="13"/>
  <c r="AJ96" i="13"/>
  <c r="AK96" i="13"/>
  <c r="AI107" i="14"/>
  <c r="AJ107" i="14"/>
  <c r="AK107" i="14"/>
  <c r="AJ184" i="12"/>
  <c r="AK184" i="12"/>
  <c r="AI184" i="12"/>
  <c r="AH184" i="12"/>
  <c r="AA184" i="12"/>
  <c r="AI24" i="12"/>
  <c r="AH24" i="12"/>
  <c r="AA24" i="12"/>
  <c r="AJ24" i="12"/>
  <c r="AK24" i="12"/>
  <c r="BB12" i="12"/>
  <c r="BA12" i="12"/>
  <c r="AK38" i="13"/>
  <c r="AI38" i="13"/>
  <c r="AH38" i="13"/>
  <c r="AA38" i="13"/>
  <c r="AJ38" i="13"/>
  <c r="AI254" i="12"/>
  <c r="AH254" i="12"/>
  <c r="AA254" i="12"/>
  <c r="AJ254" i="12"/>
  <c r="AK254" i="12"/>
  <c r="AI206" i="12"/>
  <c r="AH206" i="12"/>
  <c r="AA206" i="12"/>
  <c r="AJ206" i="12"/>
  <c r="AK206" i="12"/>
  <c r="AI32" i="13"/>
  <c r="AH32" i="13"/>
  <c r="AA32" i="13"/>
  <c r="AJ32" i="13"/>
  <c r="AK32" i="13"/>
  <c r="AK153" i="13"/>
  <c r="AJ153" i="13"/>
  <c r="AI153" i="13"/>
  <c r="AH153" i="13"/>
  <c r="AA153" i="13"/>
  <c r="AI23" i="13"/>
  <c r="AJ23" i="13"/>
  <c r="AK23" i="13"/>
  <c r="AI297" i="13"/>
  <c r="AJ297" i="13"/>
  <c r="AK297" i="13"/>
  <c r="AJ100" i="13"/>
  <c r="AK100" i="13"/>
  <c r="AI100" i="13"/>
  <c r="AH100" i="13"/>
  <c r="AA100" i="13"/>
  <c r="AI222" i="12"/>
  <c r="AH222" i="12"/>
  <c r="AA222" i="12"/>
  <c r="AJ222" i="12"/>
  <c r="AK222" i="12"/>
  <c r="BA23" i="13"/>
  <c r="AZ23" i="13"/>
  <c r="AX23" i="13"/>
  <c r="BB23" i="13"/>
  <c r="AJ292" i="12"/>
  <c r="AK292" i="12"/>
  <c r="AI292" i="12"/>
  <c r="AH292" i="12"/>
  <c r="AA292" i="12"/>
  <c r="AJ162" i="14"/>
  <c r="AK162" i="14"/>
  <c r="AI162" i="14"/>
  <c r="AI111" i="14"/>
  <c r="AH111" i="14"/>
  <c r="AA111" i="14"/>
  <c r="AJ111" i="14"/>
  <c r="AK111" i="14"/>
  <c r="AJ268" i="12"/>
  <c r="AK268" i="12"/>
  <c r="AI268" i="12"/>
  <c r="AI259" i="12"/>
  <c r="AH259" i="12"/>
  <c r="AA259" i="12"/>
  <c r="AJ259" i="12"/>
  <c r="AK259" i="12"/>
  <c r="AJ294" i="14"/>
  <c r="AK294" i="14"/>
  <c r="AI294" i="14"/>
  <c r="AH294" i="14"/>
  <c r="AA294" i="14"/>
  <c r="BA2" i="14"/>
  <c r="BB2" i="14"/>
  <c r="AI242" i="12"/>
  <c r="AH242" i="12"/>
  <c r="AA242" i="12"/>
  <c r="AJ242" i="12"/>
  <c r="AK242" i="12"/>
  <c r="AI284" i="14"/>
  <c r="AK284" i="14"/>
  <c r="AJ284" i="14"/>
  <c r="AJ24" i="13"/>
  <c r="AK24" i="13"/>
  <c r="AI24" i="13"/>
  <c r="AH24" i="13"/>
  <c r="AA24" i="13"/>
  <c r="BB4" i="14"/>
  <c r="BA4" i="14"/>
  <c r="AZ4" i="14"/>
  <c r="AX4" i="14"/>
  <c r="AI141" i="12"/>
  <c r="AJ141" i="12"/>
  <c r="AK141" i="12"/>
  <c r="AJ247" i="12"/>
  <c r="AK247" i="12"/>
  <c r="AI247" i="12"/>
  <c r="AH247" i="12"/>
  <c r="AA247" i="12"/>
  <c r="AI61" i="12"/>
  <c r="AJ61" i="12"/>
  <c r="AK61" i="12"/>
  <c r="AI60" i="12"/>
  <c r="AH60" i="12"/>
  <c r="AA60" i="12"/>
  <c r="AJ60" i="12"/>
  <c r="AK60" i="12"/>
  <c r="AI247" i="13"/>
  <c r="AH247" i="13"/>
  <c r="AA247" i="13"/>
  <c r="AJ247" i="13"/>
  <c r="AK247" i="13"/>
  <c r="BA10" i="12"/>
  <c r="AZ10" i="12"/>
  <c r="AX10" i="12"/>
  <c r="BB10" i="12"/>
  <c r="AI188" i="13"/>
  <c r="AH188" i="13"/>
  <c r="AA188" i="13"/>
  <c r="AJ188" i="13"/>
  <c r="AK188" i="13"/>
  <c r="BB13" i="12"/>
  <c r="BA13" i="12"/>
  <c r="AI176" i="13"/>
  <c r="AJ176" i="13"/>
  <c r="AK176" i="13"/>
  <c r="AJ116" i="13"/>
  <c r="AK116" i="13"/>
  <c r="AI116" i="13"/>
  <c r="AJ277" i="14"/>
  <c r="AI277" i="14"/>
  <c r="AK277" i="14"/>
  <c r="AJ254" i="14"/>
  <c r="AK254" i="14"/>
  <c r="AI254" i="14"/>
  <c r="AI95" i="14"/>
  <c r="AH95" i="14"/>
  <c r="AA95" i="14"/>
  <c r="AJ95" i="14"/>
  <c r="AK95" i="14"/>
  <c r="AI253" i="12"/>
  <c r="AJ253" i="12"/>
  <c r="AK253" i="12"/>
  <c r="AK257" i="12"/>
  <c r="AI257" i="12"/>
  <c r="AH257" i="12"/>
  <c r="AA257" i="12"/>
  <c r="AJ257" i="12"/>
  <c r="AJ200" i="12"/>
  <c r="AI200" i="12"/>
  <c r="AH200" i="12"/>
  <c r="AA200" i="12"/>
  <c r="AK200" i="12"/>
  <c r="AJ118" i="12"/>
  <c r="AI118" i="12"/>
  <c r="AK118" i="12"/>
  <c r="AJ256" i="13"/>
  <c r="AI256" i="13"/>
  <c r="AK256" i="13"/>
  <c r="AJ274" i="13"/>
  <c r="AK274" i="13"/>
  <c r="AI274" i="13"/>
  <c r="AI76" i="13"/>
  <c r="AH76" i="13"/>
  <c r="AA76" i="13"/>
  <c r="AJ76" i="13"/>
  <c r="AK76" i="13"/>
  <c r="AI243" i="14"/>
  <c r="AK243" i="14"/>
  <c r="AJ243" i="14"/>
  <c r="AI266" i="12"/>
  <c r="AJ266" i="12"/>
  <c r="AK266" i="12"/>
  <c r="BB15" i="13"/>
  <c r="BA15" i="13"/>
  <c r="AZ15" i="13"/>
  <c r="AX15" i="13"/>
  <c r="AI298" i="12"/>
  <c r="AH298" i="12"/>
  <c r="AA298" i="12"/>
  <c r="AJ298" i="12"/>
  <c r="AK298" i="12"/>
  <c r="AI279" i="12"/>
  <c r="AJ279" i="12"/>
  <c r="AK279" i="12"/>
  <c r="BA41" i="13"/>
  <c r="BB41" i="13"/>
  <c r="AI134" i="13"/>
  <c r="AH134" i="13"/>
  <c r="AA134" i="13"/>
  <c r="AJ134" i="13"/>
  <c r="AK134" i="13"/>
  <c r="AI89" i="13"/>
  <c r="AJ89" i="13"/>
  <c r="AK89" i="13"/>
  <c r="AI245" i="14"/>
  <c r="AH245" i="14"/>
  <c r="AA245" i="14"/>
  <c r="AJ245" i="14"/>
  <c r="AK245" i="14"/>
  <c r="AI159" i="14"/>
  <c r="AH159" i="14"/>
  <c r="AA159" i="14"/>
  <c r="AJ159" i="14"/>
  <c r="AK159" i="14"/>
  <c r="AI263" i="12"/>
  <c r="AH263" i="12"/>
  <c r="AA263" i="12"/>
  <c r="AJ263" i="12"/>
  <c r="AK263" i="12"/>
  <c r="AI112" i="14"/>
  <c r="AH112" i="14"/>
  <c r="AA112" i="14"/>
  <c r="AJ112" i="14"/>
  <c r="AK112" i="14"/>
  <c r="AI193" i="14"/>
  <c r="AH193" i="14"/>
  <c r="AA193" i="14"/>
  <c r="AJ193" i="14"/>
  <c r="AK193" i="14"/>
  <c r="AI169" i="14"/>
  <c r="AJ169" i="14"/>
  <c r="AK169" i="14"/>
  <c r="AI218" i="12"/>
  <c r="AJ218" i="12"/>
  <c r="AK218" i="12"/>
  <c r="AI128" i="12"/>
  <c r="AH128" i="12"/>
  <c r="AA128" i="12"/>
  <c r="AJ128" i="12"/>
  <c r="AK128" i="12"/>
  <c r="BB18" i="13"/>
  <c r="BA18" i="13"/>
  <c r="AI28" i="12"/>
  <c r="AJ28" i="12"/>
  <c r="AK28" i="12"/>
  <c r="AI32" i="12"/>
  <c r="AH32" i="12"/>
  <c r="AA32" i="12"/>
  <c r="AJ32" i="12"/>
  <c r="AK32" i="12"/>
  <c r="AK223" i="12"/>
  <c r="AI223" i="12"/>
  <c r="AH223" i="12"/>
  <c r="AA223" i="12"/>
  <c r="AJ223" i="12"/>
  <c r="AJ188" i="12"/>
  <c r="AK188" i="12"/>
  <c r="AI188" i="12"/>
  <c r="BA14" i="12"/>
  <c r="AZ14" i="12"/>
  <c r="AX14" i="12"/>
  <c r="BB14" i="12"/>
  <c r="AJ215" i="13"/>
  <c r="AK215" i="13"/>
  <c r="AI215" i="13"/>
  <c r="AI291" i="14"/>
  <c r="AH291" i="14"/>
  <c r="AA291" i="14"/>
  <c r="AJ291" i="14"/>
  <c r="AK291" i="14"/>
  <c r="AJ236" i="14"/>
  <c r="AK236" i="14"/>
  <c r="AI236" i="14"/>
  <c r="AH236" i="14"/>
  <c r="AA236" i="14"/>
  <c r="AJ88" i="14"/>
  <c r="AK88" i="14"/>
  <c r="AI88" i="14"/>
  <c r="AH88" i="14"/>
  <c r="AA88" i="14"/>
  <c r="AJ167" i="14"/>
  <c r="AI167" i="14"/>
  <c r="AH167" i="14"/>
  <c r="AA167" i="14"/>
  <c r="AK167" i="14"/>
  <c r="AI286" i="12"/>
  <c r="AJ286" i="12"/>
  <c r="AK286" i="12"/>
  <c r="AK281" i="12"/>
  <c r="AI281" i="12"/>
  <c r="AH281" i="12"/>
  <c r="AA281" i="12"/>
  <c r="AJ281" i="12"/>
  <c r="AI82" i="12"/>
  <c r="AH82" i="12"/>
  <c r="AA82" i="12"/>
  <c r="AJ82" i="12"/>
  <c r="AK82" i="12"/>
  <c r="AI269" i="13"/>
  <c r="AH269" i="13"/>
  <c r="AA269" i="13"/>
  <c r="AJ269" i="13"/>
  <c r="AK269" i="13"/>
  <c r="AJ61" i="13"/>
  <c r="AI61" i="13"/>
  <c r="AK61" i="13"/>
  <c r="AI248" i="14"/>
  <c r="AH248" i="14"/>
  <c r="AA248" i="14"/>
  <c r="AJ248" i="14"/>
  <c r="AK248" i="14"/>
  <c r="AK172" i="14"/>
  <c r="AI172" i="14"/>
  <c r="AH172" i="14"/>
  <c r="AA172" i="14"/>
  <c r="AJ172" i="14"/>
  <c r="AI62" i="14"/>
  <c r="AJ62" i="14"/>
  <c r="AK62" i="14"/>
  <c r="BA11" i="14"/>
  <c r="BB11" i="14"/>
  <c r="AJ220" i="12"/>
  <c r="AI220" i="12"/>
  <c r="AH220" i="12"/>
  <c r="AA220" i="12"/>
  <c r="AK220" i="12"/>
  <c r="AI129" i="12"/>
  <c r="AJ129" i="12"/>
  <c r="AK129" i="12"/>
  <c r="AI287" i="12"/>
  <c r="AH287" i="12"/>
  <c r="AA287" i="12"/>
  <c r="AJ287" i="12"/>
  <c r="AK287" i="12"/>
  <c r="AI249" i="13"/>
  <c r="AH249" i="13"/>
  <c r="AA249" i="13"/>
  <c r="AJ249" i="13"/>
  <c r="AK249" i="13"/>
  <c r="AK267" i="14"/>
  <c r="AI267" i="14"/>
  <c r="AJ267" i="14"/>
  <c r="AI282" i="12"/>
  <c r="AH282" i="12"/>
  <c r="AA282" i="12"/>
  <c r="AJ282" i="12"/>
  <c r="AK282" i="12"/>
  <c r="AI48" i="13"/>
  <c r="AH48" i="13"/>
  <c r="AA48" i="13"/>
  <c r="AJ48" i="13"/>
  <c r="AK48" i="13"/>
  <c r="AJ52" i="14"/>
  <c r="AI52" i="14"/>
  <c r="AH52" i="14"/>
  <c r="AA52" i="14"/>
  <c r="AK52" i="14"/>
  <c r="AK219" i="12"/>
  <c r="AI219" i="12"/>
  <c r="AH219" i="12"/>
  <c r="AA219" i="12"/>
  <c r="AJ219" i="12"/>
  <c r="AI235" i="14"/>
  <c r="AH235" i="14"/>
  <c r="AA235" i="14"/>
  <c r="AJ235" i="14"/>
  <c r="AK235" i="14"/>
  <c r="AI258" i="12"/>
  <c r="AH258" i="12"/>
  <c r="AA258" i="12"/>
  <c r="AJ258" i="12"/>
  <c r="AK258" i="12"/>
  <c r="AI165" i="12"/>
  <c r="AH165" i="12"/>
  <c r="AA165" i="12"/>
  <c r="AJ165" i="12"/>
  <c r="AK165" i="12"/>
  <c r="AI84" i="13"/>
  <c r="AJ84" i="13"/>
  <c r="AK84" i="13"/>
  <c r="AJ342" i="8"/>
  <c r="AK342" i="8"/>
  <c r="AI342" i="8"/>
  <c r="AH342" i="8" s="1"/>
  <c r="AD342" i="8" s="1"/>
  <c r="AJ201" i="12"/>
  <c r="AK201" i="12"/>
  <c r="AI201" i="12"/>
  <c r="AH201" i="12"/>
  <c r="AA201" i="12"/>
  <c r="AI177" i="12"/>
  <c r="AH177" i="12"/>
  <c r="AA177" i="12"/>
  <c r="AJ177" i="12"/>
  <c r="AK177" i="12"/>
  <c r="AK265" i="12"/>
  <c r="AI265" i="12"/>
  <c r="AH265" i="12"/>
  <c r="AA265" i="12"/>
  <c r="AJ265" i="12"/>
  <c r="AI65" i="12"/>
  <c r="AH65" i="12"/>
  <c r="AA65" i="12"/>
  <c r="AJ65" i="12"/>
  <c r="AK65" i="12"/>
  <c r="AK54" i="13"/>
  <c r="AI54" i="13"/>
  <c r="AJ54" i="13"/>
  <c r="AI208" i="13"/>
  <c r="AH208" i="13"/>
  <c r="AA208" i="13"/>
  <c r="AJ208" i="13"/>
  <c r="AK208" i="13"/>
  <c r="BB9" i="14"/>
  <c r="BA9" i="14"/>
  <c r="AZ9" i="14"/>
  <c r="AX9" i="14"/>
  <c r="BB9" i="13"/>
  <c r="BA9" i="13"/>
  <c r="AI27" i="13"/>
  <c r="AH27" i="13"/>
  <c r="AA27" i="13"/>
  <c r="AJ27" i="13"/>
  <c r="AK27" i="13"/>
  <c r="AI66" i="12"/>
  <c r="AH66" i="12"/>
  <c r="AA66" i="12"/>
  <c r="AJ66" i="12"/>
  <c r="AK66" i="12"/>
  <c r="AI243" i="12"/>
  <c r="AH243" i="12"/>
  <c r="AA243" i="12"/>
  <c r="AJ243" i="12"/>
  <c r="AK243" i="12"/>
  <c r="AK107" i="12"/>
  <c r="AI107" i="12"/>
  <c r="AH107" i="12"/>
  <c r="AA107" i="12"/>
  <c r="AJ107" i="12"/>
  <c r="AI88" i="13"/>
  <c r="AJ88" i="13"/>
  <c r="AK88" i="13"/>
  <c r="BA33" i="13"/>
  <c r="BB33" i="13"/>
  <c r="AJ171" i="14"/>
  <c r="AI171" i="14"/>
  <c r="AH171" i="14"/>
  <c r="AA171" i="14"/>
  <c r="AK171" i="14"/>
  <c r="AI290" i="12"/>
  <c r="AJ290" i="12"/>
  <c r="AK290" i="12"/>
  <c r="AJ260" i="12"/>
  <c r="AK260" i="12"/>
  <c r="AI260" i="12"/>
  <c r="AH260" i="12"/>
  <c r="AA260" i="12"/>
  <c r="AI275" i="13"/>
  <c r="AH275" i="13"/>
  <c r="AA275" i="13"/>
  <c r="AJ275" i="13"/>
  <c r="AK275" i="13"/>
  <c r="AI265" i="13"/>
  <c r="AH265" i="13"/>
  <c r="AA265" i="13"/>
  <c r="AJ265" i="13"/>
  <c r="AK265" i="13"/>
  <c r="AJ230" i="13"/>
  <c r="AI230" i="13"/>
  <c r="AK230" i="13"/>
  <c r="AJ132" i="13"/>
  <c r="AI132" i="13"/>
  <c r="AK132" i="13"/>
  <c r="AJ112" i="13"/>
  <c r="AK112" i="13"/>
  <c r="AI112" i="13"/>
  <c r="AH112" i="13"/>
  <c r="AA112" i="13"/>
  <c r="AI307" i="14"/>
  <c r="AJ307" i="14"/>
  <c r="AK307" i="14"/>
  <c r="AJ260" i="14"/>
  <c r="AI260" i="14"/>
  <c r="AH260" i="14"/>
  <c r="AA260" i="14"/>
  <c r="AK260" i="14"/>
  <c r="AJ221" i="14"/>
  <c r="AK221" i="14"/>
  <c r="AI221" i="14"/>
  <c r="AH221" i="14"/>
  <c r="AA221" i="14"/>
  <c r="AK246" i="12"/>
  <c r="AI246" i="12"/>
  <c r="AH246" i="12"/>
  <c r="AA246" i="12"/>
  <c r="AJ246" i="12"/>
  <c r="AI80" i="12"/>
  <c r="AH80" i="12"/>
  <c r="AA80" i="12"/>
  <c r="AJ80" i="12"/>
  <c r="AK80" i="12"/>
  <c r="AJ221" i="13"/>
  <c r="AI221" i="13"/>
  <c r="AK221" i="13"/>
  <c r="AI204" i="13"/>
  <c r="AH204" i="13"/>
  <c r="AA204" i="13"/>
  <c r="AJ204" i="13"/>
  <c r="AK204" i="13"/>
  <c r="AI44" i="13"/>
  <c r="AK44" i="13"/>
  <c r="AJ44" i="13"/>
  <c r="AI239" i="14"/>
  <c r="AK239" i="14"/>
  <c r="AJ239" i="14"/>
  <c r="AK297" i="12"/>
  <c r="AI297" i="12"/>
  <c r="AH297" i="12"/>
  <c r="AA297" i="12"/>
  <c r="AJ297" i="12"/>
  <c r="BB6" i="12"/>
  <c r="BA6" i="12"/>
  <c r="AJ94" i="12"/>
  <c r="AK94" i="12"/>
  <c r="AI94" i="12"/>
  <c r="AH94" i="12"/>
  <c r="AA94" i="12"/>
  <c r="BB8" i="12"/>
  <c r="BA8" i="12"/>
  <c r="AI188" i="14"/>
  <c r="AJ188" i="14"/>
  <c r="AK188" i="14"/>
  <c r="BA11" i="12"/>
  <c r="AZ11" i="12"/>
  <c r="AX11" i="12"/>
  <c r="BB11" i="12"/>
  <c r="AI230" i="12"/>
  <c r="AK230" i="12"/>
  <c r="AJ230" i="12"/>
  <c r="AJ195" i="12"/>
  <c r="AI195" i="12"/>
  <c r="AK195" i="12"/>
  <c r="AI184" i="13"/>
  <c r="AH184" i="13"/>
  <c r="AA184" i="13"/>
  <c r="AJ184" i="13"/>
  <c r="AK184" i="13"/>
  <c r="AI77" i="8"/>
  <c r="AI148" i="12"/>
  <c r="AH148" i="12"/>
  <c r="AA148" i="12"/>
  <c r="AJ148" i="12"/>
  <c r="AK148" i="12"/>
  <c r="AI35" i="12"/>
  <c r="AH35" i="12"/>
  <c r="AA35" i="12"/>
  <c r="AJ35" i="12"/>
  <c r="AK35" i="12"/>
  <c r="AJ104" i="13"/>
  <c r="AK104" i="13"/>
  <c r="AI104" i="13"/>
  <c r="AH104" i="13"/>
  <c r="AA104" i="13"/>
  <c r="BB21" i="13"/>
  <c r="BA21" i="13"/>
  <c r="AZ21" i="13"/>
  <c r="AX21" i="13"/>
  <c r="AJ65" i="14"/>
  <c r="AK65" i="14"/>
  <c r="AI65" i="14"/>
  <c r="AH65" i="14"/>
  <c r="AA65" i="14"/>
  <c r="BB3" i="14"/>
  <c r="BA3" i="14"/>
  <c r="AZ3" i="14"/>
  <c r="AX3" i="14"/>
  <c r="AJ248" i="13"/>
  <c r="AI248" i="13"/>
  <c r="AK248" i="13"/>
  <c r="AI39" i="12"/>
  <c r="AH39" i="12"/>
  <c r="AA39" i="12"/>
  <c r="AJ39" i="12"/>
  <c r="AK39" i="12"/>
  <c r="AI101" i="14"/>
  <c r="AJ101" i="14"/>
  <c r="AK101" i="14"/>
  <c r="AJ211" i="12"/>
  <c r="AI211" i="12"/>
  <c r="AH211" i="12"/>
  <c r="AA211" i="12"/>
  <c r="AK211" i="12"/>
  <c r="AI297" i="14"/>
  <c r="AJ297" i="14"/>
  <c r="AK297" i="14"/>
  <c r="AK245" i="12"/>
  <c r="AI245" i="12"/>
  <c r="AH245" i="12"/>
  <c r="AA245" i="12"/>
  <c r="AJ245" i="12"/>
  <c r="AI24" i="14"/>
  <c r="AH24" i="14"/>
  <c r="AA24" i="14"/>
  <c r="AJ24" i="14"/>
  <c r="AK24" i="14"/>
  <c r="AI176" i="12"/>
  <c r="AH176" i="12"/>
  <c r="AA176" i="12"/>
  <c r="AJ176" i="12"/>
  <c r="AK176" i="12"/>
  <c r="AJ221" i="12"/>
  <c r="AK221" i="12"/>
  <c r="AI221" i="12"/>
  <c r="AH221" i="12"/>
  <c r="AA221" i="12"/>
  <c r="AI51" i="12"/>
  <c r="AJ51" i="12"/>
  <c r="AK51" i="12"/>
  <c r="AI173" i="12"/>
  <c r="AJ173" i="12"/>
  <c r="AK173" i="12"/>
  <c r="AI262" i="12"/>
  <c r="AJ262" i="12"/>
  <c r="AK262" i="12"/>
  <c r="AI295" i="12"/>
  <c r="AH295" i="12"/>
  <c r="AA295" i="12"/>
  <c r="AJ295" i="12"/>
  <c r="AK295" i="12"/>
  <c r="AJ180" i="12"/>
  <c r="AK180" i="12"/>
  <c r="AI180" i="12"/>
  <c r="AI70" i="12"/>
  <c r="AH70" i="12"/>
  <c r="AA70" i="12"/>
  <c r="AJ70" i="12"/>
  <c r="AK70" i="12"/>
  <c r="AI156" i="12"/>
  <c r="AH156" i="12"/>
  <c r="AA156" i="12"/>
  <c r="AJ156" i="12"/>
  <c r="AK156" i="12"/>
  <c r="AJ31" i="13"/>
  <c r="AK31" i="13"/>
  <c r="AI31" i="13"/>
  <c r="AH31" i="13"/>
  <c r="AA31" i="13"/>
  <c r="AJ281" i="14"/>
  <c r="AK281" i="14"/>
  <c r="AI281" i="14"/>
  <c r="AH281" i="14"/>
  <c r="AA281" i="14"/>
  <c r="AI279" i="14"/>
  <c r="AJ279" i="14"/>
  <c r="AK279" i="14"/>
  <c r="AI63" i="12"/>
  <c r="AH63" i="12"/>
  <c r="AA63" i="12"/>
  <c r="AJ63" i="12"/>
  <c r="AK63" i="12"/>
  <c r="AJ212" i="12"/>
  <c r="AI212" i="12"/>
  <c r="AK212" i="12"/>
  <c r="AI88" i="12"/>
  <c r="AH88" i="12"/>
  <c r="AA88" i="12"/>
  <c r="AJ88" i="12"/>
  <c r="AK88" i="12"/>
  <c r="AJ189" i="14"/>
  <c r="AK189" i="14"/>
  <c r="AI189" i="14"/>
  <c r="AH189" i="14"/>
  <c r="AA189" i="14"/>
  <c r="AJ82" i="14"/>
  <c r="AI82" i="14"/>
  <c r="AH82" i="14"/>
  <c r="AA82" i="14"/>
  <c r="AK82" i="14"/>
  <c r="AK67" i="14"/>
  <c r="AI67" i="14"/>
  <c r="AH67" i="14"/>
  <c r="AA67" i="14"/>
  <c r="AJ67" i="14"/>
  <c r="BA30" i="14"/>
  <c r="BB30" i="14"/>
  <c r="AI214" i="12"/>
  <c r="AH214" i="12"/>
  <c r="AA214" i="12"/>
  <c r="AJ214" i="12"/>
  <c r="AK214" i="12"/>
  <c r="AI261" i="12"/>
  <c r="AH261" i="12"/>
  <c r="AA261" i="12"/>
  <c r="AJ261" i="12"/>
  <c r="AK261" i="12"/>
  <c r="AI255" i="12"/>
  <c r="AH255" i="12"/>
  <c r="AA255" i="12"/>
  <c r="AJ255" i="12"/>
  <c r="AK255" i="12"/>
  <c r="AJ106" i="12"/>
  <c r="AI106" i="12"/>
  <c r="AK106" i="12"/>
  <c r="AJ136" i="13"/>
  <c r="AI136" i="13"/>
  <c r="AK136" i="13"/>
  <c r="AI155" i="13"/>
  <c r="AJ155" i="13"/>
  <c r="AK155" i="13"/>
  <c r="AI135" i="14"/>
  <c r="AJ135" i="14"/>
  <c r="AK135" i="14"/>
  <c r="AI127" i="14"/>
  <c r="AH127" i="14"/>
  <c r="AA127" i="14"/>
  <c r="AJ127" i="14"/>
  <c r="AK127" i="14"/>
  <c r="AJ209" i="13"/>
  <c r="AI209" i="13"/>
  <c r="AK209" i="13"/>
  <c r="AJ47" i="13"/>
  <c r="AI47" i="13"/>
  <c r="AK47" i="13"/>
  <c r="AI247" i="14"/>
  <c r="AK247" i="14"/>
  <c r="AJ247" i="14"/>
  <c r="AJ232" i="13"/>
  <c r="AI232" i="13"/>
  <c r="AH232" i="13"/>
  <c r="AA232" i="13"/>
  <c r="AK232" i="13"/>
  <c r="AI70" i="14"/>
  <c r="AJ70" i="14"/>
  <c r="AK70" i="14"/>
  <c r="AK289" i="12"/>
  <c r="AI289" i="12"/>
  <c r="AH289" i="12"/>
  <c r="AA289" i="12"/>
  <c r="AJ289" i="12"/>
  <c r="AI113" i="12"/>
  <c r="AH113" i="12"/>
  <c r="AA113" i="12"/>
  <c r="AJ113" i="12"/>
  <c r="AK113" i="12"/>
  <c r="AI254" i="13"/>
  <c r="AH254" i="13"/>
  <c r="AA254" i="13"/>
  <c r="AJ254" i="13"/>
  <c r="AK254" i="13"/>
  <c r="BA11" i="13"/>
  <c r="AZ11" i="13"/>
  <c r="AX11" i="13"/>
  <c r="BB11" i="13"/>
  <c r="AI172" i="12"/>
  <c r="AH172" i="12"/>
  <c r="AA172" i="12"/>
  <c r="AJ172" i="12"/>
  <c r="AK172" i="12"/>
  <c r="AI123" i="14"/>
  <c r="AH123" i="14"/>
  <c r="AA123" i="14"/>
  <c r="AJ123" i="14"/>
  <c r="AK123" i="14"/>
  <c r="AI74" i="14"/>
  <c r="AH74" i="14"/>
  <c r="AA74" i="14"/>
  <c r="AJ74" i="14"/>
  <c r="AK74" i="14"/>
  <c r="AT160" i="8"/>
  <c r="AS160" i="8" s="1"/>
  <c r="AR160" i="8" s="1"/>
  <c r="AQ160" i="8" s="1"/>
  <c r="AP160" i="8" s="1"/>
  <c r="AO160" i="8" s="1"/>
  <c r="AN160" i="8" s="1"/>
  <c r="AM160" i="8" s="1"/>
  <c r="AL160" i="8" s="1"/>
  <c r="AT167" i="8"/>
  <c r="AS167" i="8" s="1"/>
  <c r="AR167" i="8" s="1"/>
  <c r="AQ167" i="8" s="1"/>
  <c r="AP167" i="8" s="1"/>
  <c r="AO167" i="8" s="1"/>
  <c r="AN167" i="8" s="1"/>
  <c r="AM167" i="8" s="1"/>
  <c r="AL167" i="8" s="1"/>
  <c r="AT27" i="8"/>
  <c r="AI124" i="14"/>
  <c r="AJ124" i="14"/>
  <c r="AK124" i="14"/>
  <c r="AI92" i="13"/>
  <c r="AJ92" i="13"/>
  <c r="AK92" i="13"/>
  <c r="BB8" i="14"/>
  <c r="BA8" i="14"/>
  <c r="AJ269" i="14"/>
  <c r="AK269" i="14"/>
  <c r="AI269" i="14"/>
  <c r="AH269" i="14"/>
  <c r="AA269" i="14"/>
  <c r="AI212" i="13"/>
  <c r="AH212" i="13"/>
  <c r="AA212" i="13"/>
  <c r="AJ212" i="13"/>
  <c r="AK212" i="13"/>
  <c r="AG213" i="13"/>
  <c r="AB213" i="13"/>
  <c r="AI276" i="13"/>
  <c r="AH276" i="13"/>
  <c r="AA276" i="13"/>
  <c r="AJ276" i="13"/>
  <c r="AK276" i="13"/>
  <c r="AK25" i="14"/>
  <c r="AI25" i="14"/>
  <c r="AH25" i="14"/>
  <c r="AA25" i="14"/>
  <c r="AJ25" i="14"/>
  <c r="AB119" i="12"/>
  <c r="AG119" i="12"/>
  <c r="AB162" i="12"/>
  <c r="AG162" i="12"/>
  <c r="AG108" i="12"/>
  <c r="AB108" i="12"/>
  <c r="AB158" i="12"/>
  <c r="AG158" i="12"/>
  <c r="AB29" i="12"/>
  <c r="AG29" i="12"/>
  <c r="AB264" i="12"/>
  <c r="AG264" i="12"/>
  <c r="AB86" i="13"/>
  <c r="AG86" i="13"/>
  <c r="AG105" i="13"/>
  <c r="AI293" i="12"/>
  <c r="AJ293" i="12"/>
  <c r="AK293" i="12"/>
  <c r="AI280" i="14"/>
  <c r="AH280" i="14"/>
  <c r="AA280" i="14"/>
  <c r="AJ280" i="14"/>
  <c r="AK280" i="14"/>
  <c r="AK100" i="14"/>
  <c r="AI100" i="14"/>
  <c r="AH100" i="14"/>
  <c r="AA100" i="14"/>
  <c r="AJ100" i="14"/>
  <c r="AI40" i="12"/>
  <c r="AH40" i="12"/>
  <c r="AA40" i="12"/>
  <c r="AJ40" i="12"/>
  <c r="AK40" i="12"/>
  <c r="AG156" i="13"/>
  <c r="AB156" i="13"/>
  <c r="AI36" i="13"/>
  <c r="AH36" i="13"/>
  <c r="AA36" i="13"/>
  <c r="AK36" i="13"/>
  <c r="AJ36" i="13"/>
  <c r="AI299" i="14"/>
  <c r="AH299" i="14"/>
  <c r="AA299" i="14"/>
  <c r="AJ299" i="14"/>
  <c r="AK299" i="14"/>
  <c r="AK75" i="14"/>
  <c r="AI75" i="14"/>
  <c r="AJ75" i="14"/>
  <c r="BA66" i="8"/>
  <c r="BB66" i="8"/>
  <c r="AJ216" i="12"/>
  <c r="AI216" i="12"/>
  <c r="AK216" i="12"/>
  <c r="AI237" i="12"/>
  <c r="AH237" i="12"/>
  <c r="AA237" i="12"/>
  <c r="AJ237" i="12"/>
  <c r="AK237" i="12"/>
  <c r="AI72" i="12"/>
  <c r="AJ72" i="12"/>
  <c r="AK72" i="12"/>
  <c r="AJ228" i="13"/>
  <c r="AI228" i="13"/>
  <c r="AH228" i="13"/>
  <c r="AA228" i="13"/>
  <c r="AK228" i="13"/>
  <c r="AJ120" i="13"/>
  <c r="AK120" i="13"/>
  <c r="AI120" i="13"/>
  <c r="AH120" i="13"/>
  <c r="AA120" i="13"/>
  <c r="AI288" i="14"/>
  <c r="AH288" i="14"/>
  <c r="AA288" i="14"/>
  <c r="AJ288" i="14"/>
  <c r="AK288" i="14"/>
  <c r="AI155" i="14"/>
  <c r="AH155" i="14"/>
  <c r="AA155" i="14"/>
  <c r="AJ155" i="14"/>
  <c r="AK155" i="14"/>
  <c r="AJ276" i="12"/>
  <c r="AK276" i="12"/>
  <c r="AI276" i="12"/>
  <c r="AH276" i="12"/>
  <c r="AA276" i="12"/>
  <c r="AJ217" i="13"/>
  <c r="AI217" i="13"/>
  <c r="AK217" i="13"/>
  <c r="AI150" i="13"/>
  <c r="AJ150" i="13"/>
  <c r="AK150" i="13"/>
  <c r="AK42" i="13"/>
  <c r="AI42" i="13"/>
  <c r="AH42" i="13"/>
  <c r="AA42" i="13"/>
  <c r="AJ42" i="13"/>
  <c r="BB35" i="13"/>
  <c r="BA35" i="13"/>
  <c r="AZ35" i="13"/>
  <c r="AX35" i="13"/>
  <c r="AK265" i="14"/>
  <c r="AI265" i="14"/>
  <c r="AH265" i="14"/>
  <c r="AA265" i="14"/>
  <c r="AJ265" i="14"/>
  <c r="AI143" i="14"/>
  <c r="AJ143" i="14"/>
  <c r="AK143" i="14"/>
  <c r="AK21" i="14"/>
  <c r="AI21" i="14"/>
  <c r="AH21" i="14"/>
  <c r="AA21" i="14"/>
  <c r="AJ21" i="14"/>
  <c r="AG44" i="14"/>
  <c r="AB44" i="14"/>
  <c r="AI267" i="12"/>
  <c r="AH267" i="12"/>
  <c r="AA267" i="12"/>
  <c r="AJ267" i="12"/>
  <c r="AK267" i="12"/>
  <c r="AB183" i="12"/>
  <c r="AG183" i="12"/>
  <c r="AB77" i="12"/>
  <c r="AG77" i="12"/>
  <c r="AG41" i="12"/>
  <c r="AB41" i="12"/>
  <c r="AG275" i="14"/>
  <c r="BA19" i="14"/>
  <c r="BB19" i="14"/>
  <c r="AG174" i="12"/>
  <c r="AB174" i="12"/>
  <c r="U27" i="14"/>
  <c r="R27" i="14"/>
  <c r="T27" i="14" s="1"/>
  <c r="AT194" i="8"/>
  <c r="AS194" i="8" s="1"/>
  <c r="AR194" i="8" s="1"/>
  <c r="AQ194" i="8" s="1"/>
  <c r="AP194" i="8" s="1"/>
  <c r="AO194" i="8" s="1"/>
  <c r="AN194" i="8" s="1"/>
  <c r="AM194" i="8" s="1"/>
  <c r="AL194" i="8" s="1"/>
  <c r="AJ194" i="8" s="1"/>
  <c r="BA18" i="14"/>
  <c r="AZ18" i="14"/>
  <c r="AX18" i="14"/>
  <c r="BB18" i="14"/>
  <c r="AI273" i="13"/>
  <c r="AH273" i="13"/>
  <c r="AA273" i="13"/>
  <c r="AJ273" i="13"/>
  <c r="AK273" i="13"/>
  <c r="AJ92" i="14"/>
  <c r="AK92" i="14"/>
  <c r="AI92" i="14"/>
  <c r="AH92" i="14"/>
  <c r="AA92" i="14"/>
  <c r="AI104" i="12"/>
  <c r="AJ104" i="12"/>
  <c r="AK104" i="12"/>
  <c r="AB194" i="13"/>
  <c r="AG194" i="13"/>
  <c r="AJ34" i="8"/>
  <c r="AB190" i="12"/>
  <c r="AG190" i="12"/>
  <c r="AB228" i="12"/>
  <c r="AG228" i="12"/>
  <c r="AG91" i="12"/>
  <c r="AB91" i="12"/>
  <c r="AG195" i="14"/>
  <c r="AB195" i="14"/>
  <c r="AG207" i="12"/>
  <c r="AB207" i="12"/>
  <c r="AB147" i="12"/>
  <c r="AG147" i="12"/>
  <c r="AB178" i="14"/>
  <c r="AG178" i="14"/>
  <c r="AB195" i="13"/>
  <c r="AG195" i="13"/>
  <c r="Q27" i="8"/>
  <c r="AT268" i="8"/>
  <c r="AS268" i="8" s="1"/>
  <c r="AR268" i="8" s="1"/>
  <c r="AQ268" i="8" s="1"/>
  <c r="AP268" i="8" s="1"/>
  <c r="AO268" i="8" s="1"/>
  <c r="AN268" i="8" s="1"/>
  <c r="AM268" i="8" s="1"/>
  <c r="AL268" i="8" s="1"/>
  <c r="AG219" i="14"/>
  <c r="AB219" i="14"/>
  <c r="AZ44" i="14"/>
  <c r="AX44" i="14"/>
  <c r="AT94" i="8"/>
  <c r="AS94" i="8" s="1"/>
  <c r="AR94" i="8" s="1"/>
  <c r="AQ94" i="8" s="1"/>
  <c r="AP94" i="8" s="1"/>
  <c r="AO94" i="8" s="1"/>
  <c r="AN94" i="8" s="1"/>
  <c r="AM94" i="8" s="1"/>
  <c r="AL94" i="8" s="1"/>
  <c r="AT168" i="8"/>
  <c r="AS168" i="8" s="1"/>
  <c r="AR168" i="8" s="1"/>
  <c r="AQ168" i="8" s="1"/>
  <c r="AP168" i="8" s="1"/>
  <c r="AO168" i="8" s="1"/>
  <c r="AN168" i="8" s="1"/>
  <c r="AM168" i="8" s="1"/>
  <c r="AL168" i="8" s="1"/>
  <c r="AT261" i="8"/>
  <c r="AS261" i="8" s="1"/>
  <c r="AR261" i="8" s="1"/>
  <c r="AQ261" i="8" s="1"/>
  <c r="AP261" i="8" s="1"/>
  <c r="AO261" i="8" s="1"/>
  <c r="AN261" i="8" s="1"/>
  <c r="AM261" i="8" s="1"/>
  <c r="AL261" i="8" s="1"/>
  <c r="AT321" i="8"/>
  <c r="AS321" i="8" s="1"/>
  <c r="AR321" i="8" s="1"/>
  <c r="AQ321" i="8" s="1"/>
  <c r="AP321" i="8" s="1"/>
  <c r="AO321" i="8" s="1"/>
  <c r="AN321" i="8" s="1"/>
  <c r="AM321" i="8" s="1"/>
  <c r="AL321" i="8" s="1"/>
  <c r="AT311" i="8"/>
  <c r="AS311" i="8" s="1"/>
  <c r="AR311" i="8" s="1"/>
  <c r="AT333" i="8"/>
  <c r="AS333" i="8" s="1"/>
  <c r="AR333" i="8" s="1"/>
  <c r="AQ333" i="8" s="1"/>
  <c r="AP333" i="8" s="1"/>
  <c r="AO333" i="8" s="1"/>
  <c r="AN333" i="8" s="1"/>
  <c r="AM333" i="8" s="1"/>
  <c r="AL333" i="8" s="1"/>
  <c r="AT251" i="8"/>
  <c r="AS251" i="8" s="1"/>
  <c r="AR251" i="8" s="1"/>
  <c r="AQ251" i="8" s="1"/>
  <c r="AP251" i="8" s="1"/>
  <c r="AO251" i="8" s="1"/>
  <c r="AN251" i="8" s="1"/>
  <c r="AM251" i="8" s="1"/>
  <c r="AL251" i="8" s="1"/>
  <c r="AT292" i="8"/>
  <c r="AS292" i="8" s="1"/>
  <c r="AR292" i="8" s="1"/>
  <c r="AQ292" i="8" s="1"/>
  <c r="AP292" i="8" s="1"/>
  <c r="AO292" i="8" s="1"/>
  <c r="AN292" i="8" s="1"/>
  <c r="AM292" i="8" s="1"/>
  <c r="AL292" i="8" s="1"/>
  <c r="AI47" i="12"/>
  <c r="AH47" i="12"/>
  <c r="AA47" i="12"/>
  <c r="AJ47" i="12"/>
  <c r="AK47" i="12"/>
  <c r="AJ205" i="13"/>
  <c r="AI205" i="13"/>
  <c r="AK205" i="13"/>
  <c r="AI283" i="14"/>
  <c r="AJ283" i="14"/>
  <c r="AK283" i="14"/>
  <c r="AI94" i="14"/>
  <c r="AJ94" i="14"/>
  <c r="AK94" i="14"/>
  <c r="AI251" i="12"/>
  <c r="AH251" i="12"/>
  <c r="AA251" i="12"/>
  <c r="AJ251" i="12"/>
  <c r="AK251" i="12"/>
  <c r="AJ208" i="12"/>
  <c r="AK208" i="12"/>
  <c r="AI208" i="12"/>
  <c r="AB52" i="12"/>
  <c r="AG52" i="12"/>
  <c r="AI235" i="13"/>
  <c r="AH235" i="13"/>
  <c r="AA235" i="13"/>
  <c r="AK235" i="13"/>
  <c r="AJ235" i="13"/>
  <c r="AI68" i="13"/>
  <c r="AH68" i="13"/>
  <c r="AA68" i="13"/>
  <c r="AJ68" i="13"/>
  <c r="AK68" i="13"/>
  <c r="AB180" i="14"/>
  <c r="AJ61" i="14"/>
  <c r="AK61" i="14"/>
  <c r="AI61" i="14"/>
  <c r="AH61" i="14"/>
  <c r="AA61" i="14"/>
  <c r="AK59" i="14"/>
  <c r="AI59" i="14"/>
  <c r="AH59" i="14"/>
  <c r="AA59" i="14"/>
  <c r="AJ59" i="14"/>
  <c r="AI55" i="12"/>
  <c r="AH55" i="12"/>
  <c r="AA55" i="12"/>
  <c r="AJ55" i="12"/>
  <c r="AK55" i="12"/>
  <c r="AI216" i="13"/>
  <c r="AH216" i="13"/>
  <c r="AA216" i="13"/>
  <c r="AJ216" i="13"/>
  <c r="AK216" i="13"/>
  <c r="AB117" i="13"/>
  <c r="AG117" i="13"/>
  <c r="AK129" i="13"/>
  <c r="AI129" i="13"/>
  <c r="AH129" i="13"/>
  <c r="AA129" i="13"/>
  <c r="AJ129" i="13"/>
  <c r="AK268" i="14"/>
  <c r="AI268" i="14"/>
  <c r="AJ268" i="14"/>
  <c r="BB15" i="14"/>
  <c r="BA15" i="14"/>
  <c r="AI255" i="13"/>
  <c r="AJ255" i="13"/>
  <c r="AK255" i="13"/>
  <c r="AI251" i="13"/>
  <c r="AJ251" i="13"/>
  <c r="AK251" i="13"/>
  <c r="BA29" i="13"/>
  <c r="AZ29" i="13"/>
  <c r="AX29" i="13"/>
  <c r="BB29" i="13"/>
  <c r="BA32" i="14"/>
  <c r="BB32" i="14"/>
  <c r="AI43" i="12"/>
  <c r="AH43" i="12"/>
  <c r="AA43" i="12"/>
  <c r="AJ43" i="12"/>
  <c r="AK43" i="12"/>
  <c r="AI270" i="12"/>
  <c r="AJ270" i="12"/>
  <c r="AK270" i="12"/>
  <c r="AI64" i="12"/>
  <c r="AJ64" i="12"/>
  <c r="AK64" i="12"/>
  <c r="AI284" i="13"/>
  <c r="AJ284" i="13"/>
  <c r="AK284" i="13"/>
  <c r="AG161" i="12"/>
  <c r="AB161" i="12"/>
  <c r="AB79" i="12"/>
  <c r="AG79" i="12"/>
  <c r="AJ295" i="14"/>
  <c r="AK295" i="14"/>
  <c r="AI295" i="14"/>
  <c r="AH295" i="14"/>
  <c r="AA295" i="14"/>
  <c r="AI302" i="14"/>
  <c r="AJ302" i="14"/>
  <c r="AK302" i="14"/>
  <c r="AB220" i="14"/>
  <c r="AG220" i="14"/>
  <c r="AB142" i="12"/>
  <c r="AG142" i="12"/>
  <c r="AG231" i="14"/>
  <c r="AB231" i="14"/>
  <c r="AI303" i="14"/>
  <c r="AK303" i="14"/>
  <c r="AJ303" i="14"/>
  <c r="U22" i="14"/>
  <c r="R22" i="14"/>
  <c r="T22" i="14" s="1"/>
  <c r="AK198" i="8"/>
  <c r="AJ140" i="13"/>
  <c r="AI140" i="13"/>
  <c r="AH140" i="13"/>
  <c r="AA140" i="13"/>
  <c r="AK140" i="13"/>
  <c r="AK71" i="14"/>
  <c r="AI71" i="14"/>
  <c r="AH71" i="14"/>
  <c r="AA71" i="14"/>
  <c r="AJ71" i="14"/>
  <c r="AJ60" i="14"/>
  <c r="AI60" i="14"/>
  <c r="AK60" i="14"/>
  <c r="AG139" i="12"/>
  <c r="AB139" i="12"/>
  <c r="AB53" i="12"/>
  <c r="AG53" i="12"/>
  <c r="AB81" i="12"/>
  <c r="AG81" i="12"/>
  <c r="AG257" i="13"/>
  <c r="AB257" i="13"/>
  <c r="AB37" i="12"/>
  <c r="AG37" i="12"/>
  <c r="AG55" i="13"/>
  <c r="AB55" i="13"/>
  <c r="AT143" i="8"/>
  <c r="AS143" i="8" s="1"/>
  <c r="AR143" i="8" s="1"/>
  <c r="AQ143" i="8" s="1"/>
  <c r="AP143" i="8" s="1"/>
  <c r="AO143" i="8" s="1"/>
  <c r="AN143" i="8"/>
  <c r="AM143" i="8" s="1"/>
  <c r="AL143" i="8" s="1"/>
  <c r="AT334" i="8"/>
  <c r="AS334" i="8" s="1"/>
  <c r="AR334" i="8" s="1"/>
  <c r="AQ334" i="8" s="1"/>
  <c r="AP334" i="8" s="1"/>
  <c r="AO334" i="8" s="1"/>
  <c r="AN334" i="8" s="1"/>
  <c r="AM334" i="8" s="1"/>
  <c r="AL334" i="8" s="1"/>
  <c r="AG232" i="12"/>
  <c r="U23" i="13"/>
  <c r="AT67" i="8"/>
  <c r="AS67" i="8" s="1"/>
  <c r="AR67" i="8" s="1"/>
  <c r="AQ67" i="8" s="1"/>
  <c r="AP67" i="8" s="1"/>
  <c r="AO67" i="8" s="1"/>
  <c r="AN67" i="8" s="1"/>
  <c r="AM67" i="8" s="1"/>
  <c r="AL67" i="8" s="1"/>
  <c r="AT146" i="8"/>
  <c r="AS146" i="8" s="1"/>
  <c r="AR146" i="8" s="1"/>
  <c r="AQ146" i="8" s="1"/>
  <c r="AP146" i="8" s="1"/>
  <c r="AO146" i="8" s="1"/>
  <c r="AN146" i="8" s="1"/>
  <c r="AM146" i="8" s="1"/>
  <c r="AL146" i="8" s="1"/>
  <c r="AT256" i="8"/>
  <c r="AS256" i="8" s="1"/>
  <c r="AR256" i="8" s="1"/>
  <c r="AQ256" i="8" s="1"/>
  <c r="AP256" i="8" s="1"/>
  <c r="AO256" i="8" s="1"/>
  <c r="AN256" i="8" s="1"/>
  <c r="AM256" i="8" s="1"/>
  <c r="AL256" i="8" s="1"/>
  <c r="AT24" i="8"/>
  <c r="AS24" i="8" s="1"/>
  <c r="AR24" i="8" s="1"/>
  <c r="AQ24" i="8" s="1"/>
  <c r="AP24" i="8" s="1"/>
  <c r="AO24" i="8" s="1"/>
  <c r="AN24" i="8" s="1"/>
  <c r="AM24" i="8" s="1"/>
  <c r="AL24" i="8" s="1"/>
  <c r="AT72" i="8"/>
  <c r="AS72" i="8" s="1"/>
  <c r="AR72" i="8" s="1"/>
  <c r="AQ72" i="8" s="1"/>
  <c r="AP72" i="8" s="1"/>
  <c r="AO72" i="8" s="1"/>
  <c r="AN72" i="8" s="1"/>
  <c r="AM72" i="8" s="1"/>
  <c r="AL72" i="8" s="1"/>
  <c r="AT274" i="8"/>
  <c r="AS274" i="8" s="1"/>
  <c r="AR274" i="8" s="1"/>
  <c r="AQ274" i="8" s="1"/>
  <c r="AP274" i="8" s="1"/>
  <c r="AO274" i="8" s="1"/>
  <c r="AN274" i="8" s="1"/>
  <c r="AM274" i="8" s="1"/>
  <c r="AL274" i="8" s="1"/>
  <c r="AB106" i="14"/>
  <c r="AT73" i="8"/>
  <c r="AS73" i="8"/>
  <c r="AR73" i="8" s="1"/>
  <c r="AQ73" i="8" s="1"/>
  <c r="AP73" i="8" s="1"/>
  <c r="AO73" i="8" s="1"/>
  <c r="AN73" i="8" s="1"/>
  <c r="AM73" i="8" s="1"/>
  <c r="AL73" i="8" s="1"/>
  <c r="AK73" i="8" s="1"/>
  <c r="AT133" i="8"/>
  <c r="AS133" i="8" s="1"/>
  <c r="AR133" i="8" s="1"/>
  <c r="AQ133" i="8" s="1"/>
  <c r="AP133" i="8" s="1"/>
  <c r="AO133" i="8" s="1"/>
  <c r="AN133" i="8" s="1"/>
  <c r="AM133" i="8" s="1"/>
  <c r="AL133" i="8" s="1"/>
  <c r="AT275" i="8"/>
  <c r="AS275" i="8" s="1"/>
  <c r="AR275" i="8" s="1"/>
  <c r="AQ275" i="8" s="1"/>
  <c r="AP275" i="8" s="1"/>
  <c r="AO275" i="8" s="1"/>
  <c r="AN275" i="8" s="1"/>
  <c r="AM275" i="8" s="1"/>
  <c r="AL275" i="8" s="1"/>
  <c r="AT300" i="8"/>
  <c r="AS300" i="8" s="1"/>
  <c r="AR300" i="8" s="1"/>
  <c r="AQ300" i="8" s="1"/>
  <c r="AP300" i="8" s="1"/>
  <c r="AO300" i="8" s="1"/>
  <c r="AN300" i="8" s="1"/>
  <c r="AM300" i="8" s="1"/>
  <c r="AL300" i="8" s="1"/>
  <c r="AT301" i="8"/>
  <c r="AS301" i="8" s="1"/>
  <c r="AR301" i="8" s="1"/>
  <c r="AQ301" i="8" s="1"/>
  <c r="AP301" i="8" s="1"/>
  <c r="AO301" i="8" s="1"/>
  <c r="AN301" i="8" s="1"/>
  <c r="AM301" i="8" s="1"/>
  <c r="AL301" i="8" s="1"/>
  <c r="AI86" i="14"/>
  <c r="AJ86" i="14"/>
  <c r="AK86" i="14"/>
  <c r="BB16" i="14"/>
  <c r="BA16" i="14"/>
  <c r="AB135" i="12"/>
  <c r="AG135" i="12"/>
  <c r="AB48" i="14"/>
  <c r="AG48" i="14"/>
  <c r="AG296" i="12"/>
  <c r="AB296" i="12"/>
  <c r="AI76" i="12"/>
  <c r="AH76" i="12"/>
  <c r="AA76" i="12"/>
  <c r="AJ76" i="12"/>
  <c r="AK76" i="12"/>
  <c r="AI240" i="14"/>
  <c r="AH240" i="14"/>
  <c r="AA240" i="14"/>
  <c r="AJ240" i="14"/>
  <c r="AK240" i="14"/>
  <c r="AI277" i="12"/>
  <c r="AH277" i="12"/>
  <c r="AA277" i="12"/>
  <c r="AJ277" i="12"/>
  <c r="AK277" i="12"/>
  <c r="AI116" i="12"/>
  <c r="AJ116" i="12"/>
  <c r="AK116" i="12"/>
  <c r="AI168" i="12"/>
  <c r="AJ168" i="12"/>
  <c r="AK168" i="12"/>
  <c r="AI277" i="13"/>
  <c r="AJ277" i="13"/>
  <c r="AK277" i="13"/>
  <c r="AI26" i="13"/>
  <c r="AH26" i="13"/>
  <c r="AA26" i="13"/>
  <c r="AJ26" i="13"/>
  <c r="AK26" i="13"/>
  <c r="AI238" i="14"/>
  <c r="AH238" i="14"/>
  <c r="AA238" i="14"/>
  <c r="AJ238" i="14"/>
  <c r="AK238" i="14"/>
  <c r="AI23" i="14"/>
  <c r="AH23" i="14"/>
  <c r="AA23" i="14"/>
  <c r="AJ23" i="14"/>
  <c r="AK23" i="14"/>
  <c r="BB12" i="14"/>
  <c r="BA12" i="14"/>
  <c r="AT108" i="8"/>
  <c r="AS108" i="8" s="1"/>
  <c r="AR108" i="8" s="1"/>
  <c r="AQ108" i="8" s="1"/>
  <c r="AP108" i="8" s="1"/>
  <c r="AO108" i="8" s="1"/>
  <c r="AN108" i="8" s="1"/>
  <c r="AM108" i="8" s="1"/>
  <c r="AL108" i="8" s="1"/>
  <c r="AT319" i="8"/>
  <c r="AS319" i="8" s="1"/>
  <c r="AR319" i="8" s="1"/>
  <c r="AQ319" i="8" s="1"/>
  <c r="AP319" i="8" s="1"/>
  <c r="AO319" i="8" s="1"/>
  <c r="AN319" i="8" s="1"/>
  <c r="AM319" i="8" s="1"/>
  <c r="AL319" i="8" s="1"/>
  <c r="BJ61" i="8"/>
  <c r="BI61" i="8"/>
  <c r="BH61" i="8"/>
  <c r="BG61" i="8"/>
  <c r="BF61" i="8"/>
  <c r="BE61" i="8"/>
  <c r="BD61" i="8"/>
  <c r="BC61" i="8"/>
  <c r="BK61" i="8"/>
  <c r="BK44" i="8"/>
  <c r="BJ44" i="8"/>
  <c r="BI44" i="8"/>
  <c r="BH44" i="8"/>
  <c r="BG44" i="8"/>
  <c r="BF44" i="8"/>
  <c r="BE44" i="8"/>
  <c r="BD44" i="8"/>
  <c r="BC44" i="8"/>
  <c r="BK26" i="8"/>
  <c r="BJ26" i="8"/>
  <c r="BI26" i="8"/>
  <c r="BH26" i="8"/>
  <c r="BG26" i="8"/>
  <c r="BF26" i="8"/>
  <c r="BE26" i="8"/>
  <c r="BD26" i="8"/>
  <c r="BC26" i="8"/>
  <c r="BK40" i="8"/>
  <c r="BJ40" i="8"/>
  <c r="BI40" i="8"/>
  <c r="BH40" i="8"/>
  <c r="BG40" i="8"/>
  <c r="BF40" i="8"/>
  <c r="BE40" i="8"/>
  <c r="BD40" i="8"/>
  <c r="BC40" i="8"/>
  <c r="BK59" i="8"/>
  <c r="BJ59" i="8"/>
  <c r="BI59" i="8"/>
  <c r="BH59" i="8"/>
  <c r="BG59" i="8"/>
  <c r="BF59" i="8"/>
  <c r="BE59" i="8"/>
  <c r="BD59" i="8"/>
  <c r="BC59" i="8"/>
  <c r="BK23" i="8"/>
  <c r="BJ23" i="8"/>
  <c r="BI23" i="8"/>
  <c r="BH23" i="8"/>
  <c r="BG23" i="8"/>
  <c r="BF23" i="8"/>
  <c r="BE23" i="8"/>
  <c r="BD23" i="8"/>
  <c r="BC23" i="8"/>
  <c r="BK60" i="8"/>
  <c r="BJ60" i="8"/>
  <c r="BI60" i="8"/>
  <c r="BH60" i="8"/>
  <c r="BG60" i="8"/>
  <c r="BF60" i="8"/>
  <c r="BE60" i="8"/>
  <c r="BD60" i="8"/>
  <c r="BC60" i="8"/>
  <c r="BK19" i="8"/>
  <c r="BJ19" i="8"/>
  <c r="BI19" i="8"/>
  <c r="BH19" i="8"/>
  <c r="BG19" i="8"/>
  <c r="BF19" i="8"/>
  <c r="BE19" i="8"/>
  <c r="BD19" i="8"/>
  <c r="BC19" i="8"/>
  <c r="BJ9" i="8"/>
  <c r="BI9" i="8"/>
  <c r="BH9" i="8"/>
  <c r="BG9" i="8"/>
  <c r="BF9" i="8"/>
  <c r="BE9" i="8"/>
  <c r="BD9" i="8"/>
  <c r="BC9" i="8"/>
  <c r="BK9" i="8"/>
  <c r="AJ298" i="13"/>
  <c r="AK298" i="13"/>
  <c r="AI298" i="13"/>
  <c r="AH298" i="13"/>
  <c r="AA298" i="13"/>
  <c r="BB10" i="13"/>
  <c r="BA10" i="13"/>
  <c r="AI63" i="14"/>
  <c r="AH63" i="14"/>
  <c r="AA63" i="14"/>
  <c r="AJ63" i="14"/>
  <c r="AK63" i="14"/>
  <c r="BA13" i="14"/>
  <c r="AZ13" i="14"/>
  <c r="AX13" i="14"/>
  <c r="BB13" i="14"/>
  <c r="AJ204" i="12"/>
  <c r="AI204" i="12"/>
  <c r="AK204" i="12"/>
  <c r="AG153" i="12"/>
  <c r="AB153" i="12"/>
  <c r="AJ227" i="13"/>
  <c r="AI227" i="13"/>
  <c r="AK227" i="13"/>
  <c r="AI27" i="14"/>
  <c r="AH27" i="14"/>
  <c r="AA27" i="14"/>
  <c r="AK27" i="14"/>
  <c r="AJ27" i="14"/>
  <c r="U112" i="14"/>
  <c r="AT182" i="8"/>
  <c r="AS182" i="8" s="1"/>
  <c r="AR182" i="8" s="1"/>
  <c r="AQ182" i="8" s="1"/>
  <c r="AP182" i="8" s="1"/>
  <c r="AO182" i="8" s="1"/>
  <c r="AN182" i="8" s="1"/>
  <c r="AM182" i="8" s="1"/>
  <c r="AL182" i="8" s="1"/>
  <c r="AI294" i="12"/>
  <c r="AJ294" i="12"/>
  <c r="AK294" i="12"/>
  <c r="AI68" i="14"/>
  <c r="AH68" i="14"/>
  <c r="AA68" i="14"/>
  <c r="AJ68" i="14"/>
  <c r="AK68" i="14"/>
  <c r="AI154" i="13"/>
  <c r="AH154" i="13"/>
  <c r="AA154" i="13"/>
  <c r="AJ154" i="13"/>
  <c r="AK154" i="13"/>
  <c r="AI96" i="12"/>
  <c r="AH96" i="12"/>
  <c r="AA96" i="12"/>
  <c r="AJ96" i="12"/>
  <c r="AK96" i="12"/>
  <c r="AK239" i="13"/>
  <c r="AI239" i="13"/>
  <c r="AJ239" i="13"/>
  <c r="AJ224" i="12"/>
  <c r="AI224" i="12"/>
  <c r="AH224" i="12"/>
  <c r="AA224" i="12"/>
  <c r="AK224" i="12"/>
  <c r="AG127" i="12"/>
  <c r="AB127" i="12"/>
  <c r="AT70" i="8"/>
  <c r="AS70" i="8" s="1"/>
  <c r="AR70" i="8" s="1"/>
  <c r="AQ70" i="8" s="1"/>
  <c r="AP70" i="8" s="1"/>
  <c r="AO70" i="8" s="1"/>
  <c r="AN70" i="8" s="1"/>
  <c r="AM70" i="8" s="1"/>
  <c r="AL70" i="8" s="1"/>
  <c r="AT327" i="8"/>
  <c r="AS327" i="8" s="1"/>
  <c r="AR327" i="8" s="1"/>
  <c r="AQ327" i="8" s="1"/>
  <c r="AP327" i="8" s="1"/>
  <c r="AO327" i="8" s="1"/>
  <c r="AN327" i="8" s="1"/>
  <c r="AM327" i="8" s="1"/>
  <c r="AL327" i="8" s="1"/>
  <c r="AG203" i="12"/>
  <c r="AB203" i="12"/>
  <c r="R18" i="5"/>
  <c r="AB215" i="14"/>
  <c r="AR120" i="8"/>
  <c r="AQ120" i="8" s="1"/>
  <c r="AP120" i="8" s="1"/>
  <c r="AO120" i="8" s="1"/>
  <c r="AN120" i="8" s="1"/>
  <c r="AM120" i="8" s="1"/>
  <c r="AL120" i="8" s="1"/>
  <c r="AT120" i="8"/>
  <c r="AS120" i="8" s="1"/>
  <c r="AT303" i="8"/>
  <c r="AS303" i="8" s="1"/>
  <c r="AR303" i="8" s="1"/>
  <c r="AQ303" i="8" s="1"/>
  <c r="AP303" i="8" s="1"/>
  <c r="AO303" i="8" s="1"/>
  <c r="AN303" i="8" s="1"/>
  <c r="AM303" i="8" s="1"/>
  <c r="AL303" i="8" s="1"/>
  <c r="AJ303" i="8" s="1"/>
  <c r="AT336" i="8"/>
  <c r="AS336" i="8" s="1"/>
  <c r="AR336" i="8" s="1"/>
  <c r="AQ336" i="8" s="1"/>
  <c r="AP336" i="8" s="1"/>
  <c r="AO336" i="8" s="1"/>
  <c r="AN336" i="8" s="1"/>
  <c r="AM336" i="8" s="1"/>
  <c r="AL336" i="8" s="1"/>
  <c r="AJ336" i="8" s="1"/>
  <c r="AT189" i="8"/>
  <c r="AS189" i="8" s="1"/>
  <c r="AR189" i="8" s="1"/>
  <c r="AQ189" i="8" s="1"/>
  <c r="AP189" i="8" s="1"/>
  <c r="AO189" i="8" s="1"/>
  <c r="AN189" i="8" s="1"/>
  <c r="AM189" i="8" s="1"/>
  <c r="AL189" i="8" s="1"/>
  <c r="AJ217" i="14"/>
  <c r="AK217" i="14"/>
  <c r="AI217" i="14"/>
  <c r="AH217" i="14"/>
  <c r="AA217" i="14"/>
  <c r="AI22" i="14"/>
  <c r="AK22" i="14"/>
  <c r="AJ22" i="14"/>
  <c r="AI240" i="8"/>
  <c r="AJ240" i="8"/>
  <c r="AK240" i="8"/>
  <c r="AI285" i="12"/>
  <c r="AH285" i="12"/>
  <c r="AA285" i="12"/>
  <c r="AJ285" i="12"/>
  <c r="AK285" i="12"/>
  <c r="AI31" i="12"/>
  <c r="AH31" i="12"/>
  <c r="AA31" i="12"/>
  <c r="AJ31" i="12"/>
  <c r="AK31" i="12"/>
  <c r="BB5" i="12"/>
  <c r="BA5" i="12"/>
  <c r="AJ233" i="13"/>
  <c r="AI233" i="13"/>
  <c r="AK233" i="13"/>
  <c r="BB12" i="13"/>
  <c r="BA12" i="13"/>
  <c r="AI84" i="14"/>
  <c r="AH84" i="14"/>
  <c r="AA84" i="14"/>
  <c r="AJ84" i="14"/>
  <c r="AK84" i="14"/>
  <c r="AJ184" i="14"/>
  <c r="AK184" i="14"/>
  <c r="AI184" i="14"/>
  <c r="AB76" i="14"/>
  <c r="BB7" i="14"/>
  <c r="BA7" i="14"/>
  <c r="AZ7" i="14"/>
  <c r="AX7" i="14"/>
  <c r="AI291" i="12"/>
  <c r="AH291" i="12"/>
  <c r="AA291" i="12"/>
  <c r="AJ291" i="12"/>
  <c r="AK291" i="12"/>
  <c r="AI226" i="12"/>
  <c r="AH226" i="12"/>
  <c r="AA226" i="12"/>
  <c r="AJ226" i="12"/>
  <c r="AK226" i="12"/>
  <c r="AI283" i="13"/>
  <c r="AJ283" i="13"/>
  <c r="AK283" i="13"/>
  <c r="AI142" i="13"/>
  <c r="AJ142" i="13"/>
  <c r="AK142" i="13"/>
  <c r="BA13" i="13"/>
  <c r="BB13" i="13"/>
  <c r="AJ285" i="14"/>
  <c r="AK285" i="14"/>
  <c r="AI285" i="14"/>
  <c r="AH285" i="14"/>
  <c r="AA285" i="14"/>
  <c r="AJ244" i="14"/>
  <c r="AI244" i="14"/>
  <c r="AH244" i="14"/>
  <c r="AA244" i="14"/>
  <c r="AK244" i="14"/>
  <c r="AI163" i="14"/>
  <c r="AJ163" i="14"/>
  <c r="AK163" i="14"/>
  <c r="BA28" i="14"/>
  <c r="AZ28" i="14"/>
  <c r="AX28" i="14"/>
  <c r="BB28" i="14"/>
  <c r="AJ86" i="12"/>
  <c r="AK86" i="12"/>
  <c r="AI86" i="12"/>
  <c r="AH86" i="12"/>
  <c r="AA86" i="12"/>
  <c r="AK253" i="13"/>
  <c r="AI253" i="13"/>
  <c r="AH253" i="13"/>
  <c r="AA253" i="13"/>
  <c r="AJ253" i="13"/>
  <c r="AI49" i="13"/>
  <c r="AH49" i="13"/>
  <c r="AA49" i="13"/>
  <c r="AJ49" i="13"/>
  <c r="AK49" i="13"/>
  <c r="AI37" i="14"/>
  <c r="AH37" i="14"/>
  <c r="AA37" i="14"/>
  <c r="AJ37" i="14"/>
  <c r="AK37" i="14"/>
  <c r="AK229" i="12"/>
  <c r="AI229" i="12"/>
  <c r="AH229" i="12"/>
  <c r="AA229" i="12"/>
  <c r="AJ229" i="12"/>
  <c r="AK123" i="12"/>
  <c r="AJ123" i="12"/>
  <c r="AI123" i="12"/>
  <c r="AH123" i="12"/>
  <c r="AA123" i="12"/>
  <c r="AI224" i="13"/>
  <c r="AJ224" i="13"/>
  <c r="AK224" i="13"/>
  <c r="AI130" i="13"/>
  <c r="AH130" i="13"/>
  <c r="AA130" i="13"/>
  <c r="AJ130" i="13"/>
  <c r="AK130" i="13"/>
  <c r="BA17" i="13"/>
  <c r="BB17" i="13"/>
  <c r="AI255" i="14"/>
  <c r="AK255" i="14"/>
  <c r="AJ255" i="14"/>
  <c r="AJ192" i="12"/>
  <c r="AI192" i="12"/>
  <c r="AK192" i="12"/>
  <c r="AJ225" i="12"/>
  <c r="AK225" i="12"/>
  <c r="AI225" i="12"/>
  <c r="AH225" i="12"/>
  <c r="AA225" i="12"/>
  <c r="AI93" i="14"/>
  <c r="AH93" i="14"/>
  <c r="AA93" i="14"/>
  <c r="AK93" i="14"/>
  <c r="AJ93" i="14"/>
  <c r="AI97" i="14"/>
  <c r="AJ97" i="14"/>
  <c r="AK97" i="14"/>
  <c r="AI105" i="14"/>
  <c r="AJ105" i="14"/>
  <c r="AK105" i="14"/>
  <c r="AB194" i="12"/>
  <c r="AG194" i="12"/>
  <c r="AB167" i="12"/>
  <c r="AG167" i="12"/>
  <c r="AG164" i="13"/>
  <c r="AB164" i="13"/>
  <c r="AB216" i="14"/>
  <c r="AG216" i="14"/>
  <c r="AB69" i="14"/>
  <c r="AG69" i="14"/>
  <c r="AG140" i="14"/>
  <c r="AB140" i="14"/>
  <c r="U50" i="14"/>
  <c r="AT241" i="8"/>
  <c r="AS241" i="8" s="1"/>
  <c r="AR241" i="8" s="1"/>
  <c r="AQ241" i="8" s="1"/>
  <c r="AP241" i="8" s="1"/>
  <c r="AO241" i="8" s="1"/>
  <c r="AN241" i="8" s="1"/>
  <c r="AM241" i="8" s="1"/>
  <c r="AL241" i="8" s="1"/>
  <c r="AJ241" i="8" s="1"/>
  <c r="BB6" i="14"/>
  <c r="BA6" i="14"/>
  <c r="AZ6" i="14"/>
  <c r="AX6" i="14"/>
  <c r="U23" i="14"/>
  <c r="AJ170" i="14"/>
  <c r="AI170" i="14"/>
  <c r="AK170" i="14"/>
  <c r="AI93" i="13"/>
  <c r="AH93" i="13"/>
  <c r="AA93" i="13"/>
  <c r="AJ93" i="13"/>
  <c r="AK93" i="13"/>
  <c r="AJ231" i="13"/>
  <c r="AI231" i="13"/>
  <c r="AH231" i="13"/>
  <c r="AA231" i="13"/>
  <c r="AK231" i="13"/>
  <c r="AB231" i="12"/>
  <c r="AG231" i="12"/>
  <c r="AG45" i="12"/>
  <c r="AB45" i="12"/>
  <c r="AG180" i="13"/>
  <c r="AB180" i="13"/>
  <c r="AT196" i="8"/>
  <c r="AS196" i="8" s="1"/>
  <c r="AR196" i="8" s="1"/>
  <c r="AQ196" i="8" s="1"/>
  <c r="AP196" i="8" s="1"/>
  <c r="AO196" i="8" s="1"/>
  <c r="AN196" i="8" s="1"/>
  <c r="AM196" i="8" s="1"/>
  <c r="AL196" i="8" s="1"/>
  <c r="AT30" i="8"/>
  <c r="AS30" i="8" s="1"/>
  <c r="AR30" i="8" s="1"/>
  <c r="AQ30" i="8" s="1"/>
  <c r="AP30" i="8" s="1"/>
  <c r="AO30" i="8" s="1"/>
  <c r="AN30" i="8" s="1"/>
  <c r="AM30" i="8" s="1"/>
  <c r="AL30" i="8" s="1"/>
  <c r="AG110" i="12"/>
  <c r="AB110" i="12"/>
  <c r="AH201" i="14"/>
  <c r="AA201" i="14"/>
  <c r="AH55" i="14"/>
  <c r="AA55" i="14"/>
  <c r="AT324" i="8"/>
  <c r="AS324" i="8" s="1"/>
  <c r="AR324" i="8" s="1"/>
  <c r="AQ324" i="8" s="1"/>
  <c r="AP324" i="8" s="1"/>
  <c r="AO324" i="8" s="1"/>
  <c r="AN324" i="8" s="1"/>
  <c r="AM324" i="8" s="1"/>
  <c r="AL324" i="8" s="1"/>
  <c r="AT69" i="8"/>
  <c r="AS69" i="8" s="1"/>
  <c r="AR69" i="8" s="1"/>
  <c r="AQ69" i="8" s="1"/>
  <c r="AP69" i="8" s="1"/>
  <c r="AO69" i="8" s="1"/>
  <c r="AN69" i="8" s="1"/>
  <c r="AM69" i="8" s="1"/>
  <c r="AL69" i="8" s="1"/>
  <c r="AZ53" i="12"/>
  <c r="AX53" i="12"/>
  <c r="U26" i="13"/>
  <c r="AT87" i="8"/>
  <c r="AS87" i="8" s="1"/>
  <c r="AR87" i="8" s="1"/>
  <c r="AQ87" i="8" s="1"/>
  <c r="AP87" i="8" s="1"/>
  <c r="AO87" i="8" s="1"/>
  <c r="AN87" i="8" s="1"/>
  <c r="AM87" i="8" s="1"/>
  <c r="AL87" i="8" s="1"/>
  <c r="AI87" i="8" s="1"/>
  <c r="AB151" i="12"/>
  <c r="AZ33" i="12"/>
  <c r="AX33" i="12"/>
  <c r="AB240" i="13"/>
  <c r="AG240" i="13"/>
  <c r="AT284" i="8"/>
  <c r="AS284" i="8" s="1"/>
  <c r="AR284" i="8" s="1"/>
  <c r="AQ284" i="8" s="1"/>
  <c r="AP284" i="8" s="1"/>
  <c r="AO284" i="8" s="1"/>
  <c r="AN284" i="8" s="1"/>
  <c r="AM284" i="8" s="1"/>
  <c r="AL284" i="8" s="1"/>
  <c r="AT204" i="8"/>
  <c r="AS204" i="8" s="1"/>
  <c r="AR204" i="8" s="1"/>
  <c r="AQ204" i="8" s="1"/>
  <c r="AP204" i="8" s="1"/>
  <c r="AO204" i="8" s="1"/>
  <c r="AN204" i="8" s="1"/>
  <c r="AM204" i="8" s="1"/>
  <c r="AL204" i="8" s="1"/>
  <c r="AI46" i="8"/>
  <c r="AJ46" i="8"/>
  <c r="AK46" i="8"/>
  <c r="AI292" i="13"/>
  <c r="AH292" i="13"/>
  <c r="AA292" i="13"/>
  <c r="AJ292" i="13"/>
  <c r="AK292" i="13"/>
  <c r="AI281" i="13"/>
  <c r="AJ281" i="13"/>
  <c r="AK281" i="13"/>
  <c r="BB43" i="13"/>
  <c r="BA43" i="13"/>
  <c r="AZ43" i="13"/>
  <c r="AX43" i="13"/>
  <c r="AI256" i="14"/>
  <c r="AH256" i="14"/>
  <c r="AA256" i="14"/>
  <c r="AJ256" i="14"/>
  <c r="AK256" i="14"/>
  <c r="AI261" i="14"/>
  <c r="AJ261" i="14"/>
  <c r="AK261" i="14"/>
  <c r="AK57" i="14"/>
  <c r="AJ57" i="14"/>
  <c r="AI57" i="14"/>
  <c r="AH57" i="14"/>
  <c r="AA57" i="14"/>
  <c r="BB10" i="14"/>
  <c r="BA10" i="14"/>
  <c r="AZ10" i="14"/>
  <c r="AX10" i="14"/>
  <c r="AI274" i="12"/>
  <c r="AJ274" i="12"/>
  <c r="AK274" i="12"/>
  <c r="AI267" i="13"/>
  <c r="AJ267" i="13"/>
  <c r="AK267" i="13"/>
  <c r="AK164" i="14"/>
  <c r="AI164" i="14"/>
  <c r="AH164" i="14"/>
  <c r="AA164" i="14"/>
  <c r="AJ164" i="14"/>
  <c r="AI278" i="12"/>
  <c r="AH278" i="12"/>
  <c r="AA278" i="12"/>
  <c r="AJ278" i="12"/>
  <c r="AK278" i="12"/>
  <c r="AI259" i="13"/>
  <c r="AH259" i="13"/>
  <c r="AA259" i="13"/>
  <c r="AJ259" i="13"/>
  <c r="AK259" i="13"/>
  <c r="BB4" i="12"/>
  <c r="BA4" i="12"/>
  <c r="AI300" i="14"/>
  <c r="AH300" i="14"/>
  <c r="AA300" i="14"/>
  <c r="AJ300" i="14"/>
  <c r="AK300" i="14"/>
  <c r="AK257" i="14"/>
  <c r="AI257" i="14"/>
  <c r="AJ257" i="14"/>
  <c r="AI81" i="14"/>
  <c r="AH81" i="14"/>
  <c r="AA81" i="14"/>
  <c r="AJ81" i="14"/>
  <c r="AK81" i="14"/>
  <c r="AK238" i="8"/>
  <c r="AJ284" i="12"/>
  <c r="AK284" i="12"/>
  <c r="AI284" i="12"/>
  <c r="AH284" i="12"/>
  <c r="AA284" i="12"/>
  <c r="AI271" i="12"/>
  <c r="AH271" i="12"/>
  <c r="AA271" i="12"/>
  <c r="AJ271" i="12"/>
  <c r="AK271" i="12"/>
  <c r="AK96" i="14"/>
  <c r="AI96" i="14"/>
  <c r="AH96" i="14"/>
  <c r="AA96" i="14"/>
  <c r="AJ96" i="14"/>
  <c r="AK98" i="14"/>
  <c r="AI98" i="14"/>
  <c r="AJ98" i="14"/>
  <c r="BA14" i="14"/>
  <c r="AZ14" i="14"/>
  <c r="AX14" i="14"/>
  <c r="BB14" i="14"/>
  <c r="AI38" i="8"/>
  <c r="AJ38" i="8"/>
  <c r="AK38" i="8"/>
  <c r="AI59" i="12"/>
  <c r="AH59" i="12"/>
  <c r="AA59" i="12"/>
  <c r="AJ59" i="12"/>
  <c r="AK59" i="12"/>
  <c r="AB244" i="12"/>
  <c r="AG244" i="12"/>
  <c r="AB114" i="12"/>
  <c r="AG114" i="12"/>
  <c r="AJ183" i="14"/>
  <c r="AI183" i="14"/>
  <c r="AH183" i="14"/>
  <c r="AA183" i="14"/>
  <c r="AK183" i="14"/>
  <c r="AG44" i="12"/>
  <c r="AB44" i="12"/>
  <c r="AG71" i="13"/>
  <c r="AB71" i="13"/>
  <c r="AB189" i="12"/>
  <c r="AG189" i="12"/>
  <c r="AJ246" i="14"/>
  <c r="AI246" i="14"/>
  <c r="AH246" i="14"/>
  <c r="AA246" i="14"/>
  <c r="AK246" i="14"/>
  <c r="AI27" i="12"/>
  <c r="AH27" i="12"/>
  <c r="AA27" i="12"/>
  <c r="AJ27" i="12"/>
  <c r="AK27" i="12"/>
  <c r="AI299" i="12"/>
  <c r="AJ299" i="12"/>
  <c r="AK299" i="12"/>
  <c r="AJ278" i="14"/>
  <c r="AI278" i="14"/>
  <c r="AK278" i="14"/>
  <c r="AG94" i="13"/>
  <c r="AB94" i="13"/>
  <c r="AB85" i="12"/>
  <c r="AG85" i="12"/>
  <c r="AB113" i="13"/>
  <c r="AG113" i="13"/>
  <c r="AG270" i="14"/>
  <c r="AB270" i="14"/>
  <c r="AT191" i="8"/>
  <c r="AS191" i="8" s="1"/>
  <c r="AR191" i="8" s="1"/>
  <c r="AQ191" i="8" s="1"/>
  <c r="AP191" i="8" s="1"/>
  <c r="AO191" i="8" s="1"/>
  <c r="AN191" i="8" s="1"/>
  <c r="AM191" i="8" s="1"/>
  <c r="AL191" i="8" s="1"/>
  <c r="AT138" i="8"/>
  <c r="AS138" i="8" s="1"/>
  <c r="AR138" i="8" s="1"/>
  <c r="AQ138" i="8" s="1"/>
  <c r="AP138" i="8" s="1"/>
  <c r="AO138" i="8" s="1"/>
  <c r="AN138" i="8" s="1"/>
  <c r="AM138" i="8" s="1"/>
  <c r="AL138" i="8" s="1"/>
  <c r="AT78" i="8"/>
  <c r="AS78" i="8" s="1"/>
  <c r="AR78" i="8" s="1"/>
  <c r="AQ78" i="8" s="1"/>
  <c r="AP78" i="8" s="1"/>
  <c r="AO78" i="8" s="1"/>
  <c r="AN78" i="8" s="1"/>
  <c r="AM78" i="8" s="1"/>
  <c r="AL78" i="8" s="1"/>
  <c r="AB293" i="14"/>
  <c r="AG293" i="14"/>
  <c r="AB150" i="14"/>
  <c r="R26" i="14"/>
  <c r="T26" i="14" s="1"/>
  <c r="AT116" i="8"/>
  <c r="AS116" i="8" s="1"/>
  <c r="AR116" i="8" s="1"/>
  <c r="AQ116" i="8" s="1"/>
  <c r="AP116" i="8" s="1"/>
  <c r="AO116" i="8" s="1"/>
  <c r="AN116" i="8" s="1"/>
  <c r="AM116" i="8" s="1"/>
  <c r="AL116" i="8" s="1"/>
  <c r="AT214" i="8"/>
  <c r="AS214" i="8" s="1"/>
  <c r="AR214" i="8" s="1"/>
  <c r="AQ214" i="8" s="1"/>
  <c r="AP214" i="8" s="1"/>
  <c r="AO214" i="8" s="1"/>
  <c r="AN214" i="8" s="1"/>
  <c r="AM214" i="8" s="1"/>
  <c r="AL214" i="8" s="1"/>
  <c r="AT299" i="8"/>
  <c r="AS299" i="8" s="1"/>
  <c r="AR299" i="8" s="1"/>
  <c r="AQ299" i="8" s="1"/>
  <c r="AP299" i="8" s="1"/>
  <c r="AO299" i="8" s="1"/>
  <c r="AN299" i="8" s="1"/>
  <c r="AM299" i="8" s="1"/>
  <c r="AL299" i="8" s="1"/>
  <c r="AT183" i="8"/>
  <c r="AS183" i="8" s="1"/>
  <c r="AR183" i="8" s="1"/>
  <c r="AQ183" i="8" s="1"/>
  <c r="AP183" i="8" s="1"/>
  <c r="AO183" i="8" s="1"/>
  <c r="AN183" i="8" s="1"/>
  <c r="AM183" i="8" s="1"/>
  <c r="AL183" i="8" s="1"/>
  <c r="AG34" i="12"/>
  <c r="AB34" i="12"/>
  <c r="AB209" i="14"/>
  <c r="AG209" i="14"/>
  <c r="AT197" i="8"/>
  <c r="AS197" i="8" s="1"/>
  <c r="AR197" i="8" s="1"/>
  <c r="AQ197" i="8" s="1"/>
  <c r="AP197" i="8" s="1"/>
  <c r="AO197" i="8" s="1"/>
  <c r="AN197" i="8" s="1"/>
  <c r="AM197" i="8" s="1"/>
  <c r="AL197" i="8" s="1"/>
  <c r="AT318" i="8"/>
  <c r="AS318" i="8" s="1"/>
  <c r="AR318" i="8" s="1"/>
  <c r="AQ318" i="8" s="1"/>
  <c r="AP318" i="8" s="1"/>
  <c r="AO318" i="8" s="1"/>
  <c r="AN318" i="8" s="1"/>
  <c r="AM318" i="8" s="1"/>
  <c r="AL318" i="8" s="1"/>
  <c r="AT123" i="8"/>
  <c r="AS123" i="8" s="1"/>
  <c r="AR123" i="8" s="1"/>
  <c r="AQ123" i="8" s="1"/>
  <c r="AP123" i="8" s="1"/>
  <c r="AO123" i="8" s="1"/>
  <c r="AN123" i="8" s="1"/>
  <c r="AM123" i="8" s="1"/>
  <c r="AL123" i="8" s="1"/>
  <c r="AI139" i="14"/>
  <c r="AH139" i="14"/>
  <c r="AA139" i="14"/>
  <c r="AJ139" i="14"/>
  <c r="AK139" i="14"/>
  <c r="AI48" i="12"/>
  <c r="AH48" i="12"/>
  <c r="AA48" i="12"/>
  <c r="AJ48" i="12"/>
  <c r="AK48" i="12"/>
  <c r="AJ209" i="12"/>
  <c r="AK209" i="12"/>
  <c r="AI209" i="12"/>
  <c r="AH209" i="12"/>
  <c r="AA209" i="12"/>
  <c r="AI56" i="12"/>
  <c r="AJ56" i="12"/>
  <c r="AK56" i="12"/>
  <c r="AJ229" i="13"/>
  <c r="AI229" i="13"/>
  <c r="AH229" i="13"/>
  <c r="AA229" i="13"/>
  <c r="AK229" i="13"/>
  <c r="AJ225" i="14"/>
  <c r="AK225" i="14"/>
  <c r="AI225" i="14"/>
  <c r="AH225" i="14"/>
  <c r="AA225" i="14"/>
  <c r="AI147" i="14"/>
  <c r="AH147" i="14"/>
  <c r="AA147" i="14"/>
  <c r="AJ147" i="14"/>
  <c r="AK147" i="14"/>
  <c r="AK273" i="12"/>
  <c r="AI273" i="12"/>
  <c r="AH273" i="12"/>
  <c r="AA273" i="12"/>
  <c r="AJ273" i="12"/>
  <c r="BB8" i="13"/>
  <c r="BA8" i="13"/>
  <c r="BB7" i="13"/>
  <c r="BA7" i="13"/>
  <c r="AK83" i="14"/>
  <c r="AI83" i="14"/>
  <c r="AJ83" i="14"/>
  <c r="BB5" i="14"/>
  <c r="BA5" i="14"/>
  <c r="AZ5" i="14"/>
  <c r="AX5" i="14"/>
  <c r="AJ252" i="12"/>
  <c r="AK252" i="12"/>
  <c r="AI252" i="12"/>
  <c r="AH252" i="12"/>
  <c r="AA252" i="12"/>
  <c r="AI140" i="12"/>
  <c r="AJ140" i="12"/>
  <c r="AK140" i="12"/>
  <c r="AG42" i="12"/>
  <c r="AB42" i="12"/>
  <c r="AK241" i="13"/>
  <c r="AI241" i="13"/>
  <c r="AJ241" i="13"/>
  <c r="AI272" i="13"/>
  <c r="AJ272" i="13"/>
  <c r="AK272" i="13"/>
  <c r="AI240" i="12"/>
  <c r="AJ240" i="12"/>
  <c r="AK240" i="12"/>
  <c r="AI152" i="12"/>
  <c r="AH152" i="12"/>
  <c r="AA152" i="12"/>
  <c r="AJ152" i="12"/>
  <c r="AK152" i="12"/>
  <c r="AJ225" i="13"/>
  <c r="AI225" i="13"/>
  <c r="AK225" i="13"/>
  <c r="AI133" i="12"/>
  <c r="AH133" i="12"/>
  <c r="AA133" i="12"/>
  <c r="AJ133" i="12"/>
  <c r="AK133" i="12"/>
  <c r="AK34" i="13"/>
  <c r="AI34" i="13"/>
  <c r="AH34" i="13"/>
  <c r="AA34" i="13"/>
  <c r="AJ34" i="13"/>
  <c r="AK286" i="14"/>
  <c r="AI286" i="14"/>
  <c r="AJ286" i="14"/>
  <c r="AB192" i="13"/>
  <c r="AG192" i="13"/>
  <c r="AG207" i="14"/>
  <c r="AB207" i="14"/>
  <c r="AT265" i="8"/>
  <c r="AS265" i="8" s="1"/>
  <c r="AR265" i="8" s="1"/>
  <c r="AQ265" i="8" s="1"/>
  <c r="AP265" i="8" s="1"/>
  <c r="AO265" i="8" s="1"/>
  <c r="AN265" i="8" s="1"/>
  <c r="AM265" i="8" s="1"/>
  <c r="AL265" i="8" s="1"/>
  <c r="AK79" i="14"/>
  <c r="AI79" i="14"/>
  <c r="AJ79" i="14"/>
  <c r="AJ98" i="12"/>
  <c r="AI98" i="12"/>
  <c r="AH98" i="12"/>
  <c r="AA98" i="12"/>
  <c r="AK98" i="12"/>
  <c r="AI115" i="14"/>
  <c r="AH115" i="14"/>
  <c r="AA115" i="14"/>
  <c r="AJ115" i="14"/>
  <c r="AK115" i="14"/>
  <c r="AI92" i="12"/>
  <c r="AJ92" i="12"/>
  <c r="AK92" i="12"/>
  <c r="AI73" i="14"/>
  <c r="AK73" i="14"/>
  <c r="AJ73" i="14"/>
  <c r="AI283" i="12"/>
  <c r="AH283" i="12"/>
  <c r="AA283" i="12"/>
  <c r="AJ283" i="12"/>
  <c r="AK283" i="12"/>
  <c r="AJ266" i="13"/>
  <c r="AK266" i="13"/>
  <c r="AI266" i="13"/>
  <c r="AJ289" i="14"/>
  <c r="AK289" i="14"/>
  <c r="AI289" i="14"/>
  <c r="AH289" i="14"/>
  <c r="AA289" i="14"/>
  <c r="AI100" i="12"/>
  <c r="AJ100" i="12"/>
  <c r="AK100" i="12"/>
  <c r="AB202" i="12"/>
  <c r="AG202" i="12"/>
  <c r="AJ108" i="13"/>
  <c r="AK108" i="13"/>
  <c r="AI108" i="13"/>
  <c r="AH108" i="13"/>
  <c r="AA108" i="13"/>
  <c r="AG186" i="12"/>
  <c r="AB186" i="12"/>
  <c r="AG75" i="12"/>
  <c r="AB75" i="12"/>
  <c r="AB38" i="14"/>
  <c r="AG38" i="14"/>
  <c r="AB102" i="13"/>
  <c r="AG102" i="13"/>
  <c r="AG245" i="13"/>
  <c r="AB245" i="13"/>
  <c r="AB133" i="14"/>
  <c r="AG133" i="14"/>
  <c r="AG36" i="12"/>
  <c r="AB36" i="12"/>
  <c r="AB232" i="14"/>
  <c r="AG232" i="14"/>
  <c r="AG264" i="14"/>
  <c r="AB264" i="14"/>
  <c r="AG222" i="13"/>
  <c r="AB222" i="13"/>
  <c r="AB214" i="14"/>
  <c r="AG214" i="14"/>
  <c r="AB50" i="12"/>
  <c r="AG50" i="12"/>
  <c r="U159" i="14"/>
  <c r="AT98" i="8"/>
  <c r="AS98" i="8"/>
  <c r="AR98" i="8" s="1"/>
  <c r="AQ98" i="8" s="1"/>
  <c r="AP98" i="8" s="1"/>
  <c r="AO98" i="8" s="1"/>
  <c r="AN98" i="8" s="1"/>
  <c r="AM98" i="8" s="1"/>
  <c r="AL98" i="8" s="1"/>
  <c r="AT282" i="8"/>
  <c r="AS282" i="8" s="1"/>
  <c r="AR282" i="8" s="1"/>
  <c r="AQ282" i="8" s="1"/>
  <c r="AP282" i="8" s="1"/>
  <c r="AO282" i="8" s="1"/>
  <c r="AN282" i="8" s="1"/>
  <c r="AM282" i="8" s="1"/>
  <c r="AL282" i="8" s="1"/>
  <c r="AK282" i="8" s="1"/>
  <c r="AT343" i="8"/>
  <c r="AS343" i="8" s="1"/>
  <c r="AR343" i="8" s="1"/>
  <c r="AQ343" i="8" s="1"/>
  <c r="AP343" i="8" s="1"/>
  <c r="AO343" i="8" s="1"/>
  <c r="AN343" i="8" s="1"/>
  <c r="AM343" i="8" s="1"/>
  <c r="AL343" i="8" s="1"/>
  <c r="AB191" i="13"/>
  <c r="AG191" i="13"/>
  <c r="AT316" i="8"/>
  <c r="AS316" i="8" s="1"/>
  <c r="AR316" i="8" s="1"/>
  <c r="AQ316" i="8" s="1"/>
  <c r="AP316" i="8" s="1"/>
  <c r="AO316" i="8" s="1"/>
  <c r="AN316" i="8" s="1"/>
  <c r="AM316" i="8" s="1"/>
  <c r="AL316" i="8" s="1"/>
  <c r="AT148" i="8"/>
  <c r="AS148" i="8" s="1"/>
  <c r="AR148" i="8" s="1"/>
  <c r="AQ148" i="8" s="1"/>
  <c r="AP148" i="8" s="1"/>
  <c r="AO148" i="8" s="1"/>
  <c r="AN148" i="8" s="1"/>
  <c r="AM148" i="8" s="1"/>
  <c r="AL148" i="8" s="1"/>
  <c r="AT293" i="8"/>
  <c r="AS293" i="8" s="1"/>
  <c r="AR293" i="8" s="1"/>
  <c r="AQ293" i="8" s="1"/>
  <c r="AP293" i="8" s="1"/>
  <c r="AO293" i="8" s="1"/>
  <c r="AN293" i="8" s="1"/>
  <c r="AM293" i="8" s="1"/>
  <c r="AL293" i="8" s="1"/>
  <c r="AT174" i="8"/>
  <c r="AS174" i="8" s="1"/>
  <c r="AR174" i="8" s="1"/>
  <c r="AQ174" i="8" s="1"/>
  <c r="AP174" i="8" s="1"/>
  <c r="AO174" i="8" s="1"/>
  <c r="AN174" i="8" s="1"/>
  <c r="AM174" i="8" s="1"/>
  <c r="AL174" i="8" s="1"/>
  <c r="Q21" i="8"/>
  <c r="AG49" i="12"/>
  <c r="AB49" i="12"/>
  <c r="AK249" i="14"/>
  <c r="AI249" i="14"/>
  <c r="AJ249" i="14"/>
  <c r="AJ43" i="14"/>
  <c r="AI43" i="14"/>
  <c r="AK43" i="14"/>
  <c r="AK111" i="12"/>
  <c r="AI111" i="12"/>
  <c r="AH111" i="12"/>
  <c r="AA111" i="12"/>
  <c r="AJ111" i="12"/>
  <c r="AI164" i="12"/>
  <c r="AJ164" i="12"/>
  <c r="AK164" i="12"/>
  <c r="AI251" i="14"/>
  <c r="AK251" i="14"/>
  <c r="AJ251" i="14"/>
  <c r="AJ148" i="13"/>
  <c r="AI148" i="13"/>
  <c r="AH148" i="13"/>
  <c r="AA148" i="13"/>
  <c r="AK148" i="13"/>
  <c r="BA7" i="12"/>
  <c r="AZ7" i="12"/>
  <c r="AX7" i="12"/>
  <c r="BB7" i="12"/>
  <c r="AJ219" i="13"/>
  <c r="AK219" i="13"/>
  <c r="AI219" i="13"/>
  <c r="AJ276" i="14"/>
  <c r="AK276" i="14"/>
  <c r="AI276" i="14"/>
  <c r="AI253" i="14"/>
  <c r="AH253" i="14"/>
  <c r="AA253" i="14"/>
  <c r="AJ253" i="14"/>
  <c r="AK253" i="14"/>
  <c r="AI72" i="14"/>
  <c r="AH72" i="14"/>
  <c r="AA72" i="14"/>
  <c r="AJ72" i="14"/>
  <c r="AK72" i="14"/>
  <c r="AK122" i="8"/>
  <c r="AJ90" i="12"/>
  <c r="AK90" i="12"/>
  <c r="AI90" i="12"/>
  <c r="AH90" i="12"/>
  <c r="AA90" i="12"/>
  <c r="AI85" i="13"/>
  <c r="AJ85" i="13"/>
  <c r="AK85" i="13"/>
  <c r="AJ128" i="13"/>
  <c r="AI128" i="13"/>
  <c r="AK128" i="13"/>
  <c r="AK104" i="14"/>
  <c r="AJ104" i="14"/>
  <c r="AI104" i="14"/>
  <c r="AI85" i="14"/>
  <c r="AH85" i="14"/>
  <c r="AA85" i="14"/>
  <c r="AJ85" i="14"/>
  <c r="AK85" i="14"/>
  <c r="AJ78" i="14"/>
  <c r="AI78" i="14"/>
  <c r="AK78" i="14"/>
  <c r="AK45" i="14"/>
  <c r="AI45" i="14"/>
  <c r="AJ45" i="14"/>
  <c r="AI227" i="12"/>
  <c r="AJ227" i="12"/>
  <c r="AK227" i="12"/>
  <c r="AI74" i="12"/>
  <c r="AJ74" i="12"/>
  <c r="AK74" i="12"/>
  <c r="AG144" i="13"/>
  <c r="AB144" i="13"/>
  <c r="AK58" i="13"/>
  <c r="AI58" i="13"/>
  <c r="AH58" i="13"/>
  <c r="AA58" i="13"/>
  <c r="AJ58" i="13"/>
  <c r="BB4" i="13"/>
  <c r="BA4" i="13"/>
  <c r="AZ4" i="13"/>
  <c r="AX4" i="13"/>
  <c r="AJ56" i="14"/>
  <c r="AK56" i="14"/>
  <c r="AI56" i="14"/>
  <c r="AH56" i="14"/>
  <c r="AA56" i="14"/>
  <c r="AI157" i="12"/>
  <c r="AH157" i="12"/>
  <c r="AA157" i="12"/>
  <c r="AJ157" i="12"/>
  <c r="AK157" i="12"/>
  <c r="AI275" i="12"/>
  <c r="AJ275" i="12"/>
  <c r="AK275" i="12"/>
  <c r="AI68" i="12"/>
  <c r="AH68" i="12"/>
  <c r="AA68" i="12"/>
  <c r="AJ68" i="12"/>
  <c r="AK68" i="12"/>
  <c r="AI80" i="13"/>
  <c r="AH80" i="13"/>
  <c r="AA80" i="13"/>
  <c r="AJ80" i="13"/>
  <c r="AK80" i="13"/>
  <c r="AI22" i="13"/>
  <c r="AH22" i="13"/>
  <c r="AA22" i="13"/>
  <c r="AJ22" i="13"/>
  <c r="AK22" i="13"/>
  <c r="AJ54" i="14"/>
  <c r="AK54" i="14"/>
  <c r="AI54" i="14"/>
  <c r="AH153" i="14"/>
  <c r="AA153" i="14"/>
  <c r="AT23" i="8"/>
  <c r="AS23" i="8" s="1"/>
  <c r="AR23" i="8" s="1"/>
  <c r="AQ23" i="8" s="1"/>
  <c r="AP23" i="8" s="1"/>
  <c r="AO23" i="8" s="1"/>
  <c r="AN23" i="8" s="1"/>
  <c r="AM23" i="8" s="1"/>
  <c r="AL23" i="8" s="1"/>
  <c r="AT236" i="8"/>
  <c r="AS236" i="8" s="1"/>
  <c r="AR236" i="8" s="1"/>
  <c r="AQ236" i="8" s="1"/>
  <c r="AP236" i="8" s="1"/>
  <c r="AO236" i="8" s="1"/>
  <c r="AN236" i="8" s="1"/>
  <c r="AM236" i="8" s="1"/>
  <c r="AL236" i="8" s="1"/>
  <c r="AT297" i="8"/>
  <c r="AS297" i="8" s="1"/>
  <c r="AR297" i="8" s="1"/>
  <c r="AQ297" i="8" s="1"/>
  <c r="AP297" i="8" s="1"/>
  <c r="AO297" i="8" s="1"/>
  <c r="AN297" i="8" s="1"/>
  <c r="AM297" i="8" s="1"/>
  <c r="AL297" i="8" s="1"/>
  <c r="AT53" i="8"/>
  <c r="AS53" i="8" s="1"/>
  <c r="AR53" i="8" s="1"/>
  <c r="AQ53" i="8" s="1"/>
  <c r="AP53" i="8" s="1"/>
  <c r="AO53" i="8" s="1"/>
  <c r="AN53" i="8" s="1"/>
  <c r="AM53" i="8" s="1"/>
  <c r="AL53" i="8" s="1"/>
  <c r="AJ53" i="8" s="1"/>
  <c r="AB103" i="12"/>
  <c r="AG103" i="12"/>
  <c r="AB197" i="14"/>
  <c r="AG197" i="14"/>
  <c r="AZ52" i="14"/>
  <c r="AX52" i="14"/>
  <c r="AT147" i="8"/>
  <c r="AS147" i="8" s="1"/>
  <c r="AR147" i="8" s="1"/>
  <c r="AQ147" i="8" s="1"/>
  <c r="AP147" i="8" s="1"/>
  <c r="AO147" i="8" s="1"/>
  <c r="AN147" i="8" s="1"/>
  <c r="AM147" i="8" s="1"/>
  <c r="AL147" i="8" s="1"/>
  <c r="AT229" i="8"/>
  <c r="AS229" i="8" s="1"/>
  <c r="AR229" i="8" s="1"/>
  <c r="AQ229" i="8" s="1"/>
  <c r="AP229" i="8" s="1"/>
  <c r="AO229" i="8" s="1"/>
  <c r="AN229" i="8" s="1"/>
  <c r="AM229" i="8" s="1"/>
  <c r="AL229" i="8" s="1"/>
  <c r="AT302" i="8"/>
  <c r="AS302" i="8" s="1"/>
  <c r="AR302" i="8" s="1"/>
  <c r="AQ302" i="8" s="1"/>
  <c r="AP302" i="8" s="1"/>
  <c r="AO302" i="8" s="1"/>
  <c r="AN302" i="8" s="1"/>
  <c r="AM302" i="8" s="1"/>
  <c r="AL302" i="8" s="1"/>
  <c r="AJ302" i="8" s="1"/>
  <c r="BK57" i="8"/>
  <c r="BJ57" i="8"/>
  <c r="BI57" i="8"/>
  <c r="BH57" i="8"/>
  <c r="BG57" i="8"/>
  <c r="BF57" i="8"/>
  <c r="BE57" i="8"/>
  <c r="BD57" i="8"/>
  <c r="BC57" i="8"/>
  <c r="BK33" i="8"/>
  <c r="BJ33" i="8"/>
  <c r="BI33" i="8"/>
  <c r="BH33" i="8"/>
  <c r="BG33" i="8"/>
  <c r="BF33" i="8"/>
  <c r="BE33" i="8"/>
  <c r="BD33" i="8"/>
  <c r="BC33" i="8"/>
  <c r="BK22" i="8"/>
  <c r="BJ22" i="8"/>
  <c r="BI22" i="8"/>
  <c r="BH22" i="8"/>
  <c r="BG22" i="8"/>
  <c r="BF22" i="8"/>
  <c r="BE22" i="8"/>
  <c r="BD22" i="8"/>
  <c r="BC22" i="8"/>
  <c r="BK35" i="8"/>
  <c r="BJ35" i="8"/>
  <c r="BI35" i="8"/>
  <c r="BH35" i="8"/>
  <c r="BG35" i="8"/>
  <c r="BF35" i="8"/>
  <c r="BE35" i="8"/>
  <c r="BD35" i="8"/>
  <c r="BC35" i="8"/>
  <c r="BK55" i="8"/>
  <c r="BJ55" i="8"/>
  <c r="BI55" i="8"/>
  <c r="BH55" i="8"/>
  <c r="BG55" i="8"/>
  <c r="BF55" i="8"/>
  <c r="BE55" i="8"/>
  <c r="BD55" i="8"/>
  <c r="BC55" i="8"/>
  <c r="BK14" i="8"/>
  <c r="BJ14" i="8"/>
  <c r="BI14" i="8"/>
  <c r="BH14" i="8"/>
  <c r="BG14" i="8"/>
  <c r="BF14" i="8"/>
  <c r="BE14" i="8"/>
  <c r="BD14" i="8"/>
  <c r="BC14" i="8"/>
  <c r="BK56" i="8"/>
  <c r="BJ56" i="8"/>
  <c r="BI56" i="8"/>
  <c r="BH56" i="8"/>
  <c r="BG56" i="8"/>
  <c r="BF56" i="8"/>
  <c r="BE56" i="8"/>
  <c r="BD56" i="8"/>
  <c r="BC56" i="8"/>
  <c r="BK16" i="8"/>
  <c r="BJ16" i="8"/>
  <c r="BI16" i="8"/>
  <c r="BH16" i="8"/>
  <c r="BG16" i="8"/>
  <c r="BF16" i="8"/>
  <c r="BE16" i="8"/>
  <c r="BD16" i="8"/>
  <c r="BC16" i="8"/>
  <c r="BK8" i="8"/>
  <c r="BJ8" i="8"/>
  <c r="BI8" i="8"/>
  <c r="BH8" i="8"/>
  <c r="BG8" i="8"/>
  <c r="BF8" i="8"/>
  <c r="BE8" i="8"/>
  <c r="BD8" i="8"/>
  <c r="BC8" i="8"/>
  <c r="AB280" i="12"/>
  <c r="AG280" i="12"/>
  <c r="AB166" i="12"/>
  <c r="AG166" i="12"/>
  <c r="AB134" i="12"/>
  <c r="AG134" i="12"/>
  <c r="AB26" i="12"/>
  <c r="AG26" i="12"/>
  <c r="AG105" i="12"/>
  <c r="AB105" i="12"/>
  <c r="AB73" i="12"/>
  <c r="AG73" i="12"/>
  <c r="AH243" i="13"/>
  <c r="AA243" i="13"/>
  <c r="AZ44" i="13"/>
  <c r="AX44" i="13"/>
  <c r="AH53" i="13"/>
  <c r="AA53" i="13"/>
  <c r="AH34" i="14"/>
  <c r="AA34" i="14"/>
  <c r="AH296" i="14"/>
  <c r="AA296" i="14"/>
  <c r="AH228" i="14"/>
  <c r="AA228" i="14"/>
  <c r="AH193" i="13"/>
  <c r="AA193" i="13"/>
  <c r="AH110" i="13"/>
  <c r="AA110" i="13"/>
  <c r="AH133" i="13"/>
  <c r="AA133" i="13"/>
  <c r="AG40" i="14"/>
  <c r="AB40" i="14"/>
  <c r="AH242" i="13"/>
  <c r="AA242" i="13"/>
  <c r="AH177" i="13"/>
  <c r="AA177" i="13"/>
  <c r="AB306" i="14"/>
  <c r="AG306" i="14"/>
  <c r="AH224" i="14"/>
  <c r="AA224" i="14"/>
  <c r="AZ43" i="14"/>
  <c r="AX43" i="14"/>
  <c r="AH32" i="14"/>
  <c r="AA32" i="14"/>
  <c r="AZ51" i="14"/>
  <c r="AX51" i="14"/>
  <c r="AB158" i="14"/>
  <c r="AG158" i="14"/>
  <c r="AH103" i="14"/>
  <c r="AA103" i="14"/>
  <c r="AH81" i="13"/>
  <c r="AA81" i="13"/>
  <c r="AH202" i="13"/>
  <c r="AA202" i="13"/>
  <c r="AH119" i="13"/>
  <c r="AA119" i="13"/>
  <c r="AH43" i="13"/>
  <c r="AA43" i="13"/>
  <c r="AH222" i="14"/>
  <c r="AA222" i="14"/>
  <c r="AH31" i="14"/>
  <c r="AA31" i="14"/>
  <c r="AH73" i="13"/>
  <c r="AA73" i="13"/>
  <c r="AH101" i="13"/>
  <c r="AA101" i="13"/>
  <c r="AZ29" i="14"/>
  <c r="AX29" i="14"/>
  <c r="AH116" i="14"/>
  <c r="AA116" i="14"/>
  <c r="AH294" i="13"/>
  <c r="AA294" i="13"/>
  <c r="AH171" i="13"/>
  <c r="AA171" i="13"/>
  <c r="AH109" i="13"/>
  <c r="AA109" i="13"/>
  <c r="AZ46" i="13"/>
  <c r="AX46" i="13"/>
  <c r="AZ14" i="13"/>
  <c r="AX14" i="13"/>
  <c r="AH177" i="14"/>
  <c r="AA177" i="14"/>
  <c r="AZ39" i="14"/>
  <c r="AX39" i="14"/>
  <c r="AZ38" i="14"/>
  <c r="AX38" i="14"/>
  <c r="AZ31" i="13"/>
  <c r="AX31" i="13"/>
  <c r="AH260" i="13"/>
  <c r="AA260" i="13"/>
  <c r="AZ40" i="13"/>
  <c r="AX40" i="13"/>
  <c r="AT338" i="8"/>
  <c r="AS338" i="8" s="1"/>
  <c r="AR338" i="8" s="1"/>
  <c r="AQ338" i="8" s="1"/>
  <c r="AP338" i="8" s="1"/>
  <c r="AO338" i="8" s="1"/>
  <c r="AN338" i="8" s="1"/>
  <c r="AM338" i="8" s="1"/>
  <c r="AL338" i="8" s="1"/>
  <c r="AT119" i="8"/>
  <c r="AS119" i="8" s="1"/>
  <c r="AR119" i="8" s="1"/>
  <c r="AQ119" i="8" s="1"/>
  <c r="AP119" i="8" s="1"/>
  <c r="AO119" i="8" s="1"/>
  <c r="AN119" i="8" s="1"/>
  <c r="AM119" i="8" s="1"/>
  <c r="AL119" i="8" s="1"/>
  <c r="AT159" i="8"/>
  <c r="AS159" i="8" s="1"/>
  <c r="AR159" i="8" s="1"/>
  <c r="AQ159" i="8" s="1"/>
  <c r="AP159" i="8" s="1"/>
  <c r="AO159" i="8" s="1"/>
  <c r="AN159" i="8" s="1"/>
  <c r="AM159" i="8" s="1"/>
  <c r="AL159" i="8" s="1"/>
  <c r="AG99" i="14"/>
  <c r="AB99" i="14"/>
  <c r="AB162" i="13"/>
  <c r="AG162" i="13"/>
  <c r="AT173" i="8"/>
  <c r="AS173" i="8" s="1"/>
  <c r="AR173" i="8" s="1"/>
  <c r="AQ173" i="8" s="1"/>
  <c r="AP173" i="8" s="1"/>
  <c r="AO173" i="8" s="1"/>
  <c r="AN173" i="8" s="1"/>
  <c r="AM173" i="8" s="1"/>
  <c r="AL173" i="8" s="1"/>
  <c r="AT216" i="8"/>
  <c r="AS216" i="8" s="1"/>
  <c r="AR216" i="8" s="1"/>
  <c r="AQ216" i="8" s="1"/>
  <c r="AP216" i="8" s="1"/>
  <c r="AO216" i="8" s="1"/>
  <c r="AN216" i="8" s="1"/>
  <c r="AM216" i="8" s="1"/>
  <c r="AL216" i="8" s="1"/>
  <c r="AT246" i="8"/>
  <c r="AS246" i="8" s="1"/>
  <c r="AR246" i="8" s="1"/>
  <c r="AQ246" i="8" s="1"/>
  <c r="AP246" i="8" s="1"/>
  <c r="AO246" i="8" s="1"/>
  <c r="AN246" i="8" s="1"/>
  <c r="AM246" i="8" s="1"/>
  <c r="AL246" i="8" s="1"/>
  <c r="BJ53" i="8"/>
  <c r="BI53" i="8"/>
  <c r="BH53" i="8"/>
  <c r="BG53" i="8"/>
  <c r="BF53" i="8"/>
  <c r="BE53" i="8"/>
  <c r="BD53" i="8"/>
  <c r="BC53" i="8"/>
  <c r="BK53" i="8"/>
  <c r="BK13" i="8"/>
  <c r="BJ13" i="8"/>
  <c r="BI13" i="8"/>
  <c r="BH13" i="8"/>
  <c r="BG13" i="8"/>
  <c r="BF13" i="8"/>
  <c r="BE13" i="8"/>
  <c r="BD13" i="8"/>
  <c r="BC13" i="8"/>
  <c r="BK15" i="8"/>
  <c r="BJ15" i="8"/>
  <c r="BI15" i="8"/>
  <c r="BH15" i="8"/>
  <c r="BG15" i="8"/>
  <c r="BF15" i="8"/>
  <c r="BE15" i="8"/>
  <c r="BD15" i="8"/>
  <c r="BC15" i="8"/>
  <c r="BK17" i="8"/>
  <c r="BJ17" i="8"/>
  <c r="BI17" i="8"/>
  <c r="BH17" i="8"/>
  <c r="BG17" i="8"/>
  <c r="BF17" i="8"/>
  <c r="BE17" i="8"/>
  <c r="BD17" i="8"/>
  <c r="BC17" i="8"/>
  <c r="BK51" i="8"/>
  <c r="BJ51" i="8"/>
  <c r="BI51" i="8"/>
  <c r="BH51" i="8"/>
  <c r="BG51" i="8"/>
  <c r="BF51" i="8"/>
  <c r="BE51" i="8"/>
  <c r="BD51" i="8"/>
  <c r="BC51" i="8"/>
  <c r="AT188" i="8"/>
  <c r="AS188" i="8" s="1"/>
  <c r="AR188" i="8" s="1"/>
  <c r="AQ188" i="8" s="1"/>
  <c r="AP188" i="8" s="1"/>
  <c r="AO188" i="8" s="1"/>
  <c r="AN188" i="8" s="1"/>
  <c r="AM188" i="8" s="1"/>
  <c r="AL188" i="8" s="1"/>
  <c r="BK52" i="8"/>
  <c r="BJ52" i="8"/>
  <c r="BI52" i="8"/>
  <c r="BH52" i="8"/>
  <c r="BG52" i="8"/>
  <c r="BF52" i="8"/>
  <c r="BE52" i="8"/>
  <c r="BD52" i="8"/>
  <c r="BC52" i="8"/>
  <c r="AT48" i="8"/>
  <c r="AS48" i="8" s="1"/>
  <c r="AR48" i="8" s="1"/>
  <c r="AQ48" i="8" s="1"/>
  <c r="AP48" i="8" s="1"/>
  <c r="AO48" i="8" s="1"/>
  <c r="AN48" i="8" s="1"/>
  <c r="AM48" i="8" s="1"/>
  <c r="AL48" i="8" s="1"/>
  <c r="BK7" i="8"/>
  <c r="BJ7" i="8"/>
  <c r="BI7" i="8"/>
  <c r="BH7" i="8"/>
  <c r="BG7" i="8"/>
  <c r="BF7" i="8"/>
  <c r="BE7" i="8"/>
  <c r="BD7" i="8"/>
  <c r="BC7" i="8"/>
  <c r="AB137" i="14"/>
  <c r="AG137" i="14"/>
  <c r="AB272" i="12"/>
  <c r="AG272" i="12"/>
  <c r="AB175" i="12"/>
  <c r="AG175" i="12"/>
  <c r="AG117" i="12"/>
  <c r="AB117" i="12"/>
  <c r="AB109" i="12"/>
  <c r="AG109" i="12"/>
  <c r="AG71" i="12"/>
  <c r="AB71" i="12"/>
  <c r="AB69" i="12"/>
  <c r="AG69" i="12"/>
  <c r="AG33" i="12"/>
  <c r="AB33" i="12"/>
  <c r="AG179" i="14"/>
  <c r="AB179" i="14"/>
  <c r="AG214" i="13"/>
  <c r="AB214" i="13"/>
  <c r="AH26" i="14"/>
  <c r="AA26" i="14"/>
  <c r="AG145" i="14"/>
  <c r="AB145" i="14"/>
  <c r="AG37" i="13"/>
  <c r="AB37" i="13"/>
  <c r="AB28" i="13"/>
  <c r="AG28" i="13"/>
  <c r="AG141" i="14"/>
  <c r="AB141" i="14"/>
  <c r="AG226" i="13"/>
  <c r="AB226" i="13"/>
  <c r="AG185" i="13"/>
  <c r="AB185" i="13"/>
  <c r="AB106" i="13"/>
  <c r="AG106" i="13"/>
  <c r="AB131" i="13"/>
  <c r="AG131" i="13"/>
  <c r="AB263" i="13"/>
  <c r="AG263" i="13"/>
  <c r="AB79" i="13"/>
  <c r="AG79" i="13"/>
  <c r="AB236" i="13"/>
  <c r="AG236" i="13"/>
  <c r="AB147" i="13"/>
  <c r="AG147" i="13"/>
  <c r="AT260" i="8"/>
  <c r="AS260" i="8" s="1"/>
  <c r="AR260" i="8" s="1"/>
  <c r="AQ260" i="8" s="1"/>
  <c r="AP260" i="8" s="1"/>
  <c r="AO260" i="8" s="1"/>
  <c r="AN260" i="8" s="1"/>
  <c r="AM260" i="8" s="1"/>
  <c r="AL260" i="8" s="1"/>
  <c r="AT36" i="8"/>
  <c r="AS36" i="8" s="1"/>
  <c r="AR36" i="8" s="1"/>
  <c r="AQ36" i="8"/>
  <c r="AP36" i="8" s="1"/>
  <c r="AO36" i="8" s="1"/>
  <c r="AN36" i="8" s="1"/>
  <c r="AM36" i="8" s="1"/>
  <c r="AL36" i="8" s="1"/>
  <c r="AT178" i="8"/>
  <c r="AS178" i="8" s="1"/>
  <c r="AR178" i="8" s="1"/>
  <c r="AQ178" i="8" s="1"/>
  <c r="AP178" i="8" s="1"/>
  <c r="AO178" i="8" s="1"/>
  <c r="AN178" i="8" s="1"/>
  <c r="AM178" i="8" s="1"/>
  <c r="AL178" i="8" s="1"/>
  <c r="AJ178" i="8" s="1"/>
  <c r="AT201" i="8"/>
  <c r="AS201" i="8" s="1"/>
  <c r="AR201" i="8" s="1"/>
  <c r="AQ201" i="8" s="1"/>
  <c r="AP201" i="8" s="1"/>
  <c r="AO201" i="8" s="1"/>
  <c r="AN201" i="8" s="1"/>
  <c r="AM201" i="8" s="1"/>
  <c r="AL201" i="8" s="1"/>
  <c r="AT41" i="8"/>
  <c r="AS41" i="8" s="1"/>
  <c r="AR41" i="8" s="1"/>
  <c r="AQ41" i="8" s="1"/>
  <c r="AP41" i="8" s="1"/>
  <c r="AO41" i="8" s="1"/>
  <c r="AN41" i="8" s="1"/>
  <c r="AM41" i="8" s="1"/>
  <c r="AL41" i="8" s="1"/>
  <c r="AT114" i="8"/>
  <c r="AS114" i="8" s="1"/>
  <c r="AR114" i="8" s="1"/>
  <c r="AQ114" i="8" s="1"/>
  <c r="AP114" i="8" s="1"/>
  <c r="AO114" i="8" s="1"/>
  <c r="AN114" i="8" s="1"/>
  <c r="AM114" i="8" s="1"/>
  <c r="AL114" i="8" s="1"/>
  <c r="AT264" i="8"/>
  <c r="AS264" i="8" s="1"/>
  <c r="AR264" i="8" s="1"/>
  <c r="AQ264" i="8" s="1"/>
  <c r="AP264" i="8" s="1"/>
  <c r="AO264" i="8" s="1"/>
  <c r="AN264" i="8" s="1"/>
  <c r="AM264" i="8" s="1"/>
  <c r="AL264" i="8" s="1"/>
  <c r="AT29" i="8"/>
  <c r="AS29" i="8" s="1"/>
  <c r="AR29" i="8" s="1"/>
  <c r="AQ29" i="8" s="1"/>
  <c r="AP29" i="8" s="1"/>
  <c r="AO29" i="8" s="1"/>
  <c r="AN29" i="8" s="1"/>
  <c r="AM29" i="8" s="1"/>
  <c r="AL29" i="8" s="1"/>
  <c r="AT207" i="8"/>
  <c r="AS207" i="8" s="1"/>
  <c r="AR207" i="8" s="1"/>
  <c r="AQ207" i="8" s="1"/>
  <c r="AP207" i="8" s="1"/>
  <c r="AO207" i="8" s="1"/>
  <c r="AN207" i="8" s="1"/>
  <c r="AM207" i="8" s="1"/>
  <c r="AL207" i="8" s="1"/>
  <c r="AB120" i="12"/>
  <c r="AS40" i="8"/>
  <c r="AR40" i="8" s="1"/>
  <c r="AQ40" i="8" s="1"/>
  <c r="AP40" i="8" s="1"/>
  <c r="AO40" i="8" s="1"/>
  <c r="AN40" i="8" s="1"/>
  <c r="AM40" i="8" s="1"/>
  <c r="AL40" i="8" s="1"/>
  <c r="AT40" i="8"/>
  <c r="AG181" i="12"/>
  <c r="AH67" i="13"/>
  <c r="AA67" i="13"/>
  <c r="AT177" i="8"/>
  <c r="AS177" i="8" s="1"/>
  <c r="AR177" i="8" s="1"/>
  <c r="AQ177" i="8" s="1"/>
  <c r="AP177" i="8" s="1"/>
  <c r="AO177" i="8" s="1"/>
  <c r="AN177" i="8" s="1"/>
  <c r="AM177" i="8" s="1"/>
  <c r="AL177" i="8" s="1"/>
  <c r="AT22" i="8"/>
  <c r="AS22" i="8" s="1"/>
  <c r="AR22" i="8" s="1"/>
  <c r="AQ22" i="8" s="1"/>
  <c r="AP22" i="8" s="1"/>
  <c r="AO22" i="8" s="1"/>
  <c r="AN22" i="8" s="1"/>
  <c r="AM22" i="8" s="1"/>
  <c r="AL22" i="8" s="1"/>
  <c r="AZ57" i="13"/>
  <c r="AX57" i="13"/>
  <c r="AT249" i="8"/>
  <c r="AS249" i="8" s="1"/>
  <c r="AR249" i="8" s="1"/>
  <c r="AQ249" i="8" s="1"/>
  <c r="AP249" i="8" s="1"/>
  <c r="AO249" i="8" s="1"/>
  <c r="AN249" i="8" s="1"/>
  <c r="AM249" i="8" s="1"/>
  <c r="AL249" i="8" s="1"/>
  <c r="AT309" i="8"/>
  <c r="AS309" i="8" s="1"/>
  <c r="AR309" i="8" s="1"/>
  <c r="AQ309" i="8" s="1"/>
  <c r="AP309" i="8" s="1"/>
  <c r="AO309" i="8" s="1"/>
  <c r="AN309" i="8" s="1"/>
  <c r="AM309" i="8" s="1"/>
  <c r="AL309" i="8" s="1"/>
  <c r="AK309" i="8" s="1"/>
  <c r="BK49" i="8"/>
  <c r="BJ49" i="8"/>
  <c r="BI49" i="8"/>
  <c r="BH49" i="8"/>
  <c r="BG49" i="8"/>
  <c r="BF49" i="8"/>
  <c r="BE49" i="8"/>
  <c r="BD49" i="8"/>
  <c r="BC49" i="8"/>
  <c r="BK62" i="8"/>
  <c r="BJ62" i="8"/>
  <c r="BI62" i="8"/>
  <c r="BH62" i="8"/>
  <c r="BG62" i="8"/>
  <c r="BF62" i="8"/>
  <c r="BE62" i="8"/>
  <c r="BD62" i="8"/>
  <c r="BC62" i="8"/>
  <c r="AT176" i="8"/>
  <c r="AS176" i="8" s="1"/>
  <c r="AR176" i="8" s="1"/>
  <c r="AQ176" i="8" s="1"/>
  <c r="AP176" i="8" s="1"/>
  <c r="AO176" i="8" s="1"/>
  <c r="AN176" i="8" s="1"/>
  <c r="AM176" i="8" s="1"/>
  <c r="AL176" i="8" s="1"/>
  <c r="BK12" i="8"/>
  <c r="BJ12" i="8"/>
  <c r="BI12" i="8"/>
  <c r="BH12" i="8"/>
  <c r="BG12" i="8"/>
  <c r="BF12" i="8"/>
  <c r="BE12" i="8"/>
  <c r="BD12" i="8"/>
  <c r="BC12" i="8"/>
  <c r="BK46" i="8"/>
  <c r="BJ46" i="8"/>
  <c r="BI46" i="8"/>
  <c r="BH46" i="8"/>
  <c r="BG46" i="8"/>
  <c r="BF46" i="8"/>
  <c r="BE46" i="8"/>
  <c r="BD46" i="8"/>
  <c r="BC46" i="8"/>
  <c r="BK47" i="8"/>
  <c r="BJ47" i="8"/>
  <c r="BI47" i="8"/>
  <c r="BH47" i="8"/>
  <c r="BG47" i="8"/>
  <c r="BF47" i="8"/>
  <c r="BE47" i="8"/>
  <c r="BD47" i="8"/>
  <c r="BC47" i="8"/>
  <c r="BK48" i="8"/>
  <c r="BJ48" i="8"/>
  <c r="BI48" i="8"/>
  <c r="BH48" i="8"/>
  <c r="BG48" i="8"/>
  <c r="BF48" i="8"/>
  <c r="BE48" i="8"/>
  <c r="BD48" i="8"/>
  <c r="BC48" i="8"/>
  <c r="AT51" i="8"/>
  <c r="AS51" i="8" s="1"/>
  <c r="AR51" i="8" s="1"/>
  <c r="AQ51" i="8" s="1"/>
  <c r="AP51" i="8" s="1"/>
  <c r="AO51" i="8" s="1"/>
  <c r="AN51" i="8" s="1"/>
  <c r="AM51" i="8" s="1"/>
  <c r="AL51" i="8" s="1"/>
  <c r="BK6" i="8"/>
  <c r="BJ6" i="8"/>
  <c r="BI6" i="8"/>
  <c r="BH6" i="8"/>
  <c r="BG6" i="8"/>
  <c r="BF6" i="8"/>
  <c r="BE6" i="8"/>
  <c r="BD6" i="8"/>
  <c r="BC6" i="8"/>
  <c r="AH41" i="13"/>
  <c r="AA41" i="13"/>
  <c r="AB171" i="12"/>
  <c r="AG171" i="12"/>
  <c r="AB213" i="12"/>
  <c r="AG213" i="12"/>
  <c r="AB23" i="12"/>
  <c r="AG23" i="12"/>
  <c r="AB99" i="12"/>
  <c r="AG99" i="12"/>
  <c r="AB67" i="12"/>
  <c r="AG67" i="12"/>
  <c r="AG97" i="12"/>
  <c r="AB97" i="12"/>
  <c r="AH158" i="13"/>
  <c r="AA158" i="13"/>
  <c r="AH125" i="13"/>
  <c r="AA125" i="13"/>
  <c r="AB99" i="13"/>
  <c r="AG99" i="13"/>
  <c r="AH230" i="14"/>
  <c r="AA230" i="14"/>
  <c r="AH114" i="14"/>
  <c r="AA114" i="14"/>
  <c r="AH203" i="14"/>
  <c r="AA203" i="14"/>
  <c r="AH237" i="13"/>
  <c r="AA237" i="13"/>
  <c r="AH182" i="13"/>
  <c r="AA182" i="13"/>
  <c r="AH138" i="13"/>
  <c r="AA138" i="13"/>
  <c r="AH90" i="13"/>
  <c r="AA90" i="13"/>
  <c r="AH290" i="14"/>
  <c r="AA290" i="14"/>
  <c r="AH109" i="14"/>
  <c r="AA109" i="14"/>
  <c r="AB49" i="14"/>
  <c r="AG49" i="14"/>
  <c r="AH203" i="13"/>
  <c r="AA203" i="13"/>
  <c r="AH166" i="13"/>
  <c r="AA166" i="13"/>
  <c r="AH70" i="13"/>
  <c r="AA70" i="13"/>
  <c r="AH118" i="14"/>
  <c r="AA118" i="14"/>
  <c r="AZ57" i="14"/>
  <c r="AX57" i="14"/>
  <c r="AH114" i="13"/>
  <c r="AA114" i="13"/>
  <c r="AH178" i="13"/>
  <c r="AA178" i="13"/>
  <c r="AH33" i="13"/>
  <c r="AA33" i="13"/>
  <c r="AH87" i="13"/>
  <c r="AA87" i="13"/>
  <c r="AH25" i="13"/>
  <c r="AA25" i="13"/>
  <c r="AH190" i="14"/>
  <c r="AA190" i="14"/>
  <c r="AH51" i="14"/>
  <c r="AA51" i="14"/>
  <c r="AH286" i="13"/>
  <c r="AA286" i="13"/>
  <c r="AH122" i="13"/>
  <c r="AA122" i="13"/>
  <c r="AH271" i="13"/>
  <c r="AA271" i="13"/>
  <c r="AZ56" i="13"/>
  <c r="AX56" i="13"/>
  <c r="AH83" i="13"/>
  <c r="AA83" i="13"/>
  <c r="AH41" i="14"/>
  <c r="AA41" i="14"/>
  <c r="AH56" i="13"/>
  <c r="AA56" i="13"/>
  <c r="AZ32" i="13"/>
  <c r="AX32" i="13"/>
  <c r="AZ34" i="13"/>
  <c r="AX34" i="13"/>
  <c r="AH194" i="14"/>
  <c r="AA194" i="14"/>
  <c r="AZ27" i="14"/>
  <c r="AX27" i="14"/>
  <c r="AH187" i="13"/>
  <c r="AA187" i="13"/>
  <c r="AB190" i="13"/>
  <c r="AG190" i="13"/>
  <c r="AH176" i="14"/>
  <c r="AA176" i="14"/>
  <c r="AH242" i="14"/>
  <c r="AA242" i="14"/>
  <c r="AG182" i="14"/>
  <c r="AB182" i="14"/>
  <c r="AH77" i="14"/>
  <c r="AA77" i="14"/>
  <c r="AT200" i="8"/>
  <c r="AS200" i="8" s="1"/>
  <c r="AR200" i="8" s="1"/>
  <c r="AQ200" i="8" s="1"/>
  <c r="AP200" i="8" s="1"/>
  <c r="AO200" i="8" s="1"/>
  <c r="AN200" i="8" s="1"/>
  <c r="AM200" i="8" s="1"/>
  <c r="AL200" i="8" s="1"/>
  <c r="AT335" i="8"/>
  <c r="AS335" i="8" s="1"/>
  <c r="AR335" i="8" s="1"/>
  <c r="AQ335" i="8" s="1"/>
  <c r="AP335" i="8" s="1"/>
  <c r="AO335" i="8" s="1"/>
  <c r="AN335" i="8" s="1"/>
  <c r="AM335" i="8" s="1"/>
  <c r="AL335" i="8" s="1"/>
  <c r="AB191" i="12"/>
  <c r="AG191" i="12"/>
  <c r="AH129" i="14"/>
  <c r="AA129" i="14"/>
  <c r="AT337" i="8"/>
  <c r="AS337" i="8" s="1"/>
  <c r="AR337" i="8" s="1"/>
  <c r="AQ337" i="8" s="1"/>
  <c r="AP337" i="8" s="1"/>
  <c r="AO337" i="8" s="1"/>
  <c r="AN337" i="8" s="1"/>
  <c r="AM337" i="8" s="1"/>
  <c r="AL337" i="8" s="1"/>
  <c r="AT203" i="8"/>
  <c r="AS203" i="8" s="1"/>
  <c r="AR203" i="8" s="1"/>
  <c r="AQ203" i="8" s="1"/>
  <c r="AP203" i="8" s="1"/>
  <c r="AO203" i="8" s="1"/>
  <c r="AN203" i="8" s="1"/>
  <c r="AM203" i="8" s="1"/>
  <c r="AL203" i="8" s="1"/>
  <c r="AT221" i="8"/>
  <c r="AS221" i="8" s="1"/>
  <c r="AR221" i="8" s="1"/>
  <c r="AQ221" i="8" s="1"/>
  <c r="AP221" i="8" s="1"/>
  <c r="AO221" i="8" s="1"/>
  <c r="AN221" i="8" s="1"/>
  <c r="AM221" i="8" s="1"/>
  <c r="AL221" i="8" s="1"/>
  <c r="AG122" i="12"/>
  <c r="AB122" i="12"/>
  <c r="AT141" i="8"/>
  <c r="AS141" i="8" s="1"/>
  <c r="AR141" i="8" s="1"/>
  <c r="AQ141" i="8" s="1"/>
  <c r="AP141" i="8" s="1"/>
  <c r="AO141" i="8" s="1"/>
  <c r="AN141" i="8" s="1"/>
  <c r="AM141" i="8" s="1"/>
  <c r="AL141" i="8" s="1"/>
  <c r="U159" i="12"/>
  <c r="AZ56" i="14"/>
  <c r="AX56" i="14"/>
  <c r="AT55" i="8"/>
  <c r="AS55" i="8"/>
  <c r="AR55" i="8" s="1"/>
  <c r="AQ55" i="8" s="1"/>
  <c r="AP55" i="8" s="1"/>
  <c r="AO55" i="8" s="1"/>
  <c r="AN55" i="8" s="1"/>
  <c r="AM55" i="8" s="1"/>
  <c r="AL55" i="8" s="1"/>
  <c r="AT131" i="8"/>
  <c r="AS131" i="8" s="1"/>
  <c r="AR131" i="8" s="1"/>
  <c r="AQ131" i="8" s="1"/>
  <c r="AP131" i="8" s="1"/>
  <c r="AO131" i="8" s="1"/>
  <c r="AN131" i="8" s="1"/>
  <c r="AM131" i="8" s="1"/>
  <c r="AL131" i="8" s="1"/>
  <c r="AT158" i="8"/>
  <c r="AS158" i="8" s="1"/>
  <c r="AR158" i="8" s="1"/>
  <c r="AQ158" i="8" s="1"/>
  <c r="AP158" i="8" s="1"/>
  <c r="AO158" i="8" s="1"/>
  <c r="AN158" i="8" s="1"/>
  <c r="AM158" i="8" s="1"/>
  <c r="AL158" i="8" s="1"/>
  <c r="AT329" i="8"/>
  <c r="AS329" i="8" s="1"/>
  <c r="AR329" i="8" s="1"/>
  <c r="AQ329" i="8" s="1"/>
  <c r="AP329" i="8" s="1"/>
  <c r="AO329" i="8" s="1"/>
  <c r="AN329" i="8" s="1"/>
  <c r="AM329" i="8" s="1"/>
  <c r="AL329" i="8" s="1"/>
  <c r="BK38" i="8"/>
  <c r="BJ38" i="8"/>
  <c r="BI38" i="8"/>
  <c r="BH38" i="8"/>
  <c r="BG38" i="8"/>
  <c r="BF38" i="8"/>
  <c r="BE38" i="8"/>
  <c r="BD38" i="8"/>
  <c r="BC38" i="8"/>
  <c r="BK58" i="8"/>
  <c r="BJ58" i="8"/>
  <c r="BI58" i="8"/>
  <c r="BH58" i="8"/>
  <c r="BG58" i="8"/>
  <c r="BF58" i="8"/>
  <c r="BE58" i="8"/>
  <c r="BD58" i="8"/>
  <c r="BC58" i="8"/>
  <c r="BK43" i="8"/>
  <c r="BJ43" i="8"/>
  <c r="BI43" i="8"/>
  <c r="BH43" i="8"/>
  <c r="BG43" i="8"/>
  <c r="BF43" i="8"/>
  <c r="BE43" i="8"/>
  <c r="BD43" i="8"/>
  <c r="BC43" i="8"/>
  <c r="BK11" i="8"/>
  <c r="BJ11" i="8"/>
  <c r="BI11" i="8"/>
  <c r="BH11" i="8"/>
  <c r="BG11" i="8"/>
  <c r="BF11" i="8"/>
  <c r="BE11" i="8"/>
  <c r="BD11" i="8"/>
  <c r="BC11" i="8"/>
  <c r="BK41" i="8"/>
  <c r="BJ41" i="8"/>
  <c r="BI41" i="8"/>
  <c r="BH41" i="8"/>
  <c r="BG41" i="8"/>
  <c r="BF41" i="8"/>
  <c r="BE41" i="8"/>
  <c r="BD41" i="8"/>
  <c r="BC41" i="8"/>
  <c r="BK29" i="8"/>
  <c r="BJ29" i="8"/>
  <c r="BI29" i="8"/>
  <c r="BH29" i="8"/>
  <c r="BG29" i="8"/>
  <c r="BF29" i="8"/>
  <c r="BE29" i="8"/>
  <c r="BD29" i="8"/>
  <c r="BC29" i="8"/>
  <c r="BK37" i="8"/>
  <c r="BJ37" i="8"/>
  <c r="BI37" i="8"/>
  <c r="BH37" i="8"/>
  <c r="BG37" i="8"/>
  <c r="BF37" i="8"/>
  <c r="BE37" i="8"/>
  <c r="BD37" i="8"/>
  <c r="BC37" i="8"/>
  <c r="AT31" i="8"/>
  <c r="AS31" i="8" s="1"/>
  <c r="AR31" i="8" s="1"/>
  <c r="AQ31" i="8" s="1"/>
  <c r="AP31" i="8" s="1"/>
  <c r="AO31" i="8" s="1"/>
  <c r="AN31" i="8" s="1"/>
  <c r="AM31" i="8" s="1"/>
  <c r="AL31" i="8" s="1"/>
  <c r="BK5" i="8"/>
  <c r="BJ5" i="8"/>
  <c r="BI5" i="8"/>
  <c r="BH5" i="8"/>
  <c r="BG5" i="8"/>
  <c r="BF5" i="8"/>
  <c r="BE5" i="8"/>
  <c r="BD5" i="8"/>
  <c r="BC5" i="8"/>
  <c r="AB256" i="12"/>
  <c r="AG256" i="12"/>
  <c r="AG154" i="12"/>
  <c r="AB154" i="12"/>
  <c r="AG95" i="12"/>
  <c r="AB95" i="12"/>
  <c r="AG22" i="12"/>
  <c r="AB22" i="12"/>
  <c r="AB93" i="12"/>
  <c r="AG93" i="12"/>
  <c r="AG57" i="12"/>
  <c r="AB57" i="12"/>
  <c r="AH181" i="13"/>
  <c r="AA181" i="13"/>
  <c r="AH145" i="13"/>
  <c r="AA145" i="13"/>
  <c r="AH186" i="13"/>
  <c r="AA186" i="13"/>
  <c r="AH69" i="13"/>
  <c r="AA69" i="13"/>
  <c r="AZ28" i="13"/>
  <c r="AX28" i="13"/>
  <c r="AH168" i="14"/>
  <c r="AA168" i="14"/>
  <c r="AH234" i="14"/>
  <c r="AA234" i="14"/>
  <c r="AZ40" i="14"/>
  <c r="AX40" i="14"/>
  <c r="AZ60" i="13"/>
  <c r="AX60" i="13"/>
  <c r="AH218" i="14"/>
  <c r="AA218" i="14"/>
  <c r="AZ63" i="14"/>
  <c r="AX63" i="14"/>
  <c r="AH33" i="14"/>
  <c r="AA33" i="14"/>
  <c r="AH218" i="13"/>
  <c r="AA218" i="13"/>
  <c r="AZ24" i="13"/>
  <c r="AX24" i="13"/>
  <c r="AH156" i="14"/>
  <c r="AA156" i="14"/>
  <c r="AH126" i="14"/>
  <c r="AA126" i="14"/>
  <c r="AZ22" i="13"/>
  <c r="AX22" i="13"/>
  <c r="AH189" i="13"/>
  <c r="AA189" i="13"/>
  <c r="AH208" i="14"/>
  <c r="AA208" i="14"/>
  <c r="AH226" i="14"/>
  <c r="AA226" i="14"/>
  <c r="AH91" i="14"/>
  <c r="AA91" i="14"/>
  <c r="AH64" i="14"/>
  <c r="AA64" i="14"/>
  <c r="AH159" i="13"/>
  <c r="AA159" i="13"/>
  <c r="AZ47" i="13"/>
  <c r="AX47" i="13"/>
  <c r="AH202" i="14"/>
  <c r="AA202" i="14"/>
  <c r="AH166" i="14"/>
  <c r="AA166" i="14"/>
  <c r="AZ24" i="14"/>
  <c r="AX24" i="14"/>
  <c r="AH198" i="14"/>
  <c r="AA198" i="14"/>
  <c r="AH244" i="13"/>
  <c r="AA244" i="13"/>
  <c r="AH59" i="13"/>
  <c r="AA59" i="13"/>
  <c r="AH45" i="13"/>
  <c r="AA45" i="13"/>
  <c r="AH298" i="14"/>
  <c r="AA298" i="14"/>
  <c r="AH110" i="14"/>
  <c r="AA110" i="14"/>
  <c r="AZ55" i="14"/>
  <c r="AX55" i="14"/>
  <c r="AH35" i="14"/>
  <c r="AA35" i="14"/>
  <c r="AH135" i="13"/>
  <c r="AA135" i="13"/>
  <c r="AH98" i="13"/>
  <c r="AA98" i="13"/>
  <c r="AH120" i="14"/>
  <c r="AA120" i="14"/>
  <c r="AH152" i="14"/>
  <c r="AA152" i="14"/>
  <c r="AH185" i="14"/>
  <c r="AA185" i="14"/>
  <c r="AH261" i="13"/>
  <c r="AA261" i="13"/>
  <c r="AH270" i="13"/>
  <c r="AA270" i="13"/>
  <c r="AH196" i="13"/>
  <c r="AA196" i="13"/>
  <c r="AH21" i="13"/>
  <c r="AA21" i="13"/>
  <c r="AZ23" i="14"/>
  <c r="AX23" i="14"/>
  <c r="AH103" i="13"/>
  <c r="AA103" i="13"/>
  <c r="AT43" i="8"/>
  <c r="AT137" i="8"/>
  <c r="AS137" i="8" s="1"/>
  <c r="AR137" i="8" s="1"/>
  <c r="AQ137" i="8" s="1"/>
  <c r="AP137" i="8" s="1"/>
  <c r="AO137" i="8" s="1"/>
  <c r="AN137" i="8" s="1"/>
  <c r="AM137" i="8" s="1"/>
  <c r="AL137" i="8" s="1"/>
  <c r="AT266" i="8"/>
  <c r="AS266" i="8" s="1"/>
  <c r="AR266" i="8" s="1"/>
  <c r="AQ266" i="8" s="1"/>
  <c r="AP266" i="8" s="1"/>
  <c r="AO266" i="8" s="1"/>
  <c r="AN266" i="8" s="1"/>
  <c r="AM266" i="8" s="1"/>
  <c r="AL266" i="8" s="1"/>
  <c r="AT332" i="8"/>
  <c r="AS332" i="8" s="1"/>
  <c r="AR332" i="8" s="1"/>
  <c r="AQ332" i="8" s="1"/>
  <c r="AP332" i="8" s="1"/>
  <c r="AO332" i="8" s="1"/>
  <c r="AN332" i="8" s="1"/>
  <c r="AM332" i="8" s="1"/>
  <c r="AL332" i="8" s="1"/>
  <c r="AT42" i="8"/>
  <c r="AS42" i="8" s="1"/>
  <c r="AR42" i="8" s="1"/>
  <c r="AQ42" i="8" s="1"/>
  <c r="AP42" i="8" s="1"/>
  <c r="AO42" i="8" s="1"/>
  <c r="AN42" i="8" s="1"/>
  <c r="AM42" i="8" s="1"/>
  <c r="AL42" i="8" s="1"/>
  <c r="AT273" i="8"/>
  <c r="AS273" i="8" s="1"/>
  <c r="AR273" i="8" s="1"/>
  <c r="AQ273" i="8" s="1"/>
  <c r="AP273" i="8" s="1"/>
  <c r="AO273" i="8" s="1"/>
  <c r="AN273" i="8" s="1"/>
  <c r="AM273" i="8" s="1"/>
  <c r="AL273" i="8" s="1"/>
  <c r="AT226" i="8"/>
  <c r="AS226" i="8" s="1"/>
  <c r="AR226" i="8" s="1"/>
  <c r="AQ226" i="8" s="1"/>
  <c r="AP226" i="8" s="1"/>
  <c r="AO226" i="8" s="1"/>
  <c r="AN226" i="8" s="1"/>
  <c r="AM226" i="8" s="1"/>
  <c r="AL226" i="8" s="1"/>
  <c r="AT190" i="8"/>
  <c r="AS190" i="8" s="1"/>
  <c r="AR190" i="8" s="1"/>
  <c r="AQ190" i="8" s="1"/>
  <c r="AP190" i="8" s="1"/>
  <c r="AO190" i="8" s="1"/>
  <c r="AN190" i="8" s="1"/>
  <c r="AM190" i="8" s="1"/>
  <c r="AL190" i="8" s="1"/>
  <c r="AT58" i="8"/>
  <c r="AS58" i="8"/>
  <c r="AR58" i="8" s="1"/>
  <c r="AQ58" i="8" s="1"/>
  <c r="AP58" i="8" s="1"/>
  <c r="AO58" i="8" s="1"/>
  <c r="AN58" i="8" s="1"/>
  <c r="AM58" i="8" s="1"/>
  <c r="AL58" i="8" s="1"/>
  <c r="AT126" i="8"/>
  <c r="AS126" i="8" s="1"/>
  <c r="AR126" i="8" s="1"/>
  <c r="AQ126" i="8" s="1"/>
  <c r="AP126" i="8" s="1"/>
  <c r="AO126" i="8" s="1"/>
  <c r="AN126" i="8" s="1"/>
  <c r="AM126" i="8" s="1"/>
  <c r="AL126" i="8" s="1"/>
  <c r="AT21" i="8"/>
  <c r="AS21" i="8"/>
  <c r="AR21" i="8" s="1"/>
  <c r="AQ21" i="8" s="1"/>
  <c r="AP21" i="8" s="1"/>
  <c r="AO21" i="8" s="1"/>
  <c r="AN21" i="8" s="1"/>
  <c r="AM21" i="8" s="1"/>
  <c r="AL21" i="8" s="1"/>
  <c r="BJ32" i="8"/>
  <c r="BI32" i="8"/>
  <c r="BH32" i="8"/>
  <c r="BG32" i="8"/>
  <c r="BF32" i="8"/>
  <c r="BE32" i="8"/>
  <c r="BD32" i="8"/>
  <c r="BC32" i="8"/>
  <c r="BK32" i="8"/>
  <c r="BK54" i="8"/>
  <c r="BJ54" i="8"/>
  <c r="BI54" i="8"/>
  <c r="BH54" i="8"/>
  <c r="BG54" i="8"/>
  <c r="BF54" i="8"/>
  <c r="BE54" i="8"/>
  <c r="BD54" i="8"/>
  <c r="BC54" i="8"/>
  <c r="BK31" i="8"/>
  <c r="BJ31" i="8"/>
  <c r="BI31" i="8"/>
  <c r="BH31" i="8"/>
  <c r="BG31" i="8"/>
  <c r="BF31" i="8"/>
  <c r="BE31" i="8"/>
  <c r="BD31" i="8"/>
  <c r="BC31" i="8"/>
  <c r="BK36" i="8"/>
  <c r="BJ36" i="8"/>
  <c r="BI36" i="8"/>
  <c r="BH36" i="8"/>
  <c r="BG36" i="8"/>
  <c r="BF36" i="8"/>
  <c r="BE36" i="8"/>
  <c r="BD36" i="8"/>
  <c r="BC36" i="8"/>
  <c r="AT47" i="8"/>
  <c r="AS47" i="8" s="1"/>
  <c r="AR47" i="8" s="1"/>
  <c r="AQ47" i="8" s="1"/>
  <c r="AP47" i="8" s="1"/>
  <c r="AO47" i="8" s="1"/>
  <c r="AN47" i="8" s="1"/>
  <c r="AM47" i="8" s="1"/>
  <c r="AL47" i="8" s="1"/>
  <c r="BK30" i="8"/>
  <c r="BJ30" i="8"/>
  <c r="BI30" i="8"/>
  <c r="BH30" i="8"/>
  <c r="BG30" i="8"/>
  <c r="BF30" i="8"/>
  <c r="BE30" i="8"/>
  <c r="BD30" i="8"/>
  <c r="BC30" i="8"/>
  <c r="AT28" i="8"/>
  <c r="AS28" i="8" s="1"/>
  <c r="AR28" i="8"/>
  <c r="AQ28" i="8" s="1"/>
  <c r="AP28" i="8" s="1"/>
  <c r="AO28" i="8" s="1"/>
  <c r="AN28" i="8" s="1"/>
  <c r="AM28" i="8" s="1"/>
  <c r="AL28" i="8" s="1"/>
  <c r="AI28" i="8" s="1"/>
  <c r="BJ4" i="8"/>
  <c r="BI4" i="8"/>
  <c r="BH4" i="8"/>
  <c r="BG4" i="8"/>
  <c r="BF4" i="8"/>
  <c r="BE4" i="8"/>
  <c r="BD4" i="8"/>
  <c r="BC4" i="8"/>
  <c r="BK4" i="8"/>
  <c r="AG121" i="14"/>
  <c r="AB121" i="14"/>
  <c r="AG249" i="12"/>
  <c r="AB249" i="12"/>
  <c r="AG163" i="12"/>
  <c r="AB163" i="12"/>
  <c r="AG131" i="12"/>
  <c r="AB131" i="12"/>
  <c r="AB150" i="12"/>
  <c r="AG150" i="12"/>
  <c r="AG89" i="12"/>
  <c r="AB89" i="12"/>
  <c r="AG161" i="14"/>
  <c r="AB161" i="14"/>
  <c r="AG272" i="14"/>
  <c r="AB272" i="14"/>
  <c r="AB250" i="14"/>
  <c r="AG250" i="14"/>
  <c r="AG234" i="13"/>
  <c r="AB234" i="13"/>
  <c r="AB127" i="13"/>
  <c r="AG127" i="13"/>
  <c r="AG123" i="13"/>
  <c r="AB123" i="13"/>
  <c r="AB191" i="14"/>
  <c r="AG191" i="14"/>
  <c r="AB111" i="13"/>
  <c r="AG111" i="13"/>
  <c r="AG29" i="13"/>
  <c r="AB29" i="13"/>
  <c r="AG262" i="14"/>
  <c r="AB262" i="14"/>
  <c r="AG246" i="13"/>
  <c r="AB246" i="13"/>
  <c r="AG143" i="13"/>
  <c r="AB143" i="13"/>
  <c r="AG125" i="14"/>
  <c r="AB125" i="14"/>
  <c r="AG30" i="14"/>
  <c r="AB30" i="14"/>
  <c r="AB174" i="13"/>
  <c r="AG174" i="13"/>
  <c r="AG40" i="13"/>
  <c r="AB40" i="13"/>
  <c r="AG149" i="14"/>
  <c r="AB149" i="14"/>
  <c r="AG58" i="14"/>
  <c r="AB58" i="14"/>
  <c r="AT124" i="8"/>
  <c r="AS124" i="8" s="1"/>
  <c r="AR124" i="8" s="1"/>
  <c r="AQ124" i="8" s="1"/>
  <c r="AP124" i="8" s="1"/>
  <c r="AO124" i="8" s="1"/>
  <c r="AN124" i="8" s="1"/>
  <c r="AM124" i="8" s="1"/>
  <c r="AL124" i="8" s="1"/>
  <c r="AT222" i="8"/>
  <c r="AS222" i="8"/>
  <c r="AR222" i="8" s="1"/>
  <c r="AQ222" i="8" s="1"/>
  <c r="AP222" i="8" s="1"/>
  <c r="AO222" i="8" s="1"/>
  <c r="AN222" i="8" s="1"/>
  <c r="AM222" i="8" s="1"/>
  <c r="AL222" i="8" s="1"/>
  <c r="AT307" i="8"/>
  <c r="AS307" i="8" s="1"/>
  <c r="AR307" i="8" s="1"/>
  <c r="AQ307" i="8" s="1"/>
  <c r="AP307" i="8" s="1"/>
  <c r="AO307" i="8" s="1"/>
  <c r="AN307" i="8" s="1"/>
  <c r="AM307" i="8" s="1"/>
  <c r="AL307" i="8" s="1"/>
  <c r="AT341" i="8"/>
  <c r="AS341" i="8" s="1"/>
  <c r="AR341" i="8" s="1"/>
  <c r="AQ341" i="8" s="1"/>
  <c r="AP341" i="8" s="1"/>
  <c r="AO341" i="8" s="1"/>
  <c r="AN341" i="8" s="1"/>
  <c r="AM341" i="8" s="1"/>
  <c r="AL341" i="8" s="1"/>
  <c r="AT262" i="8"/>
  <c r="AS262" i="8" s="1"/>
  <c r="AR262" i="8" s="1"/>
  <c r="AQ262" i="8" s="1"/>
  <c r="AP262" i="8" s="1"/>
  <c r="AO262" i="8" s="1"/>
  <c r="AN262" i="8" s="1"/>
  <c r="AM262" i="8" s="1"/>
  <c r="AL262" i="8" s="1"/>
  <c r="AH161" i="13"/>
  <c r="AA161" i="13"/>
  <c r="AG278" i="13"/>
  <c r="AB278" i="13"/>
  <c r="AH75" i="13"/>
  <c r="AA75" i="13"/>
  <c r="AH205" i="14"/>
  <c r="AA205" i="14"/>
  <c r="AZ36" i="14"/>
  <c r="AX36" i="14"/>
  <c r="AG266" i="14"/>
  <c r="AB266" i="14"/>
  <c r="AT259" i="8"/>
  <c r="AS259" i="8" s="1"/>
  <c r="AR259" i="8" s="1"/>
  <c r="AQ259" i="8" s="1"/>
  <c r="AP259" i="8" s="1"/>
  <c r="AO259" i="8" s="1"/>
  <c r="AN259" i="8" s="1"/>
  <c r="AM259" i="8" s="1"/>
  <c r="AL259" i="8" s="1"/>
  <c r="AT184" i="8"/>
  <c r="AS184" i="8" s="1"/>
  <c r="AR184" i="8" s="1"/>
  <c r="AQ184" i="8" s="1"/>
  <c r="AP184" i="8" s="1"/>
  <c r="AO184" i="8" s="1"/>
  <c r="AN184" i="8" s="1"/>
  <c r="AM184" i="8" s="1"/>
  <c r="AL184" i="8" s="1"/>
  <c r="BK25" i="8"/>
  <c r="BJ25" i="8"/>
  <c r="BI25" i="8"/>
  <c r="BH25" i="8"/>
  <c r="BG25" i="8"/>
  <c r="BF25" i="8"/>
  <c r="BE25" i="8"/>
  <c r="BD25" i="8"/>
  <c r="BC25" i="8"/>
  <c r="BK39" i="8"/>
  <c r="BJ39" i="8"/>
  <c r="BI39" i="8"/>
  <c r="BH39" i="8"/>
  <c r="BG39" i="8"/>
  <c r="BF39" i="8"/>
  <c r="BE39" i="8"/>
  <c r="BD39" i="8"/>
  <c r="BC39" i="8"/>
  <c r="BK50" i="8"/>
  <c r="BJ50" i="8"/>
  <c r="BI50" i="8"/>
  <c r="BH50" i="8"/>
  <c r="BG50" i="8"/>
  <c r="BF50" i="8"/>
  <c r="BE50" i="8"/>
  <c r="BD50" i="8"/>
  <c r="BC50" i="8"/>
  <c r="BK18" i="8"/>
  <c r="BJ18" i="8"/>
  <c r="BI18" i="8"/>
  <c r="BH18" i="8"/>
  <c r="BG18" i="8"/>
  <c r="BF18" i="8"/>
  <c r="BE18" i="8"/>
  <c r="BD18" i="8"/>
  <c r="BC18" i="8"/>
  <c r="BK28" i="8"/>
  <c r="BJ28" i="8"/>
  <c r="BI28" i="8"/>
  <c r="BH28" i="8"/>
  <c r="BG28" i="8"/>
  <c r="BF28" i="8"/>
  <c r="BE28" i="8"/>
  <c r="BD28" i="8"/>
  <c r="BC28" i="8"/>
  <c r="BK42" i="8"/>
  <c r="BJ42" i="8"/>
  <c r="BI42" i="8"/>
  <c r="BH42" i="8"/>
  <c r="BG42" i="8"/>
  <c r="BF42" i="8"/>
  <c r="BE42" i="8"/>
  <c r="BD42" i="8"/>
  <c r="BC42" i="8"/>
  <c r="BK24" i="8"/>
  <c r="BJ24" i="8"/>
  <c r="BI24" i="8"/>
  <c r="BH24" i="8"/>
  <c r="BG24" i="8"/>
  <c r="BF24" i="8"/>
  <c r="BE24" i="8"/>
  <c r="BD24" i="8"/>
  <c r="BC24" i="8"/>
  <c r="AT33" i="8"/>
  <c r="AS33" i="8" s="1"/>
  <c r="AR33" i="8" s="1"/>
  <c r="AQ33" i="8" s="1"/>
  <c r="AP33" i="8" s="1"/>
  <c r="AO33" i="8" s="1"/>
  <c r="AN33" i="8" s="1"/>
  <c r="AM33" i="8" s="1"/>
  <c r="AL33" i="8" s="1"/>
  <c r="BK3" i="8"/>
  <c r="BJ3" i="8"/>
  <c r="BI3" i="8"/>
  <c r="BH3" i="8"/>
  <c r="BG3" i="8"/>
  <c r="BF3" i="8"/>
  <c r="BE3" i="8"/>
  <c r="BD3" i="8"/>
  <c r="BC3" i="8"/>
  <c r="AG248" i="12"/>
  <c r="AB248" i="12"/>
  <c r="AG125" i="12"/>
  <c r="AB125" i="12"/>
  <c r="AG146" i="12"/>
  <c r="AB146" i="12"/>
  <c r="AG87" i="12"/>
  <c r="AB87" i="12"/>
  <c r="AH200" i="13"/>
  <c r="AA200" i="13"/>
  <c r="AH90" i="14"/>
  <c r="AA90" i="14"/>
  <c r="AZ37" i="14"/>
  <c r="AX37" i="14"/>
  <c r="AH204" i="14"/>
  <c r="AA204" i="14"/>
  <c r="AG152" i="13"/>
  <c r="AB152" i="13"/>
  <c r="AH74" i="13"/>
  <c r="AA74" i="13"/>
  <c r="AB206" i="13"/>
  <c r="AG206" i="13"/>
  <c r="AZ46" i="14"/>
  <c r="AX46" i="14"/>
  <c r="AH211" i="14"/>
  <c r="AA211" i="14"/>
  <c r="AH77" i="13"/>
  <c r="AA77" i="13"/>
  <c r="AH142" i="14"/>
  <c r="AA142" i="14"/>
  <c r="AH97" i="13"/>
  <c r="AA97" i="13"/>
  <c r="AZ34" i="14"/>
  <c r="AX34" i="14"/>
  <c r="AB210" i="13"/>
  <c r="AG210" i="13"/>
  <c r="AZ50" i="14"/>
  <c r="AX50" i="14"/>
  <c r="AH192" i="14"/>
  <c r="AA192" i="14"/>
  <c r="AH175" i="13"/>
  <c r="AA175" i="13"/>
  <c r="AB51" i="13"/>
  <c r="AG51" i="13"/>
  <c r="AH160" i="14"/>
  <c r="AA160" i="14"/>
  <c r="AB28" i="14"/>
  <c r="AG28" i="14"/>
  <c r="AH199" i="13"/>
  <c r="AA199" i="13"/>
  <c r="AB65" i="13"/>
  <c r="AG65" i="13"/>
  <c r="AB107" i="13"/>
  <c r="AG107" i="13"/>
  <c r="AH52" i="13"/>
  <c r="AA52" i="13"/>
  <c r="AT79" i="8"/>
  <c r="AS79" i="8" s="1"/>
  <c r="AR79" i="8" s="1"/>
  <c r="AQ79" i="8" s="1"/>
  <c r="AP79" i="8" s="1"/>
  <c r="AO79" i="8" s="1"/>
  <c r="AN79" i="8" s="1"/>
  <c r="AM79" i="8" s="1"/>
  <c r="AL79" i="8" s="1"/>
  <c r="AT213" i="8"/>
  <c r="AS213" i="8" s="1"/>
  <c r="AR213" i="8" s="1"/>
  <c r="AQ213" i="8" s="1"/>
  <c r="AP213" i="8" s="1"/>
  <c r="AO213" i="8" s="1"/>
  <c r="AN213" i="8" s="1"/>
  <c r="AM213" i="8" s="1"/>
  <c r="AL213" i="8" s="1"/>
  <c r="AT45" i="8"/>
  <c r="AS45" i="8" s="1"/>
  <c r="AR45" i="8" s="1"/>
  <c r="AQ45" i="8" s="1"/>
  <c r="AP45" i="8" s="1"/>
  <c r="AO45" i="8" s="1"/>
  <c r="AN45" i="8" s="1"/>
  <c r="AM45" i="8" s="1"/>
  <c r="AL45" i="8" s="1"/>
  <c r="AT328" i="8"/>
  <c r="AS328" i="8" s="1"/>
  <c r="AR328" i="8" s="1"/>
  <c r="AQ328" i="8" s="1"/>
  <c r="AP328" i="8" s="1"/>
  <c r="AO328" i="8" s="1"/>
  <c r="AN328" i="8" s="1"/>
  <c r="AM328" i="8" s="1"/>
  <c r="AL328" i="8" s="1"/>
  <c r="AH113" i="14"/>
  <c r="AA113" i="14"/>
  <c r="AT83" i="8"/>
  <c r="AS83" i="8" s="1"/>
  <c r="AR83" i="8" s="1"/>
  <c r="AQ83" i="8" s="1"/>
  <c r="AP83" i="8" s="1"/>
  <c r="AO83" i="8" s="1"/>
  <c r="AN83" i="8" s="1"/>
  <c r="AM83" i="8" s="1"/>
  <c r="AL83" i="8" s="1"/>
  <c r="AT170" i="8"/>
  <c r="AS170" i="8" s="1"/>
  <c r="AR170" i="8" s="1"/>
  <c r="AQ170" i="8" s="1"/>
  <c r="AP170" i="8" s="1"/>
  <c r="AO170" i="8" s="1"/>
  <c r="AN170" i="8" s="1"/>
  <c r="AM170" i="8" s="1"/>
  <c r="AL170" i="8" s="1"/>
  <c r="AT217" i="8"/>
  <c r="AS217" i="8" s="1"/>
  <c r="AR217" i="8" s="1"/>
  <c r="AQ217" i="8" s="1"/>
  <c r="AP217" i="8" s="1"/>
  <c r="AO217" i="8" s="1"/>
  <c r="AN217" i="8" s="1"/>
  <c r="AM217" i="8" s="1"/>
  <c r="AL217" i="8" s="1"/>
  <c r="AT290" i="8"/>
  <c r="AS290" i="8" s="1"/>
  <c r="AR290" i="8" s="1"/>
  <c r="AQ290" i="8" s="1"/>
  <c r="AP290" i="8" s="1"/>
  <c r="AO290" i="8" s="1"/>
  <c r="AN290" i="8" s="1"/>
  <c r="AM290" i="8" s="1"/>
  <c r="AL290" i="8" s="1"/>
  <c r="AG58" i="12"/>
  <c r="AB58" i="12"/>
  <c r="AZ35" i="14"/>
  <c r="AX35" i="14"/>
  <c r="AG262" i="13"/>
  <c r="AB262" i="13"/>
  <c r="AZ60" i="14"/>
  <c r="AX60" i="14"/>
  <c r="AT149" i="8"/>
  <c r="AS149" i="8" s="1"/>
  <c r="AR149" i="8" s="1"/>
  <c r="AQ149" i="8" s="1"/>
  <c r="AP149" i="8" s="1"/>
  <c r="AO149" i="8" s="1"/>
  <c r="AN149" i="8" s="1"/>
  <c r="AM149" i="8" s="1"/>
  <c r="AL149" i="8" s="1"/>
  <c r="AT199" i="8"/>
  <c r="AS199" i="8" s="1"/>
  <c r="AR199" i="8" s="1"/>
  <c r="AQ199" i="8" s="1"/>
  <c r="AP199" i="8" s="1"/>
  <c r="AO199" i="8" s="1"/>
  <c r="AN199" i="8" s="1"/>
  <c r="AM199" i="8" s="1"/>
  <c r="AL199" i="8" s="1"/>
  <c r="BJ65" i="8"/>
  <c r="BI65" i="8"/>
  <c r="BH65" i="8"/>
  <c r="BG65" i="8"/>
  <c r="BF65" i="8"/>
  <c r="BE65" i="8"/>
  <c r="BD65" i="8"/>
  <c r="BC65" i="8"/>
  <c r="BK65" i="8"/>
  <c r="BJ21" i="8"/>
  <c r="BI21" i="8"/>
  <c r="BH21" i="8"/>
  <c r="BG21" i="8"/>
  <c r="BF21" i="8"/>
  <c r="BE21" i="8"/>
  <c r="BD21" i="8"/>
  <c r="BC21" i="8"/>
  <c r="BK21" i="8"/>
  <c r="BK34" i="8"/>
  <c r="BJ34" i="8"/>
  <c r="BI34" i="8"/>
  <c r="BH34" i="8"/>
  <c r="BG34" i="8"/>
  <c r="BF34" i="8"/>
  <c r="BE34" i="8"/>
  <c r="BD34" i="8"/>
  <c r="BC34" i="8"/>
  <c r="BK45" i="8"/>
  <c r="BJ45" i="8"/>
  <c r="BI45" i="8"/>
  <c r="BH45" i="8"/>
  <c r="BG45" i="8"/>
  <c r="BF45" i="8"/>
  <c r="BE45" i="8"/>
  <c r="BD45" i="8"/>
  <c r="BC45" i="8"/>
  <c r="BK63" i="8"/>
  <c r="BJ63" i="8"/>
  <c r="BI63" i="8"/>
  <c r="BH63" i="8"/>
  <c r="BG63" i="8"/>
  <c r="BF63" i="8"/>
  <c r="BE63" i="8"/>
  <c r="BD63" i="8"/>
  <c r="BC63" i="8"/>
  <c r="BK27" i="8"/>
  <c r="BJ27" i="8"/>
  <c r="BI27" i="8"/>
  <c r="BH27" i="8"/>
  <c r="BG27" i="8"/>
  <c r="BF27" i="8"/>
  <c r="BE27" i="8"/>
  <c r="BD27" i="8"/>
  <c r="BC27" i="8"/>
  <c r="BK64" i="8"/>
  <c r="BJ64" i="8"/>
  <c r="BI64" i="8"/>
  <c r="BH64" i="8"/>
  <c r="BG64" i="8"/>
  <c r="BF64" i="8"/>
  <c r="BE64" i="8"/>
  <c r="BD64" i="8"/>
  <c r="BC64" i="8"/>
  <c r="BK20" i="8"/>
  <c r="BJ20" i="8"/>
  <c r="BI20" i="8"/>
  <c r="BH20" i="8"/>
  <c r="BG20" i="8"/>
  <c r="BF20" i="8"/>
  <c r="BE20" i="8"/>
  <c r="BD20" i="8"/>
  <c r="BC20" i="8"/>
  <c r="BJ10" i="8"/>
  <c r="BI10" i="8"/>
  <c r="BH10" i="8"/>
  <c r="BG10" i="8"/>
  <c r="BF10" i="8"/>
  <c r="BE10" i="8"/>
  <c r="BD10" i="8"/>
  <c r="BC10" i="8"/>
  <c r="BK10" i="8"/>
  <c r="BK2" i="8"/>
  <c r="BJ2" i="8"/>
  <c r="BI2" i="8"/>
  <c r="BH2" i="8"/>
  <c r="BG2" i="8"/>
  <c r="BF2" i="8"/>
  <c r="BE2" i="8"/>
  <c r="BD2" i="8"/>
  <c r="BC2" i="8"/>
  <c r="AZ63" i="13"/>
  <c r="R25" i="14"/>
  <c r="T25" i="14" s="1"/>
  <c r="AB155" i="12"/>
  <c r="AG155" i="12"/>
  <c r="AB130" i="12"/>
  <c r="AG130" i="12"/>
  <c r="AB83" i="12"/>
  <c r="AG83" i="12"/>
  <c r="AH165" i="13"/>
  <c r="AA165" i="13"/>
  <c r="AH157" i="13"/>
  <c r="AA157" i="13"/>
  <c r="AH170" i="13"/>
  <c r="AA170" i="13"/>
  <c r="AH78" i="13"/>
  <c r="AA78" i="13"/>
  <c r="AH148" i="14"/>
  <c r="AA148" i="14"/>
  <c r="AH173" i="14"/>
  <c r="AA173" i="14"/>
  <c r="AH295" i="13"/>
  <c r="AA295" i="13"/>
  <c r="AH95" i="13"/>
  <c r="AA95" i="13"/>
  <c r="AH199" i="14"/>
  <c r="AA199" i="14"/>
  <c r="AH174" i="14"/>
  <c r="AA174" i="14"/>
  <c r="AH117" i="14"/>
  <c r="AA117" i="14"/>
  <c r="AH160" i="13"/>
  <c r="AA160" i="13"/>
  <c r="AH287" i="13"/>
  <c r="AA287" i="13"/>
  <c r="AH115" i="13"/>
  <c r="AA115" i="13"/>
  <c r="AH91" i="13"/>
  <c r="AA91" i="13"/>
  <c r="AH196" i="14"/>
  <c r="AA196" i="14"/>
  <c r="AH36" i="14"/>
  <c r="AA36" i="14"/>
  <c r="AH42" i="14"/>
  <c r="AA42" i="14"/>
  <c r="AZ62" i="13"/>
  <c r="AH279" i="13"/>
  <c r="AA279" i="13"/>
  <c r="AH183" i="13"/>
  <c r="AA183" i="13"/>
  <c r="AZ38" i="13"/>
  <c r="AX38" i="13"/>
  <c r="AZ27" i="13"/>
  <c r="AX27" i="13"/>
  <c r="AH258" i="14"/>
  <c r="AA258" i="14"/>
  <c r="AH238" i="13"/>
  <c r="AA238" i="13"/>
  <c r="AH197" i="13"/>
  <c r="AA197" i="13"/>
  <c r="AH198" i="13"/>
  <c r="AA198" i="13"/>
  <c r="AH30" i="13"/>
  <c r="AA30" i="13"/>
  <c r="AZ48" i="13"/>
  <c r="AX48" i="13"/>
  <c r="AH274" i="14"/>
  <c r="AA274" i="14"/>
  <c r="AH206" i="14"/>
  <c r="AA206" i="14"/>
  <c r="AH29" i="14"/>
  <c r="AA29" i="14"/>
  <c r="AH258" i="13"/>
  <c r="AA258" i="13"/>
  <c r="AH273" i="14"/>
  <c r="AA273" i="14"/>
  <c r="AH82" i="13"/>
  <c r="AA82" i="13"/>
  <c r="AH87" i="14"/>
  <c r="AA87" i="14"/>
  <c r="AZ47" i="14"/>
  <c r="AX47" i="14"/>
  <c r="AH201" i="13"/>
  <c r="AA201" i="13"/>
  <c r="AH169" i="13"/>
  <c r="AA169" i="13"/>
  <c r="AH89" i="14"/>
  <c r="AA89" i="14"/>
  <c r="AH165" i="14"/>
  <c r="AA165" i="14"/>
  <c r="AZ48" i="14"/>
  <c r="AX48" i="14"/>
  <c r="AH126" i="13"/>
  <c r="AA126" i="13"/>
  <c r="AJ23" i="8"/>
  <c r="AI23" i="8"/>
  <c r="AH23" i="8" s="1"/>
  <c r="AK23" i="8"/>
  <c r="AI30" i="8"/>
  <c r="AJ30" i="8"/>
  <c r="AK30" i="8"/>
  <c r="AJ321" i="8"/>
  <c r="AK321" i="8"/>
  <c r="AI321" i="8"/>
  <c r="AH321" i="8"/>
  <c r="AD321" i="8" s="1"/>
  <c r="BA2" i="8"/>
  <c r="AZ2" i="8"/>
  <c r="AX2" i="8"/>
  <c r="BB2" i="8"/>
  <c r="BA42" i="8"/>
  <c r="AZ42" i="8"/>
  <c r="AX42" i="8"/>
  <c r="BB42" i="8"/>
  <c r="BA25" i="8"/>
  <c r="BB25" i="8"/>
  <c r="BA32" i="8"/>
  <c r="BB32" i="8"/>
  <c r="BA5" i="8"/>
  <c r="BB5" i="8"/>
  <c r="BB58" i="8"/>
  <c r="BA58" i="8"/>
  <c r="AZ58" i="8"/>
  <c r="AX58" i="8"/>
  <c r="BA6" i="8"/>
  <c r="AZ6" i="8"/>
  <c r="AX6" i="8"/>
  <c r="BB6" i="8"/>
  <c r="BB15" i="8"/>
  <c r="BA15" i="8"/>
  <c r="AZ15" i="8"/>
  <c r="AX15" i="8"/>
  <c r="AI191" i="8"/>
  <c r="AJ191" i="8"/>
  <c r="AK191" i="8"/>
  <c r="AK327" i="8"/>
  <c r="AI327" i="8"/>
  <c r="AJ327" i="8"/>
  <c r="BA40" i="8"/>
  <c r="BB40" i="8"/>
  <c r="BA63" i="8"/>
  <c r="AZ63" i="8"/>
  <c r="AX63" i="8"/>
  <c r="BB63" i="8"/>
  <c r="AI236" i="8"/>
  <c r="AJ236" i="8"/>
  <c r="AK236" i="8"/>
  <c r="AI268" i="8"/>
  <c r="AJ268" i="8"/>
  <c r="AH268" i="8" s="1"/>
  <c r="AK268" i="8"/>
  <c r="BA4" i="8"/>
  <c r="AZ4" i="8"/>
  <c r="AX4" i="8"/>
  <c r="BB4" i="8"/>
  <c r="BB13" i="8"/>
  <c r="BA13" i="8"/>
  <c r="BA35" i="8"/>
  <c r="AZ35" i="8"/>
  <c r="AX35" i="8"/>
  <c r="BB35" i="8"/>
  <c r="AI147" i="8"/>
  <c r="AJ147" i="8"/>
  <c r="AK147" i="8"/>
  <c r="AI299" i="8"/>
  <c r="AI204" i="8"/>
  <c r="AJ204" i="8"/>
  <c r="AK204" i="8"/>
  <c r="AK324" i="8"/>
  <c r="BA9" i="8"/>
  <c r="BB9" i="8"/>
  <c r="BA26" i="8"/>
  <c r="BB26" i="8"/>
  <c r="AI256" i="8"/>
  <c r="AI333" i="8"/>
  <c r="AJ333" i="8"/>
  <c r="AK333" i="8"/>
  <c r="AI168" i="8"/>
  <c r="AH168" i="8" s="1"/>
  <c r="AJ168" i="8"/>
  <c r="AK168" i="8"/>
  <c r="BA24" i="8"/>
  <c r="AZ24" i="8"/>
  <c r="AX24" i="8"/>
  <c r="BB24" i="8"/>
  <c r="BA31" i="8"/>
  <c r="BB31" i="8"/>
  <c r="BA37" i="8"/>
  <c r="AZ37" i="8"/>
  <c r="AX37" i="8"/>
  <c r="BB37" i="8"/>
  <c r="BA38" i="8"/>
  <c r="BB38" i="8"/>
  <c r="BB62" i="8"/>
  <c r="BA62" i="8"/>
  <c r="BA8" i="8"/>
  <c r="BB8" i="8"/>
  <c r="BB22" i="8"/>
  <c r="BA22" i="8"/>
  <c r="AI53" i="8"/>
  <c r="AH53" i="8" s="1"/>
  <c r="AA53" i="8" s="1"/>
  <c r="AK53" i="8"/>
  <c r="AJ293" i="8"/>
  <c r="AI293" i="8"/>
  <c r="AK293" i="8"/>
  <c r="AI120" i="8"/>
  <c r="AJ120" i="8"/>
  <c r="AK120" i="8"/>
  <c r="AK301" i="8"/>
  <c r="AI167" i="8"/>
  <c r="BA21" i="8"/>
  <c r="BB21" i="8"/>
  <c r="BA30" i="8"/>
  <c r="AZ30" i="8"/>
  <c r="AX30" i="8"/>
  <c r="BB30" i="8"/>
  <c r="BA29" i="8"/>
  <c r="AZ29" i="8"/>
  <c r="AX29" i="8"/>
  <c r="BB29" i="8"/>
  <c r="BA48" i="8"/>
  <c r="BB48" i="8"/>
  <c r="BA51" i="8"/>
  <c r="BB51" i="8"/>
  <c r="BA53" i="8"/>
  <c r="BB53" i="8"/>
  <c r="BA16" i="8"/>
  <c r="BB16" i="8"/>
  <c r="BB33" i="8"/>
  <c r="BA33" i="8"/>
  <c r="AK318" i="8"/>
  <c r="AK189" i="8"/>
  <c r="BA19" i="8"/>
  <c r="AZ19" i="8"/>
  <c r="AX19" i="8"/>
  <c r="BB19" i="8"/>
  <c r="BB44" i="8"/>
  <c r="BA44" i="8"/>
  <c r="AI108" i="8"/>
  <c r="AH108" i="8" s="1"/>
  <c r="AJ108" i="8"/>
  <c r="AK108" i="8"/>
  <c r="AI146" i="8"/>
  <c r="AH146" i="8" s="1"/>
  <c r="AA146" i="8" s="1"/>
  <c r="AJ146" i="8"/>
  <c r="AK146" i="8"/>
  <c r="AK334" i="8"/>
  <c r="AJ69" i="8"/>
  <c r="AI69" i="8"/>
  <c r="AK69" i="8"/>
  <c r="BA45" i="8"/>
  <c r="AZ45" i="8"/>
  <c r="AX45" i="8"/>
  <c r="BB45" i="8"/>
  <c r="BA28" i="8"/>
  <c r="BB28" i="8"/>
  <c r="BA18" i="8"/>
  <c r="AZ18" i="8"/>
  <c r="AX18" i="8"/>
  <c r="BB18" i="8"/>
  <c r="BA41" i="8"/>
  <c r="AZ41" i="8"/>
  <c r="AX41" i="8"/>
  <c r="BB41" i="8"/>
  <c r="BA47" i="8"/>
  <c r="AZ47" i="8"/>
  <c r="AX47" i="8"/>
  <c r="BB47" i="8"/>
  <c r="BA49" i="8"/>
  <c r="AZ49" i="8"/>
  <c r="AX49" i="8"/>
  <c r="BB49" i="8"/>
  <c r="BA56" i="8"/>
  <c r="AZ56" i="8"/>
  <c r="AX56" i="8"/>
  <c r="BB56" i="8"/>
  <c r="BA57" i="8"/>
  <c r="AZ57" i="8"/>
  <c r="AX57" i="8"/>
  <c r="BB57" i="8"/>
  <c r="AJ297" i="8"/>
  <c r="AH297" i="8" s="1"/>
  <c r="AI297" i="8"/>
  <c r="AK297" i="8"/>
  <c r="AJ98" i="8"/>
  <c r="AH98" i="8" s="1"/>
  <c r="AI98" i="8"/>
  <c r="AK98" i="8"/>
  <c r="AI265" i="8"/>
  <c r="AJ265" i="8"/>
  <c r="AK265" i="8"/>
  <c r="AK70" i="8"/>
  <c r="BA60" i="8"/>
  <c r="AZ60" i="8"/>
  <c r="AX60" i="8"/>
  <c r="BB60" i="8"/>
  <c r="AI143" i="8"/>
  <c r="AJ143" i="8"/>
  <c r="AK143" i="8"/>
  <c r="AI292" i="8"/>
  <c r="AJ292" i="8"/>
  <c r="AK292" i="8"/>
  <c r="BA43" i="8"/>
  <c r="AZ43" i="8"/>
  <c r="AX43" i="8"/>
  <c r="BB43" i="8"/>
  <c r="BA52" i="8"/>
  <c r="AZ52" i="8"/>
  <c r="AX52" i="8"/>
  <c r="BB52" i="8"/>
  <c r="BA65" i="8"/>
  <c r="BB65" i="8"/>
  <c r="BB34" i="8"/>
  <c r="BA34" i="8"/>
  <c r="BA3" i="8"/>
  <c r="BB3" i="8"/>
  <c r="BA50" i="8"/>
  <c r="BB50" i="8"/>
  <c r="AJ341" i="8"/>
  <c r="BB54" i="8"/>
  <c r="BA54" i="8"/>
  <c r="AK126" i="8"/>
  <c r="BA11" i="8"/>
  <c r="AZ11" i="8"/>
  <c r="AX11" i="8"/>
  <c r="BB11" i="8"/>
  <c r="BA46" i="8"/>
  <c r="BB46" i="8"/>
  <c r="BA7" i="8"/>
  <c r="BB7" i="8"/>
  <c r="BA17" i="8"/>
  <c r="BB17" i="8"/>
  <c r="BA14" i="8"/>
  <c r="BB14" i="8"/>
  <c r="AJ343" i="8"/>
  <c r="AI343" i="8"/>
  <c r="AH343" i="8"/>
  <c r="AA343" i="8" s="1"/>
  <c r="AK343" i="8"/>
  <c r="AJ197" i="8"/>
  <c r="AI284" i="8"/>
  <c r="AJ284" i="8"/>
  <c r="AK284" i="8"/>
  <c r="AK303" i="8"/>
  <c r="BA23" i="8"/>
  <c r="AZ23" i="8"/>
  <c r="AX23" i="8"/>
  <c r="BB23" i="8"/>
  <c r="BA61" i="8"/>
  <c r="BB61" i="8"/>
  <c r="AI300" i="8"/>
  <c r="AJ300" i="8"/>
  <c r="AK300" i="8"/>
  <c r="AI138" i="8"/>
  <c r="AJ138" i="8"/>
  <c r="AK138" i="8"/>
  <c r="BA10" i="8"/>
  <c r="BB10" i="8"/>
  <c r="BA20" i="8"/>
  <c r="BB20" i="8"/>
  <c r="BA64" i="8"/>
  <c r="BB64" i="8"/>
  <c r="BA27" i="8"/>
  <c r="AZ27" i="8"/>
  <c r="AX27" i="8"/>
  <c r="BB27" i="8"/>
  <c r="BB39" i="8"/>
  <c r="BA39" i="8"/>
  <c r="AZ39" i="8"/>
  <c r="AX39" i="8"/>
  <c r="BA36" i="8"/>
  <c r="AZ36" i="8"/>
  <c r="AX36" i="8"/>
  <c r="BB36" i="8"/>
  <c r="BA12" i="8"/>
  <c r="BB12" i="8"/>
  <c r="BA55" i="8"/>
  <c r="BB55" i="8"/>
  <c r="AI116" i="8"/>
  <c r="AJ116" i="8"/>
  <c r="AK116" i="8"/>
  <c r="BA59" i="8"/>
  <c r="AZ59" i="8"/>
  <c r="AX59" i="8"/>
  <c r="BB59" i="8"/>
  <c r="AI72" i="8"/>
  <c r="AI67" i="8"/>
  <c r="AI194" i="8"/>
  <c r="AH194" i="8" s="1"/>
  <c r="AK194" i="8"/>
  <c r="AG117" i="14"/>
  <c r="AB117" i="14"/>
  <c r="AB145" i="13"/>
  <c r="AG145" i="13"/>
  <c r="AB25" i="13"/>
  <c r="AG25" i="13"/>
  <c r="AG98" i="12"/>
  <c r="AB98" i="12"/>
  <c r="AB139" i="14"/>
  <c r="AG139" i="14"/>
  <c r="AG278" i="12"/>
  <c r="AB278" i="12"/>
  <c r="AB299" i="14"/>
  <c r="AG299" i="14"/>
  <c r="AB255" i="12"/>
  <c r="AG255" i="12"/>
  <c r="AG297" i="12"/>
  <c r="AB297" i="12"/>
  <c r="AB112" i="13"/>
  <c r="AG112" i="13"/>
  <c r="AG66" i="12"/>
  <c r="AB66" i="12"/>
  <c r="AG65" i="12"/>
  <c r="AB65" i="12"/>
  <c r="AB258" i="12"/>
  <c r="AG258" i="12"/>
  <c r="AB219" i="12"/>
  <c r="AG219" i="12"/>
  <c r="AB269" i="13"/>
  <c r="AG269" i="13"/>
  <c r="AG88" i="14"/>
  <c r="AB88" i="14"/>
  <c r="AB291" i="14"/>
  <c r="AG291" i="14"/>
  <c r="AB263" i="12"/>
  <c r="AG263" i="12"/>
  <c r="AG200" i="12"/>
  <c r="AB200" i="12"/>
  <c r="AB294" i="14"/>
  <c r="AG294" i="14"/>
  <c r="AB153" i="13"/>
  <c r="AG153" i="13"/>
  <c r="AB206" i="12"/>
  <c r="AG206" i="12"/>
  <c r="AG38" i="13"/>
  <c r="AB38" i="13"/>
  <c r="AB21" i="12"/>
  <c r="AG21" i="12"/>
  <c r="AG39" i="14"/>
  <c r="AB39" i="14"/>
  <c r="AG186" i="14"/>
  <c r="AB186" i="14"/>
  <c r="AB39" i="13"/>
  <c r="AG39" i="13"/>
  <c r="AG187" i="14"/>
  <c r="AB187" i="14"/>
  <c r="AG72" i="13"/>
  <c r="AB72" i="13"/>
  <c r="AB238" i="12"/>
  <c r="AG238" i="12"/>
  <c r="AB273" i="14"/>
  <c r="AG273" i="14"/>
  <c r="AB197" i="13"/>
  <c r="AG197" i="13"/>
  <c r="AG42" i="14"/>
  <c r="AB42" i="14"/>
  <c r="AB174" i="14"/>
  <c r="AG174" i="14"/>
  <c r="AB157" i="13"/>
  <c r="AG157" i="13"/>
  <c r="AB52" i="13"/>
  <c r="AG52" i="13"/>
  <c r="AG160" i="14"/>
  <c r="AB160" i="14"/>
  <c r="AG74" i="13"/>
  <c r="AB74" i="13"/>
  <c r="AB161" i="13"/>
  <c r="AG161" i="13"/>
  <c r="AB261" i="13"/>
  <c r="AG261" i="13"/>
  <c r="AG110" i="14"/>
  <c r="AB110" i="14"/>
  <c r="AB202" i="14"/>
  <c r="AG202" i="14"/>
  <c r="AG181" i="13"/>
  <c r="AB181" i="13"/>
  <c r="AB83" i="13"/>
  <c r="AG83" i="13"/>
  <c r="AG87" i="13"/>
  <c r="AB87" i="13"/>
  <c r="AG203" i="13"/>
  <c r="AB203" i="13"/>
  <c r="AB237" i="13"/>
  <c r="AG237" i="13"/>
  <c r="AB26" i="14"/>
  <c r="AG26" i="14"/>
  <c r="AG31" i="14"/>
  <c r="AB31" i="14"/>
  <c r="AG242" i="13"/>
  <c r="AB242" i="13"/>
  <c r="AG34" i="14"/>
  <c r="AB34" i="14"/>
  <c r="AB153" i="14"/>
  <c r="AG153" i="14"/>
  <c r="AH45" i="14"/>
  <c r="AA45" i="14"/>
  <c r="AH104" i="14"/>
  <c r="AA104" i="14"/>
  <c r="AH85" i="13"/>
  <c r="AA85" i="13"/>
  <c r="AH276" i="14"/>
  <c r="AA276" i="14"/>
  <c r="AH251" i="14"/>
  <c r="AA251" i="14"/>
  <c r="AH43" i="14"/>
  <c r="AA43" i="14"/>
  <c r="AH100" i="12"/>
  <c r="AA100" i="12"/>
  <c r="AH272" i="13"/>
  <c r="AA272" i="13"/>
  <c r="AH140" i="12"/>
  <c r="AA140" i="12"/>
  <c r="AZ4" i="12"/>
  <c r="AX4" i="12"/>
  <c r="AH267" i="13"/>
  <c r="AA267" i="13"/>
  <c r="AB201" i="14"/>
  <c r="AG201" i="14"/>
  <c r="AH105" i="14"/>
  <c r="AA105" i="14"/>
  <c r="AH255" i="14"/>
  <c r="AA255" i="14"/>
  <c r="AH224" i="13"/>
  <c r="AA224" i="13"/>
  <c r="AH163" i="14"/>
  <c r="AA163" i="14"/>
  <c r="AZ13" i="13"/>
  <c r="AX13" i="13"/>
  <c r="AH184" i="14"/>
  <c r="AA184" i="14"/>
  <c r="AH294" i="12"/>
  <c r="AA294" i="12"/>
  <c r="AZ10" i="13"/>
  <c r="AX10" i="13"/>
  <c r="AH277" i="13"/>
  <c r="AA277" i="13"/>
  <c r="AH86" i="14"/>
  <c r="AA86" i="14"/>
  <c r="AH284" i="13"/>
  <c r="AA284" i="13"/>
  <c r="AH251" i="13"/>
  <c r="AA251" i="13"/>
  <c r="AH205" i="13"/>
  <c r="AA205" i="13"/>
  <c r="AZ19" i="14"/>
  <c r="AX19" i="14"/>
  <c r="AH217" i="13"/>
  <c r="AA217" i="13"/>
  <c r="AH293" i="12"/>
  <c r="AA293" i="12"/>
  <c r="AH92" i="13"/>
  <c r="AA92" i="13"/>
  <c r="AH135" i="14"/>
  <c r="AA135" i="14"/>
  <c r="AH136" i="13"/>
  <c r="AA136" i="13"/>
  <c r="AZ30" i="14"/>
  <c r="AX30" i="14"/>
  <c r="AH180" i="12"/>
  <c r="AA180" i="12"/>
  <c r="AH262" i="12"/>
  <c r="AA262" i="12"/>
  <c r="AH297" i="14"/>
  <c r="AA297" i="14"/>
  <c r="AH230" i="12"/>
  <c r="AA230" i="12"/>
  <c r="AZ33" i="13"/>
  <c r="AX33" i="13"/>
  <c r="AH129" i="12"/>
  <c r="AA129" i="12"/>
  <c r="AZ11" i="14"/>
  <c r="AX11" i="14"/>
  <c r="AH286" i="12"/>
  <c r="AA286" i="12"/>
  <c r="AH215" i="13"/>
  <c r="AA215" i="13"/>
  <c r="AH28" i="12"/>
  <c r="AA28" i="12"/>
  <c r="AH218" i="12"/>
  <c r="AA218" i="12"/>
  <c r="AH176" i="13"/>
  <c r="AA176" i="13"/>
  <c r="AH61" i="12"/>
  <c r="AA61" i="12"/>
  <c r="AH60" i="13"/>
  <c r="AA60" i="13"/>
  <c r="AH264" i="13"/>
  <c r="AA264" i="13"/>
  <c r="AH46" i="13"/>
  <c r="AA46" i="13"/>
  <c r="AH233" i="14"/>
  <c r="AA233" i="14"/>
  <c r="AH53" i="14"/>
  <c r="AA53" i="14"/>
  <c r="AH239" i="12"/>
  <c r="AA239" i="12"/>
  <c r="AH144" i="12"/>
  <c r="AA144" i="12"/>
  <c r="AH160" i="12"/>
  <c r="AA160" i="12"/>
  <c r="AH136" i="12"/>
  <c r="AA136" i="12"/>
  <c r="AZ5" i="13"/>
  <c r="AX5" i="13"/>
  <c r="AZ49" i="13"/>
  <c r="AX49" i="13"/>
  <c r="AH102" i="12"/>
  <c r="AA102" i="12"/>
  <c r="AH62" i="13"/>
  <c r="AA62" i="13"/>
  <c r="AH115" i="12"/>
  <c r="AA115" i="12"/>
  <c r="AH132" i="12"/>
  <c r="AA132" i="12"/>
  <c r="AZ19" i="12"/>
  <c r="AX19" i="12"/>
  <c r="AG41" i="14"/>
  <c r="AB41" i="14"/>
  <c r="AG56" i="14"/>
  <c r="AB56" i="14"/>
  <c r="AG300" i="14"/>
  <c r="AB300" i="14"/>
  <c r="AB63" i="14"/>
  <c r="AG63" i="14"/>
  <c r="AB21" i="14"/>
  <c r="AG21" i="14"/>
  <c r="AB70" i="12"/>
  <c r="AG70" i="12"/>
  <c r="AB165" i="14"/>
  <c r="AG165" i="14"/>
  <c r="AB203" i="14"/>
  <c r="AG203" i="14"/>
  <c r="AB109" i="13"/>
  <c r="AG109" i="13"/>
  <c r="AB222" i="14"/>
  <c r="AG222" i="14"/>
  <c r="AG53" i="13"/>
  <c r="AB53" i="13"/>
  <c r="AB22" i="13"/>
  <c r="AG22" i="13"/>
  <c r="AB90" i="12"/>
  <c r="AG90" i="12"/>
  <c r="AB148" i="13"/>
  <c r="AG148" i="13"/>
  <c r="AB108" i="13"/>
  <c r="AG108" i="13"/>
  <c r="AG289" i="14"/>
  <c r="AB289" i="14"/>
  <c r="AG283" i="12"/>
  <c r="AB283" i="12"/>
  <c r="AG133" i="12"/>
  <c r="AB133" i="12"/>
  <c r="AB252" i="12"/>
  <c r="AG252" i="12"/>
  <c r="AB273" i="12"/>
  <c r="AG273" i="12"/>
  <c r="AB96" i="14"/>
  <c r="AG96" i="14"/>
  <c r="AB81" i="14"/>
  <c r="AG81" i="14"/>
  <c r="AG57" i="14"/>
  <c r="AB57" i="14"/>
  <c r="AG256" i="14"/>
  <c r="AB256" i="14"/>
  <c r="AB292" i="13"/>
  <c r="AG292" i="13"/>
  <c r="AG93" i="13"/>
  <c r="AB93" i="13"/>
  <c r="AG123" i="12"/>
  <c r="AB123" i="12"/>
  <c r="AG37" i="14"/>
  <c r="AB37" i="14"/>
  <c r="AB86" i="12"/>
  <c r="AG86" i="12"/>
  <c r="AG226" i="12"/>
  <c r="AB226" i="12"/>
  <c r="AH233" i="13"/>
  <c r="AA233" i="13"/>
  <c r="AH22" i="14"/>
  <c r="AA22" i="14"/>
  <c r="AH227" i="13"/>
  <c r="AA227" i="13"/>
  <c r="AG277" i="12"/>
  <c r="AB277" i="12"/>
  <c r="AB43" i="12"/>
  <c r="AG43" i="12"/>
  <c r="AB129" i="13"/>
  <c r="AG129" i="13"/>
  <c r="AB61" i="14"/>
  <c r="AG61" i="14"/>
  <c r="AG237" i="12"/>
  <c r="AB237" i="12"/>
  <c r="AG100" i="14"/>
  <c r="AB100" i="14"/>
  <c r="AG25" i="14"/>
  <c r="AB25" i="14"/>
  <c r="AB269" i="14"/>
  <c r="AG269" i="14"/>
  <c r="AB74" i="14"/>
  <c r="AG74" i="14"/>
  <c r="AH247" i="14"/>
  <c r="AA247" i="14"/>
  <c r="AG39" i="12"/>
  <c r="AB39" i="12"/>
  <c r="AB35" i="12"/>
  <c r="AG35" i="12"/>
  <c r="AB204" i="13"/>
  <c r="AG204" i="13"/>
  <c r="AB246" i="12"/>
  <c r="AG246" i="12"/>
  <c r="AB243" i="12"/>
  <c r="AG243" i="12"/>
  <c r="AB208" i="13"/>
  <c r="AG208" i="13"/>
  <c r="AB265" i="12"/>
  <c r="AG265" i="12"/>
  <c r="AA342" i="8"/>
  <c r="AB342" i="8" s="1"/>
  <c r="AG48" i="13"/>
  <c r="AB48" i="13"/>
  <c r="AB248" i="14"/>
  <c r="AG248" i="14"/>
  <c r="AG223" i="12"/>
  <c r="AB223" i="12"/>
  <c r="AZ18" i="13"/>
  <c r="AX18" i="13"/>
  <c r="AG193" i="14"/>
  <c r="AB193" i="14"/>
  <c r="AB134" i="13"/>
  <c r="AG134" i="13"/>
  <c r="AG298" i="12"/>
  <c r="AB298" i="12"/>
  <c r="AH243" i="14"/>
  <c r="AA243" i="14"/>
  <c r="AH256" i="13"/>
  <c r="AA256" i="13"/>
  <c r="AH277" i="14"/>
  <c r="AA277" i="14"/>
  <c r="AZ13" i="12"/>
  <c r="AX13" i="12"/>
  <c r="AG247" i="12"/>
  <c r="AB247" i="12"/>
  <c r="AH284" i="14"/>
  <c r="AA284" i="14"/>
  <c r="AZ12" i="12"/>
  <c r="AX12" i="12"/>
  <c r="AG96" i="13"/>
  <c r="AB96" i="13"/>
  <c r="AB146" i="13"/>
  <c r="AG146" i="13"/>
  <c r="AB131" i="14"/>
  <c r="AG131" i="14"/>
  <c r="AB62" i="12"/>
  <c r="AG62" i="12"/>
  <c r="AG291" i="13"/>
  <c r="AB291" i="13"/>
  <c r="AZ51" i="13"/>
  <c r="AX51" i="13"/>
  <c r="AG119" i="14"/>
  <c r="AB119" i="14"/>
  <c r="AG124" i="13"/>
  <c r="AB124" i="13"/>
  <c r="AH263" i="14"/>
  <c r="AA263" i="14"/>
  <c r="AB166" i="13"/>
  <c r="AG166" i="13"/>
  <c r="AG27" i="14"/>
  <c r="AB27" i="14"/>
  <c r="AG254" i="13"/>
  <c r="AB254" i="13"/>
  <c r="AB36" i="14"/>
  <c r="AG36" i="14"/>
  <c r="AB185" i="14"/>
  <c r="AG185" i="14"/>
  <c r="AG187" i="13"/>
  <c r="AB187" i="13"/>
  <c r="AB258" i="14"/>
  <c r="AG258" i="14"/>
  <c r="AG45" i="13"/>
  <c r="AB45" i="13"/>
  <c r="AG156" i="14"/>
  <c r="AB156" i="14"/>
  <c r="AB77" i="14"/>
  <c r="AG77" i="14"/>
  <c r="AB271" i="13"/>
  <c r="AG271" i="13"/>
  <c r="AG114" i="14"/>
  <c r="AB114" i="14"/>
  <c r="AB260" i="13"/>
  <c r="AG260" i="13"/>
  <c r="AG43" i="13"/>
  <c r="AB43" i="13"/>
  <c r="AG32" i="14"/>
  <c r="AB32" i="14"/>
  <c r="AH92" i="12"/>
  <c r="AA92" i="12"/>
  <c r="AH79" i="14"/>
  <c r="AA79" i="14"/>
  <c r="AH286" i="14"/>
  <c r="AA286" i="14"/>
  <c r="AH240" i="12"/>
  <c r="AA240" i="12"/>
  <c r="AH241" i="13"/>
  <c r="AA241" i="13"/>
  <c r="AH83" i="14"/>
  <c r="AA83" i="14"/>
  <c r="AB229" i="13"/>
  <c r="AG229" i="13"/>
  <c r="AH299" i="12"/>
  <c r="AA299" i="12"/>
  <c r="AH38" i="8"/>
  <c r="AB231" i="13"/>
  <c r="AG231" i="13"/>
  <c r="AZ17" i="13"/>
  <c r="AX17" i="13"/>
  <c r="AG244" i="14"/>
  <c r="AB244" i="14"/>
  <c r="AB285" i="12"/>
  <c r="AG285" i="12"/>
  <c r="AB217" i="14"/>
  <c r="AG217" i="14"/>
  <c r="AB154" i="13"/>
  <c r="AG154" i="13"/>
  <c r="AB298" i="13"/>
  <c r="AG298" i="13"/>
  <c r="AG238" i="14"/>
  <c r="AB238" i="14"/>
  <c r="AB140" i="13"/>
  <c r="AG140" i="13"/>
  <c r="AB55" i="12"/>
  <c r="AG55" i="12"/>
  <c r="AG235" i="13"/>
  <c r="AB235" i="13"/>
  <c r="AG251" i="12"/>
  <c r="AB251" i="12"/>
  <c r="AG267" i="12"/>
  <c r="AB267" i="12"/>
  <c r="AG42" i="13"/>
  <c r="AB42" i="13"/>
  <c r="AG276" i="12"/>
  <c r="AB276" i="12"/>
  <c r="AB155" i="14"/>
  <c r="AG155" i="14"/>
  <c r="AB228" i="13"/>
  <c r="AG228" i="13"/>
  <c r="AB36" i="13"/>
  <c r="AG36" i="13"/>
  <c r="AG113" i="12"/>
  <c r="AB113" i="12"/>
  <c r="AG261" i="12"/>
  <c r="AB261" i="12"/>
  <c r="AB67" i="14"/>
  <c r="AG67" i="14"/>
  <c r="AG63" i="12"/>
  <c r="AB63" i="12"/>
  <c r="AB24" i="14"/>
  <c r="AG24" i="14"/>
  <c r="AG211" i="12"/>
  <c r="AB211" i="12"/>
  <c r="AB184" i="13"/>
  <c r="AG184" i="13"/>
  <c r="AB260" i="14"/>
  <c r="AG260" i="14"/>
  <c r="AB265" i="13"/>
  <c r="AG265" i="13"/>
  <c r="AG27" i="13"/>
  <c r="AB27" i="13"/>
  <c r="AB249" i="13"/>
  <c r="AG249" i="13"/>
  <c r="AB220" i="12"/>
  <c r="AG220" i="12"/>
  <c r="AB82" i="12"/>
  <c r="AG82" i="12"/>
  <c r="AB236" i="14"/>
  <c r="AG236" i="14"/>
  <c r="AG159" i="14"/>
  <c r="AB159" i="14"/>
  <c r="AG257" i="12"/>
  <c r="AB257" i="12"/>
  <c r="AG247" i="13"/>
  <c r="AB247" i="13"/>
  <c r="AG111" i="14"/>
  <c r="AB111" i="14"/>
  <c r="AG254" i="12"/>
  <c r="AB254" i="12"/>
  <c r="AG132" i="14"/>
  <c r="AB132" i="14"/>
  <c r="AG282" i="14"/>
  <c r="AB282" i="14"/>
  <c r="AG288" i="13"/>
  <c r="AB288" i="13"/>
  <c r="AB50" i="14"/>
  <c r="AG50" i="14"/>
  <c r="AG280" i="13"/>
  <c r="AB280" i="13"/>
  <c r="AB196" i="12"/>
  <c r="AG196" i="12"/>
  <c r="AB296" i="13"/>
  <c r="AG296" i="13"/>
  <c r="AG215" i="12"/>
  <c r="AB215" i="12"/>
  <c r="AG50" i="13"/>
  <c r="AB50" i="13"/>
  <c r="AB151" i="14"/>
  <c r="AG151" i="14"/>
  <c r="AG293" i="13"/>
  <c r="AB293" i="13"/>
  <c r="AB137" i="13"/>
  <c r="AG137" i="13"/>
  <c r="AG126" i="13"/>
  <c r="AB126" i="13"/>
  <c r="AG218" i="14"/>
  <c r="AB218" i="14"/>
  <c r="AG296" i="14"/>
  <c r="AB296" i="14"/>
  <c r="AG183" i="14"/>
  <c r="AB183" i="14"/>
  <c r="AB225" i="12"/>
  <c r="AG225" i="12"/>
  <c r="AB96" i="12"/>
  <c r="AG96" i="12"/>
  <c r="AB76" i="12"/>
  <c r="AG76" i="12"/>
  <c r="AB295" i="14"/>
  <c r="AG295" i="14"/>
  <c r="AG59" i="14"/>
  <c r="AB59" i="14"/>
  <c r="AG40" i="12"/>
  <c r="AB40" i="12"/>
  <c r="AB189" i="14"/>
  <c r="AG189" i="14"/>
  <c r="AG80" i="12"/>
  <c r="AB80" i="12"/>
  <c r="AG199" i="14"/>
  <c r="AB199" i="14"/>
  <c r="AB126" i="14"/>
  <c r="AG126" i="14"/>
  <c r="AB89" i="14"/>
  <c r="AG89" i="14"/>
  <c r="AG196" i="14"/>
  <c r="AB196" i="14"/>
  <c r="AB152" i="14"/>
  <c r="AG152" i="14"/>
  <c r="AB159" i="13"/>
  <c r="AG159" i="13"/>
  <c r="AG234" i="14"/>
  <c r="AB234" i="14"/>
  <c r="AB178" i="13"/>
  <c r="AG178" i="13"/>
  <c r="AB171" i="13"/>
  <c r="AG171" i="13"/>
  <c r="AH275" i="12"/>
  <c r="AA275" i="12"/>
  <c r="AB169" i="13"/>
  <c r="AG169" i="13"/>
  <c r="AB206" i="14"/>
  <c r="AG206" i="14"/>
  <c r="AG91" i="13"/>
  <c r="AB91" i="13"/>
  <c r="AB295" i="13"/>
  <c r="AG295" i="13"/>
  <c r="AG175" i="13"/>
  <c r="AB175" i="13"/>
  <c r="AG77" i="13"/>
  <c r="AB77" i="13"/>
  <c r="AB204" i="14"/>
  <c r="AG204" i="14"/>
  <c r="AG103" i="13"/>
  <c r="AB103" i="13"/>
  <c r="AG120" i="14"/>
  <c r="AB120" i="14"/>
  <c r="AG59" i="13"/>
  <c r="AB59" i="13"/>
  <c r="AG64" i="14"/>
  <c r="AB64" i="14"/>
  <c r="AB168" i="14"/>
  <c r="AG168" i="14"/>
  <c r="AG194" i="14"/>
  <c r="AB194" i="14"/>
  <c r="AB122" i="13"/>
  <c r="AG122" i="13"/>
  <c r="AG114" i="13"/>
  <c r="AB114" i="13"/>
  <c r="AB109" i="14"/>
  <c r="AG109" i="14"/>
  <c r="AB230" i="14"/>
  <c r="AG230" i="14"/>
  <c r="AB294" i="13"/>
  <c r="AG294" i="13"/>
  <c r="AB119" i="13"/>
  <c r="AG119" i="13"/>
  <c r="AB133" i="13"/>
  <c r="AG133" i="13"/>
  <c r="AG243" i="13"/>
  <c r="AB243" i="13"/>
  <c r="AH74" i="12"/>
  <c r="AA74" i="12"/>
  <c r="AH78" i="14"/>
  <c r="AA78" i="14"/>
  <c r="AH219" i="13"/>
  <c r="AA219" i="13"/>
  <c r="AH164" i="12"/>
  <c r="AA164" i="12"/>
  <c r="AH249" i="14"/>
  <c r="AA249" i="14"/>
  <c r="AH225" i="13"/>
  <c r="AA225" i="13"/>
  <c r="AH278" i="14"/>
  <c r="AA278" i="14"/>
  <c r="AH257" i="14"/>
  <c r="AA257" i="14"/>
  <c r="AH274" i="12"/>
  <c r="AA274" i="12"/>
  <c r="AH97" i="14"/>
  <c r="AA97" i="14"/>
  <c r="AH192" i="12"/>
  <c r="AA192" i="12"/>
  <c r="AH142" i="13"/>
  <c r="AA142" i="13"/>
  <c r="AZ5" i="12"/>
  <c r="AX5" i="12"/>
  <c r="AH240" i="8"/>
  <c r="AD240" i="8" s="1"/>
  <c r="AH239" i="13"/>
  <c r="AA239" i="13"/>
  <c r="AZ12" i="14"/>
  <c r="AX12" i="14"/>
  <c r="AH168" i="12"/>
  <c r="AA168" i="12"/>
  <c r="AH303" i="14"/>
  <c r="AA303" i="14"/>
  <c r="AH64" i="12"/>
  <c r="AA64" i="12"/>
  <c r="AZ32" i="14"/>
  <c r="AX32" i="14"/>
  <c r="AH255" i="13"/>
  <c r="AA255" i="13"/>
  <c r="AZ15" i="14"/>
  <c r="AX15" i="14"/>
  <c r="AH94" i="14"/>
  <c r="AA94" i="14"/>
  <c r="AH104" i="12"/>
  <c r="AA104" i="12"/>
  <c r="AH143" i="14"/>
  <c r="AA143" i="14"/>
  <c r="AH216" i="12"/>
  <c r="AA216" i="12"/>
  <c r="AH75" i="14"/>
  <c r="AA75" i="14"/>
  <c r="AH124" i="14"/>
  <c r="AA124" i="14"/>
  <c r="AH70" i="14"/>
  <c r="AA70" i="14"/>
  <c r="AH47" i="13"/>
  <c r="AA47" i="13"/>
  <c r="AH155" i="13"/>
  <c r="AA155" i="13"/>
  <c r="AH106" i="12"/>
  <c r="AA106" i="12"/>
  <c r="AH279" i="14"/>
  <c r="AA279" i="14"/>
  <c r="AH173" i="12"/>
  <c r="AA173" i="12"/>
  <c r="AH248" i="13"/>
  <c r="AA248" i="13"/>
  <c r="AH188" i="14"/>
  <c r="AA188" i="14"/>
  <c r="AH239" i="14"/>
  <c r="AA239" i="14"/>
  <c r="AH221" i="13"/>
  <c r="AA221" i="13"/>
  <c r="AH132" i="13"/>
  <c r="AA132" i="13"/>
  <c r="AH290" i="12"/>
  <c r="AA290" i="12"/>
  <c r="AH88" i="13"/>
  <c r="AA88" i="13"/>
  <c r="AZ9" i="13"/>
  <c r="AX9" i="13"/>
  <c r="AH54" i="13"/>
  <c r="AA54" i="13"/>
  <c r="AH62" i="14"/>
  <c r="AA62" i="14"/>
  <c r="AH61" i="13"/>
  <c r="AA61" i="13"/>
  <c r="AH169" i="14"/>
  <c r="AA169" i="14"/>
  <c r="AH89" i="13"/>
  <c r="AA89" i="13"/>
  <c r="AZ41" i="13"/>
  <c r="AX41" i="13"/>
  <c r="AH116" i="13"/>
  <c r="AA116" i="13"/>
  <c r="AH162" i="14"/>
  <c r="AA162" i="14"/>
  <c r="AH297" i="13"/>
  <c r="AA297" i="13"/>
  <c r="AH213" i="14"/>
  <c r="AA213" i="14"/>
  <c r="AH63" i="13"/>
  <c r="AA63" i="13"/>
  <c r="AH124" i="12"/>
  <c r="AA124" i="12"/>
  <c r="AH229" i="14"/>
  <c r="AA229" i="14"/>
  <c r="AH84" i="12"/>
  <c r="AA84" i="12"/>
  <c r="AH241" i="14"/>
  <c r="AA241" i="14"/>
  <c r="AH57" i="13"/>
  <c r="AA57" i="13"/>
  <c r="AH304" i="14"/>
  <c r="AA304" i="14"/>
  <c r="AH121" i="13"/>
  <c r="AA121" i="13"/>
  <c r="AH207" i="13"/>
  <c r="AA207" i="13"/>
  <c r="AH252" i="14"/>
  <c r="AA252" i="14"/>
  <c r="AH259" i="14"/>
  <c r="AA259" i="14"/>
  <c r="AH66" i="13"/>
  <c r="AA66" i="13"/>
  <c r="AG170" i="13"/>
  <c r="AB170" i="13"/>
  <c r="AB166" i="14"/>
  <c r="AG166" i="14"/>
  <c r="AB177" i="13"/>
  <c r="AG177" i="13"/>
  <c r="AG253" i="14"/>
  <c r="AB253" i="14"/>
  <c r="AG246" i="14"/>
  <c r="AB246" i="14"/>
  <c r="AB31" i="12"/>
  <c r="AG31" i="12"/>
  <c r="AB68" i="13"/>
  <c r="AG68" i="13"/>
  <c r="AG65" i="14"/>
  <c r="AB65" i="14"/>
  <c r="AB165" i="13"/>
  <c r="AG165" i="13"/>
  <c r="AB33" i="13"/>
  <c r="AG33" i="13"/>
  <c r="AB29" i="14"/>
  <c r="AG29" i="14"/>
  <c r="AG95" i="13"/>
  <c r="AB95" i="13"/>
  <c r="AG142" i="14"/>
  <c r="AB142" i="14"/>
  <c r="AB201" i="13"/>
  <c r="AG201" i="13"/>
  <c r="AB274" i="14"/>
  <c r="AG274" i="14"/>
  <c r="AG115" i="13"/>
  <c r="AB115" i="13"/>
  <c r="AB173" i="14"/>
  <c r="AG173" i="14"/>
  <c r="AB192" i="14"/>
  <c r="AG192" i="14"/>
  <c r="AG211" i="14"/>
  <c r="AB211" i="14"/>
  <c r="AB98" i="13"/>
  <c r="AG98" i="13"/>
  <c r="AB244" i="13"/>
  <c r="AG244" i="13"/>
  <c r="AB91" i="14"/>
  <c r="AG91" i="14"/>
  <c r="AB218" i="13"/>
  <c r="AG218" i="13"/>
  <c r="AG286" i="13"/>
  <c r="AB286" i="13"/>
  <c r="AG290" i="14"/>
  <c r="AB290" i="14"/>
  <c r="AB41" i="13"/>
  <c r="AG41" i="13"/>
  <c r="AG116" i="14"/>
  <c r="AB116" i="14"/>
  <c r="AB202" i="13"/>
  <c r="AG202" i="13"/>
  <c r="AB224" i="14"/>
  <c r="AG224" i="14"/>
  <c r="AB110" i="13"/>
  <c r="AG110" i="13"/>
  <c r="AH54" i="14"/>
  <c r="AA54" i="14"/>
  <c r="AB80" i="13"/>
  <c r="AG80" i="13"/>
  <c r="AH128" i="13"/>
  <c r="AA128" i="13"/>
  <c r="AB72" i="14"/>
  <c r="AG72" i="14"/>
  <c r="AH266" i="13"/>
  <c r="AA266" i="13"/>
  <c r="AH73" i="14"/>
  <c r="AA73" i="14"/>
  <c r="AZ7" i="13"/>
  <c r="AX7" i="13"/>
  <c r="AB48" i="12"/>
  <c r="AG48" i="12"/>
  <c r="AG259" i="13"/>
  <c r="AB259" i="13"/>
  <c r="AG164" i="14"/>
  <c r="AB164" i="14"/>
  <c r="AG285" i="14"/>
  <c r="AB285" i="14"/>
  <c r="AB291" i="12"/>
  <c r="AG291" i="12"/>
  <c r="AG240" i="14"/>
  <c r="AB240" i="14"/>
  <c r="AZ16" i="14"/>
  <c r="AX16" i="14"/>
  <c r="AH60" i="14"/>
  <c r="AA60" i="14"/>
  <c r="AB47" i="12"/>
  <c r="AG47" i="12"/>
  <c r="AG92" i="14"/>
  <c r="AB92" i="14"/>
  <c r="AB273" i="13"/>
  <c r="AG273" i="13"/>
  <c r="AZ8" i="14"/>
  <c r="AX8" i="14"/>
  <c r="AB123" i="14"/>
  <c r="AG123" i="14"/>
  <c r="AB289" i="12"/>
  <c r="AG289" i="12"/>
  <c r="AB88" i="12"/>
  <c r="AG88" i="12"/>
  <c r="AG281" i="14"/>
  <c r="AB281" i="14"/>
  <c r="AG156" i="12"/>
  <c r="AB156" i="12"/>
  <c r="AB176" i="12"/>
  <c r="AG176" i="12"/>
  <c r="AB245" i="12"/>
  <c r="AG245" i="12"/>
  <c r="AB104" i="13"/>
  <c r="AG104" i="13"/>
  <c r="AB148" i="12"/>
  <c r="AG148" i="12"/>
  <c r="AH195" i="12"/>
  <c r="AA195" i="12"/>
  <c r="AZ8" i="12"/>
  <c r="AX8" i="12"/>
  <c r="AZ6" i="12"/>
  <c r="AX6" i="12"/>
  <c r="AG165" i="12"/>
  <c r="AB165" i="12"/>
  <c r="AG282" i="12"/>
  <c r="AB282" i="12"/>
  <c r="AB281" i="12"/>
  <c r="AG281" i="12"/>
  <c r="AB112" i="14"/>
  <c r="AG112" i="14"/>
  <c r="AG76" i="13"/>
  <c r="AB76" i="13"/>
  <c r="AH118" i="12"/>
  <c r="AA118" i="12"/>
  <c r="AB95" i="14"/>
  <c r="AG95" i="14"/>
  <c r="AG24" i="13"/>
  <c r="AB24" i="13"/>
  <c r="AB242" i="12"/>
  <c r="AG242" i="12"/>
  <c r="AB259" i="12"/>
  <c r="AG259" i="12"/>
  <c r="AB32" i="13"/>
  <c r="AG32" i="13"/>
  <c r="AB25" i="12"/>
  <c r="AG25" i="12"/>
  <c r="AB290" i="13"/>
  <c r="AG290" i="13"/>
  <c r="AG149" i="12"/>
  <c r="AB149" i="12"/>
  <c r="AB252" i="13"/>
  <c r="AG252" i="13"/>
  <c r="AG102" i="14"/>
  <c r="AB102" i="14"/>
  <c r="AH181" i="14"/>
  <c r="AA181" i="14"/>
  <c r="AG198" i="12"/>
  <c r="AB198" i="12"/>
  <c r="AH136" i="14"/>
  <c r="AA136" i="14"/>
  <c r="AB198" i="13"/>
  <c r="AG198" i="13"/>
  <c r="AG270" i="13"/>
  <c r="AB270" i="13"/>
  <c r="AB158" i="13"/>
  <c r="AG158" i="13"/>
  <c r="AB68" i="12"/>
  <c r="AG68" i="12"/>
  <c r="AB152" i="12"/>
  <c r="AG152" i="12"/>
  <c r="AG55" i="14"/>
  <c r="AB55" i="14"/>
  <c r="AB216" i="13"/>
  <c r="AG216" i="13"/>
  <c r="AB172" i="12"/>
  <c r="AG172" i="12"/>
  <c r="AG221" i="12"/>
  <c r="AB221" i="12"/>
  <c r="AG258" i="13"/>
  <c r="AB258" i="13"/>
  <c r="AG97" i="13"/>
  <c r="AB97" i="13"/>
  <c r="AG183" i="13"/>
  <c r="AB183" i="13"/>
  <c r="AG148" i="14"/>
  <c r="AB148" i="14"/>
  <c r="AB199" i="13"/>
  <c r="AG199" i="13"/>
  <c r="AB205" i="14"/>
  <c r="AG205" i="14"/>
  <c r="AB21" i="13"/>
  <c r="AG21" i="13"/>
  <c r="AG135" i="13"/>
  <c r="AB135" i="13"/>
  <c r="AG198" i="14"/>
  <c r="AB198" i="14"/>
  <c r="AG33" i="14"/>
  <c r="AB33" i="14"/>
  <c r="AG69" i="13"/>
  <c r="AB69" i="13"/>
  <c r="AG129" i="14"/>
  <c r="AB129" i="14"/>
  <c r="AB242" i="14"/>
  <c r="AG242" i="14"/>
  <c r="AB51" i="14"/>
  <c r="AG51" i="14"/>
  <c r="AG118" i="14"/>
  <c r="AB118" i="14"/>
  <c r="AB90" i="13"/>
  <c r="AG90" i="13"/>
  <c r="AB81" i="13"/>
  <c r="AG81" i="13"/>
  <c r="AB193" i="13"/>
  <c r="AG193" i="13"/>
  <c r="AG157" i="12"/>
  <c r="AB157" i="12"/>
  <c r="AB58" i="13"/>
  <c r="AG58" i="13"/>
  <c r="AG111" i="12"/>
  <c r="AB111" i="12"/>
  <c r="AB115" i="14"/>
  <c r="AG115" i="14"/>
  <c r="AG34" i="13"/>
  <c r="AB34" i="13"/>
  <c r="AG147" i="14"/>
  <c r="AB147" i="14"/>
  <c r="AG27" i="12"/>
  <c r="AB27" i="12"/>
  <c r="AG271" i="12"/>
  <c r="AB271" i="12"/>
  <c r="AG130" i="13"/>
  <c r="AB130" i="13"/>
  <c r="AB229" i="12"/>
  <c r="AG229" i="12"/>
  <c r="AB49" i="13"/>
  <c r="AG49" i="13"/>
  <c r="AG84" i="14"/>
  <c r="AB84" i="14"/>
  <c r="AG224" i="12"/>
  <c r="AB224" i="12"/>
  <c r="AB68" i="14"/>
  <c r="AG68" i="14"/>
  <c r="AB26" i="13"/>
  <c r="AG26" i="13"/>
  <c r="AH208" i="12"/>
  <c r="AA208" i="12"/>
  <c r="AG265" i="14"/>
  <c r="AB265" i="14"/>
  <c r="AG288" i="14"/>
  <c r="AB288" i="14"/>
  <c r="AG280" i="14"/>
  <c r="AB280" i="14"/>
  <c r="AG276" i="13"/>
  <c r="AB276" i="13"/>
  <c r="AB212" i="13"/>
  <c r="AG212" i="13"/>
  <c r="AG232" i="13"/>
  <c r="AB232" i="13"/>
  <c r="AB127" i="14"/>
  <c r="AG127" i="14"/>
  <c r="AG214" i="12"/>
  <c r="AB214" i="12"/>
  <c r="AG82" i="14"/>
  <c r="AB82" i="14"/>
  <c r="AG295" i="12"/>
  <c r="AB295" i="12"/>
  <c r="AG275" i="13"/>
  <c r="AB275" i="13"/>
  <c r="AG171" i="14"/>
  <c r="AB171" i="14"/>
  <c r="AB107" i="12"/>
  <c r="AG107" i="12"/>
  <c r="AB177" i="12"/>
  <c r="AG177" i="12"/>
  <c r="AG235" i="14"/>
  <c r="AB235" i="14"/>
  <c r="AB52" i="14"/>
  <c r="AG52" i="14"/>
  <c r="AB287" i="12"/>
  <c r="AG287" i="12"/>
  <c r="AB172" i="14"/>
  <c r="AG172" i="14"/>
  <c r="AB167" i="14"/>
  <c r="AG167" i="14"/>
  <c r="AH188" i="12"/>
  <c r="AA188" i="12"/>
  <c r="AB32" i="12"/>
  <c r="AG32" i="12"/>
  <c r="AB128" i="12"/>
  <c r="AG128" i="12"/>
  <c r="AG245" i="14"/>
  <c r="AB245" i="14"/>
  <c r="AH274" i="13"/>
  <c r="AA274" i="13"/>
  <c r="AH254" i="14"/>
  <c r="AA254" i="14"/>
  <c r="AB188" i="13"/>
  <c r="AG188" i="13"/>
  <c r="AG60" i="12"/>
  <c r="AB60" i="12"/>
  <c r="AH268" i="12"/>
  <c r="AA268" i="12"/>
  <c r="AB222" i="12"/>
  <c r="AG222" i="12"/>
  <c r="AG24" i="12"/>
  <c r="AB24" i="12"/>
  <c r="AB305" i="14"/>
  <c r="AG305" i="14"/>
  <c r="AB78" i="12"/>
  <c r="AG78" i="12"/>
  <c r="AB149" i="13"/>
  <c r="AG149" i="13"/>
  <c r="AG220" i="13"/>
  <c r="AB220" i="13"/>
  <c r="AB292" i="14"/>
  <c r="AG292" i="14"/>
  <c r="AG237" i="14"/>
  <c r="AB237" i="14"/>
  <c r="AH282" i="13"/>
  <c r="AA282" i="13"/>
  <c r="AG269" i="12"/>
  <c r="AB269" i="12"/>
  <c r="AG82" i="13"/>
  <c r="AB82" i="13"/>
  <c r="AB189" i="13"/>
  <c r="AG189" i="13"/>
  <c r="AB182" i="13"/>
  <c r="AG182" i="13"/>
  <c r="AG73" i="13"/>
  <c r="AB73" i="13"/>
  <c r="AG85" i="14"/>
  <c r="AB85" i="14"/>
  <c r="AB209" i="12"/>
  <c r="AG209" i="12"/>
  <c r="AB59" i="12"/>
  <c r="AG59" i="12"/>
  <c r="AG253" i="13"/>
  <c r="AB253" i="13"/>
  <c r="AB23" i="14"/>
  <c r="AG23" i="14"/>
  <c r="AB71" i="14"/>
  <c r="AG71" i="14"/>
  <c r="AB31" i="13"/>
  <c r="AG31" i="13"/>
  <c r="AB238" i="13"/>
  <c r="AG238" i="13"/>
  <c r="AB298" i="14"/>
  <c r="AG298" i="14"/>
  <c r="AB287" i="13"/>
  <c r="AG287" i="13"/>
  <c r="AB90" i="14"/>
  <c r="AG90" i="14"/>
  <c r="AB226" i="14"/>
  <c r="AG226" i="14"/>
  <c r="AB87" i="14"/>
  <c r="AG87" i="14"/>
  <c r="AB30" i="13"/>
  <c r="AG30" i="13"/>
  <c r="AB279" i="13"/>
  <c r="AG279" i="13"/>
  <c r="AB160" i="13"/>
  <c r="AG160" i="13"/>
  <c r="AB78" i="13"/>
  <c r="AG78" i="13"/>
  <c r="AB113" i="14"/>
  <c r="AG113" i="14"/>
  <c r="AB200" i="13"/>
  <c r="AG200" i="13"/>
  <c r="AB75" i="13"/>
  <c r="AG75" i="13"/>
  <c r="AB196" i="13"/>
  <c r="AG196" i="13"/>
  <c r="AB35" i="14"/>
  <c r="AG35" i="14"/>
  <c r="AG208" i="14"/>
  <c r="AB208" i="14"/>
  <c r="AB186" i="13"/>
  <c r="AG186" i="13"/>
  <c r="AB176" i="14"/>
  <c r="AG176" i="14"/>
  <c r="AG56" i="13"/>
  <c r="AB56" i="13"/>
  <c r="AB190" i="14"/>
  <c r="AG190" i="14"/>
  <c r="AG70" i="13"/>
  <c r="AB70" i="13"/>
  <c r="AB138" i="13"/>
  <c r="AG138" i="13"/>
  <c r="AG125" i="13"/>
  <c r="AB125" i="13"/>
  <c r="AG67" i="13"/>
  <c r="AB67" i="13"/>
  <c r="AB177" i="14"/>
  <c r="AG177" i="14"/>
  <c r="AG101" i="13"/>
  <c r="AB101" i="13"/>
  <c r="AB103" i="14"/>
  <c r="AG103" i="14"/>
  <c r="AB228" i="14"/>
  <c r="AG228" i="14"/>
  <c r="AH227" i="12"/>
  <c r="AA227" i="12"/>
  <c r="AZ8" i="13"/>
  <c r="AX8" i="13"/>
  <c r="AB225" i="14"/>
  <c r="AG225" i="14"/>
  <c r="AH56" i="12"/>
  <c r="AA56" i="12"/>
  <c r="AH98" i="14"/>
  <c r="AA98" i="14"/>
  <c r="AG284" i="12"/>
  <c r="AB284" i="12"/>
  <c r="AH261" i="14"/>
  <c r="AA261" i="14"/>
  <c r="AH281" i="13"/>
  <c r="AA281" i="13"/>
  <c r="AH170" i="14"/>
  <c r="AA170" i="14"/>
  <c r="AG93" i="14"/>
  <c r="AB93" i="14"/>
  <c r="AH283" i="13"/>
  <c r="AA283" i="13"/>
  <c r="AZ12" i="13"/>
  <c r="AX12" i="13"/>
  <c r="AH204" i="12"/>
  <c r="AA204" i="12"/>
  <c r="AH116" i="12"/>
  <c r="AA116" i="12"/>
  <c r="AH302" i="14"/>
  <c r="AA302" i="14"/>
  <c r="AH270" i="12"/>
  <c r="AA270" i="12"/>
  <c r="AH268" i="14"/>
  <c r="AA268" i="14"/>
  <c r="AH283" i="14"/>
  <c r="AA283" i="14"/>
  <c r="AH150" i="13"/>
  <c r="AA150" i="13"/>
  <c r="AB120" i="13"/>
  <c r="AG120" i="13"/>
  <c r="AH72" i="12"/>
  <c r="AA72" i="12"/>
  <c r="AZ66" i="8"/>
  <c r="AX66" i="8"/>
  <c r="AH209" i="13"/>
  <c r="AA209" i="13"/>
  <c r="AH212" i="12"/>
  <c r="AA212" i="12"/>
  <c r="AH51" i="12"/>
  <c r="AA51" i="12"/>
  <c r="AH101" i="14"/>
  <c r="AA101" i="14"/>
  <c r="AG94" i="12"/>
  <c r="AB94" i="12"/>
  <c r="AH44" i="13"/>
  <c r="AA44" i="13"/>
  <c r="AB221" i="14"/>
  <c r="AG221" i="14"/>
  <c r="AH307" i="14"/>
  <c r="AA307" i="14"/>
  <c r="AH230" i="13"/>
  <c r="AA230" i="13"/>
  <c r="AG260" i="12"/>
  <c r="AB260" i="12"/>
  <c r="AB201" i="12"/>
  <c r="AG201" i="12"/>
  <c r="AH84" i="13"/>
  <c r="AA84" i="13"/>
  <c r="AH267" i="14"/>
  <c r="AA267" i="14"/>
  <c r="AH279" i="12"/>
  <c r="AA279" i="12"/>
  <c r="AH266" i="12"/>
  <c r="AA266" i="12"/>
  <c r="AH253" i="12"/>
  <c r="AA253" i="12"/>
  <c r="AH141" i="12"/>
  <c r="AA141" i="12"/>
  <c r="AZ2" i="14"/>
  <c r="AX2" i="14"/>
  <c r="AG292" i="12"/>
  <c r="AB292" i="12"/>
  <c r="AG100" i="13"/>
  <c r="AB100" i="13"/>
  <c r="AH23" i="13"/>
  <c r="AA23" i="13"/>
  <c r="AB184" i="12"/>
  <c r="AG184" i="12"/>
  <c r="AH107" i="14"/>
  <c r="AA107" i="14"/>
  <c r="AB217" i="12"/>
  <c r="AG217" i="12"/>
  <c r="AH178" i="12"/>
  <c r="AA178" i="12"/>
  <c r="AH250" i="12"/>
  <c r="AA250" i="12"/>
  <c r="AH118" i="13"/>
  <c r="AA118" i="13"/>
  <c r="AH175" i="14"/>
  <c r="AA175" i="14"/>
  <c r="AH289" i="13"/>
  <c r="AA289" i="13"/>
  <c r="AH66" i="14"/>
  <c r="AA66" i="14"/>
  <c r="AZ16" i="13"/>
  <c r="AX16" i="13"/>
  <c r="AH301" i="14"/>
  <c r="AA301" i="14"/>
  <c r="AH287" i="14"/>
  <c r="AA287" i="14"/>
  <c r="AH268" i="13"/>
  <c r="AA268" i="13"/>
  <c r="AH285" i="13"/>
  <c r="AA285" i="13"/>
  <c r="AH80" i="14"/>
  <c r="AA80" i="14"/>
  <c r="AH112" i="12"/>
  <c r="AA112" i="12"/>
  <c r="AG281" i="13"/>
  <c r="AB281" i="13"/>
  <c r="AB124" i="12"/>
  <c r="AG124" i="12"/>
  <c r="AB264" i="13"/>
  <c r="AG264" i="13"/>
  <c r="AG85" i="13"/>
  <c r="AB85" i="13"/>
  <c r="AG287" i="14"/>
  <c r="AB287" i="14"/>
  <c r="AB250" i="12"/>
  <c r="AG250" i="12"/>
  <c r="AB279" i="12"/>
  <c r="AG279" i="12"/>
  <c r="AG101" i="14"/>
  <c r="AB101" i="14"/>
  <c r="AG72" i="12"/>
  <c r="AB72" i="12"/>
  <c r="AG268" i="14"/>
  <c r="AB268" i="14"/>
  <c r="AG261" i="14"/>
  <c r="AB261" i="14"/>
  <c r="AG128" i="13"/>
  <c r="AB128" i="13"/>
  <c r="AG121" i="13"/>
  <c r="AB121" i="13"/>
  <c r="AG63" i="13"/>
  <c r="AB63" i="13"/>
  <c r="AB169" i="14"/>
  <c r="AG169" i="14"/>
  <c r="AB221" i="13"/>
  <c r="AG221" i="13"/>
  <c r="AB106" i="12"/>
  <c r="AG106" i="12"/>
  <c r="AB143" i="14"/>
  <c r="AG143" i="14"/>
  <c r="AG64" i="12"/>
  <c r="AB64" i="12"/>
  <c r="AB225" i="13"/>
  <c r="AG225" i="13"/>
  <c r="AG277" i="14"/>
  <c r="AB277" i="14"/>
  <c r="AG136" i="12"/>
  <c r="AB136" i="12"/>
  <c r="AG60" i="13"/>
  <c r="AB60" i="13"/>
  <c r="AB286" i="12"/>
  <c r="AG286" i="12"/>
  <c r="AB180" i="12"/>
  <c r="AG180" i="12"/>
  <c r="AB284" i="13"/>
  <c r="AG284" i="13"/>
  <c r="AB104" i="14"/>
  <c r="AG104" i="14"/>
  <c r="AZ10" i="8"/>
  <c r="AX10" i="8"/>
  <c r="AZ17" i="8"/>
  <c r="AX17" i="8"/>
  <c r="AZ33" i="8"/>
  <c r="AX33" i="8"/>
  <c r="AH293" i="8"/>
  <c r="AZ8" i="8"/>
  <c r="AX8" i="8"/>
  <c r="AH333" i="8"/>
  <c r="AZ40" i="8"/>
  <c r="AX40" i="8"/>
  <c r="AG23" i="13"/>
  <c r="AB23" i="13"/>
  <c r="AG207" i="13"/>
  <c r="AB207" i="13"/>
  <c r="AG262" i="12"/>
  <c r="AB262" i="12"/>
  <c r="AB304" i="14"/>
  <c r="AG304" i="14"/>
  <c r="AB213" i="14"/>
  <c r="AG213" i="14"/>
  <c r="AB61" i="13"/>
  <c r="AG61" i="13"/>
  <c r="AG239" i="14"/>
  <c r="AB239" i="14"/>
  <c r="AG155" i="13"/>
  <c r="AB155" i="13"/>
  <c r="AG303" i="14"/>
  <c r="AB303" i="14"/>
  <c r="AB142" i="13"/>
  <c r="AG142" i="13"/>
  <c r="AB83" i="14"/>
  <c r="AG83" i="14"/>
  <c r="AG256" i="13"/>
  <c r="AB256" i="13"/>
  <c r="AB160" i="12"/>
  <c r="AG160" i="12"/>
  <c r="AG61" i="12"/>
  <c r="AB61" i="12"/>
  <c r="AG293" i="12"/>
  <c r="AB293" i="12"/>
  <c r="AB86" i="14"/>
  <c r="AG86" i="14"/>
  <c r="AB163" i="14"/>
  <c r="AG163" i="14"/>
  <c r="AB140" i="12"/>
  <c r="AG140" i="12"/>
  <c r="AG45" i="14"/>
  <c r="AB45" i="14"/>
  <c r="AD297" i="8"/>
  <c r="AA297" i="8"/>
  <c r="AG297" i="8" s="1"/>
  <c r="AA240" i="8"/>
  <c r="AG240" i="8" s="1"/>
  <c r="AB184" i="14"/>
  <c r="AG184" i="14"/>
  <c r="AB51" i="12"/>
  <c r="AG51" i="12"/>
  <c r="AB212" i="12"/>
  <c r="AG212" i="12"/>
  <c r="AB47" i="13"/>
  <c r="AG47" i="13"/>
  <c r="AG192" i="12"/>
  <c r="AB192" i="12"/>
  <c r="AB249" i="14"/>
  <c r="AG249" i="14"/>
  <c r="AG275" i="12"/>
  <c r="AB275" i="12"/>
  <c r="AB241" i="13"/>
  <c r="AG241" i="13"/>
  <c r="AG284" i="14"/>
  <c r="AB284" i="14"/>
  <c r="AB243" i="14"/>
  <c r="AG243" i="14"/>
  <c r="AB247" i="14"/>
  <c r="AG247" i="14"/>
  <c r="AG227" i="13"/>
  <c r="AB227" i="13"/>
  <c r="AG132" i="12"/>
  <c r="AB132" i="12"/>
  <c r="AB144" i="12"/>
  <c r="AG144" i="12"/>
  <c r="AB176" i="13"/>
  <c r="AG176" i="13"/>
  <c r="AG129" i="12"/>
  <c r="AB129" i="12"/>
  <c r="AB217" i="13"/>
  <c r="AG217" i="13"/>
  <c r="AB224" i="13"/>
  <c r="AG224" i="13"/>
  <c r="AB272" i="13"/>
  <c r="AG272" i="13"/>
  <c r="AH116" i="8"/>
  <c r="AD116" i="8" s="1"/>
  <c r="AZ55" i="8"/>
  <c r="AX55" i="8"/>
  <c r="AZ61" i="8"/>
  <c r="AX61" i="8"/>
  <c r="AH284" i="8"/>
  <c r="AA284" i="8" s="1"/>
  <c r="AZ7" i="8"/>
  <c r="AX7" i="8"/>
  <c r="AZ46" i="8"/>
  <c r="AX46" i="8"/>
  <c r="AZ65" i="8"/>
  <c r="AX65" i="8"/>
  <c r="AZ28" i="8"/>
  <c r="AX28" i="8"/>
  <c r="AZ31" i="8"/>
  <c r="AX31" i="8"/>
  <c r="AH327" i="8"/>
  <c r="AD327" i="8" s="1"/>
  <c r="AZ5" i="8"/>
  <c r="AX5" i="8"/>
  <c r="AZ32" i="8"/>
  <c r="AX32" i="8"/>
  <c r="AA321" i="8"/>
  <c r="AG321" i="8" s="1"/>
  <c r="AB266" i="12"/>
  <c r="AG266" i="12"/>
  <c r="AG132" i="13"/>
  <c r="AB132" i="13"/>
  <c r="AG178" i="12"/>
  <c r="AB178" i="12"/>
  <c r="AG208" i="12"/>
  <c r="AB208" i="12"/>
  <c r="AB307" i="14"/>
  <c r="AG307" i="14"/>
  <c r="AB270" i="12"/>
  <c r="AG270" i="12"/>
  <c r="AG62" i="14"/>
  <c r="AB62" i="14"/>
  <c r="AB66" i="14"/>
  <c r="AG66" i="14"/>
  <c r="AB267" i="14"/>
  <c r="AG267" i="14"/>
  <c r="AG302" i="14"/>
  <c r="AB302" i="14"/>
  <c r="AB227" i="12"/>
  <c r="AG227" i="12"/>
  <c r="AG274" i="13"/>
  <c r="AB274" i="13"/>
  <c r="AG136" i="14"/>
  <c r="AB136" i="14"/>
  <c r="AG60" i="14"/>
  <c r="AB60" i="14"/>
  <c r="AG54" i="14"/>
  <c r="AB54" i="14"/>
  <c r="AB57" i="13"/>
  <c r="AG57" i="13"/>
  <c r="AG297" i="13"/>
  <c r="AB297" i="13"/>
  <c r="AG54" i="13"/>
  <c r="AB54" i="13"/>
  <c r="AB188" i="14"/>
  <c r="AG188" i="14"/>
  <c r="AG70" i="14"/>
  <c r="AB70" i="14"/>
  <c r="AG104" i="12"/>
  <c r="AB104" i="12"/>
  <c r="AG168" i="12"/>
  <c r="AB168" i="12"/>
  <c r="AB97" i="14"/>
  <c r="AG97" i="14"/>
  <c r="AB164" i="12"/>
  <c r="AG164" i="12"/>
  <c r="AG240" i="12"/>
  <c r="AB240" i="12"/>
  <c r="AB263" i="14"/>
  <c r="AG263" i="14"/>
  <c r="AB115" i="12"/>
  <c r="AG115" i="12"/>
  <c r="AG239" i="12"/>
  <c r="AB239" i="12"/>
  <c r="AB136" i="13"/>
  <c r="AG136" i="13"/>
  <c r="AB277" i="13"/>
  <c r="AG277" i="13"/>
  <c r="AB255" i="14"/>
  <c r="AG255" i="14"/>
  <c r="AB100" i="12"/>
  <c r="AG100" i="12"/>
  <c r="AZ12" i="8"/>
  <c r="AX12" i="8"/>
  <c r="AZ64" i="8"/>
  <c r="AX64" i="8"/>
  <c r="AZ20" i="8"/>
  <c r="AX20" i="8"/>
  <c r="AH138" i="8"/>
  <c r="AD138" i="8" s="1"/>
  <c r="AZ14" i="8"/>
  <c r="AX14" i="8"/>
  <c r="AZ16" i="8"/>
  <c r="AX16" i="8"/>
  <c r="AZ53" i="8"/>
  <c r="AX53" i="8"/>
  <c r="AZ48" i="8"/>
  <c r="AX48" i="8"/>
  <c r="AZ21" i="8"/>
  <c r="AX21" i="8"/>
  <c r="AZ62" i="8"/>
  <c r="AX62" i="8"/>
  <c r="AZ26" i="8"/>
  <c r="AX26" i="8"/>
  <c r="AH204" i="8"/>
  <c r="AA204" i="8" s="1"/>
  <c r="AB268" i="13"/>
  <c r="AG268" i="13"/>
  <c r="AB204" i="12"/>
  <c r="AG204" i="12"/>
  <c r="AB215" i="13"/>
  <c r="AG215" i="13"/>
  <c r="AB301" i="14"/>
  <c r="AG301" i="14"/>
  <c r="AG283" i="13"/>
  <c r="AB283" i="13"/>
  <c r="AG254" i="14"/>
  <c r="AB254" i="14"/>
  <c r="AB181" i="14"/>
  <c r="AG181" i="14"/>
  <c r="AG112" i="12"/>
  <c r="AB112" i="12"/>
  <c r="AG209" i="13"/>
  <c r="AB209" i="13"/>
  <c r="AG73" i="14"/>
  <c r="AB73" i="14"/>
  <c r="AB66" i="13"/>
  <c r="AG66" i="13"/>
  <c r="AB241" i="14"/>
  <c r="AG241" i="14"/>
  <c r="AG162" i="14"/>
  <c r="AB162" i="14"/>
  <c r="AG248" i="13"/>
  <c r="AB248" i="13"/>
  <c r="AB124" i="14"/>
  <c r="AG124" i="14"/>
  <c r="AG94" i="14"/>
  <c r="AB94" i="14"/>
  <c r="AG274" i="12"/>
  <c r="AB274" i="12"/>
  <c r="AB219" i="13"/>
  <c r="AG219" i="13"/>
  <c r="AG286" i="14"/>
  <c r="AB286" i="14"/>
  <c r="AB62" i="13"/>
  <c r="AG62" i="13"/>
  <c r="AG53" i="14"/>
  <c r="AB53" i="14"/>
  <c r="AB135" i="14"/>
  <c r="AG135" i="14"/>
  <c r="AB105" i="14"/>
  <c r="AG105" i="14"/>
  <c r="AB43" i="14"/>
  <c r="AG43" i="14"/>
  <c r="AB283" i="14"/>
  <c r="AG283" i="14"/>
  <c r="AG89" i="13"/>
  <c r="AB89" i="13"/>
  <c r="AB251" i="13"/>
  <c r="AG251" i="13"/>
  <c r="AB230" i="13"/>
  <c r="AG230" i="13"/>
  <c r="AB107" i="14"/>
  <c r="AG107" i="14"/>
  <c r="AG84" i="13"/>
  <c r="AB84" i="13"/>
  <c r="AB150" i="13"/>
  <c r="AG150" i="13"/>
  <c r="AG98" i="14"/>
  <c r="AB98" i="14"/>
  <c r="AB282" i="13"/>
  <c r="AG282" i="13"/>
  <c r="AB188" i="12"/>
  <c r="AG188" i="12"/>
  <c r="AB80" i="14"/>
  <c r="AG80" i="14"/>
  <c r="AC11" i="14"/>
  <c r="AB289" i="13"/>
  <c r="AG289" i="13"/>
  <c r="AG141" i="12"/>
  <c r="AB141" i="12"/>
  <c r="AB44" i="13"/>
  <c r="AG44" i="13"/>
  <c r="AC11" i="13"/>
  <c r="AG170" i="14"/>
  <c r="AB170" i="14"/>
  <c r="AB56" i="12"/>
  <c r="AG56" i="12"/>
  <c r="AB268" i="12"/>
  <c r="AG268" i="12"/>
  <c r="AB118" i="12"/>
  <c r="AG118" i="12"/>
  <c r="AB195" i="12"/>
  <c r="AG195" i="12"/>
  <c r="AB266" i="13"/>
  <c r="AG266" i="13"/>
  <c r="AB259" i="14"/>
  <c r="AG259" i="14"/>
  <c r="AB84" i="12"/>
  <c r="AG84" i="12"/>
  <c r="AG116" i="13"/>
  <c r="AB116" i="13"/>
  <c r="AB88" i="13"/>
  <c r="AG88" i="13"/>
  <c r="AG173" i="12"/>
  <c r="AB173" i="12"/>
  <c r="AB75" i="14"/>
  <c r="AG75" i="14"/>
  <c r="AB257" i="14"/>
  <c r="AG257" i="14"/>
  <c r="AB78" i="14"/>
  <c r="AG78" i="14"/>
  <c r="AG79" i="14"/>
  <c r="AB79" i="14"/>
  <c r="AB22" i="14"/>
  <c r="AG22" i="14"/>
  <c r="AG102" i="12"/>
  <c r="AB102" i="12"/>
  <c r="AG233" i="14"/>
  <c r="AB233" i="14"/>
  <c r="AB218" i="12"/>
  <c r="AG218" i="12"/>
  <c r="AB230" i="12"/>
  <c r="AG230" i="12"/>
  <c r="AB205" i="13"/>
  <c r="AG205" i="13"/>
  <c r="AG294" i="12"/>
  <c r="AB294" i="12"/>
  <c r="AB251" i="14"/>
  <c r="AG251" i="14"/>
  <c r="AZ50" i="8"/>
  <c r="AX50" i="8"/>
  <c r="AZ3" i="8"/>
  <c r="AX3" i="8"/>
  <c r="AZ51" i="8"/>
  <c r="AX51" i="8"/>
  <c r="AH120" i="8"/>
  <c r="AD120" i="8" s="1"/>
  <c r="AZ22" i="8"/>
  <c r="AX22" i="8"/>
  <c r="AZ38" i="8"/>
  <c r="AX38" i="8"/>
  <c r="AZ9" i="8"/>
  <c r="AX9" i="8"/>
  <c r="AH147" i="8"/>
  <c r="AA147" i="8" s="1"/>
  <c r="AZ25" i="8"/>
  <c r="AX25" i="8"/>
  <c r="AH30" i="8"/>
  <c r="AA30" i="8" s="1"/>
  <c r="AG30" i="8" s="1"/>
  <c r="AB118" i="13"/>
  <c r="AG118" i="13"/>
  <c r="AG278" i="14"/>
  <c r="AB278" i="14"/>
  <c r="AG267" i="13"/>
  <c r="AB267" i="13"/>
  <c r="AB285" i="13"/>
  <c r="AG285" i="13"/>
  <c r="AB175" i="14"/>
  <c r="AG175" i="14"/>
  <c r="AG253" i="12"/>
  <c r="AB253" i="12"/>
  <c r="AB116" i="12"/>
  <c r="AG116" i="12"/>
  <c r="AB252" i="14"/>
  <c r="AG252" i="14"/>
  <c r="AB229" i="14"/>
  <c r="AG229" i="14"/>
  <c r="AB290" i="12"/>
  <c r="AG290" i="12"/>
  <c r="AB279" i="14"/>
  <c r="AG279" i="14"/>
  <c r="AB216" i="12"/>
  <c r="AG216" i="12"/>
  <c r="AG255" i="13"/>
  <c r="AB255" i="13"/>
  <c r="AB239" i="13"/>
  <c r="AG239" i="13"/>
  <c r="AB74" i="12"/>
  <c r="AG74" i="12"/>
  <c r="AB299" i="12"/>
  <c r="AG299" i="12"/>
  <c r="AG92" i="12"/>
  <c r="AB92" i="12"/>
  <c r="AG233" i="13"/>
  <c r="AB233" i="13"/>
  <c r="AG46" i="13"/>
  <c r="AB46" i="13"/>
  <c r="AB28" i="12"/>
  <c r="AG28" i="12"/>
  <c r="AC11" i="12"/>
  <c r="AB297" i="14"/>
  <c r="AG297" i="14"/>
  <c r="AB92" i="13"/>
  <c r="AG92" i="13"/>
  <c r="AB276" i="14"/>
  <c r="AG276" i="14"/>
  <c r="AZ54" i="8"/>
  <c r="AX54" i="8"/>
  <c r="AZ34" i="8"/>
  <c r="AX34" i="8"/>
  <c r="AH69" i="8"/>
  <c r="AD69" i="8" s="1"/>
  <c r="AZ44" i="8"/>
  <c r="AX44" i="8"/>
  <c r="AZ13" i="8"/>
  <c r="AX13" i="8"/>
  <c r="AD332" i="8"/>
  <c r="AA116" i="8"/>
  <c r="AB116" i="8" s="1"/>
  <c r="AB297" i="8"/>
  <c r="AA327" i="8"/>
  <c r="AG327" i="8" s="1"/>
  <c r="AB321" i="8"/>
  <c r="C11" i="14"/>
  <c r="C11" i="12"/>
  <c r="C12" i="14"/>
  <c r="C12" i="6"/>
  <c r="C12" i="12"/>
  <c r="C11" i="13"/>
  <c r="C12" i="13"/>
  <c r="C11" i="6"/>
  <c r="C11" i="10"/>
  <c r="C12" i="10"/>
  <c r="AG53" i="8" l="1"/>
  <c r="AB53" i="8"/>
  <c r="AJ183" i="8"/>
  <c r="AI183" i="8"/>
  <c r="AK183" i="8"/>
  <c r="AJ251" i="8"/>
  <c r="AI251" i="8"/>
  <c r="AK251" i="8"/>
  <c r="AI275" i="8"/>
  <c r="AK275" i="8"/>
  <c r="AJ275" i="8"/>
  <c r="AD168" i="8"/>
  <c r="AA168" i="8"/>
  <c r="AG168" i="8" s="1"/>
  <c r="AA120" i="8"/>
  <c r="Z213" i="8"/>
  <c r="G213" i="8"/>
  <c r="I137" i="8"/>
  <c r="Q137" i="8" s="1"/>
  <c r="AC137" i="8"/>
  <c r="Z98" i="8"/>
  <c r="G98" i="8"/>
  <c r="U49" i="8"/>
  <c r="AU49" i="8"/>
  <c r="AT49" i="8" s="1"/>
  <c r="AS49" i="8" s="1"/>
  <c r="AR49" i="8" s="1"/>
  <c r="AQ49" i="8" s="1"/>
  <c r="AP49" i="8" s="1"/>
  <c r="AO49" i="8" s="1"/>
  <c r="AN49" i="8" s="1"/>
  <c r="AM49" i="8" s="1"/>
  <c r="AL49" i="8" s="1"/>
  <c r="AI49" i="8" s="1"/>
  <c r="Z49" i="8"/>
  <c r="E204" i="15"/>
  <c r="F250" i="8"/>
  <c r="AU250" i="8" s="1"/>
  <c r="AT250" i="8" s="1"/>
  <c r="AS250" i="8" s="1"/>
  <c r="AR250" i="8" s="1"/>
  <c r="AQ250" i="8" s="1"/>
  <c r="AP250" i="8" s="1"/>
  <c r="AO250" i="8" s="1"/>
  <c r="AN250" i="8" s="1"/>
  <c r="AM250" i="8" s="1"/>
  <c r="AL250" i="8" s="1"/>
  <c r="E196" i="15"/>
  <c r="F239" i="8"/>
  <c r="AU239" i="8" s="1"/>
  <c r="E188" i="15"/>
  <c r="F228" i="8"/>
  <c r="E180" i="15"/>
  <c r="F220" i="8"/>
  <c r="F212" i="8"/>
  <c r="E172" i="15"/>
  <c r="F145" i="8"/>
  <c r="E108" i="15"/>
  <c r="AC337" i="8"/>
  <c r="AB327" i="8"/>
  <c r="AA138" i="8"/>
  <c r="AB240" i="8"/>
  <c r="Z144" i="8"/>
  <c r="AU144" i="8"/>
  <c r="AT144" i="8" s="1"/>
  <c r="AS144" i="8" s="1"/>
  <c r="AR144" i="8" s="1"/>
  <c r="AQ144" i="8" s="1"/>
  <c r="AP144" i="8" s="1"/>
  <c r="AO144" i="8" s="1"/>
  <c r="AN144" i="8" s="1"/>
  <c r="AM144" i="8" s="1"/>
  <c r="AL144" i="8" s="1"/>
  <c r="G144" i="8"/>
  <c r="E139" i="15"/>
  <c r="F179" i="8"/>
  <c r="G318" i="8"/>
  <c r="K318" i="8" s="1"/>
  <c r="Z318" i="8"/>
  <c r="AC318" i="8" s="1"/>
  <c r="F314" i="8"/>
  <c r="E280" i="15"/>
  <c r="F291" i="8"/>
  <c r="E276" i="15"/>
  <c r="Z267" i="8"/>
  <c r="G267" i="8"/>
  <c r="K267" i="8" s="1"/>
  <c r="AU267" i="8"/>
  <c r="AT267" i="8" s="1"/>
  <c r="AS267" i="8" s="1"/>
  <c r="AR267" i="8" s="1"/>
  <c r="AQ267" i="8" s="1"/>
  <c r="AP267" i="8" s="1"/>
  <c r="AO267" i="8" s="1"/>
  <c r="AN267" i="8" s="1"/>
  <c r="AM267" i="8" s="1"/>
  <c r="AL267" i="8" s="1"/>
  <c r="Z24" i="8"/>
  <c r="AC24" i="8" s="1"/>
  <c r="G24" i="8"/>
  <c r="H24" i="8" s="1"/>
  <c r="Q24" i="8" s="1"/>
  <c r="K279" i="8"/>
  <c r="F180" i="8"/>
  <c r="E140" i="15"/>
  <c r="G317" i="8"/>
  <c r="K317" i="8" s="1"/>
  <c r="Z317" i="8"/>
  <c r="AC317" i="8" s="1"/>
  <c r="AU317" i="8"/>
  <c r="G296" i="8"/>
  <c r="Z296" i="8"/>
  <c r="AU296" i="8"/>
  <c r="AT296" i="8" s="1"/>
  <c r="AS296" i="8" s="1"/>
  <c r="AR296" i="8" s="1"/>
  <c r="AQ296" i="8" s="1"/>
  <c r="AP296" i="8" s="1"/>
  <c r="AO296" i="8" s="1"/>
  <c r="AN296" i="8" s="1"/>
  <c r="AM296" i="8" s="1"/>
  <c r="AL296" i="8" s="1"/>
  <c r="G333" i="8"/>
  <c r="Z333" i="8"/>
  <c r="AA333" i="8" s="1"/>
  <c r="G254" i="8"/>
  <c r="Z254" i="8"/>
  <c r="AU254" i="8"/>
  <c r="AT254" i="8" s="1"/>
  <c r="AS254" i="8" s="1"/>
  <c r="AR254" i="8" s="1"/>
  <c r="AQ254" i="8" s="1"/>
  <c r="AP254" i="8" s="1"/>
  <c r="AO254" i="8" s="1"/>
  <c r="AN254" i="8" s="1"/>
  <c r="AM254" i="8" s="1"/>
  <c r="AL254" i="8" s="1"/>
  <c r="G235" i="8"/>
  <c r="Z235" i="8"/>
  <c r="AU235" i="8"/>
  <c r="AT235" i="8" s="1"/>
  <c r="AS235" i="8" s="1"/>
  <c r="AR235" i="8" s="1"/>
  <c r="AQ235" i="8" s="1"/>
  <c r="AP235" i="8" s="1"/>
  <c r="AO235" i="8" s="1"/>
  <c r="AN235" i="8" s="1"/>
  <c r="AM235" i="8" s="1"/>
  <c r="AL235" i="8" s="1"/>
  <c r="AC219" i="8"/>
  <c r="J219" i="8"/>
  <c r="Z210" i="8"/>
  <c r="G210" i="8"/>
  <c r="AU210" i="8"/>
  <c r="Z166" i="8"/>
  <c r="G166" i="8"/>
  <c r="AU166" i="8"/>
  <c r="AT166" i="8" s="1"/>
  <c r="AS166" i="8" s="1"/>
  <c r="AR166" i="8" s="1"/>
  <c r="AQ166" i="8" s="1"/>
  <c r="AP166" i="8" s="1"/>
  <c r="AO166" i="8" s="1"/>
  <c r="AN166" i="8" s="1"/>
  <c r="AM166" i="8" s="1"/>
  <c r="AL166" i="8" s="1"/>
  <c r="Z114" i="8"/>
  <c r="G114" i="8"/>
  <c r="E265" i="15"/>
  <c r="F247" i="8"/>
  <c r="AU247" i="8" s="1"/>
  <c r="AT247" i="8" s="1"/>
  <c r="AS247" i="8" s="1"/>
  <c r="AR247" i="8" s="1"/>
  <c r="AQ247" i="8" s="1"/>
  <c r="AP247" i="8" s="1"/>
  <c r="AO247" i="8" s="1"/>
  <c r="AN247" i="8" s="1"/>
  <c r="AM247" i="8" s="1"/>
  <c r="AL247" i="8" s="1"/>
  <c r="F128" i="8"/>
  <c r="E92" i="15"/>
  <c r="G322" i="8"/>
  <c r="K322" i="8" s="1"/>
  <c r="AU322" i="8"/>
  <c r="AT322" i="8" s="1"/>
  <c r="AS322" i="8" s="1"/>
  <c r="AR322" i="8" s="1"/>
  <c r="AQ322" i="8" s="1"/>
  <c r="AP322" i="8" s="1"/>
  <c r="AO322" i="8" s="1"/>
  <c r="AN322" i="8" s="1"/>
  <c r="AM322" i="8" s="1"/>
  <c r="AL322" i="8" s="1"/>
  <c r="AI322" i="8" s="1"/>
  <c r="Z322" i="8"/>
  <c r="AC322" i="8" s="1"/>
  <c r="G312" i="8"/>
  <c r="AU312" i="8"/>
  <c r="AT312" i="8" s="1"/>
  <c r="AS312" i="8" s="1"/>
  <c r="AR312" i="8" s="1"/>
  <c r="AQ312" i="8" s="1"/>
  <c r="AP312" i="8" s="1"/>
  <c r="AO312" i="8" s="1"/>
  <c r="AN312" i="8" s="1"/>
  <c r="AM312" i="8" s="1"/>
  <c r="AL312" i="8" s="1"/>
  <c r="Z312" i="8"/>
  <c r="G300" i="8"/>
  <c r="Z300" i="8"/>
  <c r="Z338" i="8"/>
  <c r="G338" i="8"/>
  <c r="AD30" i="8"/>
  <c r="AH300" i="8"/>
  <c r="J272" i="8"/>
  <c r="AC272" i="8"/>
  <c r="G234" i="8"/>
  <c r="Z234" i="8"/>
  <c r="AU234" i="8"/>
  <c r="AT234" i="8" s="1"/>
  <c r="AS234" i="8" s="1"/>
  <c r="AR234" i="8" s="1"/>
  <c r="AQ234" i="8" s="1"/>
  <c r="AP234" i="8" s="1"/>
  <c r="AO234" i="8" s="1"/>
  <c r="AN234" i="8" s="1"/>
  <c r="AM234" i="8" s="1"/>
  <c r="AL234" i="8" s="1"/>
  <c r="Z148" i="8"/>
  <c r="G148" i="8"/>
  <c r="Z76" i="8"/>
  <c r="G76" i="8"/>
  <c r="AU76" i="8"/>
  <c r="AT76" i="8" s="1"/>
  <c r="AS76" i="8" s="1"/>
  <c r="AR76" i="8" s="1"/>
  <c r="AQ76" i="8" s="1"/>
  <c r="AP76" i="8" s="1"/>
  <c r="AO76" i="8" s="1"/>
  <c r="AN76" i="8" s="1"/>
  <c r="AM76" i="8" s="1"/>
  <c r="AL76" i="8" s="1"/>
  <c r="G61" i="8"/>
  <c r="I61" i="8" s="1"/>
  <c r="Q61" i="8" s="1"/>
  <c r="Z61" i="8"/>
  <c r="E274" i="15"/>
  <c r="F289" i="8"/>
  <c r="F192" i="8"/>
  <c r="E152" i="15"/>
  <c r="E123" i="15"/>
  <c r="F163" i="8"/>
  <c r="K316" i="8"/>
  <c r="AC316" i="8"/>
  <c r="Z305" i="8"/>
  <c r="G305" i="8"/>
  <c r="K305" i="8" s="1"/>
  <c r="AU305" i="8"/>
  <c r="G299" i="8"/>
  <c r="Z299" i="8"/>
  <c r="AG342" i="8"/>
  <c r="AH46" i="8"/>
  <c r="AD46" i="8" s="1"/>
  <c r="AT320" i="8"/>
  <c r="AS320" i="8" s="1"/>
  <c r="AR320" i="8" s="1"/>
  <c r="AQ320" i="8" s="1"/>
  <c r="AP320" i="8" s="1"/>
  <c r="AO320" i="8" s="1"/>
  <c r="AN320" i="8" s="1"/>
  <c r="AM320" i="8" s="1"/>
  <c r="AL320" i="8" s="1"/>
  <c r="Z225" i="8"/>
  <c r="G225" i="8"/>
  <c r="AU225" i="8"/>
  <c r="I208" i="8"/>
  <c r="Q208" i="8" s="1"/>
  <c r="AC208" i="8"/>
  <c r="Z202" i="8"/>
  <c r="AU202" i="8"/>
  <c r="U202" i="8"/>
  <c r="I156" i="8"/>
  <c r="Q156" i="8" s="1"/>
  <c r="AC156" i="8"/>
  <c r="I45" i="8"/>
  <c r="Q45" i="8" s="1"/>
  <c r="AC45" i="8"/>
  <c r="F164" i="8"/>
  <c r="E124" i="15"/>
  <c r="K304" i="8"/>
  <c r="AC304" i="8"/>
  <c r="Z325" i="8"/>
  <c r="AC325" i="8" s="1"/>
  <c r="G325" i="8"/>
  <c r="K325" i="8" s="1"/>
  <c r="AU325" i="8"/>
  <c r="Z340" i="8"/>
  <c r="AU340" i="8"/>
  <c r="AT340" i="8" s="1"/>
  <c r="AS340" i="8" s="1"/>
  <c r="AR340" i="8" s="1"/>
  <c r="AQ340" i="8" s="1"/>
  <c r="AP340" i="8" s="1"/>
  <c r="AO340" i="8" s="1"/>
  <c r="AN340" i="8" s="1"/>
  <c r="AM340" i="8" s="1"/>
  <c r="AL340" i="8" s="1"/>
  <c r="G340" i="8"/>
  <c r="I85" i="8"/>
  <c r="Q85" i="8" s="1"/>
  <c r="AC85" i="8"/>
  <c r="G241" i="8"/>
  <c r="K241" i="8" s="1"/>
  <c r="Z241" i="8"/>
  <c r="I195" i="8"/>
  <c r="Q195" i="8" s="1"/>
  <c r="Z186" i="8"/>
  <c r="G186" i="8"/>
  <c r="I124" i="8"/>
  <c r="Q124" i="8" s="1"/>
  <c r="AC124" i="8"/>
  <c r="Z68" i="8"/>
  <c r="G68" i="8"/>
  <c r="AU68" i="8"/>
  <c r="AT68" i="8" s="1"/>
  <c r="AS68" i="8" s="1"/>
  <c r="AR68" i="8" s="1"/>
  <c r="AQ68" i="8" s="1"/>
  <c r="AP68" i="8" s="1"/>
  <c r="AO68" i="8" s="1"/>
  <c r="AN68" i="8" s="1"/>
  <c r="AM68" i="8" s="1"/>
  <c r="AL68" i="8" s="1"/>
  <c r="Z52" i="8"/>
  <c r="U52" i="8"/>
  <c r="AU52" i="8"/>
  <c r="AT52" i="8" s="1"/>
  <c r="AS52" i="8" s="1"/>
  <c r="AR52" i="8" s="1"/>
  <c r="AQ52" i="8" s="1"/>
  <c r="AP52" i="8" s="1"/>
  <c r="AO52" i="8" s="1"/>
  <c r="AN52" i="8" s="1"/>
  <c r="AM52" i="8" s="1"/>
  <c r="AL52" i="8" s="1"/>
  <c r="E169" i="15"/>
  <c r="F209" i="8"/>
  <c r="G298" i="8"/>
  <c r="K298" i="8" s="1"/>
  <c r="AU298" i="8"/>
  <c r="AT298" i="8" s="1"/>
  <c r="AS298" i="8" s="1"/>
  <c r="Z298" i="8"/>
  <c r="Z334" i="8"/>
  <c r="G334" i="8"/>
  <c r="G331" i="8"/>
  <c r="AU331" i="8"/>
  <c r="AT331" i="8" s="1"/>
  <c r="AS331" i="8" s="1"/>
  <c r="AR331" i="8" s="1"/>
  <c r="AQ331" i="8" s="1"/>
  <c r="AP331" i="8" s="1"/>
  <c r="AO331" i="8" s="1"/>
  <c r="AN331" i="8" s="1"/>
  <c r="AM331" i="8" s="1"/>
  <c r="AL331" i="8" s="1"/>
  <c r="Z331" i="8"/>
  <c r="G263" i="8"/>
  <c r="J263" i="8" s="1"/>
  <c r="Z263" i="8"/>
  <c r="AU263" i="8"/>
  <c r="AT263" i="8" s="1"/>
  <c r="AS263" i="8" s="1"/>
  <c r="Z178" i="8"/>
  <c r="G178" i="8"/>
  <c r="Z153" i="8"/>
  <c r="G153" i="8"/>
  <c r="AU153" i="8"/>
  <c r="AT153" i="8" s="1"/>
  <c r="AS153" i="8" s="1"/>
  <c r="AR153" i="8" s="1"/>
  <c r="AQ153" i="8" s="1"/>
  <c r="AP153" i="8" s="1"/>
  <c r="AO153" i="8" s="1"/>
  <c r="AN153" i="8" s="1"/>
  <c r="AM153" i="8" s="1"/>
  <c r="AL153" i="8" s="1"/>
  <c r="G44" i="8"/>
  <c r="Z44" i="8"/>
  <c r="AU44" i="8"/>
  <c r="AT44" i="8" s="1"/>
  <c r="AS44" i="8" s="1"/>
  <c r="AR44" i="8" s="1"/>
  <c r="AQ44" i="8" s="1"/>
  <c r="AP44" i="8" s="1"/>
  <c r="AO44" i="8" s="1"/>
  <c r="AN44" i="8" s="1"/>
  <c r="AM44" i="8" s="1"/>
  <c r="AL44" i="8" s="1"/>
  <c r="E66" i="15"/>
  <c r="F100" i="8"/>
  <c r="AU100" i="8" s="1"/>
  <c r="AT100" i="8" s="1"/>
  <c r="AS100" i="8" s="1"/>
  <c r="AR100" i="8" s="1"/>
  <c r="AQ100" i="8" s="1"/>
  <c r="AP100" i="8" s="1"/>
  <c r="AO100" i="8" s="1"/>
  <c r="AN100" i="8" s="1"/>
  <c r="AM100" i="8" s="1"/>
  <c r="AL100" i="8" s="1"/>
  <c r="E50" i="15"/>
  <c r="F82" i="8"/>
  <c r="E31" i="15"/>
  <c r="F64" i="8"/>
  <c r="E24" i="15"/>
  <c r="F57" i="8"/>
  <c r="G308" i="8"/>
  <c r="Z308" i="8"/>
  <c r="Z326" i="8"/>
  <c r="AU326" i="8"/>
  <c r="AT326" i="8" s="1"/>
  <c r="AS326" i="8" s="1"/>
  <c r="AR326" i="8" s="1"/>
  <c r="AQ326" i="8" s="1"/>
  <c r="AP326" i="8" s="1"/>
  <c r="AO326" i="8" s="1"/>
  <c r="AN326" i="8" s="1"/>
  <c r="AM326" i="8" s="1"/>
  <c r="AL326" i="8" s="1"/>
  <c r="G326" i="8"/>
  <c r="AC132" i="8"/>
  <c r="Z185" i="8"/>
  <c r="G158" i="8"/>
  <c r="G147" i="8"/>
  <c r="G143" i="8"/>
  <c r="G75" i="8"/>
  <c r="I75" i="8" s="1"/>
  <c r="Q75" i="8" s="1"/>
  <c r="G67" i="8"/>
  <c r="G265" i="8"/>
  <c r="K265" i="8" s="1"/>
  <c r="Z256" i="8"/>
  <c r="AC256" i="8" s="1"/>
  <c r="G252" i="8"/>
  <c r="Z227" i="8"/>
  <c r="G222" i="8"/>
  <c r="G217" i="8"/>
  <c r="G204" i="8"/>
  <c r="G200" i="8"/>
  <c r="I200" i="8" s="1"/>
  <c r="Q200" i="8" s="1"/>
  <c r="Z195" i="8"/>
  <c r="AC195" i="8" s="1"/>
  <c r="G161" i="8"/>
  <c r="G151" i="8"/>
  <c r="G119" i="8"/>
  <c r="Z91" i="8"/>
  <c r="AC91" i="8" s="1"/>
  <c r="G70" i="8"/>
  <c r="G22" i="8"/>
  <c r="Z279" i="8"/>
  <c r="AC279" i="8" s="1"/>
  <c r="Z39" i="8"/>
  <c r="AC39" i="8" s="1"/>
  <c r="E216" i="15"/>
  <c r="E213" i="15"/>
  <c r="O325" i="8"/>
  <c r="R325" i="8" s="1"/>
  <c r="T325" i="8" s="1"/>
  <c r="AC236" i="8"/>
  <c r="AC230" i="8"/>
  <c r="AC211" i="8"/>
  <c r="AC173" i="8"/>
  <c r="AC133" i="8"/>
  <c r="AC198" i="8"/>
  <c r="Z154" i="8"/>
  <c r="G99" i="8"/>
  <c r="G352" i="8"/>
  <c r="Z352" i="8"/>
  <c r="O352" i="8"/>
  <c r="R352" i="8" s="1"/>
  <c r="T352" i="8" s="1"/>
  <c r="AU352" i="8"/>
  <c r="O40" i="10"/>
  <c r="R40" i="10" s="1"/>
  <c r="T40" i="10" s="1"/>
  <c r="O70" i="12"/>
  <c r="R70" i="12" s="1"/>
  <c r="T70" i="12" s="1"/>
  <c r="O121" i="13"/>
  <c r="R121" i="13" s="1"/>
  <c r="T121" i="13" s="1"/>
  <c r="O61" i="10"/>
  <c r="R61" i="10" s="1"/>
  <c r="T61" i="10" s="1"/>
  <c r="O177" i="10"/>
  <c r="R177" i="10" s="1"/>
  <c r="T177" i="10" s="1"/>
  <c r="O207" i="10"/>
  <c r="R207" i="10" s="1"/>
  <c r="T207" i="10" s="1"/>
  <c r="O236" i="10"/>
  <c r="R236" i="10" s="1"/>
  <c r="T236" i="10" s="1"/>
  <c r="O195" i="10"/>
  <c r="R195" i="10" s="1"/>
  <c r="T195" i="10" s="1"/>
  <c r="O154" i="10"/>
  <c r="R154" i="10" s="1"/>
  <c r="T154" i="10" s="1"/>
  <c r="O270" i="10"/>
  <c r="R270" i="10" s="1"/>
  <c r="T270" i="10" s="1"/>
  <c r="O145" i="10"/>
  <c r="R145" i="10" s="1"/>
  <c r="T145" i="10" s="1"/>
  <c r="O138" i="13"/>
  <c r="R138" i="13" s="1"/>
  <c r="T138" i="13" s="1"/>
  <c r="O111" i="13"/>
  <c r="R111" i="13" s="1"/>
  <c r="T111" i="13" s="1"/>
  <c r="O102" i="10"/>
  <c r="R102" i="10" s="1"/>
  <c r="T102" i="10" s="1"/>
  <c r="O104" i="10"/>
  <c r="R104" i="10" s="1"/>
  <c r="T104" i="10" s="1"/>
  <c r="O345" i="8"/>
  <c r="R345" i="8" s="1"/>
  <c r="T345" i="8" s="1"/>
  <c r="O335" i="8"/>
  <c r="R335" i="8" s="1"/>
  <c r="T335" i="8" s="1"/>
  <c r="BL69" i="8"/>
  <c r="AW70" i="8"/>
  <c r="AY69" i="8"/>
  <c r="BA67" i="8"/>
  <c r="BB67" i="8"/>
  <c r="BK68" i="8"/>
  <c r="BJ68" i="8" s="1"/>
  <c r="BI68" i="8" s="1"/>
  <c r="BH68" i="8" s="1"/>
  <c r="BG68" i="8" s="1"/>
  <c r="BF68" i="8" s="1"/>
  <c r="BE68" i="8" s="1"/>
  <c r="BD68" i="8" s="1"/>
  <c r="BC68" i="8" s="1"/>
  <c r="BK69" i="8"/>
  <c r="BJ69" i="8" s="1"/>
  <c r="BI69" i="8" s="1"/>
  <c r="BH69" i="8" s="1"/>
  <c r="BG69" i="8" s="1"/>
  <c r="BF69" i="8" s="1"/>
  <c r="BE69" i="8" s="1"/>
  <c r="BD69" i="8" s="1"/>
  <c r="BC69" i="8" s="1"/>
  <c r="O285" i="6"/>
  <c r="R285" i="6" s="1"/>
  <c r="T285" i="6" s="1"/>
  <c r="O353" i="8"/>
  <c r="R353" i="8" s="1"/>
  <c r="T353" i="8" s="1"/>
  <c r="O253" i="6"/>
  <c r="R253" i="6" s="1"/>
  <c r="T253" i="6" s="1"/>
  <c r="AA268" i="8"/>
  <c r="AD268" i="8"/>
  <c r="AJ274" i="8"/>
  <c r="AK274" i="8"/>
  <c r="AI274" i="8"/>
  <c r="AK188" i="8"/>
  <c r="AJ188" i="8"/>
  <c r="AI188" i="8"/>
  <c r="AB284" i="8"/>
  <c r="AG284" i="8"/>
  <c r="AD98" i="8"/>
  <c r="AA98" i="8"/>
  <c r="AB146" i="8"/>
  <c r="AG146" i="8"/>
  <c r="AI160" i="8"/>
  <c r="AK160" i="8"/>
  <c r="AJ160" i="8"/>
  <c r="AH160" i="8" s="1"/>
  <c r="AB204" i="8"/>
  <c r="AG204" i="8"/>
  <c r="AI133" i="8"/>
  <c r="AJ133" i="8"/>
  <c r="AH133" i="8" s="1"/>
  <c r="AD133" i="8" s="1"/>
  <c r="AK133" i="8"/>
  <c r="AA300" i="8"/>
  <c r="AD300" i="8"/>
  <c r="AI70" i="8"/>
  <c r="AH70" i="8" s="1"/>
  <c r="AJ70" i="8"/>
  <c r="AI227" i="8"/>
  <c r="AK227" i="8"/>
  <c r="AT193" i="8"/>
  <c r="AS193" i="8" s="1"/>
  <c r="AR193" i="8" s="1"/>
  <c r="AQ193" i="8" s="1"/>
  <c r="AP193" i="8" s="1"/>
  <c r="AO193" i="8" s="1"/>
  <c r="AN193" i="8" s="1"/>
  <c r="AM193" i="8" s="1"/>
  <c r="AL193" i="8" s="1"/>
  <c r="AC122" i="8"/>
  <c r="AI303" i="8"/>
  <c r="AH303" i="8" s="1"/>
  <c r="AK336" i="8"/>
  <c r="AI123" i="8"/>
  <c r="AJ123" i="8"/>
  <c r="AK123" i="8"/>
  <c r="AJ234" i="8"/>
  <c r="AK234" i="8"/>
  <c r="AI234" i="8"/>
  <c r="AJ94" i="8"/>
  <c r="AI94" i="8"/>
  <c r="AH94" i="8" s="1"/>
  <c r="AD94" i="8" s="1"/>
  <c r="AK94" i="8"/>
  <c r="AI312" i="8"/>
  <c r="AJ312" i="8"/>
  <c r="AK312" i="8"/>
  <c r="AI283" i="8"/>
  <c r="AJ283" i="8"/>
  <c r="AK283" i="8"/>
  <c r="AI161" i="8"/>
  <c r="AJ161" i="8"/>
  <c r="AK161" i="8"/>
  <c r="AJ281" i="8"/>
  <c r="AI281" i="8"/>
  <c r="AK281" i="8"/>
  <c r="AK87" i="8"/>
  <c r="AJ87" i="8"/>
  <c r="AH87" i="8" s="1"/>
  <c r="AI319" i="8"/>
  <c r="AJ319" i="8"/>
  <c r="AK319" i="8"/>
  <c r="AT129" i="8"/>
  <c r="AS129" i="8" s="1"/>
  <c r="AR129" i="8" s="1"/>
  <c r="AQ129" i="8" s="1"/>
  <c r="AP129" i="8" s="1"/>
  <c r="AO129" i="8" s="1"/>
  <c r="AN129" i="8" s="1"/>
  <c r="AM129" i="8" s="1"/>
  <c r="AL129" i="8" s="1"/>
  <c r="AT271" i="8"/>
  <c r="AS271" i="8" s="1"/>
  <c r="AR271" i="8" s="1"/>
  <c r="AQ271" i="8" s="1"/>
  <c r="AP271" i="8" s="1"/>
  <c r="AO271" i="8" s="1"/>
  <c r="AN271" i="8" s="1"/>
  <c r="AM271" i="8" s="1"/>
  <c r="AL271" i="8" s="1"/>
  <c r="AT323" i="8"/>
  <c r="AS323" i="8" s="1"/>
  <c r="AR323" i="8" s="1"/>
  <c r="AQ323" i="8" s="1"/>
  <c r="AP323" i="8" s="1"/>
  <c r="AO323" i="8" s="1"/>
  <c r="AN323" i="8" s="1"/>
  <c r="AM323" i="8" s="1"/>
  <c r="AL323" i="8" s="1"/>
  <c r="AI68" i="8"/>
  <c r="AK68" i="8"/>
  <c r="AG116" i="8"/>
  <c r="AB168" i="8"/>
  <c r="AA69" i="8"/>
  <c r="AI336" i="8"/>
  <c r="AH336" i="8" s="1"/>
  <c r="AI282" i="8"/>
  <c r="AJ282" i="8"/>
  <c r="AH282" i="8" s="1"/>
  <c r="AI318" i="8"/>
  <c r="AH318" i="8" s="1"/>
  <c r="AJ318" i="8"/>
  <c r="AJ78" i="8"/>
  <c r="AI78" i="8"/>
  <c r="AH78" i="8" s="1"/>
  <c r="AK78" i="8"/>
  <c r="AI334" i="8"/>
  <c r="AH334" i="8" s="1"/>
  <c r="AD334" i="8" s="1"/>
  <c r="AJ334" i="8"/>
  <c r="AH77" i="8"/>
  <c r="AD77" i="8" s="1"/>
  <c r="AJ68" i="8"/>
  <c r="AI125" i="8"/>
  <c r="AH125" i="8" s="1"/>
  <c r="AJ125" i="8"/>
  <c r="AK125" i="8"/>
  <c r="AI206" i="8"/>
  <c r="AJ206" i="8"/>
  <c r="AK206" i="8"/>
  <c r="AJ227" i="8"/>
  <c r="AI229" i="8"/>
  <c r="AH229" i="8" s="1"/>
  <c r="AA229" i="8" s="1"/>
  <c r="AB229" i="8" s="1"/>
  <c r="AJ229" i="8"/>
  <c r="AK229" i="8"/>
  <c r="AK174" i="8"/>
  <c r="AI174" i="8"/>
  <c r="AI197" i="8"/>
  <c r="AH197" i="8" s="1"/>
  <c r="AK197" i="8"/>
  <c r="AJ299" i="8"/>
  <c r="AH299" i="8" s="1"/>
  <c r="AK299" i="8"/>
  <c r="AK241" i="8"/>
  <c r="AI241" i="8"/>
  <c r="AJ72" i="8"/>
  <c r="AH72" i="8" s="1"/>
  <c r="AA72" i="8" s="1"/>
  <c r="AK72" i="8"/>
  <c r="AK167" i="8"/>
  <c r="AJ167" i="8"/>
  <c r="AH167" i="8" s="1"/>
  <c r="AA167" i="8" s="1"/>
  <c r="AH49" i="8"/>
  <c r="AA49" i="8" s="1"/>
  <c r="AJ195" i="8"/>
  <c r="AI195" i="8"/>
  <c r="AK195" i="8"/>
  <c r="AT210" i="8"/>
  <c r="AS210" i="8" s="1"/>
  <c r="AR210" i="8" s="1"/>
  <c r="AQ210" i="8" s="1"/>
  <c r="AP210" i="8" s="1"/>
  <c r="AO210" i="8" s="1"/>
  <c r="AN210" i="8" s="1"/>
  <c r="AM210" i="8" s="1"/>
  <c r="AL210" i="8" s="1"/>
  <c r="AT156" i="8"/>
  <c r="AS156" i="8" s="1"/>
  <c r="AR156" i="8" s="1"/>
  <c r="AQ156" i="8" s="1"/>
  <c r="AP156" i="8" s="1"/>
  <c r="AO156" i="8" s="1"/>
  <c r="AN156" i="8" s="1"/>
  <c r="AM156" i="8" s="1"/>
  <c r="AL156" i="8" s="1"/>
  <c r="AT39" i="8"/>
  <c r="AS39" i="8" s="1"/>
  <c r="AR39" i="8" s="1"/>
  <c r="AQ39" i="8" s="1"/>
  <c r="AP39" i="8" s="1"/>
  <c r="AO39" i="8" s="1"/>
  <c r="AN39" i="8" s="1"/>
  <c r="AM39" i="8" s="1"/>
  <c r="AL39" i="8" s="1"/>
  <c r="AT63" i="8"/>
  <c r="AS63" i="8" s="1"/>
  <c r="AR63" i="8" s="1"/>
  <c r="AQ63" i="8" s="1"/>
  <c r="AP63" i="8" s="1"/>
  <c r="AO63" i="8" s="1"/>
  <c r="AN63" i="8" s="1"/>
  <c r="AM63" i="8" s="1"/>
  <c r="AL63" i="8" s="1"/>
  <c r="AJ49" i="8"/>
  <c r="AK49" i="8"/>
  <c r="AD147" i="8"/>
  <c r="AA133" i="8"/>
  <c r="AD146" i="8"/>
  <c r="AA46" i="8"/>
  <c r="AJ174" i="8"/>
  <c r="AI214" i="8"/>
  <c r="AH214" i="8" s="1"/>
  <c r="AJ214" i="8"/>
  <c r="AK214" i="8"/>
  <c r="AJ189" i="8"/>
  <c r="AI189" i="8"/>
  <c r="AI24" i="8"/>
  <c r="AJ24" i="8"/>
  <c r="AK24" i="8"/>
  <c r="AI198" i="8"/>
  <c r="AJ198" i="8"/>
  <c r="AI81" i="8"/>
  <c r="AH81" i="8" s="1"/>
  <c r="AA81" i="8" s="1"/>
  <c r="AJ81" i="8"/>
  <c r="AK81" i="8"/>
  <c r="AJ148" i="8"/>
  <c r="AK148" i="8"/>
  <c r="AI182" i="8"/>
  <c r="AJ182" i="8"/>
  <c r="AK182" i="8"/>
  <c r="AJ256" i="8"/>
  <c r="AH256" i="8" s="1"/>
  <c r="AK256" i="8"/>
  <c r="AS43" i="8"/>
  <c r="AR43" i="8" s="1"/>
  <c r="AQ43" i="8" s="1"/>
  <c r="AP43" i="8" s="1"/>
  <c r="AO43" i="8" s="1"/>
  <c r="AN43" i="8" s="1"/>
  <c r="AM43" i="8" s="1"/>
  <c r="AL43" i="8" s="1"/>
  <c r="AT186" i="8"/>
  <c r="AS186" i="8" s="1"/>
  <c r="AR186" i="8" s="1"/>
  <c r="AQ186" i="8" s="1"/>
  <c r="AP186" i="8" s="1"/>
  <c r="AO186" i="8" s="1"/>
  <c r="AN186" i="8" s="1"/>
  <c r="AM186" i="8" s="1"/>
  <c r="AL186" i="8" s="1"/>
  <c r="AT269" i="8"/>
  <c r="AS269" i="8" s="1"/>
  <c r="AR269" i="8" s="1"/>
  <c r="AQ269" i="8" s="1"/>
  <c r="AP269" i="8" s="1"/>
  <c r="AO269" i="8" s="1"/>
  <c r="AN269" i="8" s="1"/>
  <c r="AM269" i="8" s="1"/>
  <c r="AL269" i="8" s="1"/>
  <c r="AT242" i="8"/>
  <c r="AS242" i="8" s="1"/>
  <c r="AR242" i="8" s="1"/>
  <c r="AQ242" i="8" s="1"/>
  <c r="AP242" i="8" s="1"/>
  <c r="AO242" i="8" s="1"/>
  <c r="AN242" i="8" s="1"/>
  <c r="AM242" i="8" s="1"/>
  <c r="AL242" i="8" s="1"/>
  <c r="AI252" i="8"/>
  <c r="AH252" i="8" s="1"/>
  <c r="AJ252" i="8"/>
  <c r="AK252" i="8"/>
  <c r="AJ65" i="8"/>
  <c r="AI65" i="8"/>
  <c r="AK65" i="8"/>
  <c r="AI59" i="8"/>
  <c r="AH59" i="8" s="1"/>
  <c r="AJ59" i="8"/>
  <c r="AK59" i="8"/>
  <c r="AK34" i="8"/>
  <c r="AI34" i="8"/>
  <c r="AH34" i="8" s="1"/>
  <c r="AD284" i="8"/>
  <c r="AD204" i="8"/>
  <c r="AH241" i="8"/>
  <c r="AI316" i="8"/>
  <c r="AJ316" i="8"/>
  <c r="AK316" i="8"/>
  <c r="AI324" i="8"/>
  <c r="AH324" i="8" s="1"/>
  <c r="AJ324" i="8"/>
  <c r="AI196" i="8"/>
  <c r="AJ196" i="8"/>
  <c r="AK196" i="8"/>
  <c r="AJ73" i="8"/>
  <c r="AI73" i="8"/>
  <c r="AT308" i="8"/>
  <c r="AS308" i="8" s="1"/>
  <c r="AR308" i="8" s="1"/>
  <c r="AQ308" i="8" s="1"/>
  <c r="AP308" i="8" s="1"/>
  <c r="AO308" i="8" s="1"/>
  <c r="AN308" i="8" s="1"/>
  <c r="AM308" i="8" s="1"/>
  <c r="AL308" i="8" s="1"/>
  <c r="AI122" i="8"/>
  <c r="AJ122" i="8"/>
  <c r="AT185" i="8"/>
  <c r="AS185" i="8" s="1"/>
  <c r="AR185" i="8" s="1"/>
  <c r="AQ185" i="8" s="1"/>
  <c r="AP185" i="8" s="1"/>
  <c r="AO185" i="8" s="1"/>
  <c r="AN185" i="8" s="1"/>
  <c r="AM185" i="8" s="1"/>
  <c r="AL185" i="8" s="1"/>
  <c r="AT287" i="8"/>
  <c r="AS287" i="8" s="1"/>
  <c r="AR287" i="8" s="1"/>
  <c r="AQ287" i="8" s="1"/>
  <c r="AP287" i="8" s="1"/>
  <c r="AO287" i="8" s="1"/>
  <c r="AN287" i="8" s="1"/>
  <c r="AM287" i="8" s="1"/>
  <c r="AL287" i="8" s="1"/>
  <c r="AI238" i="8"/>
  <c r="AJ238" i="8"/>
  <c r="AJ77" i="8"/>
  <c r="AK77" i="8"/>
  <c r="AI148" i="8"/>
  <c r="AH148" i="8" s="1"/>
  <c r="AJ322" i="8"/>
  <c r="AH322" i="8" s="1"/>
  <c r="AK322" i="8"/>
  <c r="AJ301" i="8"/>
  <c r="AI301" i="8"/>
  <c r="AJ67" i="8"/>
  <c r="AH67" i="8" s="1"/>
  <c r="AK67" i="8"/>
  <c r="AI261" i="8"/>
  <c r="AJ261" i="8"/>
  <c r="AK261" i="8"/>
  <c r="AJ154" i="8"/>
  <c r="AI154" i="8"/>
  <c r="AH154" i="8" s="1"/>
  <c r="AK154" i="8"/>
  <c r="AJ280" i="8"/>
  <c r="AI280" i="8"/>
  <c r="AK280" i="8"/>
  <c r="AI112" i="8"/>
  <c r="AJ112" i="8"/>
  <c r="AK112" i="8"/>
  <c r="AH265" i="8"/>
  <c r="AC203" i="8"/>
  <c r="AC58" i="8"/>
  <c r="AH292" i="8"/>
  <c r="AC265" i="8"/>
  <c r="AH236" i="8"/>
  <c r="AH191" i="8"/>
  <c r="AA191" i="8" s="1"/>
  <c r="AC227" i="8"/>
  <c r="AH143" i="8"/>
  <c r="AC126" i="8"/>
  <c r="AB147" i="8"/>
  <c r="AG147" i="8"/>
  <c r="AG167" i="8"/>
  <c r="AB167" i="8"/>
  <c r="AB30" i="8"/>
  <c r="AI149" i="8"/>
  <c r="AJ149" i="8"/>
  <c r="AK149" i="8"/>
  <c r="AJ83" i="8"/>
  <c r="AI83" i="8"/>
  <c r="AK83" i="8"/>
  <c r="AK100" i="8"/>
  <c r="AI100" i="8"/>
  <c r="AJ100" i="8"/>
  <c r="AK58" i="8"/>
  <c r="AI58" i="8"/>
  <c r="AJ58" i="8"/>
  <c r="AI141" i="8"/>
  <c r="AH141" i="8" s="1"/>
  <c r="AJ141" i="8"/>
  <c r="AK141" i="8"/>
  <c r="AI203" i="8"/>
  <c r="AJ203" i="8"/>
  <c r="AK203" i="8"/>
  <c r="AI177" i="8"/>
  <c r="AJ177" i="8"/>
  <c r="AK177" i="8"/>
  <c r="AI36" i="8"/>
  <c r="AJ36" i="8"/>
  <c r="AK36" i="8"/>
  <c r="AJ246" i="8"/>
  <c r="AK246" i="8"/>
  <c r="AI246" i="8"/>
  <c r="AI33" i="8"/>
  <c r="AJ33" i="8"/>
  <c r="AK33" i="8"/>
  <c r="AK184" i="8"/>
  <c r="AJ184" i="8"/>
  <c r="AI184" i="8"/>
  <c r="AK250" i="8"/>
  <c r="AI250" i="8"/>
  <c r="AJ250" i="8"/>
  <c r="AI341" i="8"/>
  <c r="AH341" i="8" s="1"/>
  <c r="AK341" i="8"/>
  <c r="AK42" i="8"/>
  <c r="AI42" i="8"/>
  <c r="AJ42" i="8"/>
  <c r="AJ158" i="8"/>
  <c r="AI158" i="8"/>
  <c r="AK158" i="8"/>
  <c r="AI207" i="8"/>
  <c r="AJ207" i="8"/>
  <c r="AK207" i="8"/>
  <c r="AI41" i="8"/>
  <c r="AJ41" i="8"/>
  <c r="AK41" i="8"/>
  <c r="AI290" i="8"/>
  <c r="AJ290" i="8"/>
  <c r="AK290" i="8"/>
  <c r="AI307" i="8"/>
  <c r="AJ307" i="8"/>
  <c r="AK307" i="8"/>
  <c r="AJ190" i="8"/>
  <c r="AK190" i="8"/>
  <c r="AI190" i="8"/>
  <c r="AI332" i="8"/>
  <c r="AJ332" i="8"/>
  <c r="AK332" i="8"/>
  <c r="AI31" i="8"/>
  <c r="AJ31" i="8"/>
  <c r="AK31" i="8"/>
  <c r="AI131" i="8"/>
  <c r="AJ131" i="8"/>
  <c r="AK131" i="8"/>
  <c r="AJ309" i="8"/>
  <c r="AI309" i="8"/>
  <c r="AI216" i="8"/>
  <c r="AJ216" i="8"/>
  <c r="AK216" i="8"/>
  <c r="AJ328" i="8"/>
  <c r="AK328" i="8"/>
  <c r="AI328" i="8"/>
  <c r="AJ259" i="8"/>
  <c r="AI259" i="8"/>
  <c r="AK259" i="8"/>
  <c r="AI222" i="8"/>
  <c r="AJ222" i="8"/>
  <c r="AK222" i="8"/>
  <c r="AK21" i="8"/>
  <c r="AI21" i="8"/>
  <c r="AJ21" i="8"/>
  <c r="AI226" i="8"/>
  <c r="AJ226" i="8"/>
  <c r="AK226" i="8"/>
  <c r="AI266" i="8"/>
  <c r="AJ266" i="8"/>
  <c r="AK266" i="8"/>
  <c r="AI55" i="8"/>
  <c r="AJ55" i="8"/>
  <c r="AK55" i="8"/>
  <c r="AJ221" i="8"/>
  <c r="AK221" i="8"/>
  <c r="AI221" i="8"/>
  <c r="AH221" i="8" s="1"/>
  <c r="AJ337" i="8"/>
  <c r="AK337" i="8"/>
  <c r="AI337" i="8"/>
  <c r="AK208" i="8"/>
  <c r="AI208" i="8"/>
  <c r="AJ208" i="8"/>
  <c r="AI74" i="8"/>
  <c r="AJ74" i="8"/>
  <c r="AK74" i="8"/>
  <c r="AK326" i="8"/>
  <c r="AI326" i="8"/>
  <c r="AJ326" i="8"/>
  <c r="AJ29" i="8"/>
  <c r="AK29" i="8"/>
  <c r="AI29" i="8"/>
  <c r="AK201" i="8"/>
  <c r="AI201" i="8"/>
  <c r="AJ201" i="8"/>
  <c r="AI260" i="8"/>
  <c r="AJ260" i="8"/>
  <c r="AK260" i="8"/>
  <c r="AI48" i="8"/>
  <c r="AK48" i="8"/>
  <c r="AJ48" i="8"/>
  <c r="AI173" i="8"/>
  <c r="AJ173" i="8"/>
  <c r="AK173" i="8"/>
  <c r="AJ286" i="8"/>
  <c r="AH286" i="8" s="1"/>
  <c r="AK286" i="8"/>
  <c r="AK262" i="8"/>
  <c r="AI262" i="8"/>
  <c r="AJ262" i="8"/>
  <c r="AK47" i="8"/>
  <c r="AJ47" i="8"/>
  <c r="AI47" i="8"/>
  <c r="AI235" i="8"/>
  <c r="AJ235" i="8"/>
  <c r="AK235" i="8"/>
  <c r="AK331" i="8"/>
  <c r="AI331" i="8"/>
  <c r="AJ331" i="8"/>
  <c r="AK335" i="8"/>
  <c r="AI335" i="8"/>
  <c r="AJ335" i="8"/>
  <c r="AJ264" i="8"/>
  <c r="AK264" i="8"/>
  <c r="AI264" i="8"/>
  <c r="AJ159" i="8"/>
  <c r="AK159" i="8"/>
  <c r="AI159" i="8"/>
  <c r="AH159" i="8" s="1"/>
  <c r="AJ119" i="8"/>
  <c r="AK119" i="8"/>
  <c r="AI119" i="8"/>
  <c r="AI45" i="8"/>
  <c r="AJ45" i="8"/>
  <c r="AK45" i="8"/>
  <c r="AJ213" i="8"/>
  <c r="AK213" i="8"/>
  <c r="AI213" i="8"/>
  <c r="AI124" i="8"/>
  <c r="AJ124" i="8"/>
  <c r="AK124" i="8"/>
  <c r="AJ273" i="8"/>
  <c r="AK273" i="8"/>
  <c r="AI273" i="8"/>
  <c r="AK329" i="8"/>
  <c r="AI329" i="8"/>
  <c r="AJ329" i="8"/>
  <c r="AJ176" i="8"/>
  <c r="AK176" i="8"/>
  <c r="AI176" i="8"/>
  <c r="AH176" i="8" s="1"/>
  <c r="AA176" i="8" s="1"/>
  <c r="AJ40" i="8"/>
  <c r="AI40" i="8"/>
  <c r="AK40" i="8"/>
  <c r="AI302" i="8"/>
  <c r="AH302" i="8" s="1"/>
  <c r="AK302" i="8"/>
  <c r="AI217" i="8"/>
  <c r="AJ217" i="8"/>
  <c r="AK217" i="8"/>
  <c r="AJ79" i="8"/>
  <c r="AI79" i="8"/>
  <c r="AK79" i="8"/>
  <c r="AI52" i="8"/>
  <c r="AK52" i="8"/>
  <c r="AJ52" i="8"/>
  <c r="AK137" i="8"/>
  <c r="AI137" i="8"/>
  <c r="AJ137" i="8"/>
  <c r="AJ247" i="8"/>
  <c r="AI247" i="8"/>
  <c r="AK247" i="8"/>
  <c r="AI200" i="8"/>
  <c r="AJ200" i="8"/>
  <c r="AK200" i="8"/>
  <c r="AI249" i="8"/>
  <c r="AJ249" i="8"/>
  <c r="AK249" i="8"/>
  <c r="AK22" i="8"/>
  <c r="AI22" i="8"/>
  <c r="AJ22" i="8"/>
  <c r="AK114" i="8"/>
  <c r="AI114" i="8"/>
  <c r="AJ114" i="8"/>
  <c r="AI178" i="8"/>
  <c r="AH178" i="8" s="1"/>
  <c r="AK178" i="8"/>
  <c r="AI76" i="8"/>
  <c r="AJ76" i="8"/>
  <c r="AK76" i="8"/>
  <c r="AK338" i="8"/>
  <c r="AJ338" i="8"/>
  <c r="AI338" i="8"/>
  <c r="AH338" i="8" s="1"/>
  <c r="AI199" i="8"/>
  <c r="AJ199" i="8"/>
  <c r="AK199" i="8"/>
  <c r="AI170" i="8"/>
  <c r="AJ170" i="8"/>
  <c r="AK170" i="8"/>
  <c r="AJ28" i="8"/>
  <c r="AH28" i="8" s="1"/>
  <c r="AA28" i="8" s="1"/>
  <c r="AK28" i="8"/>
  <c r="AI126" i="8"/>
  <c r="AJ126" i="8"/>
  <c r="AI43" i="8"/>
  <c r="AJ43" i="8"/>
  <c r="AK43" i="8"/>
  <c r="AJ51" i="8"/>
  <c r="AK51" i="8"/>
  <c r="AI51" i="8"/>
  <c r="AJ151" i="8"/>
  <c r="AK151" i="8"/>
  <c r="AI151" i="8"/>
  <c r="AJ132" i="8"/>
  <c r="AK132" i="8"/>
  <c r="AI132" i="8"/>
  <c r="AJ165" i="8"/>
  <c r="AI165" i="8"/>
  <c r="AK165" i="8"/>
  <c r="AJ272" i="8"/>
  <c r="AK272" i="8"/>
  <c r="AI272" i="8"/>
  <c r="AI60" i="8"/>
  <c r="AK60" i="8"/>
  <c r="AJ60" i="8"/>
  <c r="AJ255" i="8"/>
  <c r="AI255" i="8"/>
  <c r="AK255" i="8"/>
  <c r="AI211" i="8"/>
  <c r="AJ211" i="8"/>
  <c r="AK211" i="8"/>
  <c r="AK277" i="8"/>
  <c r="AI277" i="8"/>
  <c r="AJ277" i="8"/>
  <c r="AJ139" i="8"/>
  <c r="AK139" i="8"/>
  <c r="AI139" i="8"/>
  <c r="AI304" i="8"/>
  <c r="AJ304" i="8"/>
  <c r="AK304" i="8"/>
  <c r="AJ44" i="8"/>
  <c r="AI44" i="8"/>
  <c r="AK44" i="8"/>
  <c r="AJ339" i="8"/>
  <c r="AI339" i="8"/>
  <c r="AK339" i="8"/>
  <c r="AI267" i="8"/>
  <c r="AJ267" i="8"/>
  <c r="AK267" i="8"/>
  <c r="AI315" i="8"/>
  <c r="AK315" i="8"/>
  <c r="AJ315" i="8"/>
  <c r="AI181" i="8"/>
  <c r="AK181" i="8"/>
  <c r="AJ181" i="8"/>
  <c r="AI279" i="8"/>
  <c r="AK279" i="8"/>
  <c r="AJ279" i="8"/>
  <c r="AK166" i="8"/>
  <c r="AJ166" i="8"/>
  <c r="AI166" i="8"/>
  <c r="AJ54" i="8"/>
  <c r="AK54" i="8"/>
  <c r="AI54" i="8"/>
  <c r="AI66" i="8"/>
  <c r="AJ66" i="8"/>
  <c r="AK66" i="8"/>
  <c r="AK230" i="8"/>
  <c r="AJ230" i="8"/>
  <c r="AI230" i="8"/>
  <c r="AK153" i="8"/>
  <c r="AI153" i="8"/>
  <c r="AJ153" i="8"/>
  <c r="AI90" i="8"/>
  <c r="AJ90" i="8"/>
  <c r="AK90" i="8"/>
  <c r="AI248" i="8"/>
  <c r="AJ248" i="8"/>
  <c r="AK248" i="8"/>
  <c r="AT172" i="8"/>
  <c r="AS172" i="8" s="1"/>
  <c r="AR172" i="8" s="1"/>
  <c r="AQ172" i="8" s="1"/>
  <c r="AP172" i="8" s="1"/>
  <c r="AO172" i="8" s="1"/>
  <c r="AN172" i="8" s="1"/>
  <c r="AM172" i="8" s="1"/>
  <c r="AL172" i="8" s="1"/>
  <c r="AJ257" i="8"/>
  <c r="AH257" i="8" s="1"/>
  <c r="AK257" i="8"/>
  <c r="AI253" i="8"/>
  <c r="AH253" i="8" s="1"/>
  <c r="AD253" i="8" s="1"/>
  <c r="AJ253" i="8"/>
  <c r="G250" i="8"/>
  <c r="Z250" i="8"/>
  <c r="AJ91" i="8"/>
  <c r="AI91" i="8"/>
  <c r="AK91" i="8"/>
  <c r="AU258" i="8"/>
  <c r="G258" i="8"/>
  <c r="Z258" i="8"/>
  <c r="AH112" i="8"/>
  <c r="AT75" i="8"/>
  <c r="AS75" i="8" s="1"/>
  <c r="AR75" i="8" s="1"/>
  <c r="AQ75" i="8" s="1"/>
  <c r="AP75" i="8" s="1"/>
  <c r="AO75" i="8" s="1"/>
  <c r="AN75" i="8" s="1"/>
  <c r="AM75" i="8" s="1"/>
  <c r="AL75" i="8" s="1"/>
  <c r="AQ311" i="8"/>
  <c r="AP311" i="8" s="1"/>
  <c r="AO311" i="8" s="1"/>
  <c r="AN311" i="8" s="1"/>
  <c r="AM311" i="8" s="1"/>
  <c r="AL311" i="8" s="1"/>
  <c r="AK330" i="8"/>
  <c r="AI330" i="8"/>
  <c r="AH330" i="8" s="1"/>
  <c r="AT85" i="8"/>
  <c r="AS85" i="8" s="1"/>
  <c r="AR85" i="8" s="1"/>
  <c r="AQ85" i="8" s="1"/>
  <c r="AP85" i="8" s="1"/>
  <c r="AO85" i="8" s="1"/>
  <c r="AN85" i="8" s="1"/>
  <c r="AM85" i="8" s="1"/>
  <c r="AL85" i="8" s="1"/>
  <c r="AS27" i="8"/>
  <c r="AR27" i="8" s="1"/>
  <c r="AQ27" i="8" s="1"/>
  <c r="AP27" i="8" s="1"/>
  <c r="AO27" i="8" s="1"/>
  <c r="AN27" i="8" s="1"/>
  <c r="AM27" i="8" s="1"/>
  <c r="AL27" i="8" s="1"/>
  <c r="AC257" i="8"/>
  <c r="K257" i="8"/>
  <c r="AC151" i="8"/>
  <c r="I151" i="8"/>
  <c r="Q151" i="8" s="1"/>
  <c r="AR298" i="8"/>
  <c r="AQ298" i="8" s="1"/>
  <c r="AP298" i="8" s="1"/>
  <c r="AO298" i="8" s="1"/>
  <c r="AN298" i="8" s="1"/>
  <c r="AM298" i="8" s="1"/>
  <c r="AL298" i="8" s="1"/>
  <c r="AP162" i="8"/>
  <c r="AO162" i="8" s="1"/>
  <c r="AN162" i="8" s="1"/>
  <c r="AM162" i="8" s="1"/>
  <c r="AL162" i="8" s="1"/>
  <c r="G245" i="8"/>
  <c r="AU245" i="8"/>
  <c r="Z245" i="8"/>
  <c r="AT32" i="8"/>
  <c r="AS32" i="8" s="1"/>
  <c r="AR32" i="8" s="1"/>
  <c r="AQ32" i="8" s="1"/>
  <c r="AP32" i="8" s="1"/>
  <c r="AO32" i="8" s="1"/>
  <c r="AN32" i="8" s="1"/>
  <c r="AM32" i="8" s="1"/>
  <c r="AL32" i="8" s="1"/>
  <c r="AT61" i="8"/>
  <c r="AS61" i="8" s="1"/>
  <c r="AR61" i="8" s="1"/>
  <c r="AQ61" i="8" s="1"/>
  <c r="AP61" i="8" s="1"/>
  <c r="AO61" i="8" s="1"/>
  <c r="AN61" i="8" s="1"/>
  <c r="AM61" i="8" s="1"/>
  <c r="AL61" i="8" s="1"/>
  <c r="G223" i="8"/>
  <c r="Z223" i="8"/>
  <c r="I196" i="8"/>
  <c r="Q196" i="8" s="1"/>
  <c r="AC196" i="8"/>
  <c r="G37" i="8"/>
  <c r="Z37" i="8"/>
  <c r="AU37" i="8"/>
  <c r="AC32" i="8"/>
  <c r="I32" i="8"/>
  <c r="Q32" i="8" s="1"/>
  <c r="G274" i="8"/>
  <c r="E199" i="15"/>
  <c r="F243" i="8"/>
  <c r="E191" i="15"/>
  <c r="F231" i="8"/>
  <c r="E175" i="15"/>
  <c r="F215" i="8"/>
  <c r="E165" i="15"/>
  <c r="F205" i="8"/>
  <c r="E129" i="15"/>
  <c r="F169" i="8"/>
  <c r="E113" i="15"/>
  <c r="F150" i="8"/>
  <c r="E97" i="15"/>
  <c r="F134" i="8"/>
  <c r="E82" i="15"/>
  <c r="E83" i="15"/>
  <c r="F118" i="8"/>
  <c r="F117" i="8"/>
  <c r="E81" i="15"/>
  <c r="F113" i="8"/>
  <c r="E77" i="15"/>
  <c r="E69" i="15"/>
  <c r="F104" i="8"/>
  <c r="E61" i="15"/>
  <c r="F95" i="8"/>
  <c r="F86" i="8"/>
  <c r="E53" i="15"/>
  <c r="AC222" i="8"/>
  <c r="J222" i="8"/>
  <c r="G285" i="8"/>
  <c r="Z285" i="8"/>
  <c r="AU285" i="8"/>
  <c r="E200" i="15"/>
  <c r="F244" i="8"/>
  <c r="E192" i="15"/>
  <c r="F232" i="8"/>
  <c r="E184" i="15"/>
  <c r="F224" i="8"/>
  <c r="E131" i="15"/>
  <c r="F171" i="8"/>
  <c r="E115" i="15"/>
  <c r="F152" i="8"/>
  <c r="E99" i="15"/>
  <c r="F136" i="8"/>
  <c r="E79" i="15"/>
  <c r="F115" i="8"/>
  <c r="E70" i="15"/>
  <c r="F105" i="8"/>
  <c r="E62" i="15"/>
  <c r="F96" i="8"/>
  <c r="E54" i="15"/>
  <c r="F88" i="8"/>
  <c r="E20" i="15"/>
  <c r="F50" i="8"/>
  <c r="F313" i="8"/>
  <c r="E251" i="15"/>
  <c r="G307" i="8"/>
  <c r="Z307" i="8"/>
  <c r="AC290" i="8"/>
  <c r="K290" i="8"/>
  <c r="AT325" i="8"/>
  <c r="AS325" i="8" s="1"/>
  <c r="AR325" i="8" s="1"/>
  <c r="AQ325" i="8" s="1"/>
  <c r="AP325" i="8" s="1"/>
  <c r="AO325" i="8" s="1"/>
  <c r="AN325" i="8" s="1"/>
  <c r="AM325" i="8" s="1"/>
  <c r="AL325" i="8" s="1"/>
  <c r="AR263" i="8"/>
  <c r="AQ263" i="8" s="1"/>
  <c r="AP263" i="8" s="1"/>
  <c r="AO263" i="8" s="1"/>
  <c r="AN263" i="8" s="1"/>
  <c r="AM263" i="8" s="1"/>
  <c r="AL263" i="8" s="1"/>
  <c r="AT121" i="8"/>
  <c r="AS121" i="8" s="1"/>
  <c r="AR121" i="8" s="1"/>
  <c r="AQ121" i="8" s="1"/>
  <c r="AP121" i="8" s="1"/>
  <c r="AO121" i="8" s="1"/>
  <c r="AN121" i="8" s="1"/>
  <c r="AM121" i="8" s="1"/>
  <c r="AL121" i="8" s="1"/>
  <c r="AR99" i="8"/>
  <c r="AQ99" i="8" s="1"/>
  <c r="AP99" i="8" s="1"/>
  <c r="AO99" i="8" s="1"/>
  <c r="AN99" i="8" s="1"/>
  <c r="AM99" i="8" s="1"/>
  <c r="AL99" i="8" s="1"/>
  <c r="G233" i="8"/>
  <c r="Z233" i="8"/>
  <c r="Z130" i="8"/>
  <c r="G130" i="8"/>
  <c r="AU130" i="8"/>
  <c r="Z62" i="8"/>
  <c r="G62" i="8"/>
  <c r="AU62" i="8"/>
  <c r="AT306" i="8"/>
  <c r="AS306" i="8" s="1"/>
  <c r="AR306" i="8" s="1"/>
  <c r="AQ306" i="8" s="1"/>
  <c r="AP306" i="8" s="1"/>
  <c r="AO306" i="8" s="1"/>
  <c r="AN306" i="8" s="1"/>
  <c r="AM306" i="8" s="1"/>
  <c r="AL306" i="8" s="1"/>
  <c r="G71" i="8"/>
  <c r="Z71" i="8"/>
  <c r="AU71" i="8"/>
  <c r="AT223" i="8"/>
  <c r="AS223" i="8" s="1"/>
  <c r="AR223" i="8" s="1"/>
  <c r="AQ223" i="8" s="1"/>
  <c r="AP223" i="8" s="1"/>
  <c r="AO223" i="8" s="1"/>
  <c r="AN223" i="8" s="1"/>
  <c r="AM223" i="8" s="1"/>
  <c r="AL223" i="8" s="1"/>
  <c r="AR135" i="8"/>
  <c r="AQ135" i="8" s="1"/>
  <c r="AP135" i="8" s="1"/>
  <c r="AO135" i="8" s="1"/>
  <c r="AN135" i="8" s="1"/>
  <c r="AM135" i="8" s="1"/>
  <c r="AL135" i="8" s="1"/>
  <c r="G242" i="8"/>
  <c r="Z242" i="8"/>
  <c r="Z103" i="8"/>
  <c r="G103" i="8"/>
  <c r="AU103" i="8"/>
  <c r="AQ233" i="8"/>
  <c r="AP233" i="8" s="1"/>
  <c r="AO233" i="8" s="1"/>
  <c r="AN233" i="8" s="1"/>
  <c r="AM233" i="8" s="1"/>
  <c r="AL233" i="8" s="1"/>
  <c r="AR219" i="8"/>
  <c r="AQ219" i="8" s="1"/>
  <c r="AP219" i="8" s="1"/>
  <c r="AO219" i="8" s="1"/>
  <c r="AN219" i="8" s="1"/>
  <c r="AM219" i="8" s="1"/>
  <c r="AL219" i="8" s="1"/>
  <c r="AR35" i="8"/>
  <c r="AQ35" i="8" s="1"/>
  <c r="AP35" i="8" s="1"/>
  <c r="AO35" i="8" s="1"/>
  <c r="AN35" i="8" s="1"/>
  <c r="AM35" i="8" s="1"/>
  <c r="AL35" i="8" s="1"/>
  <c r="Z271" i="8"/>
  <c r="G271" i="8"/>
  <c r="G266" i="8"/>
  <c r="Z266" i="8"/>
  <c r="Z187" i="8"/>
  <c r="G187" i="8"/>
  <c r="AU187" i="8"/>
  <c r="I160" i="8"/>
  <c r="Q160" i="8" s="1"/>
  <c r="AC160" i="8"/>
  <c r="AP288" i="8"/>
  <c r="AO288" i="8" s="1"/>
  <c r="AN288" i="8" s="1"/>
  <c r="AM288" i="8" s="1"/>
  <c r="AL288" i="8" s="1"/>
  <c r="G270" i="8"/>
  <c r="Z270" i="8"/>
  <c r="AU270" i="8"/>
  <c r="I206" i="8"/>
  <c r="Q206" i="8" s="1"/>
  <c r="AC206" i="8"/>
  <c r="Z197" i="8"/>
  <c r="AA197" i="8" s="1"/>
  <c r="G197" i="8"/>
  <c r="G192" i="8"/>
  <c r="I178" i="8"/>
  <c r="Q178" i="8" s="1"/>
  <c r="AC178" i="8"/>
  <c r="AC149" i="8"/>
  <c r="Z253" i="8"/>
  <c r="Z201" i="8"/>
  <c r="U201" i="8"/>
  <c r="G182" i="8"/>
  <c r="Z182" i="8"/>
  <c r="Z135" i="8"/>
  <c r="Z100" i="8"/>
  <c r="G100" i="8"/>
  <c r="Z79" i="8"/>
  <c r="I70" i="8"/>
  <c r="Q70" i="8" s="1"/>
  <c r="AC70" i="8"/>
  <c r="K284" i="8"/>
  <c r="AC284" i="8"/>
  <c r="Z273" i="8"/>
  <c r="G273" i="8"/>
  <c r="AC248" i="8"/>
  <c r="K248" i="8"/>
  <c r="I226" i="8"/>
  <c r="Q226" i="8" s="1"/>
  <c r="AC226" i="8"/>
  <c r="G159" i="8"/>
  <c r="Z159" i="8"/>
  <c r="AA159" i="8" s="1"/>
  <c r="AC135" i="8"/>
  <c r="Z55" i="8"/>
  <c r="G55" i="8"/>
  <c r="Z23" i="8"/>
  <c r="AA23" i="8" s="1"/>
  <c r="G23" i="8"/>
  <c r="E194" i="15"/>
  <c r="F237" i="8"/>
  <c r="E178" i="15"/>
  <c r="F218" i="8"/>
  <c r="E135" i="15"/>
  <c r="F175" i="8"/>
  <c r="O175" i="8" s="1"/>
  <c r="R175" i="8" s="1"/>
  <c r="T175" i="8" s="1"/>
  <c r="I170" i="8"/>
  <c r="Q170" i="8" s="1"/>
  <c r="AC170" i="8"/>
  <c r="K282" i="8"/>
  <c r="AC282" i="8"/>
  <c r="K286" i="8"/>
  <c r="AC286" i="8"/>
  <c r="AC200" i="8"/>
  <c r="Z260" i="8"/>
  <c r="G260" i="8"/>
  <c r="AC241" i="8"/>
  <c r="Z216" i="8"/>
  <c r="AC216" i="8" s="1"/>
  <c r="Z199" i="8"/>
  <c r="G199" i="8"/>
  <c r="AC185" i="8"/>
  <c r="AC154" i="8"/>
  <c r="G139" i="8"/>
  <c r="Z139" i="8"/>
  <c r="AC34" i="8"/>
  <c r="I34" i="8"/>
  <c r="Q34" i="8" s="1"/>
  <c r="AC267" i="8"/>
  <c r="G259" i="8"/>
  <c r="AC255" i="8"/>
  <c r="K255" i="8"/>
  <c r="G247" i="8"/>
  <c r="Z247" i="8"/>
  <c r="Z194" i="8"/>
  <c r="AA194" i="8" s="1"/>
  <c r="G194" i="8"/>
  <c r="Z188" i="8"/>
  <c r="U188" i="8"/>
  <c r="Z174" i="8"/>
  <c r="AC174" i="8" s="1"/>
  <c r="G83" i="8"/>
  <c r="Z83" i="8"/>
  <c r="Z38" i="8"/>
  <c r="AA38" i="8" s="1"/>
  <c r="G38" i="8"/>
  <c r="Z246" i="8"/>
  <c r="G246" i="8"/>
  <c r="Z239" i="8"/>
  <c r="G239" i="8"/>
  <c r="G214" i="8"/>
  <c r="Z214" i="8"/>
  <c r="AA214" i="8" s="1"/>
  <c r="I210" i="8"/>
  <c r="Q210" i="8" s="1"/>
  <c r="AC210" i="8"/>
  <c r="I168" i="8"/>
  <c r="Q168" i="8" s="1"/>
  <c r="AC168" i="8"/>
  <c r="I120" i="8"/>
  <c r="Q120" i="8" s="1"/>
  <c r="AC120" i="8"/>
  <c r="I126" i="8"/>
  <c r="Q126" i="8" s="1"/>
  <c r="F157" i="8"/>
  <c r="E271" i="15"/>
  <c r="F276" i="8"/>
  <c r="F106" i="8"/>
  <c r="E71" i="15"/>
  <c r="E63" i="15"/>
  <c r="F97" i="8"/>
  <c r="F89" i="8"/>
  <c r="E55" i="15"/>
  <c r="F295" i="8"/>
  <c r="E237" i="15"/>
  <c r="E103" i="15"/>
  <c r="F140" i="8"/>
  <c r="F107" i="8"/>
  <c r="E72" i="15"/>
  <c r="E48" i="15"/>
  <c r="F80" i="8"/>
  <c r="E273" i="15"/>
  <c r="F278" i="8"/>
  <c r="E23" i="15"/>
  <c r="F56" i="8"/>
  <c r="E15" i="15"/>
  <c r="F25" i="8"/>
  <c r="G293" i="8"/>
  <c r="Z293" i="8"/>
  <c r="AA293" i="8" s="1"/>
  <c r="AC77" i="8"/>
  <c r="Z269" i="8"/>
  <c r="G269" i="8"/>
  <c r="Z108" i="8"/>
  <c r="AA108" i="8" s="1"/>
  <c r="G108" i="8"/>
  <c r="Z59" i="8"/>
  <c r="G59" i="8"/>
  <c r="E74" i="15"/>
  <c r="F109" i="8"/>
  <c r="E58" i="15"/>
  <c r="F92" i="8"/>
  <c r="Z220" i="8"/>
  <c r="Z179" i="8"/>
  <c r="G131" i="8"/>
  <c r="Z131" i="8"/>
  <c r="Z94" i="8"/>
  <c r="G87" i="8"/>
  <c r="Z87" i="8"/>
  <c r="G81" i="8"/>
  <c r="F110" i="8"/>
  <c r="E75" i="15"/>
  <c r="E67" i="15"/>
  <c r="F101" i="8"/>
  <c r="E59" i="15"/>
  <c r="F93" i="8"/>
  <c r="E51" i="15"/>
  <c r="F84" i="8"/>
  <c r="G277" i="8"/>
  <c r="Z277" i="8"/>
  <c r="F111" i="8"/>
  <c r="E76" i="15"/>
  <c r="F102" i="8"/>
  <c r="E68" i="15"/>
  <c r="E117" i="15"/>
  <c r="F155" i="8"/>
  <c r="F294" i="8"/>
  <c r="E236" i="15"/>
  <c r="E105" i="15"/>
  <c r="F142" i="8"/>
  <c r="F26" i="8"/>
  <c r="E16" i="15"/>
  <c r="E248" i="15"/>
  <c r="F310" i="8"/>
  <c r="Z145" i="8"/>
  <c r="G72" i="8"/>
  <c r="Z64" i="8"/>
  <c r="E91" i="15"/>
  <c r="F127" i="8"/>
  <c r="E32" i="15"/>
  <c r="E33" i="15"/>
  <c r="E206" i="15"/>
  <c r="E27" i="15"/>
  <c r="E28" i="15"/>
  <c r="O340" i="8"/>
  <c r="R340" i="8" s="1"/>
  <c r="T340" i="8" s="1"/>
  <c r="Z347" i="8"/>
  <c r="Z353" i="8"/>
  <c r="AC353" i="8" s="1"/>
  <c r="G346" i="8"/>
  <c r="Z350" i="8"/>
  <c r="O346" i="8"/>
  <c r="R346" i="8" s="1"/>
  <c r="T346" i="8" s="1"/>
  <c r="AU350" i="8"/>
  <c r="K351" i="8"/>
  <c r="G344" i="8"/>
  <c r="Z349" i="8"/>
  <c r="O344" i="8"/>
  <c r="R344" i="8" s="1"/>
  <c r="T344" i="8" s="1"/>
  <c r="AU349" i="8"/>
  <c r="AU351" i="8"/>
  <c r="O351" i="8"/>
  <c r="R351" i="8" s="1"/>
  <c r="T351" i="8" s="1"/>
  <c r="AT353" i="8"/>
  <c r="AS353" i="8" s="1"/>
  <c r="AR353" i="8" s="1"/>
  <c r="AQ353" i="8" s="1"/>
  <c r="AP353" i="8" s="1"/>
  <c r="AO353" i="8" s="1"/>
  <c r="AN353" i="8" s="1"/>
  <c r="AM353" i="8" s="1"/>
  <c r="AL353" i="8" s="1"/>
  <c r="Z351" i="8"/>
  <c r="O342" i="8"/>
  <c r="R342" i="8" s="1"/>
  <c r="T342" i="8" s="1"/>
  <c r="W13" i="6"/>
  <c r="O333" i="8"/>
  <c r="R333" i="8" s="1"/>
  <c r="T333" i="8" s="1"/>
  <c r="O337" i="8"/>
  <c r="R337" i="8" s="1"/>
  <c r="T337" i="8" s="1"/>
  <c r="D15" i="6"/>
  <c r="C18" i="6" s="1"/>
  <c r="O83" i="6"/>
  <c r="R83" i="6" s="1"/>
  <c r="T83" i="6" s="1"/>
  <c r="O175" i="6"/>
  <c r="R175" i="6" s="1"/>
  <c r="T175" i="6" s="1"/>
  <c r="O59" i="6"/>
  <c r="R59" i="6" s="1"/>
  <c r="T59" i="6" s="1"/>
  <c r="O84" i="6"/>
  <c r="R84" i="6" s="1"/>
  <c r="T84" i="6" s="1"/>
  <c r="O115" i="6"/>
  <c r="R115" i="6" s="1"/>
  <c r="T115" i="6" s="1"/>
  <c r="O147" i="6"/>
  <c r="R147" i="6" s="1"/>
  <c r="T147" i="6" s="1"/>
  <c r="O227" i="6"/>
  <c r="R227" i="6" s="1"/>
  <c r="T227" i="6" s="1"/>
  <c r="O278" i="6"/>
  <c r="R278" i="6" s="1"/>
  <c r="T278" i="6" s="1"/>
  <c r="O298" i="6"/>
  <c r="R298" i="6" s="1"/>
  <c r="T298" i="6" s="1"/>
  <c r="O220" i="6"/>
  <c r="R220" i="6" s="1"/>
  <c r="T220" i="6" s="1"/>
  <c r="O201" i="6"/>
  <c r="O172" i="13"/>
  <c r="R172" i="13" s="1"/>
  <c r="T172" i="13" s="1"/>
  <c r="O62" i="10"/>
  <c r="R62" i="10" s="1"/>
  <c r="T62" i="10" s="1"/>
  <c r="O204" i="10"/>
  <c r="R204" i="10" s="1"/>
  <c r="T204" i="10" s="1"/>
  <c r="O175" i="10"/>
  <c r="R175" i="10" s="1"/>
  <c r="T175" i="10" s="1"/>
  <c r="O130" i="10"/>
  <c r="R130" i="10" s="1"/>
  <c r="T130" i="10" s="1"/>
  <c r="O45" i="10"/>
  <c r="R45" i="10" s="1"/>
  <c r="T45" i="10" s="1"/>
  <c r="O64" i="10"/>
  <c r="R64" i="10" s="1"/>
  <c r="T64" i="10" s="1"/>
  <c r="O272" i="10"/>
  <c r="R272" i="10" s="1"/>
  <c r="T272" i="10" s="1"/>
  <c r="O255" i="10"/>
  <c r="R255" i="10" s="1"/>
  <c r="T255" i="10" s="1"/>
  <c r="O67" i="10"/>
  <c r="R67" i="10" s="1"/>
  <c r="T67" i="10" s="1"/>
  <c r="O171" i="10"/>
  <c r="R171" i="10" s="1"/>
  <c r="T171" i="10" s="1"/>
  <c r="O252" i="6"/>
  <c r="R252" i="6" s="1"/>
  <c r="T252" i="6" s="1"/>
  <c r="O165" i="6"/>
  <c r="R165" i="6" s="1"/>
  <c r="T165" i="6" s="1"/>
  <c r="O146" i="6"/>
  <c r="R146" i="6" s="1"/>
  <c r="T146" i="6" s="1"/>
  <c r="O231" i="10"/>
  <c r="R231" i="10" s="1"/>
  <c r="T231" i="10" s="1"/>
  <c r="O31" i="8"/>
  <c r="W11" i="6"/>
  <c r="O29" i="6"/>
  <c r="R29" i="6" s="1"/>
  <c r="T29" i="6" s="1"/>
  <c r="O40" i="6"/>
  <c r="R40" i="6" s="1"/>
  <c r="T40" i="6" s="1"/>
  <c r="O328" i="8"/>
  <c r="R328" i="8" s="1"/>
  <c r="T328" i="8" s="1"/>
  <c r="O73" i="6"/>
  <c r="R73" i="6" s="1"/>
  <c r="T73" i="6" s="1"/>
  <c r="O26" i="6"/>
  <c r="R26" i="6" s="1"/>
  <c r="T26" i="6" s="1"/>
  <c r="O125" i="6"/>
  <c r="R125" i="6" s="1"/>
  <c r="T125" i="6" s="1"/>
  <c r="O168" i="6"/>
  <c r="R168" i="6" s="1"/>
  <c r="T168" i="6" s="1"/>
  <c r="O67" i="6"/>
  <c r="R67" i="6" s="1"/>
  <c r="T67" i="6" s="1"/>
  <c r="O92" i="6"/>
  <c r="R92" i="6" s="1"/>
  <c r="T92" i="6" s="1"/>
  <c r="O119" i="6"/>
  <c r="R119" i="6" s="1"/>
  <c r="T119" i="6" s="1"/>
  <c r="O151" i="6"/>
  <c r="R151" i="6" s="1"/>
  <c r="T151" i="6" s="1"/>
  <c r="O50" i="6"/>
  <c r="R50" i="6" s="1"/>
  <c r="T50" i="6" s="1"/>
  <c r="O176" i="6"/>
  <c r="O127" i="6"/>
  <c r="R127" i="6" s="1"/>
  <c r="T127" i="6" s="1"/>
  <c r="O80" i="6"/>
  <c r="R80" i="6" s="1"/>
  <c r="T80" i="6" s="1"/>
  <c r="O105" i="6"/>
  <c r="R105" i="6" s="1"/>
  <c r="T105" i="6" s="1"/>
  <c r="O121" i="6"/>
  <c r="R121" i="6" s="1"/>
  <c r="T121" i="6" s="1"/>
  <c r="O182" i="6"/>
  <c r="R182" i="6" s="1"/>
  <c r="T182" i="6" s="1"/>
  <c r="O206" i="6"/>
  <c r="R206" i="6" s="1"/>
  <c r="T206" i="6" s="1"/>
  <c r="O241" i="6"/>
  <c r="R241" i="6" s="1"/>
  <c r="T241" i="6" s="1"/>
  <c r="O290" i="6"/>
  <c r="R290" i="6" s="1"/>
  <c r="T290" i="6" s="1"/>
  <c r="O216" i="6"/>
  <c r="R216" i="6" s="1"/>
  <c r="T216" i="6" s="1"/>
  <c r="O238" i="6"/>
  <c r="R238" i="6" s="1"/>
  <c r="T238" i="6" s="1"/>
  <c r="O77" i="13"/>
  <c r="R77" i="13" s="1"/>
  <c r="T77" i="13" s="1"/>
  <c r="O150" i="10"/>
  <c r="R150" i="10" s="1"/>
  <c r="T150" i="10" s="1"/>
  <c r="O201" i="10"/>
  <c r="R201" i="10" s="1"/>
  <c r="T201" i="10" s="1"/>
  <c r="O27" i="10"/>
  <c r="R27" i="10" s="1"/>
  <c r="T27" i="10" s="1"/>
  <c r="Y23" i="10"/>
  <c r="O31" i="10"/>
  <c r="R31" i="10" s="1"/>
  <c r="T31" i="10" s="1"/>
  <c r="O210" i="10"/>
  <c r="R210" i="10" s="1"/>
  <c r="T210" i="10" s="1"/>
  <c r="O117" i="10"/>
  <c r="R117" i="10" s="1"/>
  <c r="T117" i="10" s="1"/>
  <c r="O152" i="10"/>
  <c r="R152" i="10" s="1"/>
  <c r="T152" i="10" s="1"/>
  <c r="O284" i="10"/>
  <c r="R284" i="10" s="1"/>
  <c r="T284" i="10" s="1"/>
  <c r="O293" i="10"/>
  <c r="R293" i="10" s="1"/>
  <c r="T293" i="10" s="1"/>
  <c r="O341" i="8"/>
  <c r="R341" i="8" s="1"/>
  <c r="T341" i="8" s="1"/>
  <c r="Y10" i="10"/>
  <c r="O336" i="8"/>
  <c r="R336" i="8" s="1"/>
  <c r="T336" i="8" s="1"/>
  <c r="O32" i="6"/>
  <c r="R32" i="6" s="1"/>
  <c r="T32" i="6" s="1"/>
  <c r="O324" i="8"/>
  <c r="R324" i="8" s="1"/>
  <c r="T324" i="8" s="1"/>
  <c r="O24" i="6"/>
  <c r="R24" i="6" s="1"/>
  <c r="T24" i="6" s="1"/>
  <c r="O109" i="6"/>
  <c r="R109" i="6" s="1"/>
  <c r="T109" i="6" s="1"/>
  <c r="O170" i="6"/>
  <c r="R170" i="6" s="1"/>
  <c r="T170" i="6" s="1"/>
  <c r="O174" i="6"/>
  <c r="R174" i="6" s="1"/>
  <c r="T174" i="6" s="1"/>
  <c r="O96" i="6"/>
  <c r="R96" i="6" s="1"/>
  <c r="T96" i="6" s="1"/>
  <c r="O21" i="6"/>
  <c r="R21" i="6" s="1"/>
  <c r="T21" i="6" s="1"/>
  <c r="O76" i="6"/>
  <c r="R76" i="6" s="1"/>
  <c r="T76" i="6" s="1"/>
  <c r="O111" i="6"/>
  <c r="R111" i="6" s="1"/>
  <c r="T111" i="6" s="1"/>
  <c r="O173" i="6"/>
  <c r="R173" i="6" s="1"/>
  <c r="T173" i="6" s="1"/>
  <c r="O180" i="6"/>
  <c r="R180" i="6" s="1"/>
  <c r="T180" i="6" s="1"/>
  <c r="O55" i="6"/>
  <c r="R55" i="6" s="1"/>
  <c r="T55" i="6" s="1"/>
  <c r="O153" i="6"/>
  <c r="R153" i="6" s="1"/>
  <c r="T153" i="6" s="1"/>
  <c r="O53" i="6"/>
  <c r="O77" i="6"/>
  <c r="R77" i="6" s="1"/>
  <c r="T77" i="6" s="1"/>
  <c r="O91" i="6"/>
  <c r="R91" i="6" s="1"/>
  <c r="T91" i="6" s="1"/>
  <c r="O131" i="6"/>
  <c r="R131" i="6" s="1"/>
  <c r="T131" i="6" s="1"/>
  <c r="O163" i="6"/>
  <c r="R163" i="6" s="1"/>
  <c r="T163" i="6" s="1"/>
  <c r="O266" i="6"/>
  <c r="R266" i="6" s="1"/>
  <c r="T266" i="6" s="1"/>
  <c r="O297" i="6"/>
  <c r="R297" i="6" s="1"/>
  <c r="T297" i="6" s="1"/>
  <c r="O265" i="6"/>
  <c r="R265" i="6" s="1"/>
  <c r="T265" i="6" s="1"/>
  <c r="O205" i="6"/>
  <c r="R205" i="6" s="1"/>
  <c r="T205" i="6" s="1"/>
  <c r="O277" i="13"/>
  <c r="R277" i="13" s="1"/>
  <c r="T277" i="13" s="1"/>
  <c r="O174" i="10"/>
  <c r="R174" i="10" s="1"/>
  <c r="T174" i="10" s="1"/>
  <c r="O60" i="10"/>
  <c r="R60" i="10" s="1"/>
  <c r="T60" i="10" s="1"/>
  <c r="Y26" i="10"/>
  <c r="O55" i="10"/>
  <c r="R55" i="10" s="1"/>
  <c r="T55" i="10" s="1"/>
  <c r="O250" i="10"/>
  <c r="R250" i="10" s="1"/>
  <c r="T250" i="10" s="1"/>
  <c r="O157" i="10"/>
  <c r="R157" i="10" s="1"/>
  <c r="T157" i="10" s="1"/>
  <c r="O176" i="10"/>
  <c r="R176" i="10" s="1"/>
  <c r="T176" i="10" s="1"/>
  <c r="O285" i="10"/>
  <c r="R285" i="10" s="1"/>
  <c r="T285" i="10" s="1"/>
  <c r="O292" i="10"/>
  <c r="R292" i="10" s="1"/>
  <c r="T292" i="10" s="1"/>
  <c r="O79" i="8"/>
  <c r="R79" i="8" s="1"/>
  <c r="T79" i="8" s="1"/>
  <c r="O233" i="6"/>
  <c r="R233" i="6" s="1"/>
  <c r="T233" i="6" s="1"/>
  <c r="O214" i="6"/>
  <c r="R214" i="6" s="1"/>
  <c r="T214" i="6" s="1"/>
  <c r="O177" i="6"/>
  <c r="O120" i="10"/>
  <c r="R120" i="10" s="1"/>
  <c r="T120" i="10" s="1"/>
  <c r="O339" i="8"/>
  <c r="R339" i="8" s="1"/>
  <c r="T339" i="8" s="1"/>
  <c r="O41" i="6"/>
  <c r="R41" i="6" s="1"/>
  <c r="T41" i="6" s="1"/>
  <c r="O334" i="8"/>
  <c r="R334" i="8" s="1"/>
  <c r="T334" i="8" s="1"/>
  <c r="O327" i="8"/>
  <c r="O95" i="6"/>
  <c r="R95" i="6" s="1"/>
  <c r="T95" i="6" s="1"/>
  <c r="O52" i="6"/>
  <c r="O64" i="6"/>
  <c r="R64" i="6" s="1"/>
  <c r="T64" i="6" s="1"/>
  <c r="O89" i="6"/>
  <c r="R89" i="6" s="1"/>
  <c r="T89" i="6" s="1"/>
  <c r="O61" i="6"/>
  <c r="R61" i="6" s="1"/>
  <c r="T61" i="6" s="1"/>
  <c r="O75" i="6"/>
  <c r="R75" i="6" s="1"/>
  <c r="T75" i="6" s="1"/>
  <c r="O100" i="6"/>
  <c r="R100" i="6" s="1"/>
  <c r="T100" i="6" s="1"/>
  <c r="O123" i="6"/>
  <c r="R123" i="6" s="1"/>
  <c r="T123" i="6" s="1"/>
  <c r="O155" i="6"/>
  <c r="R155" i="6" s="1"/>
  <c r="T155" i="6" s="1"/>
  <c r="O79" i="6"/>
  <c r="R79" i="6" s="1"/>
  <c r="T79" i="6" s="1"/>
  <c r="O104" i="6"/>
  <c r="R104" i="6" s="1"/>
  <c r="T104" i="6" s="1"/>
  <c r="O133" i="6"/>
  <c r="R133" i="6" s="1"/>
  <c r="T133" i="6" s="1"/>
  <c r="O169" i="6"/>
  <c r="R169" i="6" s="1"/>
  <c r="T169" i="6" s="1"/>
  <c r="O219" i="6"/>
  <c r="R219" i="6" s="1"/>
  <c r="T219" i="6" s="1"/>
  <c r="O249" i="6"/>
  <c r="R249" i="6" s="1"/>
  <c r="T249" i="6" s="1"/>
  <c r="O234" i="6"/>
  <c r="R234" i="6" s="1"/>
  <c r="T234" i="6" s="1"/>
  <c r="O286" i="6"/>
  <c r="R286" i="6" s="1"/>
  <c r="T286" i="6" s="1"/>
  <c r="O208" i="6"/>
  <c r="R208" i="6" s="1"/>
  <c r="T208" i="6" s="1"/>
  <c r="O281" i="6"/>
  <c r="R281" i="6" s="1"/>
  <c r="T281" i="6" s="1"/>
  <c r="W28" i="13"/>
  <c r="O214" i="10"/>
  <c r="R214" i="10" s="1"/>
  <c r="T214" i="10" s="1"/>
  <c r="O116" i="10"/>
  <c r="R116" i="10" s="1"/>
  <c r="T116" i="10" s="1"/>
  <c r="O87" i="10"/>
  <c r="R87" i="10" s="1"/>
  <c r="T87" i="10" s="1"/>
  <c r="O34" i="10"/>
  <c r="R34" i="10" s="1"/>
  <c r="T34" i="10" s="1"/>
  <c r="O181" i="10"/>
  <c r="R181" i="10" s="1"/>
  <c r="T181" i="10" s="1"/>
  <c r="O216" i="10"/>
  <c r="R216" i="10" s="1"/>
  <c r="T216" i="10" s="1"/>
  <c r="O179" i="10"/>
  <c r="R179" i="10" s="1"/>
  <c r="T179" i="10" s="1"/>
  <c r="O289" i="10"/>
  <c r="R289" i="10" s="1"/>
  <c r="T289" i="10" s="1"/>
  <c r="O163" i="10"/>
  <c r="R163" i="10" s="1"/>
  <c r="T163" i="10" s="1"/>
  <c r="O251" i="10"/>
  <c r="R251" i="10" s="1"/>
  <c r="T251" i="10" s="1"/>
  <c r="O21" i="10"/>
  <c r="R21" i="10" s="1"/>
  <c r="T21" i="10" s="1"/>
  <c r="O323" i="8"/>
  <c r="R323" i="8" s="1"/>
  <c r="T323" i="8" s="1"/>
  <c r="O295" i="6"/>
  <c r="R295" i="6" s="1"/>
  <c r="T295" i="6" s="1"/>
  <c r="O251" i="6"/>
  <c r="R251" i="6" s="1"/>
  <c r="T251" i="6" s="1"/>
  <c r="O58" i="6"/>
  <c r="R58" i="6" s="1"/>
  <c r="T58" i="6" s="1"/>
  <c r="O54" i="6"/>
  <c r="R54" i="6" s="1"/>
  <c r="T54" i="6" s="1"/>
  <c r="O93" i="10"/>
  <c r="R93" i="10" s="1"/>
  <c r="T93" i="10" s="1"/>
  <c r="O46" i="6"/>
  <c r="R46" i="6" s="1"/>
  <c r="T46" i="6" s="1"/>
  <c r="W3" i="6"/>
  <c r="O330" i="8"/>
  <c r="R330" i="8" s="1"/>
  <c r="T330" i="8" s="1"/>
  <c r="O331" i="8"/>
  <c r="R331" i="8" s="1"/>
  <c r="T331" i="8" s="1"/>
  <c r="O44" i="6"/>
  <c r="R44" i="6" s="1"/>
  <c r="T44" i="6" s="1"/>
  <c r="O63" i="6"/>
  <c r="R63" i="6" s="1"/>
  <c r="T63" i="6" s="1"/>
  <c r="O129" i="6"/>
  <c r="R129" i="6" s="1"/>
  <c r="T129" i="6" s="1"/>
  <c r="O23" i="6"/>
  <c r="R23" i="6" s="1"/>
  <c r="T23" i="6" s="1"/>
  <c r="O178" i="6"/>
  <c r="R178" i="6" s="1"/>
  <c r="T178" i="6" s="1"/>
  <c r="O43" i="6"/>
  <c r="R43" i="6" s="1"/>
  <c r="T43" i="6" s="1"/>
  <c r="O299" i="6"/>
  <c r="R299" i="6" s="1"/>
  <c r="T299" i="6" s="1"/>
  <c r="O259" i="6"/>
  <c r="R259" i="6" s="1"/>
  <c r="T259" i="6" s="1"/>
  <c r="O191" i="6"/>
  <c r="O212" i="6"/>
  <c r="R212" i="6" s="1"/>
  <c r="T212" i="6" s="1"/>
  <c r="O262" i="6"/>
  <c r="R262" i="6" s="1"/>
  <c r="T262" i="6" s="1"/>
  <c r="O270" i="6"/>
  <c r="R270" i="6" s="1"/>
  <c r="T270" i="6" s="1"/>
  <c r="O230" i="6"/>
  <c r="R230" i="6" s="1"/>
  <c r="T230" i="6" s="1"/>
  <c r="O250" i="6"/>
  <c r="R250" i="6" s="1"/>
  <c r="T250" i="6" s="1"/>
  <c r="O187" i="6"/>
  <c r="R187" i="6" s="1"/>
  <c r="T187" i="6" s="1"/>
  <c r="O83" i="13"/>
  <c r="R83" i="13" s="1"/>
  <c r="T83" i="13" s="1"/>
  <c r="O238" i="10"/>
  <c r="R238" i="10" s="1"/>
  <c r="T238" i="10" s="1"/>
  <c r="O140" i="10"/>
  <c r="R140" i="10" s="1"/>
  <c r="T140" i="10" s="1"/>
  <c r="O111" i="10"/>
  <c r="R111" i="10" s="1"/>
  <c r="T111" i="10" s="1"/>
  <c r="O74" i="10"/>
  <c r="R74" i="10" s="1"/>
  <c r="T74" i="10" s="1"/>
  <c r="O221" i="10"/>
  <c r="R221" i="10" s="1"/>
  <c r="T221" i="10" s="1"/>
  <c r="Y5" i="10"/>
  <c r="O288" i="10"/>
  <c r="R288" i="10" s="1"/>
  <c r="T288" i="10" s="1"/>
  <c r="O276" i="10"/>
  <c r="R276" i="10" s="1"/>
  <c r="T276" i="10" s="1"/>
  <c r="O294" i="8"/>
  <c r="R294" i="8" s="1"/>
  <c r="T294" i="8" s="1"/>
  <c r="O287" i="6"/>
  <c r="R287" i="6" s="1"/>
  <c r="T287" i="6" s="1"/>
  <c r="O279" i="6"/>
  <c r="R279" i="6" s="1"/>
  <c r="T279" i="6" s="1"/>
  <c r="O255" i="6"/>
  <c r="R255" i="6" s="1"/>
  <c r="T255" i="6" s="1"/>
  <c r="O217" i="6"/>
  <c r="R217" i="6" s="1"/>
  <c r="T217" i="6" s="1"/>
  <c r="O195" i="6"/>
  <c r="R195" i="6" s="1"/>
  <c r="T195" i="6" s="1"/>
  <c r="O154" i="6"/>
  <c r="R154" i="6" s="1"/>
  <c r="T154" i="6" s="1"/>
  <c r="O332" i="8"/>
  <c r="R332" i="8" s="1"/>
  <c r="T332" i="8" s="1"/>
  <c r="O118" i="10"/>
  <c r="R118" i="10" s="1"/>
  <c r="T118" i="10" s="1"/>
  <c r="D15" i="10"/>
  <c r="C18" i="10" s="1"/>
  <c r="Y2" i="10"/>
  <c r="O194" i="10"/>
  <c r="R194" i="10" s="1"/>
  <c r="T194" i="10" s="1"/>
  <c r="O290" i="10"/>
  <c r="R290" i="10" s="1"/>
  <c r="T290" i="10" s="1"/>
  <c r="O105" i="10"/>
  <c r="R105" i="10" s="1"/>
  <c r="T105" i="10" s="1"/>
  <c r="O36" i="6"/>
  <c r="R36" i="6" s="1"/>
  <c r="T36" i="6" s="1"/>
  <c r="W9" i="6"/>
  <c r="W4" i="6"/>
  <c r="O60" i="6"/>
  <c r="R60" i="6" s="1"/>
  <c r="T60" i="6" s="1"/>
  <c r="O85" i="6"/>
  <c r="R85" i="6" s="1"/>
  <c r="T85" i="6" s="1"/>
  <c r="O99" i="6"/>
  <c r="R99" i="6" s="1"/>
  <c r="T99" i="6" s="1"/>
  <c r="O135" i="6"/>
  <c r="R135" i="6" s="1"/>
  <c r="T135" i="6" s="1"/>
  <c r="O172" i="6"/>
  <c r="R172" i="6" s="1"/>
  <c r="T172" i="6" s="1"/>
  <c r="O181" i="6"/>
  <c r="R181" i="6" s="1"/>
  <c r="T181" i="6" s="1"/>
  <c r="O275" i="6"/>
  <c r="R275" i="6" s="1"/>
  <c r="T275" i="6" s="1"/>
  <c r="O69" i="6"/>
  <c r="R69" i="6" s="1"/>
  <c r="T69" i="6" s="1"/>
  <c r="O101" i="6"/>
  <c r="R101" i="6" s="1"/>
  <c r="T101" i="6" s="1"/>
  <c r="O49" i="6"/>
  <c r="O87" i="6"/>
  <c r="R87" i="6" s="1"/>
  <c r="T87" i="6" s="1"/>
  <c r="O289" i="6"/>
  <c r="R289" i="6" s="1"/>
  <c r="T289" i="6" s="1"/>
  <c r="O294" i="6"/>
  <c r="R294" i="6" s="1"/>
  <c r="T294" i="6" s="1"/>
  <c r="O246" i="6"/>
  <c r="R246" i="6" s="1"/>
  <c r="T246" i="6" s="1"/>
  <c r="O38" i="10"/>
  <c r="R38" i="10" s="1"/>
  <c r="T38" i="10" s="1"/>
  <c r="O180" i="10"/>
  <c r="R180" i="10" s="1"/>
  <c r="T180" i="10" s="1"/>
  <c r="O151" i="10"/>
  <c r="R151" i="10" s="1"/>
  <c r="T151" i="10" s="1"/>
  <c r="O98" i="10"/>
  <c r="R98" i="10" s="1"/>
  <c r="T98" i="10" s="1"/>
  <c r="O245" i="10"/>
  <c r="R245" i="10" s="1"/>
  <c r="T245" i="10" s="1"/>
  <c r="O200" i="6"/>
  <c r="R200" i="6" s="1"/>
  <c r="T200" i="6" s="1"/>
  <c r="O124" i="6"/>
  <c r="R124" i="6" s="1"/>
  <c r="T124" i="6" s="1"/>
  <c r="O57" i="10"/>
  <c r="R57" i="10" s="1"/>
  <c r="T57" i="10" s="1"/>
  <c r="O187" i="10"/>
  <c r="R187" i="10" s="1"/>
  <c r="T187" i="10" s="1"/>
  <c r="O33" i="10"/>
  <c r="R33" i="10" s="1"/>
  <c r="T33" i="10" s="1"/>
  <c r="O113" i="10"/>
  <c r="R113" i="10" s="1"/>
  <c r="T113" i="10" s="1"/>
  <c r="O254" i="10"/>
  <c r="R254" i="10" s="1"/>
  <c r="T254" i="10" s="1"/>
  <c r="O241" i="10"/>
  <c r="R241" i="10" s="1"/>
  <c r="T241" i="10" s="1"/>
  <c r="O41" i="10"/>
  <c r="R41" i="10" s="1"/>
  <c r="T41" i="10" s="1"/>
  <c r="O261" i="10"/>
  <c r="R261" i="10" s="1"/>
  <c r="T261" i="10" s="1"/>
  <c r="O24" i="10"/>
  <c r="R24" i="10" s="1"/>
  <c r="T24" i="10" s="1"/>
  <c r="O280" i="10"/>
  <c r="R280" i="10" s="1"/>
  <c r="T280" i="10" s="1"/>
  <c r="O208" i="10"/>
  <c r="R208" i="10" s="1"/>
  <c r="T208" i="10" s="1"/>
  <c r="O144" i="10"/>
  <c r="R144" i="10" s="1"/>
  <c r="T144" i="10" s="1"/>
  <c r="O96" i="10"/>
  <c r="R96" i="10" s="1"/>
  <c r="T96" i="10" s="1"/>
  <c r="O213" i="10"/>
  <c r="R213" i="10" s="1"/>
  <c r="T213" i="10" s="1"/>
  <c r="O149" i="10"/>
  <c r="R149" i="10" s="1"/>
  <c r="T149" i="10" s="1"/>
  <c r="O37" i="10"/>
  <c r="R37" i="10" s="1"/>
  <c r="T37" i="10" s="1"/>
  <c r="O242" i="10"/>
  <c r="R242" i="10" s="1"/>
  <c r="T242" i="10" s="1"/>
  <c r="O186" i="10"/>
  <c r="R186" i="10" s="1"/>
  <c r="T186" i="10" s="1"/>
  <c r="O122" i="10"/>
  <c r="R122" i="10" s="1"/>
  <c r="T122" i="10" s="1"/>
  <c r="O66" i="10"/>
  <c r="R66" i="10" s="1"/>
  <c r="T66" i="10" s="1"/>
  <c r="O199" i="10"/>
  <c r="R199" i="10" s="1"/>
  <c r="T199" i="10" s="1"/>
  <c r="O143" i="10"/>
  <c r="R143" i="10" s="1"/>
  <c r="T143" i="10" s="1"/>
  <c r="O79" i="10"/>
  <c r="R79" i="10" s="1"/>
  <c r="T79" i="10" s="1"/>
  <c r="Y22" i="10"/>
  <c r="O228" i="10"/>
  <c r="R228" i="10" s="1"/>
  <c r="T228" i="10" s="1"/>
  <c r="O172" i="10"/>
  <c r="R172" i="10" s="1"/>
  <c r="T172" i="10" s="1"/>
  <c r="O108" i="10"/>
  <c r="R108" i="10" s="1"/>
  <c r="T108" i="10" s="1"/>
  <c r="O52" i="10"/>
  <c r="R52" i="10" s="1"/>
  <c r="T52" i="10" s="1"/>
  <c r="O206" i="10"/>
  <c r="R206" i="10" s="1"/>
  <c r="T206" i="10" s="1"/>
  <c r="O142" i="10"/>
  <c r="R142" i="10" s="1"/>
  <c r="T142" i="10" s="1"/>
  <c r="O94" i="10"/>
  <c r="R94" i="10" s="1"/>
  <c r="T94" i="10" s="1"/>
  <c r="O30" i="10"/>
  <c r="R30" i="10" s="1"/>
  <c r="T30" i="10" s="1"/>
  <c r="O235" i="10"/>
  <c r="R235" i="10" s="1"/>
  <c r="T235" i="10" s="1"/>
  <c r="O121" i="10"/>
  <c r="R121" i="10" s="1"/>
  <c r="T121" i="10" s="1"/>
  <c r="O266" i="10"/>
  <c r="R266" i="10" s="1"/>
  <c r="T266" i="10" s="1"/>
  <c r="O275" i="10"/>
  <c r="R275" i="10" s="1"/>
  <c r="T275" i="10" s="1"/>
  <c r="O283" i="10"/>
  <c r="R283" i="10" s="1"/>
  <c r="T283" i="10" s="1"/>
  <c r="O298" i="10"/>
  <c r="R298" i="10" s="1"/>
  <c r="T298" i="10" s="1"/>
  <c r="O281" i="10"/>
  <c r="R281" i="10" s="1"/>
  <c r="T281" i="10" s="1"/>
  <c r="O259" i="10"/>
  <c r="R259" i="10" s="1"/>
  <c r="T259" i="10" s="1"/>
  <c r="O203" i="10"/>
  <c r="R203" i="10" s="1"/>
  <c r="T203" i="10" s="1"/>
  <c r="O185" i="10"/>
  <c r="R185" i="10" s="1"/>
  <c r="T185" i="10" s="1"/>
  <c r="O256" i="10"/>
  <c r="R256" i="10" s="1"/>
  <c r="T256" i="10" s="1"/>
  <c r="O209" i="10"/>
  <c r="R209" i="10" s="1"/>
  <c r="T209" i="10" s="1"/>
  <c r="O200" i="10"/>
  <c r="R200" i="10" s="1"/>
  <c r="T200" i="10" s="1"/>
  <c r="O136" i="10"/>
  <c r="R136" i="10" s="1"/>
  <c r="T136" i="10" s="1"/>
  <c r="O88" i="10"/>
  <c r="R88" i="10" s="1"/>
  <c r="T88" i="10" s="1"/>
  <c r="O32" i="10"/>
  <c r="R32" i="10" s="1"/>
  <c r="T32" i="10" s="1"/>
  <c r="O205" i="10"/>
  <c r="R205" i="10" s="1"/>
  <c r="T205" i="10" s="1"/>
  <c r="O141" i="10"/>
  <c r="R141" i="10" s="1"/>
  <c r="T141" i="10" s="1"/>
  <c r="O85" i="10"/>
  <c r="R85" i="10" s="1"/>
  <c r="T85" i="10" s="1"/>
  <c r="O29" i="10"/>
  <c r="R29" i="10" s="1"/>
  <c r="T29" i="10" s="1"/>
  <c r="O234" i="10"/>
  <c r="R234" i="10" s="1"/>
  <c r="T234" i="10" s="1"/>
  <c r="O178" i="10"/>
  <c r="R178" i="10" s="1"/>
  <c r="T178" i="10" s="1"/>
  <c r="O114" i="10"/>
  <c r="R114" i="10" s="1"/>
  <c r="T114" i="10" s="1"/>
  <c r="O58" i="10"/>
  <c r="R58" i="10" s="1"/>
  <c r="T58" i="10" s="1"/>
  <c r="Y15" i="10"/>
  <c r="O191" i="10"/>
  <c r="R191" i="10" s="1"/>
  <c r="T191" i="10" s="1"/>
  <c r="O135" i="10"/>
  <c r="R135" i="10" s="1"/>
  <c r="T135" i="10" s="1"/>
  <c r="O71" i="10"/>
  <c r="R71" i="10" s="1"/>
  <c r="T71" i="10" s="1"/>
  <c r="O22" i="10"/>
  <c r="R22" i="10" s="1"/>
  <c r="T22" i="10" s="1"/>
  <c r="Y21" i="10"/>
  <c r="O220" i="10"/>
  <c r="R220" i="10" s="1"/>
  <c r="T220" i="10" s="1"/>
  <c r="O164" i="10"/>
  <c r="R164" i="10" s="1"/>
  <c r="T164" i="10" s="1"/>
  <c r="O100" i="10"/>
  <c r="R100" i="10" s="1"/>
  <c r="T100" i="10" s="1"/>
  <c r="Y14" i="10"/>
  <c r="O198" i="10"/>
  <c r="R198" i="10" s="1"/>
  <c r="T198" i="10" s="1"/>
  <c r="O86" i="10"/>
  <c r="R86" i="10" s="1"/>
  <c r="T86" i="10" s="1"/>
  <c r="Y30" i="10"/>
  <c r="O129" i="10"/>
  <c r="R129" i="10" s="1"/>
  <c r="T129" i="10" s="1"/>
  <c r="O274" i="10"/>
  <c r="R274" i="10" s="1"/>
  <c r="T274" i="10" s="1"/>
  <c r="O282" i="10"/>
  <c r="R282" i="10" s="1"/>
  <c r="T282" i="10" s="1"/>
  <c r="O294" i="10"/>
  <c r="R294" i="10" s="1"/>
  <c r="T294" i="10" s="1"/>
  <c r="O295" i="10"/>
  <c r="R295" i="10" s="1"/>
  <c r="T295" i="10" s="1"/>
  <c r="O123" i="10"/>
  <c r="R123" i="10" s="1"/>
  <c r="T123" i="10" s="1"/>
  <c r="O233" i="10"/>
  <c r="R233" i="10" s="1"/>
  <c r="T233" i="10" s="1"/>
  <c r="O139" i="10"/>
  <c r="R139" i="10" s="1"/>
  <c r="T139" i="10" s="1"/>
  <c r="O264" i="10"/>
  <c r="R264" i="10" s="1"/>
  <c r="T264" i="10" s="1"/>
  <c r="O248" i="10"/>
  <c r="R248" i="10" s="1"/>
  <c r="T248" i="10" s="1"/>
  <c r="O192" i="10"/>
  <c r="R192" i="10" s="1"/>
  <c r="T192" i="10" s="1"/>
  <c r="O80" i="10"/>
  <c r="R80" i="10" s="1"/>
  <c r="T80" i="10" s="1"/>
  <c r="O23" i="10"/>
  <c r="R23" i="10" s="1"/>
  <c r="T23" i="10" s="1"/>
  <c r="O197" i="10"/>
  <c r="R197" i="10" s="1"/>
  <c r="T197" i="10" s="1"/>
  <c r="O133" i="10"/>
  <c r="R133" i="10" s="1"/>
  <c r="T133" i="10" s="1"/>
  <c r="O77" i="10"/>
  <c r="R77" i="10" s="1"/>
  <c r="T77" i="10" s="1"/>
  <c r="Y12" i="10"/>
  <c r="O226" i="10"/>
  <c r="R226" i="10" s="1"/>
  <c r="T226" i="10" s="1"/>
  <c r="O170" i="10"/>
  <c r="R170" i="10" s="1"/>
  <c r="T170" i="10" s="1"/>
  <c r="O106" i="10"/>
  <c r="R106" i="10" s="1"/>
  <c r="T106" i="10" s="1"/>
  <c r="O50" i="10"/>
  <c r="R50" i="10" s="1"/>
  <c r="T50" i="10" s="1"/>
  <c r="O247" i="10"/>
  <c r="R247" i="10" s="1"/>
  <c r="T247" i="10" s="1"/>
  <c r="O127" i="10"/>
  <c r="R127" i="10" s="1"/>
  <c r="T127" i="10" s="1"/>
  <c r="O63" i="10"/>
  <c r="R63" i="10" s="1"/>
  <c r="T63" i="10" s="1"/>
  <c r="Y11" i="10"/>
  <c r="Y28" i="10"/>
  <c r="Y20" i="10"/>
  <c r="O212" i="10"/>
  <c r="R212" i="10" s="1"/>
  <c r="T212" i="10" s="1"/>
  <c r="O156" i="10"/>
  <c r="R156" i="10" s="1"/>
  <c r="T156" i="10" s="1"/>
  <c r="O92" i="10"/>
  <c r="R92" i="10" s="1"/>
  <c r="T92" i="10" s="1"/>
  <c r="O44" i="10"/>
  <c r="R44" i="10" s="1"/>
  <c r="T44" i="10" s="1"/>
  <c r="O246" i="10"/>
  <c r="R246" i="10" s="1"/>
  <c r="T246" i="10" s="1"/>
  <c r="O190" i="10"/>
  <c r="R190" i="10" s="1"/>
  <c r="T190" i="10" s="1"/>
  <c r="O134" i="10"/>
  <c r="R134" i="10" s="1"/>
  <c r="T134" i="10" s="1"/>
  <c r="O78" i="10"/>
  <c r="R78" i="10" s="1"/>
  <c r="T78" i="10" s="1"/>
  <c r="Y29" i="10"/>
  <c r="O137" i="10"/>
  <c r="R137" i="10" s="1"/>
  <c r="T137" i="10" s="1"/>
  <c r="O258" i="10"/>
  <c r="R258" i="10" s="1"/>
  <c r="T258" i="10" s="1"/>
  <c r="O271" i="10"/>
  <c r="R271" i="10" s="1"/>
  <c r="T271" i="10" s="1"/>
  <c r="O291" i="10"/>
  <c r="R291" i="10" s="1"/>
  <c r="T291" i="10" s="1"/>
  <c r="O83" i="10"/>
  <c r="R83" i="10" s="1"/>
  <c r="T83" i="10" s="1"/>
  <c r="O267" i="10"/>
  <c r="R267" i="10" s="1"/>
  <c r="T267" i="10" s="1"/>
  <c r="O227" i="10"/>
  <c r="R227" i="10" s="1"/>
  <c r="T227" i="10" s="1"/>
  <c r="O257" i="10"/>
  <c r="R257" i="10" s="1"/>
  <c r="T257" i="10" s="1"/>
  <c r="O277" i="10"/>
  <c r="R277" i="10" s="1"/>
  <c r="T277" i="10" s="1"/>
  <c r="O243" i="10"/>
  <c r="R243" i="10" s="1"/>
  <c r="T243" i="10" s="1"/>
  <c r="O297" i="10"/>
  <c r="R297" i="10" s="1"/>
  <c r="T297" i="10" s="1"/>
  <c r="O240" i="10"/>
  <c r="R240" i="10" s="1"/>
  <c r="T240" i="10" s="1"/>
  <c r="O184" i="10"/>
  <c r="R184" i="10" s="1"/>
  <c r="T184" i="10" s="1"/>
  <c r="O128" i="10"/>
  <c r="R128" i="10" s="1"/>
  <c r="T128" i="10" s="1"/>
  <c r="O72" i="10"/>
  <c r="R72" i="10" s="1"/>
  <c r="T72" i="10" s="1"/>
  <c r="Y9" i="10"/>
  <c r="O28" i="10"/>
  <c r="O189" i="10"/>
  <c r="R189" i="10" s="1"/>
  <c r="T189" i="10" s="1"/>
  <c r="O125" i="10"/>
  <c r="R125" i="10" s="1"/>
  <c r="T125" i="10" s="1"/>
  <c r="O69" i="10"/>
  <c r="R69" i="10" s="1"/>
  <c r="T69" i="10" s="1"/>
  <c r="Y4" i="10"/>
  <c r="O218" i="10"/>
  <c r="R218" i="10" s="1"/>
  <c r="T218" i="10" s="1"/>
  <c r="O162" i="10"/>
  <c r="R162" i="10" s="1"/>
  <c r="T162" i="10" s="1"/>
  <c r="O42" i="10"/>
  <c r="R42" i="10" s="1"/>
  <c r="T42" i="10" s="1"/>
  <c r="O239" i="10"/>
  <c r="R239" i="10" s="1"/>
  <c r="T239" i="10" s="1"/>
  <c r="O183" i="10"/>
  <c r="R183" i="10" s="1"/>
  <c r="T183" i="10" s="1"/>
  <c r="O119" i="10"/>
  <c r="R119" i="10" s="1"/>
  <c r="T119" i="10" s="1"/>
  <c r="Y8" i="10"/>
  <c r="Y27" i="10"/>
  <c r="Y17" i="10"/>
  <c r="O148" i="10"/>
  <c r="R148" i="10" s="1"/>
  <c r="T148" i="10" s="1"/>
  <c r="O84" i="10"/>
  <c r="R84" i="10" s="1"/>
  <c r="T84" i="10" s="1"/>
  <c r="O36" i="10"/>
  <c r="R36" i="10" s="1"/>
  <c r="T36" i="10" s="1"/>
  <c r="O182" i="10"/>
  <c r="R182" i="10" s="1"/>
  <c r="T182" i="10" s="1"/>
  <c r="O126" i="10"/>
  <c r="R126" i="10" s="1"/>
  <c r="T126" i="10" s="1"/>
  <c r="O70" i="10"/>
  <c r="R70" i="10" s="1"/>
  <c r="T70" i="10" s="1"/>
  <c r="O153" i="10"/>
  <c r="R153" i="10" s="1"/>
  <c r="T153" i="10" s="1"/>
  <c r="O193" i="10"/>
  <c r="R193" i="10" s="1"/>
  <c r="T193" i="10" s="1"/>
  <c r="O279" i="10"/>
  <c r="R279" i="10" s="1"/>
  <c r="T279" i="10" s="1"/>
  <c r="O287" i="10"/>
  <c r="R287" i="10" s="1"/>
  <c r="T287" i="10" s="1"/>
  <c r="O211" i="10"/>
  <c r="R211" i="10" s="1"/>
  <c r="T211" i="10" s="1"/>
  <c r="O51" i="10"/>
  <c r="R51" i="10" s="1"/>
  <c r="T51" i="10" s="1"/>
  <c r="O217" i="10"/>
  <c r="R217" i="10" s="1"/>
  <c r="T217" i="10" s="1"/>
  <c r="O99" i="10"/>
  <c r="R99" i="10" s="1"/>
  <c r="T99" i="10" s="1"/>
  <c r="O273" i="10"/>
  <c r="R273" i="10" s="1"/>
  <c r="T273" i="10" s="1"/>
  <c r="O265" i="10"/>
  <c r="R265" i="10" s="1"/>
  <c r="T265" i="10" s="1"/>
  <c r="O115" i="10"/>
  <c r="R115" i="10" s="1"/>
  <c r="T115" i="10" s="1"/>
  <c r="O219" i="10"/>
  <c r="R219" i="10" s="1"/>
  <c r="T219" i="10" s="1"/>
  <c r="O252" i="10"/>
  <c r="R252" i="10" s="1"/>
  <c r="T252" i="10" s="1"/>
  <c r="O131" i="10"/>
  <c r="R131" i="10" s="1"/>
  <c r="T131" i="10" s="1"/>
  <c r="O232" i="10"/>
  <c r="R232" i="10" s="1"/>
  <c r="T232" i="10" s="1"/>
  <c r="O168" i="10"/>
  <c r="R168" i="10" s="1"/>
  <c r="T168" i="10" s="1"/>
  <c r="O112" i="10"/>
  <c r="R112" i="10" s="1"/>
  <c r="T112" i="10" s="1"/>
  <c r="O56" i="10"/>
  <c r="R56" i="10" s="1"/>
  <c r="T56" i="10" s="1"/>
  <c r="O237" i="10"/>
  <c r="R237" i="10" s="1"/>
  <c r="T237" i="10" s="1"/>
  <c r="O173" i="10"/>
  <c r="R173" i="10" s="1"/>
  <c r="T173" i="10" s="1"/>
  <c r="O109" i="10"/>
  <c r="R109" i="10" s="1"/>
  <c r="T109" i="10" s="1"/>
  <c r="O202" i="10"/>
  <c r="R202" i="10" s="1"/>
  <c r="T202" i="10" s="1"/>
  <c r="O146" i="10"/>
  <c r="R146" i="10" s="1"/>
  <c r="T146" i="10" s="1"/>
  <c r="O90" i="10"/>
  <c r="R90" i="10" s="1"/>
  <c r="T90" i="10" s="1"/>
  <c r="O25" i="10"/>
  <c r="R25" i="10" s="1"/>
  <c r="T25" i="10" s="1"/>
  <c r="O223" i="10"/>
  <c r="R223" i="10" s="1"/>
  <c r="T223" i="10" s="1"/>
  <c r="O167" i="10"/>
  <c r="R167" i="10" s="1"/>
  <c r="T167" i="10" s="1"/>
  <c r="O103" i="10"/>
  <c r="R103" i="10" s="1"/>
  <c r="T103" i="10" s="1"/>
  <c r="O47" i="10"/>
  <c r="R47" i="10" s="1"/>
  <c r="T47" i="10" s="1"/>
  <c r="Y25" i="10"/>
  <c r="O244" i="10"/>
  <c r="R244" i="10" s="1"/>
  <c r="T244" i="10" s="1"/>
  <c r="O196" i="10"/>
  <c r="R196" i="10" s="1"/>
  <c r="T196" i="10" s="1"/>
  <c r="O132" i="10"/>
  <c r="R132" i="10" s="1"/>
  <c r="T132" i="10" s="1"/>
  <c r="O76" i="10"/>
  <c r="R76" i="10" s="1"/>
  <c r="T76" i="10" s="1"/>
  <c r="O230" i="10"/>
  <c r="R230" i="10" s="1"/>
  <c r="T230" i="10" s="1"/>
  <c r="O166" i="10"/>
  <c r="R166" i="10" s="1"/>
  <c r="T166" i="10" s="1"/>
  <c r="O110" i="10"/>
  <c r="R110" i="10" s="1"/>
  <c r="T110" i="10" s="1"/>
  <c r="O54" i="10"/>
  <c r="R54" i="10" s="1"/>
  <c r="T54" i="10" s="1"/>
  <c r="O107" i="10"/>
  <c r="R107" i="10" s="1"/>
  <c r="T107" i="10" s="1"/>
  <c r="Y18" i="10"/>
  <c r="O97" i="10"/>
  <c r="R97" i="10" s="1"/>
  <c r="T97" i="10" s="1"/>
  <c r="O161" i="10"/>
  <c r="R161" i="10" s="1"/>
  <c r="T161" i="10" s="1"/>
  <c r="O169" i="10"/>
  <c r="R169" i="10" s="1"/>
  <c r="T169" i="10" s="1"/>
  <c r="O262" i="10"/>
  <c r="R262" i="10" s="1"/>
  <c r="T262" i="10" s="1"/>
  <c r="O278" i="10"/>
  <c r="R278" i="10" s="1"/>
  <c r="T278" i="10" s="1"/>
  <c r="O286" i="10"/>
  <c r="R286" i="10" s="1"/>
  <c r="T286" i="10" s="1"/>
  <c r="O147" i="10"/>
  <c r="R147" i="10" s="1"/>
  <c r="T147" i="10" s="1"/>
  <c r="O296" i="10"/>
  <c r="R296" i="10" s="1"/>
  <c r="T296" i="10" s="1"/>
  <c r="O249" i="10"/>
  <c r="R249" i="10" s="1"/>
  <c r="T249" i="10" s="1"/>
  <c r="O49" i="10"/>
  <c r="R49" i="10" s="1"/>
  <c r="T49" i="10" s="1"/>
  <c r="O269" i="10"/>
  <c r="R269" i="10" s="1"/>
  <c r="T269" i="10" s="1"/>
  <c r="O263" i="10"/>
  <c r="R263" i="10" s="1"/>
  <c r="T263" i="10" s="1"/>
  <c r="O253" i="10"/>
  <c r="R253" i="10" s="1"/>
  <c r="T253" i="10" s="1"/>
  <c r="O43" i="10"/>
  <c r="R43" i="10" s="1"/>
  <c r="T43" i="10" s="1"/>
  <c r="O155" i="10"/>
  <c r="R155" i="10" s="1"/>
  <c r="T155" i="10" s="1"/>
  <c r="O268" i="10"/>
  <c r="R268" i="10" s="1"/>
  <c r="T268" i="10" s="1"/>
  <c r="O260" i="10"/>
  <c r="R260" i="10" s="1"/>
  <c r="T260" i="10" s="1"/>
  <c r="O225" i="10"/>
  <c r="R225" i="10" s="1"/>
  <c r="T225" i="10" s="1"/>
  <c r="O224" i="10"/>
  <c r="R224" i="10" s="1"/>
  <c r="T224" i="10" s="1"/>
  <c r="O160" i="10"/>
  <c r="R160" i="10" s="1"/>
  <c r="T160" i="10" s="1"/>
  <c r="O48" i="10"/>
  <c r="R48" i="10" s="1"/>
  <c r="T48" i="10" s="1"/>
  <c r="O229" i="10"/>
  <c r="R229" i="10" s="1"/>
  <c r="T229" i="10" s="1"/>
  <c r="O165" i="10"/>
  <c r="R165" i="10" s="1"/>
  <c r="T165" i="10" s="1"/>
  <c r="O101" i="10"/>
  <c r="R101" i="10" s="1"/>
  <c r="T101" i="10" s="1"/>
  <c r="O53" i="10"/>
  <c r="R53" i="10" s="1"/>
  <c r="T53" i="10" s="1"/>
  <c r="O138" i="10"/>
  <c r="R138" i="10" s="1"/>
  <c r="T138" i="10" s="1"/>
  <c r="O82" i="10"/>
  <c r="R82" i="10" s="1"/>
  <c r="T82" i="10" s="1"/>
  <c r="Y3" i="10"/>
  <c r="O215" i="10"/>
  <c r="R215" i="10" s="1"/>
  <c r="T215" i="10" s="1"/>
  <c r="O159" i="10"/>
  <c r="R159" i="10" s="1"/>
  <c r="T159" i="10" s="1"/>
  <c r="O95" i="10"/>
  <c r="R95" i="10" s="1"/>
  <c r="T95" i="10" s="1"/>
  <c r="O39" i="10"/>
  <c r="R39" i="10" s="1"/>
  <c r="T39" i="10" s="1"/>
  <c r="Y24" i="10"/>
  <c r="O188" i="10"/>
  <c r="R188" i="10" s="1"/>
  <c r="T188" i="10" s="1"/>
  <c r="O124" i="10"/>
  <c r="R124" i="10" s="1"/>
  <c r="T124" i="10" s="1"/>
  <c r="O68" i="10"/>
  <c r="R68" i="10" s="1"/>
  <c r="T68" i="10" s="1"/>
  <c r="O222" i="10"/>
  <c r="R222" i="10" s="1"/>
  <c r="T222" i="10" s="1"/>
  <c r="O158" i="10"/>
  <c r="R158" i="10" s="1"/>
  <c r="T158" i="10" s="1"/>
  <c r="O46" i="10"/>
  <c r="R46" i="10" s="1"/>
  <c r="T46" i="10" s="1"/>
  <c r="O67" i="13"/>
  <c r="R67" i="13" s="1"/>
  <c r="T67" i="13" s="1"/>
  <c r="O136" i="13"/>
  <c r="R136" i="13" s="1"/>
  <c r="T136" i="13" s="1"/>
  <c r="O221" i="13"/>
  <c r="R221" i="13" s="1"/>
  <c r="T221" i="13" s="1"/>
  <c r="O68" i="13"/>
  <c r="R68" i="13" s="1"/>
  <c r="T68" i="13" s="1"/>
  <c r="O181" i="13"/>
  <c r="R181" i="13" s="1"/>
  <c r="T181" i="13" s="1"/>
  <c r="W2" i="13"/>
  <c r="O131" i="13"/>
  <c r="R131" i="13" s="1"/>
  <c r="T131" i="13" s="1"/>
  <c r="O197" i="13"/>
  <c r="R197" i="13" s="1"/>
  <c r="T197" i="13" s="1"/>
  <c r="O94" i="13"/>
  <c r="R94" i="13" s="1"/>
  <c r="T94" i="13" s="1"/>
  <c r="O128" i="13"/>
  <c r="R128" i="13" s="1"/>
  <c r="T128" i="13" s="1"/>
  <c r="O213" i="13"/>
  <c r="R213" i="13" s="1"/>
  <c r="T213" i="13" s="1"/>
  <c r="O259" i="13"/>
  <c r="R259" i="13" s="1"/>
  <c r="T259" i="13" s="1"/>
  <c r="O255" i="13"/>
  <c r="R255" i="13" s="1"/>
  <c r="T255" i="13" s="1"/>
  <c r="O64" i="13"/>
  <c r="R64" i="13" s="1"/>
  <c r="T64" i="13" s="1"/>
  <c r="O28" i="13"/>
  <c r="W27" i="13"/>
  <c r="O228" i="13"/>
  <c r="R228" i="13" s="1"/>
  <c r="T228" i="13" s="1"/>
  <c r="O232" i="13"/>
  <c r="R232" i="13" s="1"/>
  <c r="T232" i="13" s="1"/>
  <c r="O148" i="13"/>
  <c r="R148" i="13" s="1"/>
  <c r="T148" i="13" s="1"/>
  <c r="O70" i="13"/>
  <c r="R70" i="13" s="1"/>
  <c r="T70" i="13" s="1"/>
  <c r="O161" i="13"/>
  <c r="R161" i="13" s="1"/>
  <c r="T161" i="13" s="1"/>
  <c r="O101" i="13"/>
  <c r="R101" i="13" s="1"/>
  <c r="T101" i="13" s="1"/>
  <c r="O288" i="13"/>
  <c r="R288" i="13" s="1"/>
  <c r="T288" i="13" s="1"/>
  <c r="O198" i="13"/>
  <c r="R198" i="13" s="1"/>
  <c r="T198" i="13" s="1"/>
  <c r="O71" i="13"/>
  <c r="R71" i="13" s="1"/>
  <c r="T71" i="13" s="1"/>
  <c r="O223" i="6"/>
  <c r="R223" i="6" s="1"/>
  <c r="T223" i="6" s="1"/>
  <c r="O86" i="6"/>
  <c r="R86" i="6" s="1"/>
  <c r="T86" i="6" s="1"/>
  <c r="O90" i="6"/>
  <c r="R90" i="6" s="1"/>
  <c r="T90" i="6" s="1"/>
  <c r="O108" i="6"/>
  <c r="R108" i="6" s="1"/>
  <c r="T108" i="6" s="1"/>
  <c r="O144" i="6"/>
  <c r="R144" i="6" s="1"/>
  <c r="T144" i="6" s="1"/>
  <c r="O150" i="6"/>
  <c r="R150" i="6" s="1"/>
  <c r="T150" i="6" s="1"/>
  <c r="O158" i="6"/>
  <c r="R158" i="6" s="1"/>
  <c r="T158" i="6" s="1"/>
  <c r="O164" i="6"/>
  <c r="R164" i="6" s="1"/>
  <c r="T164" i="6" s="1"/>
  <c r="O189" i="6"/>
  <c r="O199" i="6"/>
  <c r="R199" i="6" s="1"/>
  <c r="T199" i="6" s="1"/>
  <c r="O211" i="6"/>
  <c r="R211" i="6" s="1"/>
  <c r="T211" i="6" s="1"/>
  <c r="O213" i="6"/>
  <c r="R213" i="6" s="1"/>
  <c r="T213" i="6" s="1"/>
  <c r="O248" i="6"/>
  <c r="R248" i="6" s="1"/>
  <c r="T248" i="6" s="1"/>
  <c r="O271" i="6"/>
  <c r="R271" i="6" s="1"/>
  <c r="T271" i="6" s="1"/>
  <c r="O283" i="6"/>
  <c r="R283" i="6" s="1"/>
  <c r="T283" i="6" s="1"/>
  <c r="O47" i="6"/>
  <c r="O62" i="6"/>
  <c r="R62" i="6" s="1"/>
  <c r="T62" i="6" s="1"/>
  <c r="O98" i="6"/>
  <c r="R98" i="6" s="1"/>
  <c r="T98" i="6" s="1"/>
  <c r="O102" i="6"/>
  <c r="R102" i="6" s="1"/>
  <c r="T102" i="6" s="1"/>
  <c r="O162" i="6"/>
  <c r="R162" i="6" s="1"/>
  <c r="T162" i="6" s="1"/>
  <c r="O184" i="6"/>
  <c r="O193" i="6"/>
  <c r="R193" i="6" s="1"/>
  <c r="T193" i="6" s="1"/>
  <c r="O198" i="6"/>
  <c r="R198" i="6" s="1"/>
  <c r="T198" i="6" s="1"/>
  <c r="O203" i="6"/>
  <c r="R203" i="6" s="1"/>
  <c r="T203" i="6" s="1"/>
  <c r="O204" i="6"/>
  <c r="R204" i="6" s="1"/>
  <c r="T204" i="6" s="1"/>
  <c r="O210" i="6"/>
  <c r="R210" i="6" s="1"/>
  <c r="T210" i="6" s="1"/>
  <c r="O218" i="6"/>
  <c r="R218" i="6" s="1"/>
  <c r="T218" i="6" s="1"/>
  <c r="O224" i="6"/>
  <c r="R224" i="6" s="1"/>
  <c r="T224" i="6" s="1"/>
  <c r="O231" i="6"/>
  <c r="R231" i="6" s="1"/>
  <c r="T231" i="6" s="1"/>
  <c r="O261" i="6"/>
  <c r="R261" i="6" s="1"/>
  <c r="T261" i="6" s="1"/>
  <c r="O267" i="6"/>
  <c r="R267" i="6" s="1"/>
  <c r="T267" i="6" s="1"/>
  <c r="O277" i="6"/>
  <c r="R277" i="6" s="1"/>
  <c r="T277" i="6" s="1"/>
  <c r="O280" i="6"/>
  <c r="R280" i="6" s="1"/>
  <c r="T280" i="6" s="1"/>
  <c r="O292" i="6"/>
  <c r="R292" i="6" s="1"/>
  <c r="T292" i="6" s="1"/>
  <c r="O293" i="6"/>
  <c r="R293" i="6" s="1"/>
  <c r="T293" i="6" s="1"/>
  <c r="O296" i="6"/>
  <c r="R296" i="6" s="1"/>
  <c r="T296" i="6" s="1"/>
  <c r="W25" i="6"/>
  <c r="O114" i="6"/>
  <c r="R114" i="6" s="1"/>
  <c r="T114" i="6" s="1"/>
  <c r="O118" i="6"/>
  <c r="R118" i="6" s="1"/>
  <c r="T118" i="6" s="1"/>
  <c r="O128" i="6"/>
  <c r="R128" i="6" s="1"/>
  <c r="T128" i="6" s="1"/>
  <c r="O138" i="6"/>
  <c r="R138" i="6" s="1"/>
  <c r="T138" i="6" s="1"/>
  <c r="O152" i="6"/>
  <c r="R152" i="6" s="1"/>
  <c r="T152" i="6" s="1"/>
  <c r="O160" i="6"/>
  <c r="R160" i="6" s="1"/>
  <c r="T160" i="6" s="1"/>
  <c r="O186" i="6"/>
  <c r="R186" i="6" s="1"/>
  <c r="T186" i="6" s="1"/>
  <c r="O188" i="6"/>
  <c r="O192" i="6"/>
  <c r="R192" i="6" s="1"/>
  <c r="T192" i="6" s="1"/>
  <c r="O197" i="6"/>
  <c r="R197" i="6" s="1"/>
  <c r="T197" i="6" s="1"/>
  <c r="O221" i="6"/>
  <c r="R221" i="6" s="1"/>
  <c r="T221" i="6" s="1"/>
  <c r="O237" i="6"/>
  <c r="R237" i="6" s="1"/>
  <c r="T237" i="6" s="1"/>
  <c r="O243" i="6"/>
  <c r="R243" i="6" s="1"/>
  <c r="T243" i="6" s="1"/>
  <c r="O260" i="6"/>
  <c r="R260" i="6" s="1"/>
  <c r="T260" i="6" s="1"/>
  <c r="O264" i="6"/>
  <c r="R264" i="6" s="1"/>
  <c r="T264" i="6" s="1"/>
  <c r="O276" i="6"/>
  <c r="R276" i="6" s="1"/>
  <c r="T276" i="6" s="1"/>
  <c r="O34" i="6"/>
  <c r="R34" i="6" s="1"/>
  <c r="T34" i="6" s="1"/>
  <c r="O31" i="6"/>
  <c r="O37" i="6"/>
  <c r="R37" i="6" s="1"/>
  <c r="T37" i="6" s="1"/>
  <c r="O112" i="6"/>
  <c r="R112" i="6" s="1"/>
  <c r="T112" i="6" s="1"/>
  <c r="O130" i="6"/>
  <c r="R130" i="6" s="1"/>
  <c r="T130" i="6" s="1"/>
  <c r="O132" i="6"/>
  <c r="R132" i="6" s="1"/>
  <c r="T132" i="6" s="1"/>
  <c r="O166" i="6"/>
  <c r="R166" i="6" s="1"/>
  <c r="T166" i="6" s="1"/>
  <c r="O196" i="6"/>
  <c r="R196" i="6" s="1"/>
  <c r="T196" i="6" s="1"/>
  <c r="O202" i="6"/>
  <c r="O207" i="6"/>
  <c r="R207" i="6" s="1"/>
  <c r="T207" i="6" s="1"/>
  <c r="O215" i="6"/>
  <c r="R215" i="6" s="1"/>
  <c r="T215" i="6" s="1"/>
  <c r="O236" i="6"/>
  <c r="R236" i="6" s="1"/>
  <c r="T236" i="6" s="1"/>
  <c r="O240" i="6"/>
  <c r="R240" i="6" s="1"/>
  <c r="T240" i="6" s="1"/>
  <c r="O247" i="6"/>
  <c r="R247" i="6" s="1"/>
  <c r="T247" i="6" s="1"/>
  <c r="W14" i="6"/>
  <c r="O122" i="6"/>
  <c r="R122" i="6" s="1"/>
  <c r="T122" i="6" s="1"/>
  <c r="O179" i="6"/>
  <c r="R179" i="6" s="1"/>
  <c r="T179" i="6" s="1"/>
  <c r="O183" i="6"/>
  <c r="R183" i="6" s="1"/>
  <c r="T183" i="6" s="1"/>
  <c r="O194" i="6"/>
  <c r="R194" i="6" s="1"/>
  <c r="T194" i="6" s="1"/>
  <c r="O225" i="6"/>
  <c r="R225" i="6" s="1"/>
  <c r="T225" i="6" s="1"/>
  <c r="O232" i="6"/>
  <c r="R232" i="6" s="1"/>
  <c r="T232" i="6" s="1"/>
  <c r="O235" i="6"/>
  <c r="R235" i="6" s="1"/>
  <c r="T235" i="6" s="1"/>
  <c r="O239" i="6"/>
  <c r="R239" i="6" s="1"/>
  <c r="T239" i="6" s="1"/>
  <c r="O263" i="6"/>
  <c r="R263" i="6" s="1"/>
  <c r="T263" i="6" s="1"/>
  <c r="O269" i="6"/>
  <c r="R269" i="6" s="1"/>
  <c r="T269" i="6" s="1"/>
  <c r="O272" i="6"/>
  <c r="R272" i="6" s="1"/>
  <c r="T272" i="6" s="1"/>
  <c r="O284" i="6"/>
  <c r="R284" i="6" s="1"/>
  <c r="T284" i="6" s="1"/>
  <c r="W26" i="6"/>
  <c r="O45" i="6"/>
  <c r="R45" i="6" s="1"/>
  <c r="T45" i="6" s="1"/>
  <c r="O106" i="6"/>
  <c r="R106" i="6" s="1"/>
  <c r="T106" i="6" s="1"/>
  <c r="O142" i="6"/>
  <c r="R142" i="6" s="1"/>
  <c r="T142" i="6" s="1"/>
  <c r="O148" i="6"/>
  <c r="R148" i="6" s="1"/>
  <c r="T148" i="6" s="1"/>
  <c r="O156" i="6"/>
  <c r="R156" i="6" s="1"/>
  <c r="T156" i="6" s="1"/>
  <c r="O190" i="6"/>
  <c r="O268" i="6"/>
  <c r="R268" i="6" s="1"/>
  <c r="T268" i="6" s="1"/>
  <c r="O202" i="8"/>
  <c r="O213" i="8"/>
  <c r="R213" i="8" s="1"/>
  <c r="T213" i="8" s="1"/>
  <c r="O102" i="8"/>
  <c r="R102" i="8" s="1"/>
  <c r="T102" i="8" s="1"/>
  <c r="O182" i="8"/>
  <c r="R182" i="8" s="1"/>
  <c r="T182" i="8" s="1"/>
  <c r="O271" i="8"/>
  <c r="R271" i="8" s="1"/>
  <c r="T271" i="8" s="1"/>
  <c r="O114" i="8"/>
  <c r="R114" i="8" s="1"/>
  <c r="T114" i="8" s="1"/>
  <c r="O227" i="8"/>
  <c r="R227" i="8" s="1"/>
  <c r="T227" i="8" s="1"/>
  <c r="O188" i="8"/>
  <c r="O190" i="8"/>
  <c r="O125" i="8"/>
  <c r="R125" i="8" s="1"/>
  <c r="T125" i="8" s="1"/>
  <c r="O134" i="8"/>
  <c r="R134" i="8" s="1"/>
  <c r="T134" i="8" s="1"/>
  <c r="O288" i="8"/>
  <c r="R288" i="8" s="1"/>
  <c r="T288" i="8" s="1"/>
  <c r="O133" i="8"/>
  <c r="R133" i="8" s="1"/>
  <c r="T133" i="8" s="1"/>
  <c r="O306" i="8"/>
  <c r="R306" i="8" s="1"/>
  <c r="T306" i="8" s="1"/>
  <c r="O158" i="8"/>
  <c r="R158" i="8" s="1"/>
  <c r="T158" i="8" s="1"/>
  <c r="O314" i="8"/>
  <c r="R314" i="8" s="1"/>
  <c r="T314" i="8" s="1"/>
  <c r="Y19" i="10"/>
  <c r="O78" i="6"/>
  <c r="R78" i="6" s="1"/>
  <c r="T78" i="6" s="1"/>
  <c r="O74" i="6"/>
  <c r="R74" i="6" s="1"/>
  <c r="T74" i="6" s="1"/>
  <c r="W28" i="6"/>
  <c r="O35" i="6"/>
  <c r="R35" i="6" s="1"/>
  <c r="T35" i="6" s="1"/>
  <c r="Y16" i="10"/>
  <c r="O28" i="14"/>
  <c r="O212" i="14"/>
  <c r="R212" i="14" s="1"/>
  <c r="T212" i="14" s="1"/>
  <c r="O181" i="14"/>
  <c r="R181" i="14" s="1"/>
  <c r="T181" i="14" s="1"/>
  <c r="O188" i="14"/>
  <c r="O184" i="14"/>
  <c r="O202" i="14"/>
  <c r="O201" i="14"/>
  <c r="O175" i="14"/>
  <c r="R175" i="14" s="1"/>
  <c r="T175" i="14" s="1"/>
  <c r="O139" i="14"/>
  <c r="R139" i="14" s="1"/>
  <c r="T139" i="14" s="1"/>
  <c r="O53" i="14"/>
  <c r="O146" i="14"/>
  <c r="R146" i="14" s="1"/>
  <c r="T146" i="14" s="1"/>
  <c r="O66" i="14"/>
  <c r="R66" i="14" s="1"/>
  <c r="T66" i="14" s="1"/>
  <c r="W25" i="14"/>
  <c r="O231" i="14"/>
  <c r="R231" i="14" s="1"/>
  <c r="T231" i="14" s="1"/>
  <c r="W4" i="14"/>
  <c r="O112" i="14"/>
  <c r="R112" i="14" s="1"/>
  <c r="T112" i="14" s="1"/>
  <c r="O174" i="14"/>
  <c r="R174" i="14" s="1"/>
  <c r="T174" i="14" s="1"/>
  <c r="O254" i="14"/>
  <c r="R254" i="14" s="1"/>
  <c r="T254" i="14" s="1"/>
  <c r="W19" i="14"/>
  <c r="O196" i="14"/>
  <c r="R196" i="14" s="1"/>
  <c r="T196" i="14" s="1"/>
  <c r="W23" i="14"/>
  <c r="O164" i="14"/>
  <c r="R164" i="14" s="1"/>
  <c r="T164" i="14" s="1"/>
  <c r="O266" i="14"/>
  <c r="R266" i="14" s="1"/>
  <c r="T266" i="14" s="1"/>
  <c r="O177" i="14"/>
  <c r="O166" i="14"/>
  <c r="R166" i="14" s="1"/>
  <c r="T166" i="14" s="1"/>
  <c r="O38" i="14"/>
  <c r="R38" i="14" s="1"/>
  <c r="T38" i="14" s="1"/>
  <c r="O116" i="14"/>
  <c r="R116" i="14" s="1"/>
  <c r="T116" i="14" s="1"/>
  <c r="O183" i="14"/>
  <c r="R183" i="14" s="1"/>
  <c r="T183" i="14" s="1"/>
  <c r="O261" i="14"/>
  <c r="R261" i="14" s="1"/>
  <c r="T261" i="14" s="1"/>
  <c r="W20" i="14"/>
  <c r="O205" i="14"/>
  <c r="R205" i="14" s="1"/>
  <c r="T205" i="14" s="1"/>
  <c r="O269" i="14"/>
  <c r="R269" i="14" s="1"/>
  <c r="T269" i="14" s="1"/>
  <c r="W27" i="14"/>
  <c r="O118" i="14"/>
  <c r="R118" i="14" s="1"/>
  <c r="T118" i="14" s="1"/>
  <c r="O232" i="14"/>
  <c r="R232" i="14" s="1"/>
  <c r="T232" i="14" s="1"/>
  <c r="O285" i="14"/>
  <c r="R285" i="14" s="1"/>
  <c r="T285" i="14" s="1"/>
  <c r="O84" i="14"/>
  <c r="R84" i="14" s="1"/>
  <c r="T84" i="14" s="1"/>
  <c r="O88" i="14"/>
  <c r="R88" i="14" s="1"/>
  <c r="T88" i="14" s="1"/>
  <c r="O76" i="14"/>
  <c r="R76" i="14" s="1"/>
  <c r="T76" i="14" s="1"/>
  <c r="O42" i="14"/>
  <c r="R42" i="14" s="1"/>
  <c r="T42" i="14" s="1"/>
  <c r="O274" i="14"/>
  <c r="R274" i="14" s="1"/>
  <c r="T274" i="14" s="1"/>
  <c r="W22" i="14"/>
  <c r="O223" i="14"/>
  <c r="R223" i="14" s="1"/>
  <c r="T223" i="14" s="1"/>
  <c r="O50" i="14"/>
  <c r="R50" i="14" s="1"/>
  <c r="T50" i="14" s="1"/>
  <c r="O54" i="14"/>
  <c r="R54" i="14" s="1"/>
  <c r="T54" i="14" s="1"/>
  <c r="W17" i="14"/>
  <c r="O138" i="14"/>
  <c r="R138" i="14" s="1"/>
  <c r="T138" i="14" s="1"/>
  <c r="O123" i="14"/>
  <c r="R123" i="14" s="1"/>
  <c r="T123" i="14" s="1"/>
  <c r="O195" i="14"/>
  <c r="R195" i="14" s="1"/>
  <c r="T195" i="14" s="1"/>
  <c r="O282" i="14"/>
  <c r="R282" i="14" s="1"/>
  <c r="T282" i="14" s="1"/>
  <c r="W26" i="14"/>
  <c r="O230" i="14"/>
  <c r="R230" i="14" s="1"/>
  <c r="T230" i="14" s="1"/>
  <c r="O280" i="14"/>
  <c r="R280" i="14" s="1"/>
  <c r="T280" i="14" s="1"/>
  <c r="O30" i="14"/>
  <c r="R30" i="14" s="1"/>
  <c r="T30" i="14" s="1"/>
  <c r="O293" i="14"/>
  <c r="R293" i="14" s="1"/>
  <c r="T293" i="14" s="1"/>
  <c r="O189" i="14"/>
  <c r="O191" i="14"/>
  <c r="O176" i="14"/>
  <c r="O167" i="14"/>
  <c r="O278" i="14"/>
  <c r="R278" i="14" s="1"/>
  <c r="T278" i="14" s="1"/>
  <c r="O44" i="14"/>
  <c r="R44" i="14" s="1"/>
  <c r="T44" i="14" s="1"/>
  <c r="O74" i="14"/>
  <c r="R74" i="14" s="1"/>
  <c r="T74" i="14" s="1"/>
  <c r="O148" i="14"/>
  <c r="R148" i="14" s="1"/>
  <c r="T148" i="14" s="1"/>
  <c r="O222" i="14"/>
  <c r="R222" i="14" s="1"/>
  <c r="T222" i="14" s="1"/>
  <c r="O298" i="14"/>
  <c r="R298" i="14" s="1"/>
  <c r="T298" i="14" s="1"/>
  <c r="O156" i="14"/>
  <c r="R156" i="14" s="1"/>
  <c r="T156" i="14" s="1"/>
  <c r="O237" i="14"/>
  <c r="R237" i="14" s="1"/>
  <c r="T237" i="14" s="1"/>
  <c r="O296" i="14"/>
  <c r="R296" i="14" s="1"/>
  <c r="T296" i="14" s="1"/>
  <c r="O218" i="14"/>
  <c r="R218" i="14" s="1"/>
  <c r="T218" i="14" s="1"/>
  <c r="O268" i="14"/>
  <c r="R268" i="14" s="1"/>
  <c r="T268" i="14" s="1"/>
  <c r="O245" i="14"/>
  <c r="R245" i="14" s="1"/>
  <c r="T245" i="14" s="1"/>
  <c r="O78" i="14"/>
  <c r="R78" i="14" s="1"/>
  <c r="T78" i="14" s="1"/>
  <c r="O155" i="14"/>
  <c r="R155" i="14" s="1"/>
  <c r="T155" i="14" s="1"/>
  <c r="O229" i="14"/>
  <c r="R229" i="14" s="1"/>
  <c r="T229" i="14" s="1"/>
  <c r="O163" i="14"/>
  <c r="R163" i="14" s="1"/>
  <c r="T163" i="14" s="1"/>
  <c r="O255" i="14"/>
  <c r="R255" i="14" s="1"/>
  <c r="T255" i="14" s="1"/>
  <c r="O304" i="14"/>
  <c r="R304" i="14" s="1"/>
  <c r="T304" i="14" s="1"/>
  <c r="O85" i="14"/>
  <c r="R85" i="14" s="1"/>
  <c r="T85" i="14" s="1"/>
  <c r="O34" i="14"/>
  <c r="R34" i="14" s="1"/>
  <c r="T34" i="14" s="1"/>
  <c r="O110" i="12"/>
  <c r="R110" i="12" s="1"/>
  <c r="T110" i="12" s="1"/>
  <c r="O55" i="12"/>
  <c r="R55" i="12" s="1"/>
  <c r="T55" i="12" s="1"/>
  <c r="O53" i="12"/>
  <c r="O199" i="12"/>
  <c r="R199" i="12" s="1"/>
  <c r="T199" i="12" s="1"/>
  <c r="O37" i="12"/>
  <c r="R37" i="12" s="1"/>
  <c r="T37" i="12" s="1"/>
  <c r="O232" i="12"/>
  <c r="R232" i="12" s="1"/>
  <c r="T232" i="12" s="1"/>
  <c r="O95" i="12"/>
  <c r="R95" i="12" s="1"/>
  <c r="T95" i="12" s="1"/>
  <c r="O251" i="12"/>
  <c r="R251" i="12" s="1"/>
  <c r="T251" i="12" s="1"/>
  <c r="O180" i="12"/>
  <c r="R180" i="12" s="1"/>
  <c r="T180" i="12" s="1"/>
  <c r="O91" i="12"/>
  <c r="R91" i="12" s="1"/>
  <c r="T91" i="12" s="1"/>
  <c r="O280" i="12"/>
  <c r="R280" i="12" s="1"/>
  <c r="T280" i="12" s="1"/>
  <c r="O90" i="12"/>
  <c r="R90" i="12" s="1"/>
  <c r="T90" i="12" s="1"/>
  <c r="O131" i="12"/>
  <c r="R131" i="12" s="1"/>
  <c r="T131" i="12" s="1"/>
  <c r="O43" i="12"/>
  <c r="R43" i="12" s="1"/>
  <c r="T43" i="12" s="1"/>
  <c r="O171" i="12"/>
  <c r="R171" i="12" s="1"/>
  <c r="T171" i="12" s="1"/>
  <c r="O88" i="12"/>
  <c r="R88" i="12" s="1"/>
  <c r="T88" i="12" s="1"/>
  <c r="O195" i="12"/>
  <c r="R195" i="12" s="1"/>
  <c r="T195" i="12" s="1"/>
  <c r="O89" i="12"/>
  <c r="R89" i="12" s="1"/>
  <c r="T89" i="12" s="1"/>
  <c r="O260" i="12"/>
  <c r="R260" i="12" s="1"/>
  <c r="T260" i="12" s="1"/>
  <c r="O283" i="12"/>
  <c r="R283" i="12" s="1"/>
  <c r="T283" i="12" s="1"/>
  <c r="O47" i="12"/>
  <c r="O277" i="12"/>
  <c r="R277" i="12" s="1"/>
  <c r="T277" i="12" s="1"/>
  <c r="O46" i="12"/>
  <c r="R46" i="12" s="1"/>
  <c r="T46" i="12" s="1"/>
  <c r="O50" i="12"/>
  <c r="R50" i="12" s="1"/>
  <c r="T50" i="12" s="1"/>
  <c r="O21" i="12"/>
  <c r="R21" i="12" s="1"/>
  <c r="T21" i="12" s="1"/>
  <c r="O124" i="12"/>
  <c r="R124" i="12" s="1"/>
  <c r="T124" i="12" s="1"/>
  <c r="O133" i="12"/>
  <c r="R133" i="12" s="1"/>
  <c r="T133" i="12" s="1"/>
  <c r="O241" i="12"/>
  <c r="R241" i="12" s="1"/>
  <c r="T241" i="12" s="1"/>
  <c r="W21" i="12"/>
  <c r="O184" i="13"/>
  <c r="O202" i="13"/>
  <c r="O190" i="13"/>
  <c r="O48" i="13"/>
  <c r="O85" i="13"/>
  <c r="R85" i="13" s="1"/>
  <c r="T85" i="13" s="1"/>
  <c r="O149" i="13"/>
  <c r="R149" i="13" s="1"/>
  <c r="T149" i="13" s="1"/>
  <c r="O216" i="13"/>
  <c r="R216" i="13" s="1"/>
  <c r="T216" i="13" s="1"/>
  <c r="O282" i="13"/>
  <c r="R282" i="13" s="1"/>
  <c r="T282" i="13" s="1"/>
  <c r="O51" i="13"/>
  <c r="O220" i="13"/>
  <c r="R220" i="13" s="1"/>
  <c r="T220" i="13" s="1"/>
  <c r="O235" i="13"/>
  <c r="R235" i="13" s="1"/>
  <c r="T235" i="13" s="1"/>
  <c r="O296" i="13"/>
  <c r="R296" i="13" s="1"/>
  <c r="T296" i="13" s="1"/>
  <c r="O150" i="13"/>
  <c r="R150" i="13" s="1"/>
  <c r="T150" i="13" s="1"/>
  <c r="O267" i="13"/>
  <c r="R267" i="13" s="1"/>
  <c r="T267" i="13" s="1"/>
  <c r="W8" i="13"/>
  <c r="O155" i="13"/>
  <c r="R155" i="13" s="1"/>
  <c r="T155" i="13" s="1"/>
  <c r="O276" i="13"/>
  <c r="R276" i="13" s="1"/>
  <c r="T276" i="13" s="1"/>
  <c r="O49" i="13"/>
  <c r="O295" i="13"/>
  <c r="R295" i="13" s="1"/>
  <c r="T295" i="13" s="1"/>
  <c r="O246" i="13"/>
  <c r="R246" i="13" s="1"/>
  <c r="T246" i="13" s="1"/>
  <c r="O59" i="13"/>
  <c r="R59" i="13" s="1"/>
  <c r="T59" i="13" s="1"/>
  <c r="O31" i="13"/>
  <c r="O273" i="13"/>
  <c r="R273" i="13" s="1"/>
  <c r="T273" i="13" s="1"/>
  <c r="O218" i="13"/>
  <c r="R218" i="13" s="1"/>
  <c r="T218" i="13" s="1"/>
  <c r="O144" i="13"/>
  <c r="R144" i="13" s="1"/>
  <c r="T144" i="13" s="1"/>
  <c r="O107" i="13"/>
  <c r="R107" i="13" s="1"/>
  <c r="T107" i="13" s="1"/>
  <c r="O61" i="13"/>
  <c r="R61" i="13" s="1"/>
  <c r="T61" i="13" s="1"/>
  <c r="O269" i="13"/>
  <c r="R269" i="13" s="1"/>
  <c r="T269" i="13" s="1"/>
  <c r="O44" i="13"/>
  <c r="R44" i="13" s="1"/>
  <c r="T44" i="13" s="1"/>
  <c r="O35" i="13"/>
  <c r="R35" i="13" s="1"/>
  <c r="T35" i="13" s="1"/>
  <c r="O81" i="13"/>
  <c r="R81" i="13" s="1"/>
  <c r="T81" i="13" s="1"/>
  <c r="O170" i="13"/>
  <c r="R170" i="13" s="1"/>
  <c r="T170" i="13" s="1"/>
  <c r="O41" i="13"/>
  <c r="R41" i="13" s="1"/>
  <c r="T41" i="13" s="1"/>
  <c r="O151" i="13"/>
  <c r="R151" i="13" s="1"/>
  <c r="T151" i="13" s="1"/>
  <c r="O209" i="13"/>
  <c r="R209" i="13" s="1"/>
  <c r="T209" i="13" s="1"/>
  <c r="W11" i="13"/>
  <c r="O176" i="13"/>
  <c r="O133" i="13"/>
  <c r="R133" i="13" s="1"/>
  <c r="T133" i="13" s="1"/>
  <c r="O189" i="13"/>
  <c r="O156" i="13"/>
  <c r="R156" i="13" s="1"/>
  <c r="T156" i="13" s="1"/>
  <c r="O219" i="13"/>
  <c r="R219" i="13" s="1"/>
  <c r="T219" i="13" s="1"/>
  <c r="O290" i="13"/>
  <c r="R290" i="13" s="1"/>
  <c r="T290" i="13" s="1"/>
  <c r="O125" i="13"/>
  <c r="R125" i="13" s="1"/>
  <c r="T125" i="13" s="1"/>
  <c r="O238" i="13"/>
  <c r="R238" i="13" s="1"/>
  <c r="T238" i="13" s="1"/>
  <c r="O54" i="13"/>
  <c r="R54" i="13" s="1"/>
  <c r="T54" i="13" s="1"/>
  <c r="O104" i="13"/>
  <c r="R104" i="13" s="1"/>
  <c r="T104" i="13" s="1"/>
  <c r="O154" i="13"/>
  <c r="R154" i="13" s="1"/>
  <c r="T154" i="13" s="1"/>
  <c r="O200" i="13"/>
  <c r="R200" i="13" s="1"/>
  <c r="T200" i="13" s="1"/>
  <c r="O275" i="13"/>
  <c r="R275" i="13" s="1"/>
  <c r="T275" i="13" s="1"/>
  <c r="O29" i="13"/>
  <c r="R29" i="13" s="1"/>
  <c r="T29" i="13" s="1"/>
  <c r="O47" i="13"/>
  <c r="O203" i="13"/>
  <c r="R203" i="13" s="1"/>
  <c r="T203" i="13" s="1"/>
  <c r="W21" i="13"/>
  <c r="O287" i="13"/>
  <c r="R287" i="13" s="1"/>
  <c r="T287" i="13" s="1"/>
  <c r="O243" i="13"/>
  <c r="R243" i="13" s="1"/>
  <c r="T243" i="13" s="1"/>
  <c r="O192" i="13"/>
  <c r="R192" i="13" s="1"/>
  <c r="T192" i="13" s="1"/>
  <c r="O134" i="13"/>
  <c r="R134" i="13" s="1"/>
  <c r="T134" i="13" s="1"/>
  <c r="O56" i="13"/>
  <c r="R56" i="13" s="1"/>
  <c r="T56" i="13" s="1"/>
  <c r="O46" i="13"/>
  <c r="R46" i="13" s="1"/>
  <c r="T46" i="13" s="1"/>
  <c r="O265" i="13"/>
  <c r="R265" i="13" s="1"/>
  <c r="T265" i="13" s="1"/>
  <c r="O215" i="13"/>
  <c r="R215" i="13" s="1"/>
  <c r="T215" i="13" s="1"/>
  <c r="O130" i="13"/>
  <c r="R130" i="13" s="1"/>
  <c r="T130" i="13" s="1"/>
  <c r="O80" i="13"/>
  <c r="R80" i="13" s="1"/>
  <c r="T80" i="13" s="1"/>
  <c r="O34" i="13"/>
  <c r="R34" i="13" s="1"/>
  <c r="T34" i="13" s="1"/>
  <c r="O100" i="13"/>
  <c r="R100" i="13" s="1"/>
  <c r="T100" i="13" s="1"/>
  <c r="O37" i="13"/>
  <c r="R37" i="13" s="1"/>
  <c r="T37" i="13" s="1"/>
  <c r="W22" i="13"/>
  <c r="O261" i="13"/>
  <c r="R261" i="13" s="1"/>
  <c r="T261" i="13" s="1"/>
  <c r="O175" i="13"/>
  <c r="R175" i="13" s="1"/>
  <c r="T175" i="13" s="1"/>
  <c r="O114" i="13"/>
  <c r="R114" i="13" s="1"/>
  <c r="T114" i="13" s="1"/>
  <c r="O40" i="13"/>
  <c r="R40" i="13" s="1"/>
  <c r="T40" i="13" s="1"/>
  <c r="O43" i="13"/>
  <c r="R43" i="13" s="1"/>
  <c r="T43" i="13" s="1"/>
  <c r="O89" i="13"/>
  <c r="R89" i="13" s="1"/>
  <c r="T89" i="13" s="1"/>
  <c r="O129" i="13"/>
  <c r="R129" i="13" s="1"/>
  <c r="T129" i="13" s="1"/>
  <c r="O180" i="13"/>
  <c r="R180" i="13" s="1"/>
  <c r="T180" i="13" s="1"/>
  <c r="O79" i="13"/>
  <c r="R79" i="13" s="1"/>
  <c r="T79" i="13" s="1"/>
  <c r="O119" i="13"/>
  <c r="R119" i="13" s="1"/>
  <c r="T119" i="13" s="1"/>
  <c r="O159" i="13"/>
  <c r="R159" i="13" s="1"/>
  <c r="T159" i="13" s="1"/>
  <c r="O217" i="13"/>
  <c r="R217" i="13" s="1"/>
  <c r="T217" i="13" s="1"/>
  <c r="O53" i="13"/>
  <c r="O254" i="13"/>
  <c r="R254" i="13" s="1"/>
  <c r="T254" i="13" s="1"/>
  <c r="O239" i="13"/>
  <c r="R239" i="13" s="1"/>
  <c r="T239" i="13" s="1"/>
  <c r="O245" i="13"/>
  <c r="R245" i="13" s="1"/>
  <c r="T245" i="13" s="1"/>
  <c r="O108" i="13"/>
  <c r="R108" i="13" s="1"/>
  <c r="T108" i="13" s="1"/>
  <c r="O92" i="13"/>
  <c r="R92" i="13" s="1"/>
  <c r="T92" i="13" s="1"/>
  <c r="O163" i="13"/>
  <c r="R163" i="13" s="1"/>
  <c r="T163" i="13" s="1"/>
  <c r="O222" i="13"/>
  <c r="R222" i="13" s="1"/>
  <c r="T222" i="13" s="1"/>
  <c r="O132" i="13"/>
  <c r="R132" i="13" s="1"/>
  <c r="T132" i="13" s="1"/>
  <c r="O223" i="13"/>
  <c r="R223" i="13" s="1"/>
  <c r="T223" i="13" s="1"/>
  <c r="O256" i="13"/>
  <c r="R256" i="13" s="1"/>
  <c r="T256" i="13" s="1"/>
  <c r="O58" i="13"/>
  <c r="R58" i="13" s="1"/>
  <c r="T58" i="13" s="1"/>
  <c r="O118" i="13"/>
  <c r="R118" i="13" s="1"/>
  <c r="T118" i="13" s="1"/>
  <c r="O205" i="13"/>
  <c r="R205" i="13" s="1"/>
  <c r="T205" i="13" s="1"/>
  <c r="O283" i="13"/>
  <c r="R283" i="13" s="1"/>
  <c r="T283" i="13" s="1"/>
  <c r="O38" i="13"/>
  <c r="R38" i="13" s="1"/>
  <c r="T38" i="13" s="1"/>
  <c r="O116" i="13"/>
  <c r="R116" i="13" s="1"/>
  <c r="T116" i="13" s="1"/>
  <c r="O174" i="13"/>
  <c r="R174" i="13" s="1"/>
  <c r="T174" i="13" s="1"/>
  <c r="O284" i="13"/>
  <c r="R284" i="13" s="1"/>
  <c r="T284" i="13" s="1"/>
  <c r="W25" i="13"/>
  <c r="O240" i="13"/>
  <c r="R240" i="13" s="1"/>
  <c r="T240" i="13" s="1"/>
  <c r="O120" i="13"/>
  <c r="R120" i="13" s="1"/>
  <c r="T120" i="13" s="1"/>
  <c r="O36" i="13"/>
  <c r="R36" i="13" s="1"/>
  <c r="T36" i="13" s="1"/>
  <c r="O39" i="13"/>
  <c r="R39" i="13" s="1"/>
  <c r="T39" i="13" s="1"/>
  <c r="O257" i="13"/>
  <c r="R257" i="13" s="1"/>
  <c r="T257" i="13" s="1"/>
  <c r="O212" i="13"/>
  <c r="R212" i="13" s="1"/>
  <c r="T212" i="13" s="1"/>
  <c r="O126" i="13"/>
  <c r="R126" i="13" s="1"/>
  <c r="T126" i="13" s="1"/>
  <c r="O66" i="13"/>
  <c r="R66" i="13" s="1"/>
  <c r="T66" i="13" s="1"/>
  <c r="O27" i="13"/>
  <c r="R27" i="13" s="1"/>
  <c r="T27" i="13" s="1"/>
  <c r="W20" i="13"/>
  <c r="O253" i="13"/>
  <c r="R253" i="13" s="1"/>
  <c r="T253" i="13" s="1"/>
  <c r="O110" i="13"/>
  <c r="R110" i="13" s="1"/>
  <c r="T110" i="13" s="1"/>
  <c r="O97" i="13"/>
  <c r="R97" i="13" s="1"/>
  <c r="T97" i="13" s="1"/>
  <c r="O193" i="13"/>
  <c r="R193" i="13" s="1"/>
  <c r="T193" i="13" s="1"/>
  <c r="O87" i="13"/>
  <c r="R87" i="13" s="1"/>
  <c r="T87" i="13" s="1"/>
  <c r="O127" i="13"/>
  <c r="R127" i="13" s="1"/>
  <c r="T127" i="13" s="1"/>
  <c r="O168" i="13"/>
  <c r="R168" i="13" s="1"/>
  <c r="T168" i="13" s="1"/>
  <c r="O225" i="13"/>
  <c r="R225" i="13" s="1"/>
  <c r="T225" i="13" s="1"/>
  <c r="O248" i="13"/>
  <c r="R248" i="13" s="1"/>
  <c r="T248" i="13" s="1"/>
  <c r="O201" i="13"/>
  <c r="O191" i="13"/>
  <c r="O140" i="13"/>
  <c r="R140" i="13" s="1"/>
  <c r="T140" i="13" s="1"/>
  <c r="W4" i="13"/>
  <c r="O99" i="13"/>
  <c r="R99" i="13" s="1"/>
  <c r="T99" i="13" s="1"/>
  <c r="O185" i="13"/>
  <c r="R185" i="13" s="1"/>
  <c r="T185" i="13" s="1"/>
  <c r="O258" i="13"/>
  <c r="R258" i="13" s="1"/>
  <c r="T258" i="13" s="1"/>
  <c r="O298" i="13"/>
  <c r="R298" i="13" s="1"/>
  <c r="T298" i="13" s="1"/>
  <c r="O139" i="13"/>
  <c r="R139" i="13" s="1"/>
  <c r="T139" i="13" s="1"/>
  <c r="O169" i="13"/>
  <c r="R169" i="13" s="1"/>
  <c r="T169" i="13" s="1"/>
  <c r="O208" i="13"/>
  <c r="R208" i="13" s="1"/>
  <c r="T208" i="13" s="1"/>
  <c r="O206" i="13"/>
  <c r="R206" i="13" s="1"/>
  <c r="T206" i="13" s="1"/>
  <c r="O292" i="13"/>
  <c r="R292" i="13" s="1"/>
  <c r="T292" i="13" s="1"/>
  <c r="O279" i="13"/>
  <c r="R279" i="13" s="1"/>
  <c r="T279" i="13" s="1"/>
  <c r="O171" i="13"/>
  <c r="R171" i="13" s="1"/>
  <c r="T171" i="13" s="1"/>
  <c r="O106" i="13"/>
  <c r="R106" i="13" s="1"/>
  <c r="T106" i="13" s="1"/>
  <c r="O30" i="13"/>
  <c r="R30" i="13" s="1"/>
  <c r="T30" i="13" s="1"/>
  <c r="O109" i="13"/>
  <c r="R109" i="13" s="1"/>
  <c r="T109" i="13" s="1"/>
  <c r="O230" i="13"/>
  <c r="R230" i="13" s="1"/>
  <c r="T230" i="13" s="1"/>
  <c r="O179" i="13"/>
  <c r="R179" i="13" s="1"/>
  <c r="T179" i="13" s="1"/>
  <c r="W13" i="13"/>
  <c r="O93" i="13"/>
  <c r="R93" i="13" s="1"/>
  <c r="T93" i="13" s="1"/>
  <c r="O23" i="13"/>
  <c r="R23" i="13" s="1"/>
  <c r="T23" i="13" s="1"/>
  <c r="W19" i="13"/>
  <c r="O250" i="13"/>
  <c r="R250" i="13" s="1"/>
  <c r="T250" i="13" s="1"/>
  <c r="O160" i="13"/>
  <c r="R160" i="13" s="1"/>
  <c r="T160" i="13" s="1"/>
  <c r="O96" i="13"/>
  <c r="R96" i="13" s="1"/>
  <c r="T96" i="13" s="1"/>
  <c r="O57" i="13"/>
  <c r="R57" i="13" s="1"/>
  <c r="T57" i="13" s="1"/>
  <c r="O137" i="13"/>
  <c r="R137" i="13" s="1"/>
  <c r="T137" i="13" s="1"/>
  <c r="W5" i="13"/>
  <c r="O55" i="13"/>
  <c r="R55" i="13" s="1"/>
  <c r="T55" i="13" s="1"/>
  <c r="O233" i="13"/>
  <c r="R233" i="13" s="1"/>
  <c r="T233" i="13" s="1"/>
  <c r="O270" i="13"/>
  <c r="R270" i="13" s="1"/>
  <c r="T270" i="13" s="1"/>
  <c r="O188" i="13"/>
  <c r="O167" i="13"/>
  <c r="O177" i="13"/>
  <c r="O26" i="13"/>
  <c r="R26" i="13" s="1"/>
  <c r="T26" i="13" s="1"/>
  <c r="O117" i="13"/>
  <c r="R117" i="13" s="1"/>
  <c r="T117" i="13" s="1"/>
  <c r="O204" i="13"/>
  <c r="R204" i="13" s="1"/>
  <c r="T204" i="13" s="1"/>
  <c r="O266" i="13"/>
  <c r="R266" i="13" s="1"/>
  <c r="T266" i="13" s="1"/>
  <c r="D16" i="13"/>
  <c r="D18" i="13" s="1"/>
  <c r="O226" i="13"/>
  <c r="R226" i="13" s="1"/>
  <c r="T226" i="13" s="1"/>
  <c r="O264" i="13"/>
  <c r="R264" i="13" s="1"/>
  <c r="T264" i="13" s="1"/>
  <c r="O72" i="13"/>
  <c r="R72" i="13" s="1"/>
  <c r="T72" i="13" s="1"/>
  <c r="O122" i="13"/>
  <c r="R122" i="13" s="1"/>
  <c r="T122" i="13" s="1"/>
  <c r="O211" i="13"/>
  <c r="R211" i="13" s="1"/>
  <c r="T211" i="13" s="1"/>
  <c r="O291" i="13"/>
  <c r="R291" i="13" s="1"/>
  <c r="T291" i="13" s="1"/>
  <c r="O45" i="13"/>
  <c r="R45" i="13" s="1"/>
  <c r="T45" i="13" s="1"/>
  <c r="O123" i="13"/>
  <c r="R123" i="13" s="1"/>
  <c r="T123" i="13" s="1"/>
  <c r="O183" i="13"/>
  <c r="R183" i="13" s="1"/>
  <c r="T183" i="13" s="1"/>
  <c r="O252" i="13"/>
  <c r="R252" i="13" s="1"/>
  <c r="T252" i="13" s="1"/>
  <c r="D15" i="13"/>
  <c r="C18" i="13" s="1"/>
  <c r="O33" i="13"/>
  <c r="O271" i="13"/>
  <c r="R271" i="13" s="1"/>
  <c r="T271" i="13" s="1"/>
  <c r="O237" i="13"/>
  <c r="R237" i="13" s="1"/>
  <c r="T237" i="13" s="1"/>
  <c r="O166" i="13"/>
  <c r="R166" i="13" s="1"/>
  <c r="T166" i="13" s="1"/>
  <c r="O102" i="13"/>
  <c r="R102" i="13" s="1"/>
  <c r="T102" i="13" s="1"/>
  <c r="O21" i="13"/>
  <c r="R21" i="13" s="1"/>
  <c r="T21" i="13" s="1"/>
  <c r="O297" i="13"/>
  <c r="R297" i="13" s="1"/>
  <c r="T297" i="13" s="1"/>
  <c r="O227" i="13"/>
  <c r="R227" i="13" s="1"/>
  <c r="T227" i="13" s="1"/>
  <c r="O162" i="13"/>
  <c r="R162" i="13" s="1"/>
  <c r="T162" i="13" s="1"/>
  <c r="O112" i="13"/>
  <c r="R112" i="13" s="1"/>
  <c r="T112" i="13" s="1"/>
  <c r="O62" i="13"/>
  <c r="R62" i="13" s="1"/>
  <c r="T62" i="13" s="1"/>
  <c r="O247" i="13"/>
  <c r="R247" i="13" s="1"/>
  <c r="T247" i="13" s="1"/>
  <c r="W3" i="13"/>
  <c r="O105" i="13"/>
  <c r="R105" i="13" s="1"/>
  <c r="T105" i="13" s="1"/>
  <c r="W12" i="13"/>
  <c r="O95" i="13"/>
  <c r="R95" i="13" s="1"/>
  <c r="T95" i="13" s="1"/>
  <c r="O135" i="13"/>
  <c r="R135" i="13" s="1"/>
  <c r="T135" i="13" s="1"/>
  <c r="O178" i="13"/>
  <c r="R178" i="13" s="1"/>
  <c r="T178" i="13" s="1"/>
  <c r="O241" i="13"/>
  <c r="R241" i="13" s="1"/>
  <c r="T241" i="13" s="1"/>
  <c r="O50" i="13"/>
  <c r="R50" i="13" s="1"/>
  <c r="T50" i="13" s="1"/>
  <c r="O124" i="13"/>
  <c r="R124" i="13" s="1"/>
  <c r="T124" i="13" s="1"/>
  <c r="O207" i="13"/>
  <c r="R207" i="13" s="1"/>
  <c r="T207" i="13" s="1"/>
  <c r="O157" i="13"/>
  <c r="R157" i="13" s="1"/>
  <c r="T157" i="13" s="1"/>
  <c r="O229" i="13"/>
  <c r="R229" i="13" s="1"/>
  <c r="T229" i="13" s="1"/>
  <c r="O272" i="13"/>
  <c r="R272" i="13" s="1"/>
  <c r="T272" i="13" s="1"/>
  <c r="O86" i="13"/>
  <c r="R86" i="13" s="1"/>
  <c r="T86" i="13" s="1"/>
  <c r="O186" i="13"/>
  <c r="R186" i="13" s="1"/>
  <c r="T186" i="13" s="1"/>
  <c r="W16" i="13"/>
  <c r="O69" i="13"/>
  <c r="R69" i="13" s="1"/>
  <c r="T69" i="13" s="1"/>
  <c r="O260" i="13"/>
  <c r="R260" i="13" s="1"/>
  <c r="T260" i="13" s="1"/>
  <c r="W17" i="13"/>
  <c r="W7" i="13"/>
  <c r="O234" i="13"/>
  <c r="R234" i="13" s="1"/>
  <c r="T234" i="13" s="1"/>
  <c r="O152" i="13"/>
  <c r="R152" i="13" s="1"/>
  <c r="T152" i="13" s="1"/>
  <c r="O88" i="13"/>
  <c r="R88" i="13" s="1"/>
  <c r="T88" i="13" s="1"/>
  <c r="O91" i="13"/>
  <c r="R91" i="13" s="1"/>
  <c r="T91" i="13" s="1"/>
  <c r="W10" i="13"/>
  <c r="W24" i="13"/>
  <c r="O289" i="13"/>
  <c r="R289" i="13" s="1"/>
  <c r="T289" i="13" s="1"/>
  <c r="O224" i="13"/>
  <c r="R224" i="13" s="1"/>
  <c r="T224" i="13" s="1"/>
  <c r="O98" i="13"/>
  <c r="R98" i="13" s="1"/>
  <c r="T98" i="13" s="1"/>
  <c r="O42" i="13"/>
  <c r="R42" i="13" s="1"/>
  <c r="T42" i="13" s="1"/>
  <c r="O75" i="13"/>
  <c r="R75" i="13" s="1"/>
  <c r="T75" i="13" s="1"/>
  <c r="O293" i="13"/>
  <c r="R293" i="13" s="1"/>
  <c r="T293" i="13" s="1"/>
  <c r="O244" i="13"/>
  <c r="R244" i="13" s="1"/>
  <c r="T244" i="13" s="1"/>
  <c r="O146" i="13"/>
  <c r="R146" i="13" s="1"/>
  <c r="T146" i="13" s="1"/>
  <c r="O82" i="13"/>
  <c r="R82" i="13" s="1"/>
  <c r="T82" i="13" s="1"/>
  <c r="W9" i="13"/>
  <c r="O65" i="13"/>
  <c r="R65" i="13" s="1"/>
  <c r="T65" i="13" s="1"/>
  <c r="O145" i="13"/>
  <c r="R145" i="13" s="1"/>
  <c r="T145" i="13" s="1"/>
  <c r="O22" i="13"/>
  <c r="R22" i="13" s="1"/>
  <c r="T22" i="13" s="1"/>
  <c r="O63" i="13"/>
  <c r="R63" i="13" s="1"/>
  <c r="T63" i="13" s="1"/>
  <c r="O187" i="13"/>
  <c r="R187" i="13" s="1"/>
  <c r="T187" i="13" s="1"/>
  <c r="O251" i="13"/>
  <c r="R251" i="13" s="1"/>
  <c r="T251" i="13" s="1"/>
  <c r="O60" i="13"/>
  <c r="R60" i="13" s="1"/>
  <c r="T60" i="13" s="1"/>
  <c r="O210" i="13"/>
  <c r="R210" i="13" s="1"/>
  <c r="T210" i="13" s="1"/>
  <c r="O274" i="13"/>
  <c r="R274" i="13" s="1"/>
  <c r="T274" i="13" s="1"/>
  <c r="W26" i="13"/>
  <c r="O164" i="13"/>
  <c r="R164" i="13" s="1"/>
  <c r="T164" i="13" s="1"/>
  <c r="O280" i="13"/>
  <c r="R280" i="13" s="1"/>
  <c r="T280" i="13" s="1"/>
  <c r="O194" i="13"/>
  <c r="R194" i="13" s="1"/>
  <c r="T194" i="13" s="1"/>
  <c r="O214" i="13"/>
  <c r="R214" i="13" s="1"/>
  <c r="T214" i="13" s="1"/>
  <c r="W23" i="13"/>
  <c r="O76" i="13"/>
  <c r="R76" i="13" s="1"/>
  <c r="T76" i="13" s="1"/>
  <c r="O141" i="13"/>
  <c r="R141" i="13" s="1"/>
  <c r="T141" i="13" s="1"/>
  <c r="O195" i="13"/>
  <c r="R195" i="13" s="1"/>
  <c r="T195" i="13" s="1"/>
  <c r="O268" i="13"/>
  <c r="R268" i="13" s="1"/>
  <c r="T268" i="13" s="1"/>
  <c r="W18" i="13"/>
  <c r="W15" i="13"/>
  <c r="O263" i="13"/>
  <c r="R263" i="13" s="1"/>
  <c r="T263" i="13" s="1"/>
  <c r="O231" i="13"/>
  <c r="R231" i="13" s="1"/>
  <c r="T231" i="13" s="1"/>
  <c r="O74" i="13"/>
  <c r="R74" i="13" s="1"/>
  <c r="T74" i="13" s="1"/>
  <c r="O84" i="13"/>
  <c r="R84" i="13" s="1"/>
  <c r="T84" i="13" s="1"/>
  <c r="W6" i="13"/>
  <c r="O281" i="13"/>
  <c r="R281" i="13" s="1"/>
  <c r="T281" i="13" s="1"/>
  <c r="O158" i="13"/>
  <c r="R158" i="13" s="1"/>
  <c r="T158" i="13" s="1"/>
  <c r="O25" i="13"/>
  <c r="R25" i="13" s="1"/>
  <c r="T25" i="13" s="1"/>
  <c r="O285" i="13"/>
  <c r="R285" i="13" s="1"/>
  <c r="T285" i="13" s="1"/>
  <c r="O196" i="13"/>
  <c r="R196" i="13" s="1"/>
  <c r="T196" i="13" s="1"/>
  <c r="O142" i="13"/>
  <c r="R142" i="13" s="1"/>
  <c r="T142" i="13" s="1"/>
  <c r="O78" i="13"/>
  <c r="R78" i="13" s="1"/>
  <c r="T78" i="13" s="1"/>
  <c r="O24" i="13"/>
  <c r="R24" i="13" s="1"/>
  <c r="T24" i="13" s="1"/>
  <c r="O73" i="13"/>
  <c r="R73" i="13" s="1"/>
  <c r="T73" i="13" s="1"/>
  <c r="O113" i="13"/>
  <c r="R113" i="13" s="1"/>
  <c r="T113" i="13" s="1"/>
  <c r="O153" i="13"/>
  <c r="R153" i="13" s="1"/>
  <c r="T153" i="13" s="1"/>
  <c r="O32" i="13"/>
  <c r="R32" i="13" s="1"/>
  <c r="T32" i="13" s="1"/>
  <c r="O103" i="13"/>
  <c r="R103" i="13" s="1"/>
  <c r="T103" i="13" s="1"/>
  <c r="O143" i="13"/>
  <c r="R143" i="13" s="1"/>
  <c r="T143" i="13" s="1"/>
  <c r="O199" i="13"/>
  <c r="R199" i="13" s="1"/>
  <c r="T199" i="13" s="1"/>
  <c r="O249" i="13"/>
  <c r="R249" i="13" s="1"/>
  <c r="T249" i="13" s="1"/>
  <c r="O91" i="10"/>
  <c r="R91" i="10" s="1"/>
  <c r="T91" i="10" s="1"/>
  <c r="W6" i="6"/>
  <c r="O89" i="10"/>
  <c r="R89" i="10" s="1"/>
  <c r="T89" i="10" s="1"/>
  <c r="O81" i="10"/>
  <c r="R81" i="10" s="1"/>
  <c r="T81" i="10" s="1"/>
  <c r="O35" i="10"/>
  <c r="R35" i="10" s="1"/>
  <c r="T35" i="10" s="1"/>
  <c r="W18" i="6"/>
  <c r="W13" i="12"/>
  <c r="O265" i="12"/>
  <c r="R265" i="12" s="1"/>
  <c r="T265" i="12" s="1"/>
  <c r="O299" i="12"/>
  <c r="R299" i="12" s="1"/>
  <c r="T299" i="12" s="1"/>
  <c r="O178" i="12"/>
  <c r="R178" i="12" s="1"/>
  <c r="T178" i="12" s="1"/>
  <c r="O259" i="12"/>
  <c r="R259" i="12" s="1"/>
  <c r="T259" i="12" s="1"/>
  <c r="O266" i="12"/>
  <c r="R266" i="12" s="1"/>
  <c r="T266" i="12" s="1"/>
  <c r="O201" i="12"/>
  <c r="O160" i="12"/>
  <c r="R160" i="12" s="1"/>
  <c r="T160" i="12" s="1"/>
  <c r="O144" i="12"/>
  <c r="R144" i="12" s="1"/>
  <c r="T144" i="12" s="1"/>
  <c r="O129" i="12"/>
  <c r="R129" i="12" s="1"/>
  <c r="T129" i="12" s="1"/>
  <c r="O111" i="12"/>
  <c r="R111" i="12" s="1"/>
  <c r="T111" i="12" s="1"/>
  <c r="O119" i="12"/>
  <c r="R119" i="12" s="1"/>
  <c r="T119" i="12" s="1"/>
  <c r="O202" i="12"/>
  <c r="O45" i="12"/>
  <c r="R45" i="12" s="1"/>
  <c r="T45" i="12" s="1"/>
  <c r="O139" i="12"/>
  <c r="R139" i="12" s="1"/>
  <c r="T139" i="12" s="1"/>
  <c r="O237" i="12"/>
  <c r="R237" i="12" s="1"/>
  <c r="T237" i="12" s="1"/>
  <c r="O285" i="12"/>
  <c r="R285" i="12" s="1"/>
  <c r="T285" i="12" s="1"/>
  <c r="O78" i="12"/>
  <c r="R78" i="12" s="1"/>
  <c r="T78" i="12" s="1"/>
  <c r="O118" i="12"/>
  <c r="R118" i="12" s="1"/>
  <c r="T118" i="12" s="1"/>
  <c r="O150" i="12"/>
  <c r="R150" i="12" s="1"/>
  <c r="T150" i="12" s="1"/>
  <c r="O198" i="12"/>
  <c r="R198" i="12" s="1"/>
  <c r="T198" i="12" s="1"/>
  <c r="O240" i="12"/>
  <c r="R240" i="12" s="1"/>
  <c r="T240" i="12" s="1"/>
  <c r="O97" i="12"/>
  <c r="R97" i="12" s="1"/>
  <c r="T97" i="12" s="1"/>
  <c r="O92" i="12"/>
  <c r="R92" i="12" s="1"/>
  <c r="T92" i="12" s="1"/>
  <c r="O132" i="12"/>
  <c r="R132" i="12" s="1"/>
  <c r="T132" i="12" s="1"/>
  <c r="O173" i="12"/>
  <c r="R173" i="12" s="1"/>
  <c r="T173" i="12" s="1"/>
  <c r="O262" i="12"/>
  <c r="R262" i="12" s="1"/>
  <c r="T262" i="12" s="1"/>
  <c r="W10" i="12"/>
  <c r="O58" i="12"/>
  <c r="R58" i="12" s="1"/>
  <c r="T58" i="12" s="1"/>
  <c r="O98" i="12"/>
  <c r="R98" i="12" s="1"/>
  <c r="T98" i="12" s="1"/>
  <c r="O138" i="12"/>
  <c r="R138" i="12" s="1"/>
  <c r="T138" i="12" s="1"/>
  <c r="O181" i="12"/>
  <c r="R181" i="12" s="1"/>
  <c r="T181" i="12" s="1"/>
  <c r="O292" i="12"/>
  <c r="R292" i="12" s="1"/>
  <c r="T292" i="12" s="1"/>
  <c r="O141" i="12"/>
  <c r="R141" i="12" s="1"/>
  <c r="T141" i="12" s="1"/>
  <c r="O128" i="12"/>
  <c r="R128" i="12" s="1"/>
  <c r="T128" i="12" s="1"/>
  <c r="O159" i="12"/>
  <c r="R159" i="12" s="1"/>
  <c r="T159" i="12" s="1"/>
  <c r="O291" i="12"/>
  <c r="R291" i="12" s="1"/>
  <c r="T291" i="12" s="1"/>
  <c r="O48" i="12"/>
  <c r="O223" i="12"/>
  <c r="R223" i="12" s="1"/>
  <c r="T223" i="12" s="1"/>
  <c r="O209" i="12"/>
  <c r="R209" i="12" s="1"/>
  <c r="T209" i="12" s="1"/>
  <c r="O161" i="12"/>
  <c r="R161" i="12" s="1"/>
  <c r="T161" i="12" s="1"/>
  <c r="O168" i="12"/>
  <c r="R168" i="12" s="1"/>
  <c r="T168" i="12" s="1"/>
  <c r="O137" i="12"/>
  <c r="R137" i="12" s="1"/>
  <c r="T137" i="12" s="1"/>
  <c r="O31" i="12"/>
  <c r="O59" i="12"/>
  <c r="R59" i="12" s="1"/>
  <c r="T59" i="12" s="1"/>
  <c r="O99" i="12"/>
  <c r="R99" i="12" s="1"/>
  <c r="T99" i="12" s="1"/>
  <c r="O147" i="12"/>
  <c r="R147" i="12" s="1"/>
  <c r="T147" i="12" s="1"/>
  <c r="O205" i="12"/>
  <c r="R205" i="12" s="1"/>
  <c r="T205" i="12" s="1"/>
  <c r="O293" i="12"/>
  <c r="R293" i="12" s="1"/>
  <c r="T293" i="12" s="1"/>
  <c r="O30" i="12"/>
  <c r="R30" i="12" s="1"/>
  <c r="T30" i="12" s="1"/>
  <c r="O208" i="12"/>
  <c r="R208" i="12" s="1"/>
  <c r="T208" i="12" s="1"/>
  <c r="O248" i="12"/>
  <c r="R248" i="12" s="1"/>
  <c r="T248" i="12" s="1"/>
  <c r="O57" i="12"/>
  <c r="R57" i="12" s="1"/>
  <c r="T57" i="12" s="1"/>
  <c r="O105" i="12"/>
  <c r="R105" i="12" s="1"/>
  <c r="T105" i="12" s="1"/>
  <c r="O60" i="12"/>
  <c r="R60" i="12" s="1"/>
  <c r="T60" i="12" s="1"/>
  <c r="O140" i="12"/>
  <c r="R140" i="12" s="1"/>
  <c r="T140" i="12" s="1"/>
  <c r="O183" i="12"/>
  <c r="R183" i="12" s="1"/>
  <c r="T183" i="12" s="1"/>
  <c r="O230" i="12"/>
  <c r="R230" i="12" s="1"/>
  <c r="T230" i="12" s="1"/>
  <c r="O270" i="12"/>
  <c r="R270" i="12" s="1"/>
  <c r="T270" i="12" s="1"/>
  <c r="W12" i="12"/>
  <c r="O63" i="12"/>
  <c r="R63" i="12" s="1"/>
  <c r="T63" i="12" s="1"/>
  <c r="W7" i="12"/>
  <c r="O66" i="12"/>
  <c r="R66" i="12" s="1"/>
  <c r="T66" i="12" s="1"/>
  <c r="O194" i="12"/>
  <c r="R194" i="12" s="1"/>
  <c r="T194" i="12" s="1"/>
  <c r="O228" i="12"/>
  <c r="R228" i="12" s="1"/>
  <c r="T228" i="12" s="1"/>
  <c r="O268" i="12"/>
  <c r="R268" i="12" s="1"/>
  <c r="T268" i="12" s="1"/>
  <c r="W2" i="12"/>
  <c r="O61" i="12"/>
  <c r="R61" i="12" s="1"/>
  <c r="T61" i="12" s="1"/>
  <c r="O101" i="12"/>
  <c r="R101" i="12" s="1"/>
  <c r="T101" i="12" s="1"/>
  <c r="O149" i="12"/>
  <c r="R149" i="12" s="1"/>
  <c r="T149" i="12" s="1"/>
  <c r="O121" i="12"/>
  <c r="R121" i="12" s="1"/>
  <c r="T121" i="12" s="1"/>
  <c r="W26" i="12"/>
  <c r="O249" i="12"/>
  <c r="R249" i="12" s="1"/>
  <c r="T249" i="12" s="1"/>
  <c r="O263" i="12"/>
  <c r="R263" i="12" s="1"/>
  <c r="T263" i="12" s="1"/>
  <c r="O218" i="12"/>
  <c r="R218" i="12" s="1"/>
  <c r="T218" i="12" s="1"/>
  <c r="O298" i="12"/>
  <c r="R298" i="12" s="1"/>
  <c r="T298" i="12" s="1"/>
  <c r="O185" i="12"/>
  <c r="R185" i="12" s="1"/>
  <c r="T185" i="12" s="1"/>
  <c r="O188" i="12"/>
  <c r="O200" i="12"/>
  <c r="R200" i="12" s="1"/>
  <c r="T200" i="12" s="1"/>
  <c r="O152" i="12"/>
  <c r="R152" i="12" s="1"/>
  <c r="T152" i="12" s="1"/>
  <c r="O136" i="12"/>
  <c r="R136" i="12" s="1"/>
  <c r="T136" i="12" s="1"/>
  <c r="O217" i="12"/>
  <c r="R217" i="12" s="1"/>
  <c r="T217" i="12" s="1"/>
  <c r="O167" i="12"/>
  <c r="O72" i="12"/>
  <c r="R72" i="12" s="1"/>
  <c r="T72" i="12" s="1"/>
  <c r="O155" i="12"/>
  <c r="R155" i="12" s="1"/>
  <c r="T155" i="12" s="1"/>
  <c r="O245" i="12"/>
  <c r="R245" i="12" s="1"/>
  <c r="T245" i="12" s="1"/>
  <c r="O40" i="12"/>
  <c r="R40" i="12" s="1"/>
  <c r="T40" i="12" s="1"/>
  <c r="O158" i="12"/>
  <c r="R158" i="12" s="1"/>
  <c r="T158" i="12" s="1"/>
  <c r="O216" i="12"/>
  <c r="R216" i="12" s="1"/>
  <c r="T216" i="12" s="1"/>
  <c r="O256" i="12"/>
  <c r="R256" i="12" s="1"/>
  <c r="T256" i="12" s="1"/>
  <c r="O288" i="12"/>
  <c r="R288" i="12" s="1"/>
  <c r="T288" i="12" s="1"/>
  <c r="O113" i="12"/>
  <c r="R113" i="12" s="1"/>
  <c r="T113" i="12" s="1"/>
  <c r="O100" i="12"/>
  <c r="R100" i="12" s="1"/>
  <c r="T100" i="12" s="1"/>
  <c r="O148" i="12"/>
  <c r="R148" i="12" s="1"/>
  <c r="T148" i="12" s="1"/>
  <c r="O238" i="12"/>
  <c r="R238" i="12" s="1"/>
  <c r="T238" i="12" s="1"/>
  <c r="O22" i="12"/>
  <c r="R22" i="12" s="1"/>
  <c r="T22" i="12" s="1"/>
  <c r="O25" i="12"/>
  <c r="R25" i="12" s="1"/>
  <c r="T25" i="12" s="1"/>
  <c r="O106" i="12"/>
  <c r="R106" i="12" s="1"/>
  <c r="T106" i="12" s="1"/>
  <c r="O146" i="12"/>
  <c r="R146" i="12" s="1"/>
  <c r="T146" i="12" s="1"/>
  <c r="O204" i="12"/>
  <c r="R204" i="12" s="1"/>
  <c r="T204" i="12" s="1"/>
  <c r="O236" i="12"/>
  <c r="R236" i="12" s="1"/>
  <c r="T236" i="12" s="1"/>
  <c r="O276" i="12"/>
  <c r="R276" i="12" s="1"/>
  <c r="T276" i="12" s="1"/>
  <c r="W8" i="12"/>
  <c r="O69" i="12"/>
  <c r="R69" i="12" s="1"/>
  <c r="T69" i="12" s="1"/>
  <c r="O157" i="12"/>
  <c r="R157" i="12" s="1"/>
  <c r="T157" i="12" s="1"/>
  <c r="O49" i="12"/>
  <c r="O250" i="12"/>
  <c r="R250" i="12" s="1"/>
  <c r="T250" i="12" s="1"/>
  <c r="O211" i="12"/>
  <c r="R211" i="12" s="1"/>
  <c r="T211" i="12" s="1"/>
  <c r="O189" i="12"/>
  <c r="O104" i="12"/>
  <c r="R104" i="12" s="1"/>
  <c r="T104" i="12" s="1"/>
  <c r="O197" i="12"/>
  <c r="R197" i="12" s="1"/>
  <c r="T197" i="12" s="1"/>
  <c r="O193" i="12"/>
  <c r="R193" i="12" s="1"/>
  <c r="T193" i="12" s="1"/>
  <c r="O169" i="12"/>
  <c r="R169" i="12" s="1"/>
  <c r="T169" i="12" s="1"/>
  <c r="O191" i="12"/>
  <c r="O67" i="12"/>
  <c r="R67" i="12" s="1"/>
  <c r="T67" i="12" s="1"/>
  <c r="O107" i="12"/>
  <c r="R107" i="12" s="1"/>
  <c r="T107" i="12" s="1"/>
  <c r="O213" i="12"/>
  <c r="R213" i="12" s="1"/>
  <c r="T213" i="12" s="1"/>
  <c r="O253" i="12"/>
  <c r="R253" i="12" s="1"/>
  <c r="T253" i="12" s="1"/>
  <c r="D15" i="12"/>
  <c r="C18" i="12" s="1"/>
  <c r="O54" i="12"/>
  <c r="R54" i="12" s="1"/>
  <c r="T54" i="12" s="1"/>
  <c r="O86" i="12"/>
  <c r="R86" i="12" s="1"/>
  <c r="T86" i="12" s="1"/>
  <c r="O126" i="12"/>
  <c r="R126" i="12" s="1"/>
  <c r="T126" i="12" s="1"/>
  <c r="O166" i="12"/>
  <c r="R166" i="12" s="1"/>
  <c r="T166" i="12" s="1"/>
  <c r="O65" i="12"/>
  <c r="R65" i="12" s="1"/>
  <c r="T65" i="12" s="1"/>
  <c r="O68" i="12"/>
  <c r="R68" i="12" s="1"/>
  <c r="T68" i="12" s="1"/>
  <c r="O196" i="12"/>
  <c r="R196" i="12" s="1"/>
  <c r="T196" i="12" s="1"/>
  <c r="O278" i="12"/>
  <c r="R278" i="12" s="1"/>
  <c r="T278" i="12" s="1"/>
  <c r="O71" i="12"/>
  <c r="R71" i="12" s="1"/>
  <c r="T71" i="12" s="1"/>
  <c r="O74" i="12"/>
  <c r="R74" i="12" s="1"/>
  <c r="T74" i="12" s="1"/>
  <c r="O114" i="12"/>
  <c r="R114" i="12" s="1"/>
  <c r="T114" i="12" s="1"/>
  <c r="O154" i="12"/>
  <c r="R154" i="12" s="1"/>
  <c r="T154" i="12" s="1"/>
  <c r="O212" i="12"/>
  <c r="R212" i="12" s="1"/>
  <c r="T212" i="12" s="1"/>
  <c r="O29" i="12"/>
  <c r="R29" i="12" s="1"/>
  <c r="T29" i="12" s="1"/>
  <c r="O77" i="12"/>
  <c r="R77" i="12" s="1"/>
  <c r="T77" i="12" s="1"/>
  <c r="O109" i="12"/>
  <c r="R109" i="12" s="1"/>
  <c r="T109" i="12" s="1"/>
  <c r="O112" i="12"/>
  <c r="R112" i="12" s="1"/>
  <c r="T112" i="12" s="1"/>
  <c r="O239" i="12"/>
  <c r="R239" i="12" s="1"/>
  <c r="T239" i="12" s="1"/>
  <c r="O258" i="12"/>
  <c r="R258" i="12" s="1"/>
  <c r="T258" i="12" s="1"/>
  <c r="O243" i="12"/>
  <c r="R243" i="12" s="1"/>
  <c r="T243" i="12" s="1"/>
  <c r="O226" i="12"/>
  <c r="R226" i="12" s="1"/>
  <c r="T226" i="12" s="1"/>
  <c r="O247" i="12"/>
  <c r="R247" i="12" s="1"/>
  <c r="T247" i="12" s="1"/>
  <c r="O96" i="12"/>
  <c r="R96" i="12" s="1"/>
  <c r="T96" i="12" s="1"/>
  <c r="O274" i="12"/>
  <c r="R274" i="12" s="1"/>
  <c r="T274" i="12" s="1"/>
  <c r="O176" i="12"/>
  <c r="O145" i="12"/>
  <c r="R145" i="12" s="1"/>
  <c r="T145" i="12" s="1"/>
  <c r="O127" i="12"/>
  <c r="R127" i="12" s="1"/>
  <c r="T127" i="12" s="1"/>
  <c r="O103" i="12"/>
  <c r="R103" i="12" s="1"/>
  <c r="T103" i="12" s="1"/>
  <c r="O51" i="12"/>
  <c r="O28" i="12"/>
  <c r="O42" i="12"/>
  <c r="R42" i="12" s="1"/>
  <c r="T42" i="12" s="1"/>
  <c r="W3" i="12"/>
  <c r="O115" i="12"/>
  <c r="R115" i="12" s="1"/>
  <c r="T115" i="12" s="1"/>
  <c r="O163" i="12"/>
  <c r="R163" i="12" s="1"/>
  <c r="T163" i="12" s="1"/>
  <c r="O221" i="12"/>
  <c r="R221" i="12" s="1"/>
  <c r="T221" i="12" s="1"/>
  <c r="O261" i="12"/>
  <c r="R261" i="12" s="1"/>
  <c r="T261" i="12" s="1"/>
  <c r="W17" i="12"/>
  <c r="O134" i="12"/>
  <c r="R134" i="12" s="1"/>
  <c r="T134" i="12" s="1"/>
  <c r="O175" i="12"/>
  <c r="R175" i="12" s="1"/>
  <c r="T175" i="12" s="1"/>
  <c r="W5" i="12"/>
  <c r="O73" i="12"/>
  <c r="R73" i="12" s="1"/>
  <c r="T73" i="12" s="1"/>
  <c r="W6" i="12"/>
  <c r="O76" i="12"/>
  <c r="R76" i="12" s="1"/>
  <c r="T76" i="12" s="1"/>
  <c r="O108" i="12"/>
  <c r="R108" i="12" s="1"/>
  <c r="T108" i="12" s="1"/>
  <c r="O156" i="12"/>
  <c r="R156" i="12" s="1"/>
  <c r="T156" i="12" s="1"/>
  <c r="O206" i="12"/>
  <c r="R206" i="12" s="1"/>
  <c r="T206" i="12" s="1"/>
  <c r="O246" i="12"/>
  <c r="R246" i="12" s="1"/>
  <c r="T246" i="12" s="1"/>
  <c r="O286" i="12"/>
  <c r="R286" i="12" s="1"/>
  <c r="T286" i="12" s="1"/>
  <c r="O32" i="12"/>
  <c r="R32" i="12" s="1"/>
  <c r="T32" i="12" s="1"/>
  <c r="O79" i="12"/>
  <c r="R79" i="12" s="1"/>
  <c r="T79" i="12" s="1"/>
  <c r="O36" i="12"/>
  <c r="R36" i="12" s="1"/>
  <c r="T36" i="12" s="1"/>
  <c r="O122" i="12"/>
  <c r="R122" i="12" s="1"/>
  <c r="T122" i="12" s="1"/>
  <c r="O162" i="12"/>
  <c r="R162" i="12" s="1"/>
  <c r="T162" i="12" s="1"/>
  <c r="O244" i="12"/>
  <c r="R244" i="12" s="1"/>
  <c r="T244" i="12" s="1"/>
  <c r="O117" i="12"/>
  <c r="R117" i="12" s="1"/>
  <c r="T117" i="12" s="1"/>
  <c r="O64" i="12"/>
  <c r="R64" i="12" s="1"/>
  <c r="T64" i="12" s="1"/>
  <c r="W25" i="12"/>
  <c r="W27" i="12"/>
  <c r="O215" i="12"/>
  <c r="R215" i="12" s="1"/>
  <c r="T215" i="12" s="1"/>
  <c r="O267" i="12"/>
  <c r="R267" i="12" s="1"/>
  <c r="T267" i="12" s="1"/>
  <c r="O282" i="12"/>
  <c r="R282" i="12" s="1"/>
  <c r="T282" i="12" s="1"/>
  <c r="O219" i="12"/>
  <c r="R219" i="12" s="1"/>
  <c r="T219" i="12" s="1"/>
  <c r="O207" i="12"/>
  <c r="R207" i="12" s="1"/>
  <c r="T207" i="12" s="1"/>
  <c r="O190" i="12"/>
  <c r="O210" i="12"/>
  <c r="R210" i="12" s="1"/>
  <c r="T210" i="12" s="1"/>
  <c r="O120" i="12"/>
  <c r="R120" i="12" s="1"/>
  <c r="T120" i="12" s="1"/>
  <c r="O34" i="12"/>
  <c r="R34" i="12" s="1"/>
  <c r="T34" i="12" s="1"/>
  <c r="W11" i="12"/>
  <c r="O75" i="12"/>
  <c r="R75" i="12" s="1"/>
  <c r="T75" i="12" s="1"/>
  <c r="O123" i="12"/>
  <c r="R123" i="12" s="1"/>
  <c r="T123" i="12" s="1"/>
  <c r="O172" i="12"/>
  <c r="R172" i="12" s="1"/>
  <c r="T172" i="12" s="1"/>
  <c r="O229" i="12"/>
  <c r="R229" i="12" s="1"/>
  <c r="T229" i="12" s="1"/>
  <c r="W4" i="12"/>
  <c r="O94" i="12"/>
  <c r="R94" i="12" s="1"/>
  <c r="T94" i="12" s="1"/>
  <c r="O142" i="12"/>
  <c r="R142" i="12" s="1"/>
  <c r="T142" i="12" s="1"/>
  <c r="O186" i="12"/>
  <c r="R186" i="12" s="1"/>
  <c r="T186" i="12" s="1"/>
  <c r="O224" i="12"/>
  <c r="R224" i="12" s="1"/>
  <c r="T224" i="12" s="1"/>
  <c r="O264" i="12"/>
  <c r="R264" i="12" s="1"/>
  <c r="T264" i="12" s="1"/>
  <c r="O24" i="12"/>
  <c r="R24" i="12" s="1"/>
  <c r="T24" i="12" s="1"/>
  <c r="O81" i="12"/>
  <c r="R81" i="12" s="1"/>
  <c r="T81" i="12" s="1"/>
  <c r="O27" i="12"/>
  <c r="R27" i="12" s="1"/>
  <c r="T27" i="12" s="1"/>
  <c r="O84" i="12"/>
  <c r="R84" i="12" s="1"/>
  <c r="T84" i="12" s="1"/>
  <c r="O116" i="12"/>
  <c r="R116" i="12" s="1"/>
  <c r="T116" i="12" s="1"/>
  <c r="O214" i="12"/>
  <c r="R214" i="12" s="1"/>
  <c r="T214" i="12" s="1"/>
  <c r="O41" i="12"/>
  <c r="R41" i="12" s="1"/>
  <c r="T41" i="12" s="1"/>
  <c r="O82" i="12"/>
  <c r="R82" i="12" s="1"/>
  <c r="T82" i="12" s="1"/>
  <c r="O130" i="12"/>
  <c r="R130" i="12" s="1"/>
  <c r="T130" i="12" s="1"/>
  <c r="O284" i="12"/>
  <c r="R284" i="12" s="1"/>
  <c r="T284" i="12" s="1"/>
  <c r="O85" i="12"/>
  <c r="R85" i="12" s="1"/>
  <c r="T85" i="12" s="1"/>
  <c r="O165" i="12"/>
  <c r="R165" i="12" s="1"/>
  <c r="T165" i="12" s="1"/>
  <c r="O135" i="12"/>
  <c r="R135" i="12" s="1"/>
  <c r="T135" i="12" s="1"/>
  <c r="W22" i="12"/>
  <c r="O290" i="12"/>
  <c r="R290" i="12" s="1"/>
  <c r="T290" i="12" s="1"/>
  <c r="O275" i="12"/>
  <c r="R275" i="12" s="1"/>
  <c r="T275" i="12" s="1"/>
  <c r="O233" i="12"/>
  <c r="R233" i="12" s="1"/>
  <c r="T233" i="12" s="1"/>
  <c r="O177" i="12"/>
  <c r="O192" i="12"/>
  <c r="R192" i="12" s="1"/>
  <c r="T192" i="12" s="1"/>
  <c r="O184" i="12"/>
  <c r="O225" i="12"/>
  <c r="R225" i="12" s="1"/>
  <c r="T225" i="12" s="1"/>
  <c r="O203" i="12"/>
  <c r="R203" i="12" s="1"/>
  <c r="T203" i="12" s="1"/>
  <c r="O153" i="12"/>
  <c r="R153" i="12" s="1"/>
  <c r="T153" i="12" s="1"/>
  <c r="O80" i="12"/>
  <c r="R80" i="12" s="1"/>
  <c r="T80" i="12" s="1"/>
  <c r="O56" i="12"/>
  <c r="R56" i="12" s="1"/>
  <c r="T56" i="12" s="1"/>
  <c r="O26" i="12"/>
  <c r="R26" i="12" s="1"/>
  <c r="T26" i="12" s="1"/>
  <c r="O83" i="12"/>
  <c r="R83" i="12" s="1"/>
  <c r="T83" i="12" s="1"/>
  <c r="O182" i="12"/>
  <c r="R182" i="12" s="1"/>
  <c r="T182" i="12" s="1"/>
  <c r="O269" i="12"/>
  <c r="R269" i="12" s="1"/>
  <c r="T269" i="12" s="1"/>
  <c r="W9" i="12"/>
  <c r="O62" i="12"/>
  <c r="R62" i="12" s="1"/>
  <c r="T62" i="12" s="1"/>
  <c r="O102" i="12"/>
  <c r="R102" i="12" s="1"/>
  <c r="T102" i="12" s="1"/>
  <c r="O272" i="12"/>
  <c r="R272" i="12" s="1"/>
  <c r="T272" i="12" s="1"/>
  <c r="O35" i="12"/>
  <c r="R35" i="12" s="1"/>
  <c r="T35" i="12" s="1"/>
  <c r="O38" i="12"/>
  <c r="R38" i="12" s="1"/>
  <c r="T38" i="12" s="1"/>
  <c r="O164" i="12"/>
  <c r="R164" i="12" s="1"/>
  <c r="T164" i="12" s="1"/>
  <c r="O222" i="12"/>
  <c r="R222" i="12" s="1"/>
  <c r="T222" i="12" s="1"/>
  <c r="O254" i="12"/>
  <c r="R254" i="12" s="1"/>
  <c r="T254" i="12" s="1"/>
  <c r="O294" i="12"/>
  <c r="R294" i="12" s="1"/>
  <c r="T294" i="12" s="1"/>
  <c r="O87" i="12"/>
  <c r="R87" i="12" s="1"/>
  <c r="T87" i="12" s="1"/>
  <c r="O44" i="12"/>
  <c r="R44" i="12" s="1"/>
  <c r="T44" i="12" s="1"/>
  <c r="O220" i="12"/>
  <c r="R220" i="12" s="1"/>
  <c r="T220" i="12" s="1"/>
  <c r="O252" i="12"/>
  <c r="R252" i="12" s="1"/>
  <c r="T252" i="12" s="1"/>
  <c r="O39" i="12"/>
  <c r="R39" i="12" s="1"/>
  <c r="T39" i="12" s="1"/>
  <c r="O93" i="12"/>
  <c r="R93" i="12" s="1"/>
  <c r="T93" i="12" s="1"/>
  <c r="O125" i="12"/>
  <c r="R125" i="12" s="1"/>
  <c r="T125" i="12" s="1"/>
  <c r="Y6" i="10"/>
  <c r="O48" i="6"/>
  <c r="O28" i="6"/>
  <c r="W24" i="6"/>
  <c r="W22" i="6"/>
  <c r="W21" i="6"/>
  <c r="W17" i="6"/>
  <c r="O229" i="6"/>
  <c r="R229" i="6" s="1"/>
  <c r="T229" i="6" s="1"/>
  <c r="W7" i="6"/>
  <c r="O75" i="10"/>
  <c r="R75" i="10" s="1"/>
  <c r="T75" i="10" s="1"/>
  <c r="O136" i="6"/>
  <c r="R136" i="6" s="1"/>
  <c r="T136" i="6" s="1"/>
  <c r="O126" i="6"/>
  <c r="R126" i="6" s="1"/>
  <c r="T126" i="6" s="1"/>
  <c r="O116" i="6"/>
  <c r="R116" i="6" s="1"/>
  <c r="T116" i="6" s="1"/>
  <c r="O110" i="6"/>
  <c r="R110" i="6" s="1"/>
  <c r="T110" i="6" s="1"/>
  <c r="O51" i="6"/>
  <c r="W27" i="6"/>
  <c r="W16" i="6"/>
  <c r="O228" i="6"/>
  <c r="R228" i="6" s="1"/>
  <c r="T228" i="6" s="1"/>
  <c r="W10" i="6"/>
  <c r="O73" i="10"/>
  <c r="R73" i="10" s="1"/>
  <c r="T73" i="10" s="1"/>
  <c r="O65" i="10"/>
  <c r="R65" i="10" s="1"/>
  <c r="T65" i="10" s="1"/>
  <c r="O120" i="6"/>
  <c r="R120" i="6" s="1"/>
  <c r="T120" i="6" s="1"/>
  <c r="O94" i="6"/>
  <c r="R94" i="6" s="1"/>
  <c r="T94" i="6" s="1"/>
  <c r="O82" i="6"/>
  <c r="R82" i="6" s="1"/>
  <c r="T82" i="6" s="1"/>
  <c r="O70" i="6"/>
  <c r="R70" i="6" s="1"/>
  <c r="T70" i="6" s="1"/>
  <c r="O66" i="6"/>
  <c r="R66" i="6" s="1"/>
  <c r="T66" i="6" s="1"/>
  <c r="O33" i="6"/>
  <c r="O27" i="6"/>
  <c r="R27" i="6" s="1"/>
  <c r="T27" i="6" s="1"/>
  <c r="W23" i="6"/>
  <c r="W20" i="6"/>
  <c r="O59" i="10"/>
  <c r="R59" i="10" s="1"/>
  <c r="T59" i="10" s="1"/>
  <c r="O33" i="14"/>
  <c r="O134" i="6"/>
  <c r="R134" i="6" s="1"/>
  <c r="T134" i="6" s="1"/>
  <c r="O25" i="6"/>
  <c r="R25" i="6" s="1"/>
  <c r="T25" i="6" s="1"/>
  <c r="O22" i="6"/>
  <c r="R22" i="6" s="1"/>
  <c r="T22" i="6" s="1"/>
  <c r="W19" i="6"/>
  <c r="W15" i="6"/>
  <c r="O222" i="6"/>
  <c r="R222" i="6" s="1"/>
  <c r="T222" i="6" s="1"/>
  <c r="G347" i="8"/>
  <c r="Z345" i="8"/>
  <c r="O347" i="8"/>
  <c r="R347" i="8" s="1"/>
  <c r="T347" i="8" s="1"/>
  <c r="AU345" i="8"/>
  <c r="O350" i="8"/>
  <c r="R350" i="8" s="1"/>
  <c r="T350" i="8" s="1"/>
  <c r="AU348" i="8"/>
  <c r="G350" i="8"/>
  <c r="Z348" i="8"/>
  <c r="K348" i="8"/>
  <c r="G343" i="8"/>
  <c r="Z344" i="8"/>
  <c r="D15" i="8"/>
  <c r="C18" i="8" s="1"/>
  <c r="O343" i="8"/>
  <c r="R343" i="8" s="1"/>
  <c r="T343" i="8" s="1"/>
  <c r="AU344" i="8"/>
  <c r="AU346" i="8"/>
  <c r="AU347" i="8"/>
  <c r="AC347" i="8"/>
  <c r="O348" i="8"/>
  <c r="R348" i="8" s="1"/>
  <c r="T348" i="8" s="1"/>
  <c r="O349" i="8"/>
  <c r="R349" i="8" s="1"/>
  <c r="T349" i="8" s="1"/>
  <c r="Z346" i="8"/>
  <c r="C16" i="12"/>
  <c r="N243" i="14"/>
  <c r="N278" i="14"/>
  <c r="N255" i="14"/>
  <c r="N240" i="14"/>
  <c r="N271" i="14"/>
  <c r="N291" i="14"/>
  <c r="N264" i="14"/>
  <c r="N280" i="14"/>
  <c r="N276" i="14"/>
  <c r="N251" i="14"/>
  <c r="N241" i="14"/>
  <c r="N263" i="14"/>
  <c r="N258" i="14"/>
  <c r="N272" i="14"/>
  <c r="N297" i="14"/>
  <c r="N275" i="14"/>
  <c r="N301" i="14"/>
  <c r="N302" i="14"/>
  <c r="N237" i="14"/>
  <c r="N238" i="14"/>
  <c r="N257" i="14"/>
  <c r="N244" i="14"/>
  <c r="N289" i="14"/>
  <c r="N284" i="14"/>
  <c r="N279" i="14"/>
  <c r="N287" i="14"/>
  <c r="N294" i="14"/>
  <c r="N292" i="14"/>
  <c r="N261" i="14"/>
  <c r="N262" i="14"/>
  <c r="N239" i="14"/>
  <c r="N248" i="14"/>
  <c r="N268" i="14"/>
  <c r="N274" i="14"/>
  <c r="N300" i="14"/>
  <c r="N306" i="14"/>
  <c r="N299" i="14"/>
  <c r="N270" i="14"/>
  <c r="N286" i="14"/>
  <c r="N288" i="14"/>
  <c r="N277" i="14"/>
  <c r="C15" i="14"/>
  <c r="N249" i="14"/>
  <c r="N281" i="14"/>
  <c r="N305" i="14"/>
  <c r="N293" i="14"/>
  <c r="N245" i="14"/>
  <c r="N265" i="14"/>
  <c r="N260" i="14"/>
  <c r="N282" i="14"/>
  <c r="N295" i="14"/>
  <c r="N253" i="14"/>
  <c r="N236" i="14"/>
  <c r="N267" i="14"/>
  <c r="N285" i="14"/>
  <c r="N296" i="14"/>
  <c r="N235" i="14"/>
  <c r="N247" i="14"/>
  <c r="N269" i="14"/>
  <c r="N303" i="14"/>
  <c r="N307" i="14"/>
  <c r="N259" i="14"/>
  <c r="N252" i="14"/>
  <c r="N273" i="14"/>
  <c r="N283" i="14"/>
  <c r="N304" i="14"/>
  <c r="N254" i="14"/>
  <c r="N266" i="14"/>
  <c r="N246" i="14"/>
  <c r="N256" i="14"/>
  <c r="N250" i="14"/>
  <c r="N290" i="14"/>
  <c r="N242" i="14"/>
  <c r="N298" i="14"/>
  <c r="N265" i="6"/>
  <c r="N264" i="6"/>
  <c r="N263" i="6"/>
  <c r="N262" i="6"/>
  <c r="N261" i="6"/>
  <c r="N260" i="6"/>
  <c r="N259" i="6"/>
  <c r="N258" i="6"/>
  <c r="N273" i="6"/>
  <c r="N272" i="6"/>
  <c r="N271" i="6"/>
  <c r="N270" i="6"/>
  <c r="N269" i="6"/>
  <c r="N268" i="6"/>
  <c r="N267" i="6"/>
  <c r="N266" i="6"/>
  <c r="N289" i="6"/>
  <c r="N288" i="6"/>
  <c r="N287" i="6"/>
  <c r="N286" i="6"/>
  <c r="N285" i="6"/>
  <c r="N284" i="6"/>
  <c r="N283" i="6"/>
  <c r="N282" i="6"/>
  <c r="N249" i="6"/>
  <c r="N257" i="6"/>
  <c r="N239" i="6"/>
  <c r="N278" i="6"/>
  <c r="N244" i="6"/>
  <c r="N291" i="6"/>
  <c r="N281" i="6"/>
  <c r="N247" i="6"/>
  <c r="N294" i="6"/>
  <c r="N252" i="6"/>
  <c r="N299" i="6"/>
  <c r="N297" i="6"/>
  <c r="N255" i="6"/>
  <c r="N237" i="6"/>
  <c r="N276" i="6"/>
  <c r="N242" i="6"/>
  <c r="N240" i="6"/>
  <c r="N279" i="6"/>
  <c r="N245" i="6"/>
  <c r="N292" i="6"/>
  <c r="N250" i="6"/>
  <c r="N248" i="6"/>
  <c r="N295" i="6"/>
  <c r="N253" i="6"/>
  <c r="N235" i="6"/>
  <c r="N274" i="6"/>
  <c r="N256" i="6"/>
  <c r="N238" i="6"/>
  <c r="N277" i="6"/>
  <c r="N243" i="6"/>
  <c r="N290" i="6"/>
  <c r="N241" i="6"/>
  <c r="N254" i="6"/>
  <c r="N275" i="6"/>
  <c r="C15" i="6"/>
  <c r="N280" i="6"/>
  <c r="N246" i="6"/>
  <c r="N293" i="6"/>
  <c r="N251" i="6"/>
  <c r="N298" i="6"/>
  <c r="N296" i="6"/>
  <c r="N236" i="6"/>
  <c r="C16" i="10"/>
  <c r="C16" i="14"/>
  <c r="C16" i="13"/>
  <c r="N249" i="13"/>
  <c r="N258" i="13"/>
  <c r="N261" i="13"/>
  <c r="N281" i="13"/>
  <c r="N284" i="13"/>
  <c r="N244" i="13"/>
  <c r="N277" i="13"/>
  <c r="N264" i="13"/>
  <c r="N236" i="13"/>
  <c r="N267" i="13"/>
  <c r="N286" i="13"/>
  <c r="N245" i="13"/>
  <c r="N287" i="13"/>
  <c r="N269" i="13"/>
  <c r="N251" i="13"/>
  <c r="N246" i="13"/>
  <c r="N275" i="13"/>
  <c r="N294" i="13"/>
  <c r="N268" i="13"/>
  <c r="N295" i="13"/>
  <c r="N285" i="13"/>
  <c r="N247" i="13"/>
  <c r="C15" i="13"/>
  <c r="N254" i="13"/>
  <c r="N291" i="13"/>
  <c r="N273" i="13"/>
  <c r="N292" i="13"/>
  <c r="N274" i="13"/>
  <c r="N296" i="13"/>
  <c r="N280" i="13"/>
  <c r="N241" i="13"/>
  <c r="N259" i="13"/>
  <c r="N270" i="13"/>
  <c r="N237" i="13"/>
  <c r="N271" i="13"/>
  <c r="N298" i="13"/>
  <c r="N250" i="13"/>
  <c r="N257" i="13"/>
  <c r="N278" i="13"/>
  <c r="N279" i="13"/>
  <c r="N252" i="13"/>
  <c r="N253" i="13"/>
  <c r="N265" i="13"/>
  <c r="N266" i="13"/>
  <c r="N248" i="13"/>
  <c r="N255" i="13"/>
  <c r="N289" i="13"/>
  <c r="N282" i="13"/>
  <c r="N256" i="13"/>
  <c r="N297" i="13"/>
  <c r="N290" i="13"/>
  <c r="N260" i="13"/>
  <c r="N242" i="13"/>
  <c r="N238" i="13"/>
  <c r="N283" i="13"/>
  <c r="N276" i="13"/>
  <c r="N293" i="13"/>
  <c r="N243" i="13"/>
  <c r="N263" i="13"/>
  <c r="N235" i="13"/>
  <c r="N240" i="13"/>
  <c r="N239" i="13"/>
  <c r="N272" i="13"/>
  <c r="N262" i="13"/>
  <c r="N288" i="13"/>
  <c r="N253" i="12"/>
  <c r="N272" i="12"/>
  <c r="N283" i="12"/>
  <c r="N286" i="12"/>
  <c r="N243" i="12"/>
  <c r="N245" i="12"/>
  <c r="N284" i="12"/>
  <c r="N266" i="12"/>
  <c r="N269" i="12"/>
  <c r="N296" i="12"/>
  <c r="N254" i="12"/>
  <c r="N239" i="12"/>
  <c r="N297" i="12"/>
  <c r="N276" i="12"/>
  <c r="N298" i="12"/>
  <c r="N277" i="12"/>
  <c r="N251" i="12"/>
  <c r="N262" i="12"/>
  <c r="N241" i="12"/>
  <c r="N244" i="12"/>
  <c r="N292" i="12"/>
  <c r="N274" i="12"/>
  <c r="N293" i="12"/>
  <c r="N267" i="12"/>
  <c r="N278" i="12"/>
  <c r="N257" i="12"/>
  <c r="N247" i="12"/>
  <c r="N263" i="12"/>
  <c r="N282" i="12"/>
  <c r="N248" i="12"/>
  <c r="N280" i="12"/>
  <c r="N299" i="12"/>
  <c r="N237" i="12"/>
  <c r="N281" i="12"/>
  <c r="N260" i="12"/>
  <c r="N287" i="12"/>
  <c r="N288" i="12"/>
  <c r="N238" i="12"/>
  <c r="N268" i="12"/>
  <c r="N259" i="12"/>
  <c r="N242" i="12"/>
  <c r="N255" i="12"/>
  <c r="C15" i="12"/>
  <c r="N275" i="12"/>
  <c r="N265" i="12"/>
  <c r="N271" i="12"/>
  <c r="N240" i="12"/>
  <c r="N291" i="12"/>
  <c r="N273" i="12"/>
  <c r="N279" i="12"/>
  <c r="N261" i="12"/>
  <c r="N235" i="12"/>
  <c r="N289" i="12"/>
  <c r="N295" i="12"/>
  <c r="N285" i="12"/>
  <c r="N270" i="12"/>
  <c r="N246" i="12"/>
  <c r="N250" i="12"/>
  <c r="N264" i="12"/>
  <c r="N252" i="12"/>
  <c r="N256" i="12"/>
  <c r="N294" i="12"/>
  <c r="N249" i="12"/>
  <c r="N258" i="12"/>
  <c r="N236" i="12"/>
  <c r="N290" i="12"/>
  <c r="C16" i="6"/>
  <c r="N238" i="10"/>
  <c r="N266" i="10"/>
  <c r="N263" i="10"/>
  <c r="N295" i="10"/>
  <c r="N264" i="10"/>
  <c r="N296" i="10"/>
  <c r="N297" i="10"/>
  <c r="N282" i="10"/>
  <c r="N286" i="10"/>
  <c r="N246" i="10"/>
  <c r="N236" i="10"/>
  <c r="N267" i="10"/>
  <c r="N242" i="10"/>
  <c r="N268" i="10"/>
  <c r="N240" i="10"/>
  <c r="N293" i="10"/>
  <c r="N289" i="10"/>
  <c r="N237" i="10"/>
  <c r="N235" i="10"/>
  <c r="N275" i="10"/>
  <c r="N241" i="10"/>
  <c r="N276" i="10"/>
  <c r="N273" i="10"/>
  <c r="N277" i="10"/>
  <c r="N269" i="10"/>
  <c r="N251" i="10"/>
  <c r="N250" i="10"/>
  <c r="N288" i="10"/>
  <c r="N253" i="10"/>
  <c r="N281" i="10"/>
  <c r="N249" i="10"/>
  <c r="C15" i="10"/>
  <c r="N255" i="10"/>
  <c r="N292" i="10"/>
  <c r="N257" i="10"/>
  <c r="N245" i="10"/>
  <c r="N259" i="10"/>
  <c r="N252" i="10"/>
  <c r="N248" i="10"/>
  <c r="N261" i="10"/>
  <c r="N254" i="10"/>
  <c r="N271" i="10"/>
  <c r="N256" i="10"/>
  <c r="N298" i="10"/>
  <c r="N265" i="10"/>
  <c r="N258" i="10"/>
  <c r="N279" i="10"/>
  <c r="N260" i="10"/>
  <c r="N278" i="10"/>
  <c r="N239" i="10"/>
  <c r="N262" i="10"/>
  <c r="N283" i="10"/>
  <c r="N272" i="10"/>
  <c r="N285" i="10"/>
  <c r="N294" i="10"/>
  <c r="N243" i="10"/>
  <c r="N284" i="10"/>
  <c r="N274" i="10"/>
  <c r="N244" i="10"/>
  <c r="N287" i="10"/>
  <c r="N280" i="10"/>
  <c r="N290" i="10"/>
  <c r="N247" i="10"/>
  <c r="N291" i="10"/>
  <c r="N270" i="10"/>
  <c r="T21" i="14"/>
  <c r="O22" i="8"/>
  <c r="O24" i="8"/>
  <c r="R24" i="8" s="1"/>
  <c r="T24" i="8" s="1"/>
  <c r="O37" i="8"/>
  <c r="R37" i="8" s="1"/>
  <c r="T37" i="8" s="1"/>
  <c r="O46" i="8"/>
  <c r="R46" i="8" s="1"/>
  <c r="T46" i="8" s="1"/>
  <c r="O26" i="8"/>
  <c r="O30" i="8"/>
  <c r="R30" i="8" s="1"/>
  <c r="T30" i="8" s="1"/>
  <c r="O40" i="8"/>
  <c r="R40" i="8" s="1"/>
  <c r="T40" i="8" s="1"/>
  <c r="O207" i="8"/>
  <c r="R207" i="8" s="1"/>
  <c r="T207" i="8" s="1"/>
  <c r="O215" i="8"/>
  <c r="R215" i="8" s="1"/>
  <c r="T215" i="8" s="1"/>
  <c r="O223" i="8"/>
  <c r="R223" i="8" s="1"/>
  <c r="T223" i="8" s="1"/>
  <c r="O231" i="8"/>
  <c r="R231" i="8" s="1"/>
  <c r="T231" i="8" s="1"/>
  <c r="O35" i="8"/>
  <c r="R35" i="8" s="1"/>
  <c r="T35" i="8" s="1"/>
  <c r="O44" i="8"/>
  <c r="R44" i="8" s="1"/>
  <c r="T44" i="8" s="1"/>
  <c r="O38" i="8"/>
  <c r="R38" i="8" s="1"/>
  <c r="T38" i="8" s="1"/>
  <c r="O50" i="8"/>
  <c r="O25" i="8"/>
  <c r="O27" i="8"/>
  <c r="R27" i="8" s="1"/>
  <c r="T27" i="8" s="1"/>
  <c r="O36" i="8"/>
  <c r="R36" i="8" s="1"/>
  <c r="T36" i="8" s="1"/>
  <c r="O45" i="8"/>
  <c r="R45" i="8" s="1"/>
  <c r="T45" i="8" s="1"/>
  <c r="O29" i="8"/>
  <c r="R29" i="8" s="1"/>
  <c r="T29" i="8" s="1"/>
  <c r="O39" i="8"/>
  <c r="R39" i="8" s="1"/>
  <c r="T39" i="8" s="1"/>
  <c r="O54" i="8"/>
  <c r="R54" i="8" s="1"/>
  <c r="T54" i="8" s="1"/>
  <c r="O57" i="8"/>
  <c r="R57" i="8" s="1"/>
  <c r="T57" i="8" s="1"/>
  <c r="O65" i="8"/>
  <c r="R65" i="8" s="1"/>
  <c r="T65" i="8" s="1"/>
  <c r="O74" i="8"/>
  <c r="R74" i="8" s="1"/>
  <c r="T74" i="8" s="1"/>
  <c r="O83" i="8"/>
  <c r="R83" i="8" s="1"/>
  <c r="T83" i="8" s="1"/>
  <c r="O88" i="8"/>
  <c r="R88" i="8" s="1"/>
  <c r="T88" i="8" s="1"/>
  <c r="O97" i="8"/>
  <c r="R97" i="8" s="1"/>
  <c r="T97" i="8" s="1"/>
  <c r="O111" i="8"/>
  <c r="R111" i="8" s="1"/>
  <c r="T111" i="8" s="1"/>
  <c r="O117" i="8"/>
  <c r="R117" i="8" s="1"/>
  <c r="T117" i="8" s="1"/>
  <c r="O126" i="8"/>
  <c r="R126" i="8" s="1"/>
  <c r="T126" i="8" s="1"/>
  <c r="O137" i="8"/>
  <c r="R137" i="8" s="1"/>
  <c r="T137" i="8" s="1"/>
  <c r="O145" i="8"/>
  <c r="R145" i="8" s="1"/>
  <c r="T145" i="8" s="1"/>
  <c r="O162" i="8"/>
  <c r="R162" i="8" s="1"/>
  <c r="T162" i="8" s="1"/>
  <c r="O164" i="8"/>
  <c r="R164" i="8" s="1"/>
  <c r="T164" i="8" s="1"/>
  <c r="O174" i="8"/>
  <c r="R174" i="8" s="1"/>
  <c r="T174" i="8" s="1"/>
  <c r="O186" i="8"/>
  <c r="R186" i="8" s="1"/>
  <c r="T186" i="8" s="1"/>
  <c r="O198" i="8"/>
  <c r="R198" i="8" s="1"/>
  <c r="T198" i="8" s="1"/>
  <c r="O210" i="8"/>
  <c r="R210" i="8" s="1"/>
  <c r="T210" i="8" s="1"/>
  <c r="O220" i="8"/>
  <c r="R220" i="8" s="1"/>
  <c r="T220" i="8" s="1"/>
  <c r="O232" i="8"/>
  <c r="R232" i="8" s="1"/>
  <c r="T232" i="8" s="1"/>
  <c r="O246" i="8"/>
  <c r="R246" i="8" s="1"/>
  <c r="T246" i="8" s="1"/>
  <c r="O256" i="8"/>
  <c r="R256" i="8" s="1"/>
  <c r="T256" i="8" s="1"/>
  <c r="O267" i="8"/>
  <c r="R267" i="8" s="1"/>
  <c r="T267" i="8" s="1"/>
  <c r="O278" i="8"/>
  <c r="R278" i="8" s="1"/>
  <c r="T278" i="8" s="1"/>
  <c r="O286" i="8"/>
  <c r="R286" i="8" s="1"/>
  <c r="T286" i="8" s="1"/>
  <c r="O21" i="8"/>
  <c r="R21" i="8" s="1"/>
  <c r="O60" i="8"/>
  <c r="R60" i="8" s="1"/>
  <c r="T60" i="8" s="1"/>
  <c r="O69" i="8"/>
  <c r="R69" i="8" s="1"/>
  <c r="T69" i="8" s="1"/>
  <c r="O77" i="8"/>
  <c r="R77" i="8" s="1"/>
  <c r="T77" i="8" s="1"/>
  <c r="O86" i="8"/>
  <c r="R86" i="8" s="1"/>
  <c r="T86" i="8" s="1"/>
  <c r="O91" i="8"/>
  <c r="R91" i="8" s="1"/>
  <c r="T91" i="8" s="1"/>
  <c r="O100" i="8"/>
  <c r="R100" i="8" s="1"/>
  <c r="T100" i="8" s="1"/>
  <c r="O106" i="8"/>
  <c r="R106" i="8" s="1"/>
  <c r="T106" i="8" s="1"/>
  <c r="O120" i="8"/>
  <c r="R120" i="8" s="1"/>
  <c r="T120" i="8" s="1"/>
  <c r="O129" i="8"/>
  <c r="R129" i="8" s="1"/>
  <c r="T129" i="8" s="1"/>
  <c r="O140" i="8"/>
  <c r="R140" i="8" s="1"/>
  <c r="T140" i="8" s="1"/>
  <c r="O148" i="8"/>
  <c r="R148" i="8" s="1"/>
  <c r="T148" i="8" s="1"/>
  <c r="O155" i="8"/>
  <c r="R155" i="8" s="1"/>
  <c r="T155" i="8" s="1"/>
  <c r="O169" i="8"/>
  <c r="R169" i="8" s="1"/>
  <c r="T169" i="8" s="1"/>
  <c r="O180" i="8"/>
  <c r="R180" i="8" s="1"/>
  <c r="T180" i="8" s="1"/>
  <c r="O193" i="8"/>
  <c r="R193" i="8" s="1"/>
  <c r="T193" i="8" s="1"/>
  <c r="O203" i="8"/>
  <c r="R203" i="8" s="1"/>
  <c r="T203" i="8" s="1"/>
  <c r="O214" i="8"/>
  <c r="R214" i="8" s="1"/>
  <c r="T214" i="8" s="1"/>
  <c r="O225" i="8"/>
  <c r="R225" i="8" s="1"/>
  <c r="T225" i="8" s="1"/>
  <c r="O239" i="8"/>
  <c r="R239" i="8" s="1"/>
  <c r="T239" i="8" s="1"/>
  <c r="O250" i="8"/>
  <c r="R250" i="8" s="1"/>
  <c r="T250" i="8" s="1"/>
  <c r="O261" i="8"/>
  <c r="R261" i="8" s="1"/>
  <c r="T261" i="8" s="1"/>
  <c r="O272" i="8"/>
  <c r="R272" i="8" s="1"/>
  <c r="T272" i="8" s="1"/>
  <c r="O281" i="8"/>
  <c r="R281" i="8" s="1"/>
  <c r="T281" i="8" s="1"/>
  <c r="O289" i="8"/>
  <c r="R289" i="8" s="1"/>
  <c r="T289" i="8" s="1"/>
  <c r="O297" i="8"/>
  <c r="R297" i="8" s="1"/>
  <c r="T297" i="8" s="1"/>
  <c r="O41" i="8"/>
  <c r="R41" i="8" s="1"/>
  <c r="T41" i="8" s="1"/>
  <c r="O55" i="8"/>
  <c r="R55" i="8" s="1"/>
  <c r="T55" i="8" s="1"/>
  <c r="O63" i="8"/>
  <c r="R63" i="8" s="1"/>
  <c r="T63" i="8" s="1"/>
  <c r="O72" i="8"/>
  <c r="R72" i="8" s="1"/>
  <c r="T72" i="8" s="1"/>
  <c r="O80" i="8"/>
  <c r="R80" i="8" s="1"/>
  <c r="T80" i="8" s="1"/>
  <c r="O94" i="8"/>
  <c r="R94" i="8" s="1"/>
  <c r="T94" i="8" s="1"/>
  <c r="O103" i="8"/>
  <c r="O109" i="8"/>
  <c r="R109" i="8" s="1"/>
  <c r="T109" i="8" s="1"/>
  <c r="O115" i="8"/>
  <c r="R115" i="8" s="1"/>
  <c r="T115" i="8" s="1"/>
  <c r="O123" i="8"/>
  <c r="R123" i="8" s="1"/>
  <c r="T123" i="8" s="1"/>
  <c r="O135" i="8"/>
  <c r="R135" i="8" s="1"/>
  <c r="T135" i="8" s="1"/>
  <c r="O143" i="8"/>
  <c r="R143" i="8" s="1"/>
  <c r="T143" i="8" s="1"/>
  <c r="O152" i="8"/>
  <c r="R152" i="8" s="1"/>
  <c r="T152" i="8" s="1"/>
  <c r="O160" i="8"/>
  <c r="R160" i="8" s="1"/>
  <c r="T160" i="8" s="1"/>
  <c r="O172" i="8"/>
  <c r="R172" i="8" s="1"/>
  <c r="T172" i="8" s="1"/>
  <c r="O183" i="8"/>
  <c r="R183" i="8" s="1"/>
  <c r="T183" i="8" s="1"/>
  <c r="O196" i="8"/>
  <c r="R196" i="8" s="1"/>
  <c r="T196" i="8" s="1"/>
  <c r="O208" i="8"/>
  <c r="R208" i="8" s="1"/>
  <c r="T208" i="8" s="1"/>
  <c r="O218" i="8"/>
  <c r="R218" i="8" s="1"/>
  <c r="T218" i="8" s="1"/>
  <c r="O228" i="8"/>
  <c r="R228" i="8" s="1"/>
  <c r="T228" i="8" s="1"/>
  <c r="O244" i="8"/>
  <c r="R244" i="8" s="1"/>
  <c r="T244" i="8" s="1"/>
  <c r="O254" i="8"/>
  <c r="R254" i="8" s="1"/>
  <c r="T254" i="8" s="1"/>
  <c r="O265" i="8"/>
  <c r="R265" i="8" s="1"/>
  <c r="T265" i="8" s="1"/>
  <c r="O276" i="8"/>
  <c r="R276" i="8" s="1"/>
  <c r="T276" i="8" s="1"/>
  <c r="O284" i="8"/>
  <c r="R284" i="8" s="1"/>
  <c r="T284" i="8" s="1"/>
  <c r="O292" i="8"/>
  <c r="R292" i="8" s="1"/>
  <c r="T292" i="8" s="1"/>
  <c r="O300" i="8"/>
  <c r="R300" i="8" s="1"/>
  <c r="T300" i="8" s="1"/>
  <c r="O23" i="8"/>
  <c r="O42" i="8"/>
  <c r="R42" i="8" s="1"/>
  <c r="T42" i="8" s="1"/>
  <c r="O58" i="8"/>
  <c r="R58" i="8" s="1"/>
  <c r="T58" i="8" s="1"/>
  <c r="O67" i="8"/>
  <c r="R67" i="8" s="1"/>
  <c r="T67" i="8" s="1"/>
  <c r="O75" i="8"/>
  <c r="R75" i="8" s="1"/>
  <c r="T75" i="8" s="1"/>
  <c r="O84" i="8"/>
  <c r="R84" i="8" s="1"/>
  <c r="T84" i="8" s="1"/>
  <c r="O89" i="8"/>
  <c r="R89" i="8" s="1"/>
  <c r="T89" i="8" s="1"/>
  <c r="O98" i="8"/>
  <c r="R98" i="8" s="1"/>
  <c r="T98" i="8" s="1"/>
  <c r="O104" i="8"/>
  <c r="R104" i="8" s="1"/>
  <c r="T104" i="8" s="1"/>
  <c r="O112" i="8"/>
  <c r="R112" i="8" s="1"/>
  <c r="T112" i="8" s="1"/>
  <c r="O118" i="8"/>
  <c r="R118" i="8" s="1"/>
  <c r="T118" i="8" s="1"/>
  <c r="O127" i="8"/>
  <c r="R127" i="8" s="1"/>
  <c r="T127" i="8" s="1"/>
  <c r="O138" i="8"/>
  <c r="R138" i="8" s="1"/>
  <c r="T138" i="8" s="1"/>
  <c r="O146" i="8"/>
  <c r="R146" i="8" s="1"/>
  <c r="T146" i="8" s="1"/>
  <c r="O166" i="8"/>
  <c r="R166" i="8" s="1"/>
  <c r="T166" i="8" s="1"/>
  <c r="O178" i="8"/>
  <c r="R178" i="8" s="1"/>
  <c r="T178" i="8" s="1"/>
  <c r="O187" i="8"/>
  <c r="R187" i="8" s="1"/>
  <c r="T187" i="8" s="1"/>
  <c r="O199" i="8"/>
  <c r="R199" i="8" s="1"/>
  <c r="T199" i="8" s="1"/>
  <c r="O211" i="8"/>
  <c r="R211" i="8" s="1"/>
  <c r="T211" i="8" s="1"/>
  <c r="O222" i="8"/>
  <c r="R222" i="8" s="1"/>
  <c r="T222" i="8" s="1"/>
  <c r="O236" i="8"/>
  <c r="R236" i="8" s="1"/>
  <c r="T236" i="8" s="1"/>
  <c r="O247" i="8"/>
  <c r="R247" i="8" s="1"/>
  <c r="T247" i="8" s="1"/>
  <c r="O259" i="8"/>
  <c r="R259" i="8" s="1"/>
  <c r="T259" i="8" s="1"/>
  <c r="O268" i="8"/>
  <c r="R268" i="8" s="1"/>
  <c r="T268" i="8" s="1"/>
  <c r="O279" i="8"/>
  <c r="R279" i="8" s="1"/>
  <c r="T279" i="8" s="1"/>
  <c r="O287" i="8"/>
  <c r="R287" i="8" s="1"/>
  <c r="T287" i="8" s="1"/>
  <c r="O295" i="8"/>
  <c r="R295" i="8" s="1"/>
  <c r="T295" i="8" s="1"/>
  <c r="O32" i="8"/>
  <c r="R32" i="8" s="1"/>
  <c r="T32" i="8" s="1"/>
  <c r="O61" i="8"/>
  <c r="R61" i="8" s="1"/>
  <c r="T61" i="8" s="1"/>
  <c r="O70" i="8"/>
  <c r="R70" i="8" s="1"/>
  <c r="T70" i="8" s="1"/>
  <c r="O78" i="8"/>
  <c r="R78" i="8" s="1"/>
  <c r="T78" i="8" s="1"/>
  <c r="O87" i="8"/>
  <c r="O92" i="8"/>
  <c r="R92" i="8" s="1"/>
  <c r="T92" i="8" s="1"/>
  <c r="O101" i="8"/>
  <c r="R101" i="8" s="1"/>
  <c r="T101" i="8" s="1"/>
  <c r="O107" i="8"/>
  <c r="R107" i="8" s="1"/>
  <c r="T107" i="8" s="1"/>
  <c r="O113" i="8"/>
  <c r="R113" i="8" s="1"/>
  <c r="T113" i="8" s="1"/>
  <c r="O121" i="8"/>
  <c r="R121" i="8" s="1"/>
  <c r="T121" i="8" s="1"/>
  <c r="O130" i="8"/>
  <c r="R130" i="8" s="1"/>
  <c r="T130" i="8" s="1"/>
  <c r="O132" i="8"/>
  <c r="R132" i="8" s="1"/>
  <c r="T132" i="8" s="1"/>
  <c r="O141" i="8"/>
  <c r="R141" i="8" s="1"/>
  <c r="T141" i="8" s="1"/>
  <c r="O149" i="8"/>
  <c r="R149" i="8" s="1"/>
  <c r="T149" i="8" s="1"/>
  <c r="O156" i="8"/>
  <c r="R156" i="8" s="1"/>
  <c r="T156" i="8" s="1"/>
  <c r="O170" i="8"/>
  <c r="R170" i="8" s="1"/>
  <c r="T170" i="8" s="1"/>
  <c r="O181" i="8"/>
  <c r="R181" i="8" s="1"/>
  <c r="T181" i="8" s="1"/>
  <c r="O194" i="8"/>
  <c r="R194" i="8" s="1"/>
  <c r="T194" i="8" s="1"/>
  <c r="O204" i="8"/>
  <c r="R204" i="8" s="1"/>
  <c r="T204" i="8" s="1"/>
  <c r="O216" i="8"/>
  <c r="R216" i="8" s="1"/>
  <c r="T216" i="8" s="1"/>
  <c r="O226" i="8"/>
  <c r="R226" i="8" s="1"/>
  <c r="T226" i="8" s="1"/>
  <c r="O240" i="8"/>
  <c r="R240" i="8" s="1"/>
  <c r="T240" i="8" s="1"/>
  <c r="O252" i="8"/>
  <c r="R252" i="8" s="1"/>
  <c r="T252" i="8" s="1"/>
  <c r="O263" i="8"/>
  <c r="R263" i="8" s="1"/>
  <c r="T263" i="8" s="1"/>
  <c r="O274" i="8"/>
  <c r="R274" i="8" s="1"/>
  <c r="T274" i="8" s="1"/>
  <c r="O282" i="8"/>
  <c r="R282" i="8" s="1"/>
  <c r="T282" i="8" s="1"/>
  <c r="O290" i="8"/>
  <c r="R290" i="8" s="1"/>
  <c r="T290" i="8" s="1"/>
  <c r="O298" i="8"/>
  <c r="R298" i="8" s="1"/>
  <c r="T298" i="8" s="1"/>
  <c r="O34" i="8"/>
  <c r="R34" i="8" s="1"/>
  <c r="T34" i="8" s="1"/>
  <c r="O56" i="8"/>
  <c r="R56" i="8" s="1"/>
  <c r="T56" i="8" s="1"/>
  <c r="O64" i="8"/>
  <c r="R64" i="8" s="1"/>
  <c r="T64" i="8" s="1"/>
  <c r="O73" i="8"/>
  <c r="R73" i="8" s="1"/>
  <c r="T73" i="8" s="1"/>
  <c r="O81" i="8"/>
  <c r="R81" i="8" s="1"/>
  <c r="T81" i="8" s="1"/>
  <c r="O95" i="8"/>
  <c r="R95" i="8" s="1"/>
  <c r="T95" i="8" s="1"/>
  <c r="O110" i="8"/>
  <c r="R110" i="8" s="1"/>
  <c r="T110" i="8" s="1"/>
  <c r="O116" i="8"/>
  <c r="R116" i="8" s="1"/>
  <c r="T116" i="8" s="1"/>
  <c r="O124" i="8"/>
  <c r="R124" i="8" s="1"/>
  <c r="T124" i="8" s="1"/>
  <c r="O136" i="8"/>
  <c r="R136" i="8" s="1"/>
  <c r="T136" i="8" s="1"/>
  <c r="O144" i="8"/>
  <c r="R144" i="8" s="1"/>
  <c r="T144" i="8" s="1"/>
  <c r="O153" i="8"/>
  <c r="O161" i="8"/>
  <c r="R161" i="8" s="1"/>
  <c r="T161" i="8" s="1"/>
  <c r="O163" i="8"/>
  <c r="R163" i="8" s="1"/>
  <c r="T163" i="8" s="1"/>
  <c r="O173" i="8"/>
  <c r="R173" i="8" s="1"/>
  <c r="T173" i="8" s="1"/>
  <c r="O185" i="8"/>
  <c r="R185" i="8" s="1"/>
  <c r="T185" i="8" s="1"/>
  <c r="O197" i="8"/>
  <c r="R197" i="8" s="1"/>
  <c r="T197" i="8" s="1"/>
  <c r="O209" i="8"/>
  <c r="R209" i="8" s="1"/>
  <c r="T209" i="8" s="1"/>
  <c r="O219" i="8"/>
  <c r="R219" i="8" s="1"/>
  <c r="T219" i="8" s="1"/>
  <c r="O230" i="8"/>
  <c r="R230" i="8" s="1"/>
  <c r="T230" i="8" s="1"/>
  <c r="O245" i="8"/>
  <c r="R245" i="8" s="1"/>
  <c r="T245" i="8" s="1"/>
  <c r="O255" i="8"/>
  <c r="R255" i="8" s="1"/>
  <c r="T255" i="8" s="1"/>
  <c r="O266" i="8"/>
  <c r="R266" i="8" s="1"/>
  <c r="T266" i="8" s="1"/>
  <c r="O59" i="8"/>
  <c r="R59" i="8" s="1"/>
  <c r="T59" i="8" s="1"/>
  <c r="O105" i="8"/>
  <c r="R105" i="8" s="1"/>
  <c r="T105" i="8" s="1"/>
  <c r="O128" i="8"/>
  <c r="R128" i="8" s="1"/>
  <c r="T128" i="8" s="1"/>
  <c r="O147" i="8"/>
  <c r="R147" i="8" s="1"/>
  <c r="T147" i="8" s="1"/>
  <c r="O200" i="8"/>
  <c r="R200" i="8" s="1"/>
  <c r="T200" i="8" s="1"/>
  <c r="O248" i="8"/>
  <c r="R248" i="8" s="1"/>
  <c r="T248" i="8" s="1"/>
  <c r="O301" i="8"/>
  <c r="R301" i="8" s="1"/>
  <c r="T301" i="8" s="1"/>
  <c r="O309" i="8"/>
  <c r="R309" i="8" s="1"/>
  <c r="T309" i="8" s="1"/>
  <c r="O317" i="8"/>
  <c r="R317" i="8" s="1"/>
  <c r="T317" i="8" s="1"/>
  <c r="O177" i="8"/>
  <c r="O242" i="8"/>
  <c r="R242" i="8" s="1"/>
  <c r="T242" i="8" s="1"/>
  <c r="O251" i="8"/>
  <c r="R251" i="8" s="1"/>
  <c r="T251" i="8" s="1"/>
  <c r="O71" i="8"/>
  <c r="R71" i="8" s="1"/>
  <c r="T71" i="8" s="1"/>
  <c r="O93" i="8"/>
  <c r="R93" i="8" s="1"/>
  <c r="T93" i="8" s="1"/>
  <c r="O171" i="8"/>
  <c r="R171" i="8" s="1"/>
  <c r="T171" i="8" s="1"/>
  <c r="O217" i="8"/>
  <c r="R217" i="8" s="1"/>
  <c r="T217" i="8" s="1"/>
  <c r="O264" i="8"/>
  <c r="R264" i="8" s="1"/>
  <c r="T264" i="8" s="1"/>
  <c r="O275" i="8"/>
  <c r="R275" i="8" s="1"/>
  <c r="T275" i="8" s="1"/>
  <c r="O296" i="8"/>
  <c r="R296" i="8" s="1"/>
  <c r="T296" i="8" s="1"/>
  <c r="O304" i="8"/>
  <c r="R304" i="8" s="1"/>
  <c r="T304" i="8" s="1"/>
  <c r="O312" i="8"/>
  <c r="R312" i="8" s="1"/>
  <c r="T312" i="8" s="1"/>
  <c r="O320" i="8"/>
  <c r="R320" i="8" s="1"/>
  <c r="T320" i="8" s="1"/>
  <c r="O28" i="8"/>
  <c r="O53" i="8"/>
  <c r="O157" i="8"/>
  <c r="R157" i="8" s="1"/>
  <c r="T157" i="8" s="1"/>
  <c r="O262" i="8"/>
  <c r="R262" i="8" s="1"/>
  <c r="T262" i="8" s="1"/>
  <c r="O229" i="8"/>
  <c r="R229" i="8" s="1"/>
  <c r="T229" i="8" s="1"/>
  <c r="O165" i="8"/>
  <c r="R165" i="8" s="1"/>
  <c r="T165" i="8" s="1"/>
  <c r="O85" i="8"/>
  <c r="R85" i="8" s="1"/>
  <c r="T85" i="8" s="1"/>
  <c r="O119" i="8"/>
  <c r="R119" i="8" s="1"/>
  <c r="T119" i="8" s="1"/>
  <c r="O139" i="8"/>
  <c r="R139" i="8" s="1"/>
  <c r="T139" i="8" s="1"/>
  <c r="O192" i="8"/>
  <c r="R192" i="8" s="1"/>
  <c r="T192" i="8" s="1"/>
  <c r="O237" i="8"/>
  <c r="R237" i="8" s="1"/>
  <c r="T237" i="8" s="1"/>
  <c r="O277" i="8"/>
  <c r="R277" i="8" s="1"/>
  <c r="T277" i="8" s="1"/>
  <c r="O283" i="8"/>
  <c r="R283" i="8" s="1"/>
  <c r="T283" i="8" s="1"/>
  <c r="O307" i="8"/>
  <c r="R307" i="8" s="1"/>
  <c r="T307" i="8" s="1"/>
  <c r="O315" i="8"/>
  <c r="R315" i="8" s="1"/>
  <c r="T315" i="8" s="1"/>
  <c r="D16" i="8"/>
  <c r="D18" i="8" s="1"/>
  <c r="O201" i="8"/>
  <c r="O234" i="8"/>
  <c r="R234" i="8" s="1"/>
  <c r="T234" i="8" s="1"/>
  <c r="O43" i="8"/>
  <c r="R43" i="8" s="1"/>
  <c r="T43" i="8" s="1"/>
  <c r="O96" i="8"/>
  <c r="R96" i="8" s="1"/>
  <c r="T96" i="8" s="1"/>
  <c r="O205" i="8"/>
  <c r="R205" i="8" s="1"/>
  <c r="T205" i="8" s="1"/>
  <c r="O82" i="8"/>
  <c r="R82" i="8" s="1"/>
  <c r="T82" i="8" s="1"/>
  <c r="O62" i="8"/>
  <c r="R62" i="8" s="1"/>
  <c r="T62" i="8" s="1"/>
  <c r="O108" i="8"/>
  <c r="R108" i="8" s="1"/>
  <c r="T108" i="8" s="1"/>
  <c r="O131" i="8"/>
  <c r="O151" i="8"/>
  <c r="R151" i="8" s="1"/>
  <c r="T151" i="8" s="1"/>
  <c r="O206" i="8"/>
  <c r="R206" i="8" s="1"/>
  <c r="T206" i="8" s="1"/>
  <c r="O253" i="8"/>
  <c r="R253" i="8" s="1"/>
  <c r="T253" i="8" s="1"/>
  <c r="O285" i="8"/>
  <c r="R285" i="8" s="1"/>
  <c r="T285" i="8" s="1"/>
  <c r="O291" i="8"/>
  <c r="R291" i="8" s="1"/>
  <c r="T291" i="8" s="1"/>
  <c r="O302" i="8"/>
  <c r="R302" i="8" s="1"/>
  <c r="T302" i="8" s="1"/>
  <c r="O310" i="8"/>
  <c r="R310" i="8" s="1"/>
  <c r="T310" i="8" s="1"/>
  <c r="O318" i="8"/>
  <c r="R318" i="8" s="1"/>
  <c r="T318" i="8" s="1"/>
  <c r="O52" i="8"/>
  <c r="O176" i="8"/>
  <c r="O233" i="8"/>
  <c r="R233" i="8" s="1"/>
  <c r="T233" i="8" s="1"/>
  <c r="O49" i="8"/>
  <c r="O257" i="8"/>
  <c r="R257" i="8" s="1"/>
  <c r="T257" i="8" s="1"/>
  <c r="O243" i="8"/>
  <c r="R243" i="8" s="1"/>
  <c r="T243" i="8" s="1"/>
  <c r="O76" i="8"/>
  <c r="R76" i="8" s="1"/>
  <c r="T76" i="8" s="1"/>
  <c r="O99" i="8"/>
  <c r="R99" i="8" s="1"/>
  <c r="T99" i="8" s="1"/>
  <c r="O154" i="8"/>
  <c r="R154" i="8" s="1"/>
  <c r="T154" i="8" s="1"/>
  <c r="O179" i="8"/>
  <c r="R179" i="8" s="1"/>
  <c r="T179" i="8" s="1"/>
  <c r="O224" i="8"/>
  <c r="R224" i="8" s="1"/>
  <c r="T224" i="8" s="1"/>
  <c r="O293" i="8"/>
  <c r="R293" i="8" s="1"/>
  <c r="T293" i="8" s="1"/>
  <c r="O305" i="8"/>
  <c r="R305" i="8" s="1"/>
  <c r="T305" i="8" s="1"/>
  <c r="O313" i="8"/>
  <c r="R313" i="8" s="1"/>
  <c r="T313" i="8" s="1"/>
  <c r="O322" i="8"/>
  <c r="R322" i="8" s="1"/>
  <c r="T322" i="8" s="1"/>
  <c r="O167" i="8"/>
  <c r="O184" i="8"/>
  <c r="O191" i="8"/>
  <c r="O238" i="8"/>
  <c r="R238" i="8" s="1"/>
  <c r="T238" i="8" s="1"/>
  <c r="O189" i="8"/>
  <c r="O221" i="8"/>
  <c r="R221" i="8" s="1"/>
  <c r="T221" i="8" s="1"/>
  <c r="O150" i="8"/>
  <c r="R150" i="8" s="1"/>
  <c r="T150" i="8" s="1"/>
  <c r="O122" i="8"/>
  <c r="R122" i="8" s="1"/>
  <c r="T122" i="8" s="1"/>
  <c r="O142" i="8"/>
  <c r="R142" i="8" s="1"/>
  <c r="T142" i="8" s="1"/>
  <c r="O195" i="8"/>
  <c r="R195" i="8" s="1"/>
  <c r="T195" i="8" s="1"/>
  <c r="O241" i="8"/>
  <c r="R241" i="8" s="1"/>
  <c r="T241" i="8" s="1"/>
  <c r="O269" i="8"/>
  <c r="R269" i="8" s="1"/>
  <c r="T269" i="8" s="1"/>
  <c r="O308" i="8"/>
  <c r="R308" i="8" s="1"/>
  <c r="T308" i="8" s="1"/>
  <c r="O316" i="8"/>
  <c r="R316" i="8" s="1"/>
  <c r="T316" i="8" s="1"/>
  <c r="O33" i="8"/>
  <c r="O48" i="8"/>
  <c r="O51" i="8"/>
  <c r="O258" i="8"/>
  <c r="R258" i="8" s="1"/>
  <c r="T258" i="8" s="1"/>
  <c r="O329" i="8"/>
  <c r="R329" i="8" s="1"/>
  <c r="T329" i="8" s="1"/>
  <c r="O68" i="8"/>
  <c r="R68" i="8" s="1"/>
  <c r="T68" i="8" s="1"/>
  <c r="O90" i="8"/>
  <c r="R90" i="8" s="1"/>
  <c r="T90" i="8" s="1"/>
  <c r="O168" i="8"/>
  <c r="R168" i="8" s="1"/>
  <c r="T168" i="8" s="1"/>
  <c r="O212" i="8"/>
  <c r="R212" i="8" s="1"/>
  <c r="T212" i="8" s="1"/>
  <c r="O260" i="8"/>
  <c r="R260" i="8" s="1"/>
  <c r="T260" i="8" s="1"/>
  <c r="O280" i="8"/>
  <c r="R280" i="8" s="1"/>
  <c r="T280" i="8" s="1"/>
  <c r="O299" i="8"/>
  <c r="R299" i="8" s="1"/>
  <c r="T299" i="8" s="1"/>
  <c r="O303" i="8"/>
  <c r="R303" i="8" s="1"/>
  <c r="T303" i="8" s="1"/>
  <c r="O311" i="8"/>
  <c r="R311" i="8" s="1"/>
  <c r="T311" i="8" s="1"/>
  <c r="O319" i="8"/>
  <c r="R319" i="8" s="1"/>
  <c r="T319" i="8" s="1"/>
  <c r="O47" i="8"/>
  <c r="O235" i="8"/>
  <c r="R235" i="8" s="1"/>
  <c r="T235" i="8" s="1"/>
  <c r="O66" i="8"/>
  <c r="R66" i="8" s="1"/>
  <c r="T66" i="8" s="1"/>
  <c r="O273" i="8"/>
  <c r="R273" i="8" s="1"/>
  <c r="T273" i="8" s="1"/>
  <c r="O249" i="8"/>
  <c r="R249" i="8" s="1"/>
  <c r="T249" i="8" s="1"/>
  <c r="O270" i="8"/>
  <c r="R270" i="8" s="1"/>
  <c r="T270" i="8" s="1"/>
  <c r="O159" i="8"/>
  <c r="O147" i="13"/>
  <c r="R147" i="13" s="1"/>
  <c r="T147" i="13" s="1"/>
  <c r="W14" i="13"/>
  <c r="O52" i="13"/>
  <c r="O165" i="13"/>
  <c r="R165" i="13" s="1"/>
  <c r="T165" i="13" s="1"/>
  <c r="O294" i="13"/>
  <c r="R294" i="13" s="1"/>
  <c r="T294" i="13" s="1"/>
  <c r="O173" i="13"/>
  <c r="R173" i="13" s="1"/>
  <c r="T173" i="13" s="1"/>
  <c r="O236" i="13"/>
  <c r="R236" i="13" s="1"/>
  <c r="T236" i="13" s="1"/>
  <c r="O262" i="13"/>
  <c r="R262" i="13" s="1"/>
  <c r="T262" i="13" s="1"/>
  <c r="O278" i="13"/>
  <c r="R278" i="13" s="1"/>
  <c r="T278" i="13" s="1"/>
  <c r="O242" i="13"/>
  <c r="R242" i="13" s="1"/>
  <c r="T242" i="13" s="1"/>
  <c r="O182" i="13"/>
  <c r="R182" i="13" s="1"/>
  <c r="T182" i="13" s="1"/>
  <c r="O47" i="14"/>
  <c r="O204" i="14"/>
  <c r="R204" i="14" s="1"/>
  <c r="T204" i="14" s="1"/>
  <c r="O279" i="14"/>
  <c r="R279" i="14" s="1"/>
  <c r="T279" i="14" s="1"/>
  <c r="W28" i="14"/>
  <c r="O190" i="14"/>
  <c r="O200" i="14"/>
  <c r="R200" i="14" s="1"/>
  <c r="T200" i="14" s="1"/>
  <c r="O307" i="14"/>
  <c r="R307" i="14" s="1"/>
  <c r="T307" i="14" s="1"/>
  <c r="W7" i="14"/>
  <c r="O36" i="14"/>
  <c r="R36" i="14" s="1"/>
  <c r="T36" i="14" s="1"/>
  <c r="O31" i="14"/>
  <c r="O49" i="14"/>
  <c r="O106" i="14"/>
  <c r="R106" i="14" s="1"/>
  <c r="T106" i="14" s="1"/>
  <c r="O192" i="14"/>
  <c r="R192" i="14" s="1"/>
  <c r="T192" i="14" s="1"/>
  <c r="O51" i="14"/>
  <c r="O157" i="14"/>
  <c r="R157" i="14" s="1"/>
  <c r="T157" i="14" s="1"/>
  <c r="O294" i="14"/>
  <c r="R294" i="14" s="1"/>
  <c r="T294" i="14" s="1"/>
  <c r="W24" i="14"/>
  <c r="O216" i="14"/>
  <c r="R216" i="14" s="1"/>
  <c r="T216" i="14" s="1"/>
  <c r="O299" i="14"/>
  <c r="R299" i="14" s="1"/>
  <c r="T299" i="14" s="1"/>
  <c r="O338" i="8"/>
  <c r="R338" i="8" s="1"/>
  <c r="T338" i="8" s="1"/>
  <c r="O115" i="13"/>
  <c r="R115" i="13" s="1"/>
  <c r="T115" i="13" s="1"/>
  <c r="W28" i="12"/>
  <c r="O174" i="12"/>
  <c r="R174" i="12" s="1"/>
  <c r="T174" i="12" s="1"/>
  <c r="O187" i="12"/>
  <c r="R187" i="12" s="1"/>
  <c r="T187" i="12" s="1"/>
  <c r="O227" i="12"/>
  <c r="R227" i="12" s="1"/>
  <c r="T227" i="12" s="1"/>
  <c r="O279" i="12"/>
  <c r="R279" i="12" s="1"/>
  <c r="T279" i="12" s="1"/>
  <c r="O281" i="12"/>
  <c r="R281" i="12" s="1"/>
  <c r="T281" i="12" s="1"/>
  <c r="O151" i="12"/>
  <c r="R151" i="12" s="1"/>
  <c r="T151" i="12" s="1"/>
  <c r="O234" i="12"/>
  <c r="R234" i="12" s="1"/>
  <c r="T234" i="12" s="1"/>
  <c r="O287" i="12"/>
  <c r="R287" i="12" s="1"/>
  <c r="T287" i="12" s="1"/>
  <c r="O289" i="12"/>
  <c r="R289" i="12" s="1"/>
  <c r="T289" i="12" s="1"/>
  <c r="D16" i="12"/>
  <c r="D18" i="12" s="1"/>
  <c r="O33" i="12"/>
  <c r="O179" i="12"/>
  <c r="R179" i="12" s="1"/>
  <c r="T179" i="12" s="1"/>
  <c r="O255" i="12"/>
  <c r="R255" i="12" s="1"/>
  <c r="T255" i="12" s="1"/>
  <c r="O257" i="12"/>
  <c r="R257" i="12" s="1"/>
  <c r="T257" i="12" s="1"/>
  <c r="W19" i="12"/>
  <c r="O23" i="12"/>
  <c r="R23" i="12" s="1"/>
  <c r="W23" i="12"/>
  <c r="O52" i="12"/>
  <c r="O231" i="12"/>
  <c r="R231" i="12" s="1"/>
  <c r="T231" i="12" s="1"/>
  <c r="O235" i="12"/>
  <c r="R235" i="12" s="1"/>
  <c r="T235" i="12" s="1"/>
  <c r="O295" i="12"/>
  <c r="R295" i="12" s="1"/>
  <c r="T295" i="12" s="1"/>
  <c r="O296" i="12"/>
  <c r="R296" i="12" s="1"/>
  <c r="T296" i="12" s="1"/>
  <c r="W18" i="12"/>
  <c r="W20" i="12"/>
  <c r="W24" i="12"/>
  <c r="O242" i="12"/>
  <c r="R242" i="12" s="1"/>
  <c r="T242" i="12" s="1"/>
  <c r="O297" i="12"/>
  <c r="R297" i="12" s="1"/>
  <c r="T297" i="12" s="1"/>
  <c r="O143" i="12"/>
  <c r="R143" i="12" s="1"/>
  <c r="T143" i="12" s="1"/>
  <c r="O170" i="12"/>
  <c r="R170" i="12" s="1"/>
  <c r="T170" i="12" s="1"/>
  <c r="O271" i="12"/>
  <c r="R271" i="12" s="1"/>
  <c r="T271" i="12" s="1"/>
  <c r="O273" i="12"/>
  <c r="R273" i="12" s="1"/>
  <c r="T273" i="12" s="1"/>
  <c r="W15" i="12"/>
  <c r="W16" i="12"/>
  <c r="O321" i="8"/>
  <c r="R321" i="8" s="1"/>
  <c r="T321" i="8" s="1"/>
  <c r="O26" i="10"/>
  <c r="R26" i="10" s="1"/>
  <c r="T26" i="10" s="1"/>
  <c r="W14" i="12"/>
  <c r="O42" i="6"/>
  <c r="R42" i="6" s="1"/>
  <c r="T42" i="6" s="1"/>
  <c r="W5" i="6"/>
  <c r="Y13" i="10"/>
  <c r="Y7" i="10"/>
  <c r="O326" i="8"/>
  <c r="R326" i="8" s="1"/>
  <c r="T326" i="8" s="1"/>
  <c r="C11" i="8"/>
  <c r="C12" i="8"/>
  <c r="AJ320" i="8" l="1"/>
  <c r="AI320" i="8"/>
  <c r="AH320" i="8" s="1"/>
  <c r="AD320" i="8" s="1"/>
  <c r="AK320" i="8"/>
  <c r="AH29" i="8"/>
  <c r="AH198" i="8"/>
  <c r="I67" i="8"/>
  <c r="Q67" i="8" s="1"/>
  <c r="AC67" i="8"/>
  <c r="Z82" i="8"/>
  <c r="G82" i="8"/>
  <c r="AU82" i="8"/>
  <c r="AT82" i="8" s="1"/>
  <c r="AS82" i="8" s="1"/>
  <c r="AR82" i="8" s="1"/>
  <c r="AQ82" i="8" s="1"/>
  <c r="AP82" i="8" s="1"/>
  <c r="AO82" i="8" s="1"/>
  <c r="AN82" i="8" s="1"/>
  <c r="AM82" i="8" s="1"/>
  <c r="AL82" i="8" s="1"/>
  <c r="H153" i="8"/>
  <c r="Q153" i="8" s="1"/>
  <c r="AC153" i="8"/>
  <c r="AC305" i="8"/>
  <c r="AC166" i="8"/>
  <c r="I166" i="8"/>
  <c r="Q166" i="8" s="1"/>
  <c r="AU212" i="8"/>
  <c r="AT212" i="8" s="1"/>
  <c r="AS212" i="8" s="1"/>
  <c r="AR212" i="8" s="1"/>
  <c r="AQ212" i="8" s="1"/>
  <c r="AP212" i="8" s="1"/>
  <c r="AO212" i="8" s="1"/>
  <c r="AN212" i="8" s="1"/>
  <c r="AM212" i="8" s="1"/>
  <c r="AL212" i="8" s="1"/>
  <c r="Z212" i="8"/>
  <c r="G212" i="8"/>
  <c r="I213" i="8"/>
  <c r="Q213" i="8" s="1"/>
  <c r="AC213" i="8"/>
  <c r="R22" i="8"/>
  <c r="T22" i="8" s="1"/>
  <c r="AH65" i="8"/>
  <c r="H22" i="8"/>
  <c r="Q22" i="8" s="1"/>
  <c r="AC22" i="8"/>
  <c r="AC204" i="8"/>
  <c r="I204" i="8"/>
  <c r="Q204" i="8" s="1"/>
  <c r="K331" i="8"/>
  <c r="AC331" i="8"/>
  <c r="AC186" i="8"/>
  <c r="I186" i="8"/>
  <c r="Q186" i="8" s="1"/>
  <c r="AC340" i="8"/>
  <c r="K340" i="8"/>
  <c r="AS202" i="8"/>
  <c r="AR202" i="8" s="1"/>
  <c r="AQ202" i="8" s="1"/>
  <c r="AP202" i="8" s="1"/>
  <c r="AO202" i="8" s="1"/>
  <c r="AN202" i="8" s="1"/>
  <c r="AM202" i="8" s="1"/>
  <c r="AL202" i="8" s="1"/>
  <c r="AT202" i="8"/>
  <c r="AC61" i="8"/>
  <c r="AC235" i="8"/>
  <c r="K235" i="8"/>
  <c r="AC296" i="8"/>
  <c r="K296" i="8"/>
  <c r="G314" i="8"/>
  <c r="Z314" i="8"/>
  <c r="AU314" i="8"/>
  <c r="G220" i="8"/>
  <c r="J220" i="8" s="1"/>
  <c r="AU220" i="8"/>
  <c r="AT220" i="8" s="1"/>
  <c r="AS220" i="8" s="1"/>
  <c r="AR220" i="8" s="1"/>
  <c r="AQ220" i="8" s="1"/>
  <c r="AP220" i="8" s="1"/>
  <c r="AO220" i="8" s="1"/>
  <c r="AN220" i="8" s="1"/>
  <c r="AM220" i="8" s="1"/>
  <c r="AL220" i="8" s="1"/>
  <c r="AH251" i="8"/>
  <c r="J217" i="8"/>
  <c r="AC217" i="8"/>
  <c r="AC143" i="8"/>
  <c r="I143" i="8"/>
  <c r="Q143" i="8" s="1"/>
  <c r="K334" i="8"/>
  <c r="AC334" i="8"/>
  <c r="AJ340" i="8"/>
  <c r="AK340" i="8"/>
  <c r="AI340" i="8"/>
  <c r="Z164" i="8"/>
  <c r="G164" i="8"/>
  <c r="AU164" i="8"/>
  <c r="AT164" i="8" s="1"/>
  <c r="AS164" i="8" s="1"/>
  <c r="AR164" i="8" s="1"/>
  <c r="AQ164" i="8" s="1"/>
  <c r="AP164" i="8" s="1"/>
  <c r="AO164" i="8" s="1"/>
  <c r="AN164" i="8" s="1"/>
  <c r="AM164" i="8" s="1"/>
  <c r="AL164" i="8" s="1"/>
  <c r="J234" i="8"/>
  <c r="AC234" i="8"/>
  <c r="AC300" i="8"/>
  <c r="K300" i="8"/>
  <c r="G128" i="8"/>
  <c r="Z128" i="8"/>
  <c r="AU128" i="8"/>
  <c r="AT128" i="8" s="1"/>
  <c r="AS128" i="8" s="1"/>
  <c r="AR128" i="8" s="1"/>
  <c r="AQ128" i="8" s="1"/>
  <c r="AP128" i="8" s="1"/>
  <c r="AO128" i="8" s="1"/>
  <c r="AN128" i="8" s="1"/>
  <c r="AM128" i="8" s="1"/>
  <c r="AL128" i="8" s="1"/>
  <c r="AI254" i="8"/>
  <c r="AH254" i="8" s="1"/>
  <c r="AA254" i="8" s="1"/>
  <c r="AJ254" i="8"/>
  <c r="AK254" i="8"/>
  <c r="AT317" i="8"/>
  <c r="AS317" i="8" s="1"/>
  <c r="AR317" i="8" s="1"/>
  <c r="AQ317" i="8" s="1"/>
  <c r="AP317" i="8" s="1"/>
  <c r="AO317" i="8" s="1"/>
  <c r="AN317" i="8" s="1"/>
  <c r="AM317" i="8" s="1"/>
  <c r="AL317" i="8" s="1"/>
  <c r="AG138" i="8"/>
  <c r="AB138" i="8"/>
  <c r="AB120" i="8"/>
  <c r="AG120" i="8"/>
  <c r="AH261" i="8"/>
  <c r="I147" i="8"/>
  <c r="Q147" i="8" s="1"/>
  <c r="AC147" i="8"/>
  <c r="K308" i="8"/>
  <c r="AC308" i="8"/>
  <c r="G163" i="8"/>
  <c r="I163" i="8" s="1"/>
  <c r="Q163" i="8" s="1"/>
  <c r="Z163" i="8"/>
  <c r="AU163" i="8"/>
  <c r="AT163" i="8" s="1"/>
  <c r="AS163" i="8" s="1"/>
  <c r="AR163" i="8" s="1"/>
  <c r="AQ163" i="8" s="1"/>
  <c r="AP163" i="8" s="1"/>
  <c r="AO163" i="8" s="1"/>
  <c r="AN163" i="8" s="1"/>
  <c r="AM163" i="8" s="1"/>
  <c r="AL163" i="8" s="1"/>
  <c r="G228" i="8"/>
  <c r="AU228" i="8"/>
  <c r="Z228" i="8"/>
  <c r="AA59" i="8"/>
  <c r="AH44" i="8"/>
  <c r="AA44" i="8" s="1"/>
  <c r="AH234" i="8"/>
  <c r="AC99" i="8"/>
  <c r="I99" i="8"/>
  <c r="Q99" i="8" s="1"/>
  <c r="AC119" i="8"/>
  <c r="I119" i="8"/>
  <c r="Q119" i="8" s="1"/>
  <c r="AC158" i="8"/>
  <c r="I158" i="8"/>
  <c r="Q158" i="8" s="1"/>
  <c r="Z57" i="8"/>
  <c r="AU57" i="8"/>
  <c r="AT57" i="8" s="1"/>
  <c r="AS57" i="8" s="1"/>
  <c r="AR57" i="8" s="1"/>
  <c r="AQ57" i="8" s="1"/>
  <c r="AP57" i="8" s="1"/>
  <c r="AO57" i="8" s="1"/>
  <c r="AN57" i="8" s="1"/>
  <c r="AM57" i="8" s="1"/>
  <c r="AL57" i="8" s="1"/>
  <c r="G57" i="8"/>
  <c r="AC298" i="8"/>
  <c r="AC76" i="8"/>
  <c r="I76" i="8"/>
  <c r="Q76" i="8" s="1"/>
  <c r="K254" i="8"/>
  <c r="AC254" i="8"/>
  <c r="AD254" i="8"/>
  <c r="G179" i="8"/>
  <c r="I179" i="8" s="1"/>
  <c r="Q179" i="8" s="1"/>
  <c r="AU179" i="8"/>
  <c r="AT179" i="8" s="1"/>
  <c r="AS179" i="8" s="1"/>
  <c r="AR179" i="8" s="1"/>
  <c r="AQ179" i="8" s="1"/>
  <c r="AP179" i="8" s="1"/>
  <c r="AO179" i="8" s="1"/>
  <c r="AN179" i="8" s="1"/>
  <c r="AM179" i="8" s="1"/>
  <c r="AL179" i="8" s="1"/>
  <c r="AC98" i="8"/>
  <c r="I98" i="8"/>
  <c r="Q98" i="8" s="1"/>
  <c r="AH183" i="8"/>
  <c r="AH230" i="8"/>
  <c r="AC252" i="8"/>
  <c r="K252" i="8"/>
  <c r="AC263" i="8"/>
  <c r="AC68" i="8"/>
  <c r="I68" i="8"/>
  <c r="Q68" i="8" s="1"/>
  <c r="AC75" i="8"/>
  <c r="AT225" i="8"/>
  <c r="AS225" i="8"/>
  <c r="AR225" i="8" s="1"/>
  <c r="AQ225" i="8" s="1"/>
  <c r="AP225" i="8" s="1"/>
  <c r="AO225" i="8" s="1"/>
  <c r="AN225" i="8" s="1"/>
  <c r="AM225" i="8" s="1"/>
  <c r="AL225" i="8" s="1"/>
  <c r="K299" i="8"/>
  <c r="AC299" i="8"/>
  <c r="AC312" i="8"/>
  <c r="K312" i="8"/>
  <c r="I114" i="8"/>
  <c r="Q114" i="8" s="1"/>
  <c r="AC114" i="8"/>
  <c r="AB333" i="8"/>
  <c r="AT239" i="8"/>
  <c r="AS239" i="8" s="1"/>
  <c r="AR239" i="8" s="1"/>
  <c r="AQ239" i="8" s="1"/>
  <c r="AP239" i="8" s="1"/>
  <c r="AO239" i="8" s="1"/>
  <c r="AN239" i="8" s="1"/>
  <c r="AM239" i="8" s="1"/>
  <c r="AL239" i="8" s="1"/>
  <c r="R153" i="8"/>
  <c r="T153" i="8" s="1"/>
  <c r="AH174" i="8"/>
  <c r="AD174" i="8" s="1"/>
  <c r="AH281" i="8"/>
  <c r="AC161" i="8"/>
  <c r="I161" i="8"/>
  <c r="Q161" i="8" s="1"/>
  <c r="G64" i="8"/>
  <c r="I64" i="8" s="1"/>
  <c r="Q64" i="8" s="1"/>
  <c r="AU64" i="8"/>
  <c r="AT64" i="8" s="1"/>
  <c r="AS64" i="8" s="1"/>
  <c r="AR64" i="8" s="1"/>
  <c r="AQ64" i="8" s="1"/>
  <c r="AP64" i="8" s="1"/>
  <c r="AO64" i="8" s="1"/>
  <c r="AN64" i="8" s="1"/>
  <c r="AM64" i="8" s="1"/>
  <c r="AL64" i="8" s="1"/>
  <c r="AC44" i="8"/>
  <c r="J44" i="8"/>
  <c r="I225" i="8"/>
  <c r="Q225" i="8" s="1"/>
  <c r="AC225" i="8"/>
  <c r="AT305" i="8"/>
  <c r="AS305" i="8"/>
  <c r="AR305" i="8" s="1"/>
  <c r="AQ305" i="8" s="1"/>
  <c r="AP305" i="8" s="1"/>
  <c r="AO305" i="8" s="1"/>
  <c r="AN305" i="8" s="1"/>
  <c r="AM305" i="8" s="1"/>
  <c r="AL305" i="8" s="1"/>
  <c r="Z192" i="8"/>
  <c r="AU192" i="8"/>
  <c r="AT192" i="8" s="1"/>
  <c r="AS192" i="8" s="1"/>
  <c r="AR192" i="8" s="1"/>
  <c r="AQ192" i="8" s="1"/>
  <c r="AP192" i="8" s="1"/>
  <c r="AO192" i="8" s="1"/>
  <c r="AN192" i="8" s="1"/>
  <c r="AM192" i="8" s="1"/>
  <c r="AL192" i="8" s="1"/>
  <c r="I148" i="8"/>
  <c r="Q148" i="8" s="1"/>
  <c r="AC148" i="8"/>
  <c r="K333" i="8"/>
  <c r="AD333" i="8"/>
  <c r="AC333" i="8"/>
  <c r="AG333" i="8"/>
  <c r="G180" i="8"/>
  <c r="I180" i="8" s="1"/>
  <c r="Q180" i="8" s="1"/>
  <c r="AU180" i="8"/>
  <c r="AT180" i="8" s="1"/>
  <c r="AS180" i="8" s="1"/>
  <c r="AR180" i="8" s="1"/>
  <c r="AQ180" i="8" s="1"/>
  <c r="AP180" i="8" s="1"/>
  <c r="AO180" i="8" s="1"/>
  <c r="AN180" i="8" s="1"/>
  <c r="AM180" i="8" s="1"/>
  <c r="AL180" i="8" s="1"/>
  <c r="Z180" i="8"/>
  <c r="AC144" i="8"/>
  <c r="I144" i="8"/>
  <c r="Q144" i="8" s="1"/>
  <c r="G145" i="8"/>
  <c r="AU145" i="8"/>
  <c r="AT145" i="8" s="1"/>
  <c r="AS145" i="8" s="1"/>
  <c r="AR145" i="8" s="1"/>
  <c r="AQ145" i="8" s="1"/>
  <c r="AP145" i="8" s="1"/>
  <c r="AO145" i="8" s="1"/>
  <c r="AN145" i="8" s="1"/>
  <c r="AM145" i="8" s="1"/>
  <c r="AL145" i="8" s="1"/>
  <c r="AC326" i="8"/>
  <c r="K326" i="8"/>
  <c r="Z209" i="8"/>
  <c r="G209" i="8"/>
  <c r="AU209" i="8"/>
  <c r="AT209" i="8" s="1"/>
  <c r="AS209" i="8" s="1"/>
  <c r="AR209" i="8" s="1"/>
  <c r="AQ209" i="8" s="1"/>
  <c r="AP209" i="8" s="1"/>
  <c r="AO209" i="8" s="1"/>
  <c r="AN209" i="8" s="1"/>
  <c r="AM209" i="8" s="1"/>
  <c r="AL209" i="8" s="1"/>
  <c r="G289" i="8"/>
  <c r="Z289" i="8"/>
  <c r="AU289" i="8"/>
  <c r="AC338" i="8"/>
  <c r="K338" i="8"/>
  <c r="AI296" i="8"/>
  <c r="AJ296" i="8"/>
  <c r="AK296" i="8"/>
  <c r="G291" i="8"/>
  <c r="Z291" i="8"/>
  <c r="AU291" i="8"/>
  <c r="AT291" i="8" s="1"/>
  <c r="AS291" i="8" s="1"/>
  <c r="AR291" i="8" s="1"/>
  <c r="AQ291" i="8" s="1"/>
  <c r="AP291" i="8" s="1"/>
  <c r="AO291" i="8" s="1"/>
  <c r="AN291" i="8" s="1"/>
  <c r="AM291" i="8" s="1"/>
  <c r="AL291" i="8" s="1"/>
  <c r="AJ144" i="8"/>
  <c r="AI144" i="8"/>
  <c r="AK144" i="8"/>
  <c r="AH275" i="8"/>
  <c r="N352" i="8"/>
  <c r="AT352" i="8"/>
  <c r="AS352" i="8" s="1"/>
  <c r="AR352" i="8" s="1"/>
  <c r="AQ352" i="8" s="1"/>
  <c r="AP352" i="8" s="1"/>
  <c r="AO352" i="8" s="1"/>
  <c r="AN352" i="8" s="1"/>
  <c r="AM352" i="8" s="1"/>
  <c r="AL352" i="8" s="1"/>
  <c r="K352" i="8"/>
  <c r="AC352" i="8"/>
  <c r="AY70" i="8"/>
  <c r="BL70" i="8"/>
  <c r="BK70" i="8" s="1"/>
  <c r="BJ70" i="8" s="1"/>
  <c r="BI70" i="8" s="1"/>
  <c r="BH70" i="8" s="1"/>
  <c r="BG70" i="8" s="1"/>
  <c r="BF70" i="8" s="1"/>
  <c r="BE70" i="8" s="1"/>
  <c r="BD70" i="8" s="1"/>
  <c r="BC70" i="8" s="1"/>
  <c r="AW71" i="8"/>
  <c r="AZ67" i="8"/>
  <c r="AX67" i="8" s="1"/>
  <c r="BA70" i="8"/>
  <c r="BB70" i="8"/>
  <c r="BA69" i="8"/>
  <c r="BB69" i="8"/>
  <c r="BA68" i="8"/>
  <c r="BB68" i="8"/>
  <c r="AI63" i="8"/>
  <c r="AH63" i="8" s="1"/>
  <c r="AJ63" i="8"/>
  <c r="AK63" i="8"/>
  <c r="AI242" i="8"/>
  <c r="AJ242" i="8"/>
  <c r="AK242" i="8"/>
  <c r="AK308" i="8"/>
  <c r="AJ308" i="8"/>
  <c r="AI308" i="8"/>
  <c r="AH308" i="8" s="1"/>
  <c r="AI269" i="8"/>
  <c r="AJ269" i="8"/>
  <c r="AK269" i="8"/>
  <c r="AI39" i="8"/>
  <c r="AJ39" i="8"/>
  <c r="AK39" i="8"/>
  <c r="AI156" i="8"/>
  <c r="AJ156" i="8"/>
  <c r="AK156" i="8"/>
  <c r="AK210" i="8"/>
  <c r="AI210" i="8"/>
  <c r="AJ210" i="8"/>
  <c r="AJ193" i="8"/>
  <c r="AK193" i="8"/>
  <c r="AI193" i="8"/>
  <c r="AA322" i="8"/>
  <c r="AD322" i="8"/>
  <c r="AI287" i="8"/>
  <c r="AJ287" i="8"/>
  <c r="AK287" i="8"/>
  <c r="AI323" i="8"/>
  <c r="AJ323" i="8"/>
  <c r="AK323" i="8"/>
  <c r="AI185" i="8"/>
  <c r="AJ185" i="8"/>
  <c r="AK185" i="8"/>
  <c r="AJ271" i="8"/>
  <c r="AI271" i="8"/>
  <c r="AH271" i="8" s="1"/>
  <c r="AA271" i="8" s="1"/>
  <c r="AK271" i="8"/>
  <c r="AH339" i="8"/>
  <c r="AH280" i="8"/>
  <c r="AH73" i="8"/>
  <c r="AD34" i="8"/>
  <c r="AA34" i="8"/>
  <c r="AD318" i="8"/>
  <c r="AA318" i="8"/>
  <c r="AH319" i="8"/>
  <c r="AH161" i="8"/>
  <c r="AA65" i="8"/>
  <c r="AD65" i="8"/>
  <c r="AH90" i="8"/>
  <c r="AD90" i="8" s="1"/>
  <c r="AH153" i="8"/>
  <c r="AA153" i="8" s="1"/>
  <c r="AH54" i="8"/>
  <c r="AH279" i="8"/>
  <c r="AH255" i="8"/>
  <c r="AD255" i="8" s="1"/>
  <c r="AH272" i="8"/>
  <c r="AH335" i="8"/>
  <c r="AH47" i="8"/>
  <c r="AA47" i="8" s="1"/>
  <c r="AG47" i="8" s="1"/>
  <c r="AH266" i="8"/>
  <c r="AA266" i="8" s="1"/>
  <c r="AH41" i="8"/>
  <c r="AH42" i="8"/>
  <c r="AH177" i="8"/>
  <c r="AA177" i="8" s="1"/>
  <c r="AB177" i="8" s="1"/>
  <c r="AH58" i="8"/>
  <c r="AH83" i="8"/>
  <c r="AA83" i="8" s="1"/>
  <c r="AD143" i="8"/>
  <c r="AA143" i="8"/>
  <c r="AA265" i="8"/>
  <c r="AD265" i="8"/>
  <c r="AA148" i="8"/>
  <c r="AD148" i="8"/>
  <c r="AH182" i="8"/>
  <c r="AG46" i="8"/>
  <c r="AB46" i="8"/>
  <c r="AA303" i="8"/>
  <c r="AD303" i="8"/>
  <c r="AH188" i="8"/>
  <c r="AA188" i="8" s="1"/>
  <c r="AB188" i="8" s="1"/>
  <c r="AH315" i="8"/>
  <c r="AD229" i="8"/>
  <c r="AD154" i="8"/>
  <c r="AA154" i="8"/>
  <c r="AD67" i="8"/>
  <c r="AA67" i="8"/>
  <c r="AK186" i="8"/>
  <c r="AI186" i="8"/>
  <c r="AJ186" i="8"/>
  <c r="AA198" i="8"/>
  <c r="AD198" i="8"/>
  <c r="AD336" i="8"/>
  <c r="AA336" i="8"/>
  <c r="AA234" i="8"/>
  <c r="AD234" i="8"/>
  <c r="AB300" i="8"/>
  <c r="AG300" i="8"/>
  <c r="AG268" i="8"/>
  <c r="AB268" i="8"/>
  <c r="AA299" i="8"/>
  <c r="AD299" i="8"/>
  <c r="AH307" i="8"/>
  <c r="AH36" i="8"/>
  <c r="AG191" i="8"/>
  <c r="AB191" i="8"/>
  <c r="AH301" i="8"/>
  <c r="AH122" i="8"/>
  <c r="AH316" i="8"/>
  <c r="AG133" i="8"/>
  <c r="AB133" i="8"/>
  <c r="AH206" i="8"/>
  <c r="AH283" i="8"/>
  <c r="AG49" i="8"/>
  <c r="AB49" i="8"/>
  <c r="AA77" i="8"/>
  <c r="AG229" i="8"/>
  <c r="AD236" i="8"/>
  <c r="AA236" i="8"/>
  <c r="AA241" i="8"/>
  <c r="AD241" i="8"/>
  <c r="AD252" i="8"/>
  <c r="AA252" i="8"/>
  <c r="AA320" i="8"/>
  <c r="AD78" i="8"/>
  <c r="AA78" i="8"/>
  <c r="AB69" i="8"/>
  <c r="AG69" i="8"/>
  <c r="AJ129" i="8"/>
  <c r="AK129" i="8"/>
  <c r="AI129" i="8"/>
  <c r="AA281" i="8"/>
  <c r="AD281" i="8"/>
  <c r="AH227" i="8"/>
  <c r="AA334" i="8"/>
  <c r="AA182" i="8"/>
  <c r="AA174" i="8"/>
  <c r="AB174" i="8" s="1"/>
  <c r="AH267" i="8"/>
  <c r="AH124" i="8"/>
  <c r="AH264" i="8"/>
  <c r="AH262" i="8"/>
  <c r="AH332" i="8"/>
  <c r="AA332" i="8" s="1"/>
  <c r="AG332" i="8" s="1"/>
  <c r="AH33" i="8"/>
  <c r="AA33" i="8" s="1"/>
  <c r="AG33" i="8" s="1"/>
  <c r="AH149" i="8"/>
  <c r="AA149" i="8" s="1"/>
  <c r="AH238" i="8"/>
  <c r="AH196" i="8"/>
  <c r="AH24" i="8"/>
  <c r="AH68" i="8"/>
  <c r="AH312" i="8"/>
  <c r="AG98" i="8"/>
  <c r="AB98" i="8"/>
  <c r="AH274" i="8"/>
  <c r="AA274" i="8" s="1"/>
  <c r="AG274" i="8" s="1"/>
  <c r="AA324" i="8"/>
  <c r="AD324" i="8"/>
  <c r="AA282" i="8"/>
  <c r="AD282" i="8"/>
  <c r="AA160" i="8"/>
  <c r="AD160" i="8"/>
  <c r="AA87" i="8"/>
  <c r="AG87" i="8" s="1"/>
  <c r="AA307" i="8"/>
  <c r="AG307" i="8" s="1"/>
  <c r="AH165" i="8"/>
  <c r="AH213" i="8"/>
  <c r="AH337" i="8"/>
  <c r="AH328" i="8"/>
  <c r="AH190" i="8"/>
  <c r="AA190" i="8" s="1"/>
  <c r="AG190" i="8" s="1"/>
  <c r="AH158" i="8"/>
  <c r="AH246" i="8"/>
  <c r="AA246" i="8" s="1"/>
  <c r="AA292" i="8"/>
  <c r="AD292" i="8"/>
  <c r="AD261" i="8"/>
  <c r="AA261" i="8"/>
  <c r="AA256" i="8"/>
  <c r="AD256" i="8"/>
  <c r="AH189" i="8"/>
  <c r="AA189" i="8" s="1"/>
  <c r="AH195" i="8"/>
  <c r="AA125" i="8"/>
  <c r="AD125" i="8"/>
  <c r="AH123" i="8"/>
  <c r="AA70" i="8"/>
  <c r="AD70" i="8"/>
  <c r="AI75" i="8"/>
  <c r="AJ75" i="8"/>
  <c r="AK75" i="8"/>
  <c r="AJ27" i="8"/>
  <c r="AI27" i="8"/>
  <c r="AK27" i="8"/>
  <c r="AI172" i="8"/>
  <c r="AK172" i="8"/>
  <c r="AJ172" i="8"/>
  <c r="AJ306" i="8"/>
  <c r="AK306" i="8"/>
  <c r="AI306" i="8"/>
  <c r="AJ61" i="8"/>
  <c r="AI61" i="8"/>
  <c r="AH61" i="8" s="1"/>
  <c r="AK61" i="8"/>
  <c r="AJ85" i="8"/>
  <c r="AK85" i="8"/>
  <c r="AI85" i="8"/>
  <c r="AK325" i="8"/>
  <c r="AI325" i="8"/>
  <c r="AJ325" i="8"/>
  <c r="AI32" i="8"/>
  <c r="AJ32" i="8"/>
  <c r="AK32" i="8"/>
  <c r="AI99" i="8"/>
  <c r="AJ99" i="8"/>
  <c r="AK99" i="8"/>
  <c r="AI121" i="8"/>
  <c r="AJ121" i="8"/>
  <c r="AK121" i="8"/>
  <c r="G310" i="8"/>
  <c r="AU310" i="8"/>
  <c r="Z310" i="8"/>
  <c r="Z155" i="8"/>
  <c r="G155" i="8"/>
  <c r="AU155" i="8"/>
  <c r="Z84" i="8"/>
  <c r="G84" i="8"/>
  <c r="AU84" i="8"/>
  <c r="AC81" i="8"/>
  <c r="I81" i="8"/>
  <c r="Q81" i="8" s="1"/>
  <c r="AD81" i="8"/>
  <c r="AB81" i="8"/>
  <c r="AG81" i="8"/>
  <c r="Z92" i="8"/>
  <c r="G92" i="8"/>
  <c r="AU92" i="8"/>
  <c r="K269" i="8"/>
  <c r="AC269" i="8"/>
  <c r="Z106" i="8"/>
  <c r="G106" i="8"/>
  <c r="AU106" i="8"/>
  <c r="AC246" i="8"/>
  <c r="K246" i="8"/>
  <c r="AD246" i="8"/>
  <c r="AG174" i="8"/>
  <c r="AC139" i="8"/>
  <c r="I139" i="8"/>
  <c r="Q139" i="8" s="1"/>
  <c r="AJ162" i="8"/>
  <c r="AI162" i="8"/>
  <c r="AK162" i="8"/>
  <c r="AC79" i="8"/>
  <c r="AC253" i="8"/>
  <c r="AA253" i="8"/>
  <c r="K242" i="8"/>
  <c r="AC242" i="8"/>
  <c r="AC130" i="8"/>
  <c r="I130" i="8"/>
  <c r="Q130" i="8" s="1"/>
  <c r="Z96" i="8"/>
  <c r="G96" i="8"/>
  <c r="AU96" i="8"/>
  <c r="Z152" i="8"/>
  <c r="G152" i="8"/>
  <c r="AU152" i="8"/>
  <c r="Z244" i="8"/>
  <c r="G244" i="8"/>
  <c r="AU244" i="8"/>
  <c r="AT37" i="8"/>
  <c r="AS37" i="8" s="1"/>
  <c r="AR37" i="8" s="1"/>
  <c r="AQ37" i="8" s="1"/>
  <c r="AP37" i="8" s="1"/>
  <c r="AO37" i="8" s="1"/>
  <c r="AN37" i="8" s="1"/>
  <c r="AM37" i="8" s="1"/>
  <c r="AL37" i="8" s="1"/>
  <c r="AH91" i="8"/>
  <c r="AH66" i="8"/>
  <c r="AH60" i="8"/>
  <c r="AH132" i="8"/>
  <c r="AH43" i="8"/>
  <c r="AH76" i="8"/>
  <c r="AH247" i="8"/>
  <c r="AD247" i="8" s="1"/>
  <c r="AH217" i="8"/>
  <c r="AH40" i="8"/>
  <c r="AH273" i="8"/>
  <c r="AA273" i="8" s="1"/>
  <c r="AH235" i="8"/>
  <c r="AH173" i="8"/>
  <c r="AH201" i="8"/>
  <c r="AH309" i="8"/>
  <c r="AH184" i="8"/>
  <c r="AA184" i="8" s="1"/>
  <c r="G278" i="8"/>
  <c r="Z278" i="8"/>
  <c r="AU278" i="8"/>
  <c r="Z276" i="8"/>
  <c r="G276" i="8"/>
  <c r="AU276" i="8"/>
  <c r="G175" i="8"/>
  <c r="Z175" i="8"/>
  <c r="AU175" i="8"/>
  <c r="AC55" i="8"/>
  <c r="I55" i="8"/>
  <c r="Q55" i="8" s="1"/>
  <c r="AC100" i="8"/>
  <c r="I100" i="8"/>
  <c r="Q100" i="8" s="1"/>
  <c r="AK35" i="8"/>
  <c r="AI35" i="8"/>
  <c r="AJ35" i="8"/>
  <c r="AJ233" i="8"/>
  <c r="AI233" i="8"/>
  <c r="AK233" i="8"/>
  <c r="AJ135" i="8"/>
  <c r="AK135" i="8"/>
  <c r="AI135" i="8"/>
  <c r="AC307" i="8"/>
  <c r="K307" i="8"/>
  <c r="AD307" i="8"/>
  <c r="AB307" i="8"/>
  <c r="G113" i="8"/>
  <c r="Z113" i="8"/>
  <c r="AU113" i="8"/>
  <c r="Z150" i="8"/>
  <c r="G150" i="8"/>
  <c r="AU150" i="8"/>
  <c r="Z231" i="8"/>
  <c r="G231" i="8"/>
  <c r="AU231" i="8"/>
  <c r="AJ298" i="8"/>
  <c r="AI298" i="8"/>
  <c r="AK298" i="8"/>
  <c r="AA330" i="8"/>
  <c r="AD330" i="8"/>
  <c r="AD54" i="8"/>
  <c r="AA54" i="8"/>
  <c r="AA279" i="8"/>
  <c r="AD279" i="8"/>
  <c r="AA272" i="8"/>
  <c r="AD272" i="8"/>
  <c r="AA335" i="8"/>
  <c r="AD335" i="8"/>
  <c r="AA221" i="8"/>
  <c r="AD221" i="8"/>
  <c r="AD286" i="8"/>
  <c r="AA286" i="8"/>
  <c r="AD41" i="8"/>
  <c r="AA41" i="8"/>
  <c r="AA42" i="8"/>
  <c r="AD42" i="8"/>
  <c r="AD58" i="8"/>
  <c r="AA58" i="8"/>
  <c r="Z93" i="8"/>
  <c r="G93" i="8"/>
  <c r="AU93" i="8"/>
  <c r="AC87" i="8"/>
  <c r="H87" i="8"/>
  <c r="Q87" i="8" s="1"/>
  <c r="AD87" i="8"/>
  <c r="Z109" i="8"/>
  <c r="G109" i="8"/>
  <c r="AU109" i="8"/>
  <c r="G295" i="8"/>
  <c r="Z295" i="8"/>
  <c r="AU295" i="8"/>
  <c r="J38" i="8"/>
  <c r="AC38" i="8"/>
  <c r="AD38" i="8"/>
  <c r="AG38" i="8"/>
  <c r="AB38" i="8"/>
  <c r="AC259" i="8"/>
  <c r="J259" i="8"/>
  <c r="AC273" i="8"/>
  <c r="J273" i="8"/>
  <c r="AT270" i="8"/>
  <c r="AS270" i="8" s="1"/>
  <c r="AR270" i="8" s="1"/>
  <c r="AQ270" i="8" s="1"/>
  <c r="AP270" i="8" s="1"/>
  <c r="AO270" i="8" s="1"/>
  <c r="AN270" i="8" s="1"/>
  <c r="AM270" i="8" s="1"/>
  <c r="AL270" i="8" s="1"/>
  <c r="AT187" i="8"/>
  <c r="AS187" i="8" s="1"/>
  <c r="AR187" i="8" s="1"/>
  <c r="AQ187" i="8" s="1"/>
  <c r="AP187" i="8" s="1"/>
  <c r="AO187" i="8" s="1"/>
  <c r="AN187" i="8" s="1"/>
  <c r="AM187" i="8" s="1"/>
  <c r="AL187" i="8" s="1"/>
  <c r="AJ223" i="8"/>
  <c r="AK223" i="8"/>
  <c r="AI223" i="8"/>
  <c r="AJ263" i="8"/>
  <c r="AI263" i="8"/>
  <c r="AK263" i="8"/>
  <c r="G105" i="8"/>
  <c r="Z105" i="8"/>
  <c r="AU105" i="8"/>
  <c r="Z171" i="8"/>
  <c r="G171" i="8"/>
  <c r="AU171" i="8"/>
  <c r="AT285" i="8"/>
  <c r="AS285" i="8" s="1"/>
  <c r="AR285" i="8" s="1"/>
  <c r="AQ285" i="8" s="1"/>
  <c r="AP285" i="8" s="1"/>
  <c r="AO285" i="8" s="1"/>
  <c r="AN285" i="8" s="1"/>
  <c r="AM285" i="8" s="1"/>
  <c r="AL285" i="8" s="1"/>
  <c r="J37" i="8"/>
  <c r="AC37" i="8"/>
  <c r="AA315" i="8"/>
  <c r="AD315" i="8"/>
  <c r="AD44" i="8"/>
  <c r="AH126" i="8"/>
  <c r="AH199" i="8"/>
  <c r="AA199" i="8" s="1"/>
  <c r="AA178" i="8"/>
  <c r="AD178" i="8"/>
  <c r="AG176" i="8"/>
  <c r="AB176" i="8"/>
  <c r="AA29" i="8"/>
  <c r="AD29" i="8"/>
  <c r="AH74" i="8"/>
  <c r="AH222" i="8"/>
  <c r="AH31" i="8"/>
  <c r="AA31" i="8" s="1"/>
  <c r="G127" i="8"/>
  <c r="Z127" i="8"/>
  <c r="AU127" i="8"/>
  <c r="Z26" i="8"/>
  <c r="G26" i="8"/>
  <c r="AU26" i="8"/>
  <c r="G102" i="8"/>
  <c r="Z102" i="8"/>
  <c r="AU102" i="8"/>
  <c r="AC94" i="8"/>
  <c r="AA94" i="8"/>
  <c r="G80" i="8"/>
  <c r="Z80" i="8"/>
  <c r="AU80" i="8"/>
  <c r="Z157" i="8"/>
  <c r="AU157" i="8"/>
  <c r="G157" i="8"/>
  <c r="AC194" i="8"/>
  <c r="I194" i="8"/>
  <c r="Q194" i="8" s="1"/>
  <c r="AD194" i="8"/>
  <c r="AB194" i="8"/>
  <c r="AG194" i="8"/>
  <c r="AC199" i="8"/>
  <c r="I199" i="8"/>
  <c r="Q199" i="8" s="1"/>
  <c r="Z218" i="8"/>
  <c r="G218" i="8"/>
  <c r="AU218" i="8"/>
  <c r="I187" i="8"/>
  <c r="Q187" i="8" s="1"/>
  <c r="AC187" i="8"/>
  <c r="AC233" i="8"/>
  <c r="J233" i="8"/>
  <c r="G313" i="8"/>
  <c r="Z313" i="8"/>
  <c r="AU313" i="8"/>
  <c r="G86" i="8"/>
  <c r="Z86" i="8"/>
  <c r="AU86" i="8"/>
  <c r="Z117" i="8"/>
  <c r="G117" i="8"/>
  <c r="AU117" i="8"/>
  <c r="Z169" i="8"/>
  <c r="AU169" i="8"/>
  <c r="G169" i="8"/>
  <c r="Z243" i="8"/>
  <c r="G243" i="8"/>
  <c r="AU243" i="8"/>
  <c r="AI311" i="8"/>
  <c r="AJ311" i="8"/>
  <c r="AK311" i="8"/>
  <c r="AD112" i="8"/>
  <c r="AA112" i="8"/>
  <c r="AC250" i="8"/>
  <c r="K250" i="8"/>
  <c r="AD230" i="8"/>
  <c r="AA230" i="8"/>
  <c r="AH277" i="8"/>
  <c r="AD277" i="8" s="1"/>
  <c r="AH151" i="8"/>
  <c r="AH51" i="8"/>
  <c r="AA51" i="8" s="1"/>
  <c r="AA338" i="8"/>
  <c r="AD338" i="8"/>
  <c r="AH249" i="8"/>
  <c r="AH137" i="8"/>
  <c r="AA302" i="8"/>
  <c r="AD302" i="8"/>
  <c r="AH45" i="8"/>
  <c r="AH48" i="8"/>
  <c r="AA48" i="8" s="1"/>
  <c r="AA36" i="8"/>
  <c r="AD36" i="8"/>
  <c r="Z142" i="8"/>
  <c r="G142" i="8"/>
  <c r="AU142" i="8"/>
  <c r="Z101" i="8"/>
  <c r="G101" i="8"/>
  <c r="AU101" i="8"/>
  <c r="I59" i="8"/>
  <c r="Q59" i="8" s="1"/>
  <c r="AC59" i="8"/>
  <c r="AD59" i="8"/>
  <c r="AG59" i="8"/>
  <c r="AB59" i="8"/>
  <c r="K293" i="8"/>
  <c r="AC293" i="8"/>
  <c r="AG293" i="8"/>
  <c r="AB293" i="8"/>
  <c r="AD293" i="8"/>
  <c r="Z89" i="8"/>
  <c r="G89" i="8"/>
  <c r="AU89" i="8"/>
  <c r="AC270" i="8"/>
  <c r="J270" i="8"/>
  <c r="AT103" i="8"/>
  <c r="AS103" i="8" s="1"/>
  <c r="AR103" i="8" s="1"/>
  <c r="AQ103" i="8" s="1"/>
  <c r="AP103" i="8" s="1"/>
  <c r="AO103" i="8" s="1"/>
  <c r="AN103" i="8" s="1"/>
  <c r="AM103" i="8" s="1"/>
  <c r="AL103" i="8" s="1"/>
  <c r="AT71" i="8"/>
  <c r="AS71" i="8" s="1"/>
  <c r="AR71" i="8" s="1"/>
  <c r="AQ71" i="8" s="1"/>
  <c r="AP71" i="8" s="1"/>
  <c r="AO71" i="8" s="1"/>
  <c r="AN71" i="8" s="1"/>
  <c r="AM71" i="8" s="1"/>
  <c r="AL71" i="8" s="1"/>
  <c r="AT62" i="8"/>
  <c r="AS62" i="8" s="1"/>
  <c r="AR62" i="8" s="1"/>
  <c r="AQ62" i="8" s="1"/>
  <c r="AP62" i="8" s="1"/>
  <c r="AO62" i="8" s="1"/>
  <c r="AN62" i="8" s="1"/>
  <c r="AM62" i="8" s="1"/>
  <c r="AL62" i="8" s="1"/>
  <c r="G50" i="8"/>
  <c r="Z50" i="8"/>
  <c r="AU50" i="8"/>
  <c r="Z115" i="8"/>
  <c r="G115" i="8"/>
  <c r="AU115" i="8"/>
  <c r="Z224" i="8"/>
  <c r="G224" i="8"/>
  <c r="AU224" i="8"/>
  <c r="K285" i="8"/>
  <c r="AC285" i="8"/>
  <c r="Z95" i="8"/>
  <c r="G95" i="8"/>
  <c r="AU95" i="8"/>
  <c r="G118" i="8"/>
  <c r="Z118" i="8"/>
  <c r="AU118" i="8"/>
  <c r="AH166" i="8"/>
  <c r="AH181" i="8"/>
  <c r="AG28" i="8"/>
  <c r="AB28" i="8"/>
  <c r="AH114" i="8"/>
  <c r="AH79" i="8"/>
  <c r="AD79" i="8" s="1"/>
  <c r="AH331" i="8"/>
  <c r="AH208" i="8"/>
  <c r="AH226" i="8"/>
  <c r="AH259" i="8"/>
  <c r="AA259" i="8" s="1"/>
  <c r="AB259" i="8" s="1"/>
  <c r="AH216" i="8"/>
  <c r="AD216" i="8" s="1"/>
  <c r="AH207" i="8"/>
  <c r="AD341" i="8"/>
  <c r="AA341" i="8"/>
  <c r="AH203" i="8"/>
  <c r="AH100" i="8"/>
  <c r="AD100" i="8" s="1"/>
  <c r="AC64" i="8"/>
  <c r="Z111" i="8"/>
  <c r="G111" i="8"/>
  <c r="AU111" i="8"/>
  <c r="H131" i="8"/>
  <c r="Q131" i="8" s="1"/>
  <c r="AC131" i="8"/>
  <c r="G25" i="8"/>
  <c r="Z25" i="8"/>
  <c r="AU25" i="8"/>
  <c r="G97" i="8"/>
  <c r="Z97" i="8"/>
  <c r="AU97" i="8"/>
  <c r="AC214" i="8"/>
  <c r="I214" i="8"/>
  <c r="Q214" i="8" s="1"/>
  <c r="AB214" i="8"/>
  <c r="AG214" i="8"/>
  <c r="AD214" i="8"/>
  <c r="I83" i="8"/>
  <c r="Q83" i="8" s="1"/>
  <c r="AC83" i="8"/>
  <c r="AD83" i="8"/>
  <c r="Z237" i="8"/>
  <c r="G237" i="8"/>
  <c r="AU237" i="8"/>
  <c r="H159" i="8"/>
  <c r="Q159" i="8" s="1"/>
  <c r="AC159" i="8"/>
  <c r="AB159" i="8"/>
  <c r="AD159" i="8"/>
  <c r="AG159" i="8"/>
  <c r="I182" i="8"/>
  <c r="Q182" i="8" s="1"/>
  <c r="AC182" i="8"/>
  <c r="AD182" i="8"/>
  <c r="AB182" i="8"/>
  <c r="AG182" i="8"/>
  <c r="I192" i="8"/>
  <c r="Q192" i="8" s="1"/>
  <c r="AC192" i="8"/>
  <c r="AI288" i="8"/>
  <c r="AJ288" i="8"/>
  <c r="AK288" i="8"/>
  <c r="AI219" i="8"/>
  <c r="AJ219" i="8"/>
  <c r="AK219" i="8"/>
  <c r="AC103" i="8"/>
  <c r="H103" i="8"/>
  <c r="Q103" i="8" s="1"/>
  <c r="I62" i="8"/>
  <c r="Q62" i="8" s="1"/>
  <c r="AC62" i="8"/>
  <c r="Z205" i="8"/>
  <c r="G205" i="8"/>
  <c r="AU205" i="8"/>
  <c r="J274" i="8"/>
  <c r="AC274" i="8"/>
  <c r="AD274" i="8"/>
  <c r="AC258" i="8"/>
  <c r="K258" i="8"/>
  <c r="AA267" i="8"/>
  <c r="AD267" i="8"/>
  <c r="AA124" i="8"/>
  <c r="AD124" i="8"/>
  <c r="AD264" i="8"/>
  <c r="AA264" i="8"/>
  <c r="AA262" i="8"/>
  <c r="AD262" i="8"/>
  <c r="AD149" i="8"/>
  <c r="AC72" i="8"/>
  <c r="I72" i="8"/>
  <c r="Q72" i="8" s="1"/>
  <c r="AD72" i="8"/>
  <c r="AB72" i="8"/>
  <c r="AG72" i="8"/>
  <c r="AC179" i="8"/>
  <c r="I108" i="8"/>
  <c r="Q108" i="8" s="1"/>
  <c r="AC108" i="8"/>
  <c r="AD108" i="8"/>
  <c r="AB108" i="8"/>
  <c r="AG108" i="8"/>
  <c r="Z107" i="8"/>
  <c r="G107" i="8"/>
  <c r="AU107" i="8"/>
  <c r="K239" i="8"/>
  <c r="AC239" i="8"/>
  <c r="AA247" i="8"/>
  <c r="AG247" i="8" s="1"/>
  <c r="AC197" i="8"/>
  <c r="I197" i="8"/>
  <c r="Q197" i="8" s="1"/>
  <c r="AG197" i="8"/>
  <c r="AB197" i="8"/>
  <c r="AD197" i="8"/>
  <c r="K266" i="8"/>
  <c r="AC266" i="8"/>
  <c r="AD266" i="8"/>
  <c r="AC71" i="8"/>
  <c r="I71" i="8"/>
  <c r="Q71" i="8" s="1"/>
  <c r="G88" i="8"/>
  <c r="Z88" i="8"/>
  <c r="AU88" i="8"/>
  <c r="G136" i="8"/>
  <c r="Z136" i="8"/>
  <c r="AU136" i="8"/>
  <c r="Z232" i="8"/>
  <c r="G232" i="8"/>
  <c r="AU232" i="8"/>
  <c r="Z104" i="8"/>
  <c r="G104" i="8"/>
  <c r="AU104" i="8"/>
  <c r="J223" i="8"/>
  <c r="AC223" i="8"/>
  <c r="AT245" i="8"/>
  <c r="AS245" i="8" s="1"/>
  <c r="AR245" i="8" s="1"/>
  <c r="AQ245" i="8" s="1"/>
  <c r="AP245" i="8" s="1"/>
  <c r="AO245" i="8" s="1"/>
  <c r="AN245" i="8" s="1"/>
  <c r="AM245" i="8" s="1"/>
  <c r="AL245" i="8" s="1"/>
  <c r="AT258" i="8"/>
  <c r="AS258" i="8" s="1"/>
  <c r="AR258" i="8" s="1"/>
  <c r="AQ258" i="8" s="1"/>
  <c r="AP258" i="8" s="1"/>
  <c r="AO258" i="8" s="1"/>
  <c r="AN258" i="8" s="1"/>
  <c r="AM258" i="8" s="1"/>
  <c r="AL258" i="8" s="1"/>
  <c r="AH248" i="8"/>
  <c r="AH304" i="8"/>
  <c r="AA165" i="8"/>
  <c r="AD165" i="8"/>
  <c r="AH200" i="8"/>
  <c r="AH242" i="8"/>
  <c r="AD242" i="8" s="1"/>
  <c r="AH329" i="8"/>
  <c r="AA213" i="8"/>
  <c r="AD213" i="8"/>
  <c r="AH287" i="8"/>
  <c r="AH260" i="8"/>
  <c r="AA260" i="8" s="1"/>
  <c r="AH326" i="8"/>
  <c r="AA337" i="8"/>
  <c r="AD337" i="8"/>
  <c r="AH55" i="8"/>
  <c r="AD55" i="8" s="1"/>
  <c r="AH21" i="8"/>
  <c r="AA328" i="8"/>
  <c r="AD328" i="8"/>
  <c r="AH185" i="8"/>
  <c r="AH290" i="8"/>
  <c r="AD158" i="8"/>
  <c r="AA158" i="8"/>
  <c r="AH250" i="8"/>
  <c r="AD250" i="8" s="1"/>
  <c r="AC343" i="8"/>
  <c r="AG343" i="8"/>
  <c r="AB343" i="8"/>
  <c r="AD343" i="8"/>
  <c r="AC145" i="8"/>
  <c r="G294" i="8"/>
  <c r="Z294" i="8"/>
  <c r="AU294" i="8"/>
  <c r="K277" i="8"/>
  <c r="AC277" i="8"/>
  <c r="Z110" i="8"/>
  <c r="G110" i="8"/>
  <c r="AU110" i="8"/>
  <c r="AC220" i="8"/>
  <c r="G56" i="8"/>
  <c r="Z56" i="8"/>
  <c r="AU56" i="8"/>
  <c r="G140" i="8"/>
  <c r="AU140" i="8"/>
  <c r="Z140" i="8"/>
  <c r="AC247" i="8"/>
  <c r="K247" i="8"/>
  <c r="AC260" i="8"/>
  <c r="J260" i="8"/>
  <c r="AD260" i="8"/>
  <c r="AC23" i="8"/>
  <c r="H23" i="8"/>
  <c r="Q23" i="8" s="1"/>
  <c r="AB23" i="8"/>
  <c r="AD23" i="8"/>
  <c r="AG23" i="8"/>
  <c r="AA201" i="8"/>
  <c r="AC271" i="8"/>
  <c r="J271" i="8"/>
  <c r="AD271" i="8"/>
  <c r="AT130" i="8"/>
  <c r="AS130" i="8" s="1"/>
  <c r="AR130" i="8" s="1"/>
  <c r="AQ130" i="8" s="1"/>
  <c r="AP130" i="8" s="1"/>
  <c r="AO130" i="8" s="1"/>
  <c r="AN130" i="8" s="1"/>
  <c r="AM130" i="8" s="1"/>
  <c r="AL130" i="8" s="1"/>
  <c r="Z134" i="8"/>
  <c r="AU134" i="8"/>
  <c r="G134" i="8"/>
  <c r="G215" i="8"/>
  <c r="Z215" i="8"/>
  <c r="AU215" i="8"/>
  <c r="K245" i="8"/>
  <c r="AC245" i="8"/>
  <c r="AD257" i="8"/>
  <c r="AA257" i="8"/>
  <c r="AA339" i="8"/>
  <c r="AD339" i="8"/>
  <c r="AH139" i="8"/>
  <c r="AD139" i="8" s="1"/>
  <c r="AH211" i="8"/>
  <c r="AH170" i="8"/>
  <c r="AH22" i="8"/>
  <c r="AH52" i="8"/>
  <c r="AA52" i="8" s="1"/>
  <c r="AH119" i="8"/>
  <c r="AH131" i="8"/>
  <c r="AD131" i="8" s="1"/>
  <c r="AA141" i="8"/>
  <c r="AD141" i="8"/>
  <c r="AA308" i="8"/>
  <c r="AD308" i="8"/>
  <c r="N353" i="8"/>
  <c r="N351" i="8"/>
  <c r="N346" i="8"/>
  <c r="N344" i="8"/>
  <c r="AJ353" i="8"/>
  <c r="AK353" i="8"/>
  <c r="AI353" i="8"/>
  <c r="AT349" i="8"/>
  <c r="AS349" i="8" s="1"/>
  <c r="AR349" i="8" s="1"/>
  <c r="AQ349" i="8" s="1"/>
  <c r="AP349" i="8" s="1"/>
  <c r="AO349" i="8" s="1"/>
  <c r="AN349" i="8" s="1"/>
  <c r="AM349" i="8" s="1"/>
  <c r="AL349" i="8" s="1"/>
  <c r="AT351" i="8"/>
  <c r="AS351" i="8" s="1"/>
  <c r="AR351" i="8" s="1"/>
  <c r="AQ351" i="8" s="1"/>
  <c r="AP351" i="8" s="1"/>
  <c r="AO351" i="8" s="1"/>
  <c r="AN351" i="8" s="1"/>
  <c r="AM351" i="8" s="1"/>
  <c r="AL351" i="8" s="1"/>
  <c r="AT350" i="8"/>
  <c r="AS350" i="8" s="1"/>
  <c r="AR350" i="8" s="1"/>
  <c r="AQ350" i="8" s="1"/>
  <c r="AP350" i="8" s="1"/>
  <c r="AO350" i="8" s="1"/>
  <c r="AN350" i="8" s="1"/>
  <c r="AM350" i="8" s="1"/>
  <c r="AL350" i="8" s="1"/>
  <c r="K344" i="8"/>
  <c r="AC349" i="8"/>
  <c r="K346" i="8"/>
  <c r="AC350" i="8"/>
  <c r="AC351" i="8"/>
  <c r="R18" i="13"/>
  <c r="E14" i="6"/>
  <c r="E14" i="10"/>
  <c r="C16" i="8"/>
  <c r="N350" i="8"/>
  <c r="N349" i="8"/>
  <c r="N348" i="8"/>
  <c r="N347" i="8"/>
  <c r="N343" i="8"/>
  <c r="N266" i="8"/>
  <c r="N243" i="8"/>
  <c r="N239" i="8"/>
  <c r="N245" i="8"/>
  <c r="N248" i="8"/>
  <c r="N315" i="8"/>
  <c r="N237" i="8"/>
  <c r="N318" i="8"/>
  <c r="N333" i="8"/>
  <c r="N296" i="8"/>
  <c r="N297" i="8"/>
  <c r="N330" i="8"/>
  <c r="N336" i="8"/>
  <c r="N319" i="8"/>
  <c r="N284" i="8"/>
  <c r="N295" i="8"/>
  <c r="N262" i="8"/>
  <c r="N268" i="8"/>
  <c r="N311" i="8"/>
  <c r="N246" i="8"/>
  <c r="N259" i="8"/>
  <c r="N280" i="8"/>
  <c r="N250" i="8"/>
  <c r="N249" i="8"/>
  <c r="N271" i="8"/>
  <c r="N270" i="8"/>
  <c r="N328" i="8"/>
  <c r="N316" i="8"/>
  <c r="N303" i="8"/>
  <c r="N338" i="8"/>
  <c r="N283" i="8"/>
  <c r="N289" i="8"/>
  <c r="N339" i="8"/>
  <c r="N269" i="8"/>
  <c r="N279" i="8"/>
  <c r="N340" i="8"/>
  <c r="N291" i="8"/>
  <c r="N294" i="8"/>
  <c r="N326" i="8"/>
  <c r="N313" i="8"/>
  <c r="N275" i="8"/>
  <c r="N323" i="8"/>
  <c r="N335" i="8"/>
  <c r="N304" i="8"/>
  <c r="N309" i="8"/>
  <c r="N334" i="8"/>
  <c r="N292" i="8"/>
  <c r="N300" i="8"/>
  <c r="N240" i="8"/>
  <c r="N244" i="8"/>
  <c r="N263" i="8"/>
  <c r="N261" i="8"/>
  <c r="N267" i="8"/>
  <c r="N317" i="8"/>
  <c r="N341" i="8"/>
  <c r="N252" i="8"/>
  <c r="N242" i="8"/>
  <c r="N238" i="8"/>
  <c r="N241" i="8"/>
  <c r="N321" i="8"/>
  <c r="N312" i="8"/>
  <c r="N235" i="8"/>
  <c r="N282" i="8"/>
  <c r="N287" i="8"/>
  <c r="N327" i="8"/>
  <c r="N305" i="8"/>
  <c r="N310" i="8"/>
  <c r="N274" i="8"/>
  <c r="N337" i="8"/>
  <c r="N272" i="8"/>
  <c r="N264" i="8"/>
  <c r="N302" i="8"/>
  <c r="N265" i="8"/>
  <c r="N253" i="8"/>
  <c r="N256" i="8"/>
  <c r="N258" i="8"/>
  <c r="N236" i="8"/>
  <c r="N251" i="8"/>
  <c r="N257" i="8"/>
  <c r="N260" i="8"/>
  <c r="N320" i="8"/>
  <c r="N314" i="8"/>
  <c r="N332" i="8"/>
  <c r="N290" i="8"/>
  <c r="N286" i="8"/>
  <c r="N331" i="8"/>
  <c r="N285" i="8"/>
  <c r="N273" i="8"/>
  <c r="N342" i="8"/>
  <c r="N278" i="8"/>
  <c r="N281" i="8"/>
  <c r="N325" i="8"/>
  <c r="N298" i="8"/>
  <c r="N301" i="8"/>
  <c r="C15" i="8"/>
  <c r="N345" i="8"/>
  <c r="N247" i="8"/>
  <c r="N308" i="8"/>
  <c r="N307" i="8"/>
  <c r="N329" i="8"/>
  <c r="N306" i="8"/>
  <c r="N293" i="8"/>
  <c r="N324" i="8"/>
  <c r="N299" i="8"/>
  <c r="N322" i="8"/>
  <c r="N254" i="8"/>
  <c r="N255" i="8"/>
  <c r="N288" i="8"/>
  <c r="N276" i="8"/>
  <c r="N277" i="8"/>
  <c r="AC348" i="8"/>
  <c r="K350" i="8"/>
  <c r="AT347" i="8"/>
  <c r="AS347" i="8" s="1"/>
  <c r="AR347" i="8" s="1"/>
  <c r="AQ347" i="8" s="1"/>
  <c r="AP347" i="8" s="1"/>
  <c r="AO347" i="8" s="1"/>
  <c r="AN347" i="8" s="1"/>
  <c r="AM347" i="8" s="1"/>
  <c r="AL347" i="8" s="1"/>
  <c r="K343" i="8"/>
  <c r="AC344" i="8"/>
  <c r="AT348" i="8"/>
  <c r="AS348" i="8" s="1"/>
  <c r="AR348" i="8" s="1"/>
  <c r="AQ348" i="8" s="1"/>
  <c r="AP348" i="8" s="1"/>
  <c r="AO348" i="8" s="1"/>
  <c r="AN348" i="8" s="1"/>
  <c r="AM348" i="8" s="1"/>
  <c r="AL348" i="8" s="1"/>
  <c r="AT346" i="8"/>
  <c r="AS346" i="8" s="1"/>
  <c r="AR346" i="8" s="1"/>
  <c r="AQ346" i="8" s="1"/>
  <c r="AP346" i="8" s="1"/>
  <c r="AO346" i="8" s="1"/>
  <c r="AN346" i="8" s="1"/>
  <c r="AM346" i="8" s="1"/>
  <c r="AL346" i="8" s="1"/>
  <c r="AT345" i="8"/>
  <c r="AS345" i="8" s="1"/>
  <c r="AR345" i="8" s="1"/>
  <c r="AQ345" i="8" s="1"/>
  <c r="AP345" i="8" s="1"/>
  <c r="AO345" i="8" s="1"/>
  <c r="AN345" i="8" s="1"/>
  <c r="AM345" i="8" s="1"/>
  <c r="AL345" i="8" s="1"/>
  <c r="AC346" i="8"/>
  <c r="AT344" i="8"/>
  <c r="AS344" i="8" s="1"/>
  <c r="AR344" i="8" s="1"/>
  <c r="AQ344" i="8" s="1"/>
  <c r="AP344" i="8" s="1"/>
  <c r="AO344" i="8" s="1"/>
  <c r="AN344" i="8" s="1"/>
  <c r="AM344" i="8" s="1"/>
  <c r="AL344" i="8" s="1"/>
  <c r="K347" i="8"/>
  <c r="AC345" i="8"/>
  <c r="T23" i="12"/>
  <c r="E14" i="12" s="1"/>
  <c r="R18" i="12"/>
  <c r="E14" i="13"/>
  <c r="R18" i="14"/>
  <c r="F18" i="13"/>
  <c r="F19" i="13" s="1"/>
  <c r="T21" i="8"/>
  <c r="F18" i="6"/>
  <c r="F19" i="6" s="1"/>
  <c r="R18" i="10"/>
  <c r="R18" i="6"/>
  <c r="F18" i="10"/>
  <c r="F19" i="10" s="1"/>
  <c r="F18" i="12"/>
  <c r="F19" i="12" s="1"/>
  <c r="E14" i="14"/>
  <c r="F18" i="14"/>
  <c r="F19" i="14" s="1"/>
  <c r="AB254" i="8" l="1"/>
  <c r="AG254" i="8"/>
  <c r="AG271" i="8"/>
  <c r="AB271" i="8"/>
  <c r="AJ317" i="8"/>
  <c r="AI317" i="8"/>
  <c r="AH317" i="8" s="1"/>
  <c r="AK317" i="8"/>
  <c r="AJ239" i="8"/>
  <c r="AI239" i="8"/>
  <c r="AK239" i="8"/>
  <c r="AB274" i="8"/>
  <c r="R103" i="8"/>
  <c r="T103" i="8" s="1"/>
  <c r="AD273" i="8"/>
  <c r="AG177" i="8"/>
  <c r="AA255" i="8"/>
  <c r="K291" i="8"/>
  <c r="AC291" i="8"/>
  <c r="K289" i="8"/>
  <c r="AC289" i="8"/>
  <c r="I128" i="8"/>
  <c r="Q128" i="8" s="1"/>
  <c r="AC128" i="8"/>
  <c r="AH340" i="8"/>
  <c r="AA277" i="8"/>
  <c r="AG277" i="8" s="1"/>
  <c r="AB33" i="8"/>
  <c r="AH263" i="8"/>
  <c r="AH172" i="8"/>
  <c r="AI209" i="8"/>
  <c r="AH209" i="8" s="1"/>
  <c r="AD209" i="8" s="1"/>
  <c r="AJ209" i="8"/>
  <c r="AK209" i="8"/>
  <c r="AT228" i="8"/>
  <c r="AS228" i="8" s="1"/>
  <c r="AR228" i="8" s="1"/>
  <c r="AQ228" i="8"/>
  <c r="AP228" i="8" s="1"/>
  <c r="AO228" i="8" s="1"/>
  <c r="AN228" i="8" s="1"/>
  <c r="AM228" i="8" s="1"/>
  <c r="AL228" i="8" s="1"/>
  <c r="AA251" i="8"/>
  <c r="AD251" i="8"/>
  <c r="AA275" i="8"/>
  <c r="AD275" i="8"/>
  <c r="I209" i="8"/>
  <c r="Q209" i="8" s="1"/>
  <c r="AC209" i="8"/>
  <c r="AK179" i="8"/>
  <c r="AI179" i="8"/>
  <c r="AH179" i="8" s="1"/>
  <c r="AJ179" i="8"/>
  <c r="J228" i="8"/>
  <c r="AC228" i="8"/>
  <c r="AI220" i="8"/>
  <c r="AH220" i="8" s="1"/>
  <c r="AJ220" i="8"/>
  <c r="AK220" i="8"/>
  <c r="AH223" i="8"/>
  <c r="AH296" i="8"/>
  <c r="AH144" i="8"/>
  <c r="AC180" i="8"/>
  <c r="AC57" i="8"/>
  <c r="I57" i="8"/>
  <c r="Q57" i="8" s="1"/>
  <c r="AI163" i="8"/>
  <c r="AH163" i="8" s="1"/>
  <c r="AJ163" i="8"/>
  <c r="AK163" i="8"/>
  <c r="AT314" i="8"/>
  <c r="AS314" i="8" s="1"/>
  <c r="AR314" i="8" s="1"/>
  <c r="AQ314" i="8" s="1"/>
  <c r="AP314" i="8" s="1"/>
  <c r="AO314" i="8" s="1"/>
  <c r="AN314" i="8" s="1"/>
  <c r="AM314" i="8" s="1"/>
  <c r="AL314" i="8" s="1"/>
  <c r="AJ180" i="8"/>
  <c r="AK180" i="8"/>
  <c r="AI180" i="8"/>
  <c r="AH180" i="8" s="1"/>
  <c r="AI192" i="8"/>
  <c r="AJ192" i="8"/>
  <c r="AK192" i="8"/>
  <c r="AJ64" i="8"/>
  <c r="AK64" i="8"/>
  <c r="AI64" i="8"/>
  <c r="AJ57" i="8"/>
  <c r="AI57" i="8"/>
  <c r="AH57" i="8" s="1"/>
  <c r="AK57" i="8"/>
  <c r="AC163" i="8"/>
  <c r="AI164" i="8"/>
  <c r="AJ164" i="8"/>
  <c r="AH164" i="8" s="1"/>
  <c r="AD164" i="8" s="1"/>
  <c r="AK164" i="8"/>
  <c r="AC212" i="8"/>
  <c r="I212" i="8"/>
  <c r="Q212" i="8" s="1"/>
  <c r="AJ291" i="8"/>
  <c r="AK291" i="8"/>
  <c r="AI291" i="8"/>
  <c r="AT289" i="8"/>
  <c r="AP289" i="8"/>
  <c r="AO289" i="8" s="1"/>
  <c r="AN289" i="8" s="1"/>
  <c r="AM289" i="8" s="1"/>
  <c r="AL289" i="8" s="1"/>
  <c r="AS289" i="8"/>
  <c r="AR289" i="8" s="1"/>
  <c r="AQ289" i="8" s="1"/>
  <c r="AI145" i="8"/>
  <c r="AK145" i="8"/>
  <c r="AJ145" i="8"/>
  <c r="AI225" i="8"/>
  <c r="AH225" i="8" s="1"/>
  <c r="AJ225" i="8"/>
  <c r="AK225" i="8"/>
  <c r="AK128" i="8"/>
  <c r="AI128" i="8"/>
  <c r="AJ128" i="8"/>
  <c r="I164" i="8"/>
  <c r="Q164" i="8" s="1"/>
  <c r="AC164" i="8"/>
  <c r="K314" i="8"/>
  <c r="AC314" i="8"/>
  <c r="AK202" i="8"/>
  <c r="AI202" i="8"/>
  <c r="AH202" i="8" s="1"/>
  <c r="AA202" i="8" s="1"/>
  <c r="AB202" i="8" s="1"/>
  <c r="AJ202" i="8"/>
  <c r="AJ82" i="8"/>
  <c r="AI82" i="8"/>
  <c r="AH82" i="8" s="1"/>
  <c r="AK82" i="8"/>
  <c r="I145" i="8"/>
  <c r="Q145" i="8" s="1"/>
  <c r="AJ305" i="8"/>
  <c r="AI305" i="8"/>
  <c r="AK305" i="8"/>
  <c r="AA183" i="8"/>
  <c r="AD183" i="8"/>
  <c r="AI212" i="8"/>
  <c r="AJ212" i="8"/>
  <c r="AK212" i="8"/>
  <c r="AC82" i="8"/>
  <c r="I82" i="8"/>
  <c r="Q82" i="8" s="1"/>
  <c r="AI352" i="8"/>
  <c r="AJ352" i="8"/>
  <c r="AK352" i="8"/>
  <c r="F18" i="8"/>
  <c r="F19" i="8" s="1"/>
  <c r="AY71" i="8"/>
  <c r="AW72" i="8"/>
  <c r="BL71" i="8"/>
  <c r="AZ70" i="8"/>
  <c r="AX70" i="8" s="1"/>
  <c r="AZ68" i="8"/>
  <c r="AX68" i="8" s="1"/>
  <c r="AZ69" i="8"/>
  <c r="AX69" i="8" s="1"/>
  <c r="AB266" i="8"/>
  <c r="AG266" i="8"/>
  <c r="AB246" i="8"/>
  <c r="AG246" i="8"/>
  <c r="AB83" i="8"/>
  <c r="AG83" i="8"/>
  <c r="AD283" i="8"/>
  <c r="AA283" i="8"/>
  <c r="AH233" i="8"/>
  <c r="AB189" i="8"/>
  <c r="AG189" i="8"/>
  <c r="AD227" i="8"/>
  <c r="AA227" i="8"/>
  <c r="AG78" i="8"/>
  <c r="AB78" i="8"/>
  <c r="AA301" i="8"/>
  <c r="AD301" i="8"/>
  <c r="AG234" i="8"/>
  <c r="AB234" i="8"/>
  <c r="AB67" i="8"/>
  <c r="AG67" i="8"/>
  <c r="AA161" i="8"/>
  <c r="AD161" i="8"/>
  <c r="AH193" i="8"/>
  <c r="AH156" i="8"/>
  <c r="AA319" i="8"/>
  <c r="AD319" i="8"/>
  <c r="AB241" i="8"/>
  <c r="AG241" i="8"/>
  <c r="AB336" i="8"/>
  <c r="AG336" i="8"/>
  <c r="AH325" i="8"/>
  <c r="AG256" i="8"/>
  <c r="AB256" i="8"/>
  <c r="AB320" i="8"/>
  <c r="AG320" i="8"/>
  <c r="AB154" i="8"/>
  <c r="AG154" i="8"/>
  <c r="AG303" i="8"/>
  <c r="AB303" i="8"/>
  <c r="AB318" i="8"/>
  <c r="AG318" i="8"/>
  <c r="AH323" i="8"/>
  <c r="AB332" i="8"/>
  <c r="AB87" i="8"/>
  <c r="AD153" i="8"/>
  <c r="AH35" i="8"/>
  <c r="AD35" i="8" s="1"/>
  <c r="AD123" i="8"/>
  <c r="AA123" i="8"/>
  <c r="AB261" i="8"/>
  <c r="AG261" i="8"/>
  <c r="AB160" i="8"/>
  <c r="AG160" i="8"/>
  <c r="AA312" i="8"/>
  <c r="AD312" i="8"/>
  <c r="AH129" i="8"/>
  <c r="AH39" i="8"/>
  <c r="AB70" i="8"/>
  <c r="AG70" i="8"/>
  <c r="AG188" i="8"/>
  <c r="AH135" i="8"/>
  <c r="AH162" i="8"/>
  <c r="AH27" i="8"/>
  <c r="AA27" i="8" s="1"/>
  <c r="AD68" i="8"/>
  <c r="AA68" i="8"/>
  <c r="AB198" i="8"/>
  <c r="AG198" i="8"/>
  <c r="AG34" i="8"/>
  <c r="AB34" i="8"/>
  <c r="AH210" i="8"/>
  <c r="AH121" i="8"/>
  <c r="AB281" i="8"/>
  <c r="AG281" i="8"/>
  <c r="AG236" i="8"/>
  <c r="AB236" i="8"/>
  <c r="AB299" i="8"/>
  <c r="AG299" i="8"/>
  <c r="AG143" i="8"/>
  <c r="AB143" i="8"/>
  <c r="AB47" i="8"/>
  <c r="AA90" i="8"/>
  <c r="AG125" i="8"/>
  <c r="AB125" i="8"/>
  <c r="AG282" i="8"/>
  <c r="AB282" i="8"/>
  <c r="AD24" i="8"/>
  <c r="AA24" i="8"/>
  <c r="AB77" i="8"/>
  <c r="AG77" i="8"/>
  <c r="AB65" i="8"/>
  <c r="AG65" i="8"/>
  <c r="AB277" i="8"/>
  <c r="AB190" i="8"/>
  <c r="AD195" i="8"/>
  <c r="AA195" i="8"/>
  <c r="AB292" i="8"/>
  <c r="AG292" i="8"/>
  <c r="AD196" i="8"/>
  <c r="AA196" i="8"/>
  <c r="AG252" i="8"/>
  <c r="AB252" i="8"/>
  <c r="AA316" i="8"/>
  <c r="AD316" i="8"/>
  <c r="AH186" i="8"/>
  <c r="AD73" i="8"/>
  <c r="AA73" i="8"/>
  <c r="AH269" i="8"/>
  <c r="AG265" i="8"/>
  <c r="AB265" i="8"/>
  <c r="AD206" i="8"/>
  <c r="AA206" i="8"/>
  <c r="AA139" i="8"/>
  <c r="AG139" i="8" s="1"/>
  <c r="AD199" i="8"/>
  <c r="AH85" i="8"/>
  <c r="AA209" i="8"/>
  <c r="AB324" i="8"/>
  <c r="AG324" i="8"/>
  <c r="AA238" i="8"/>
  <c r="AD238" i="8"/>
  <c r="AB334" i="8"/>
  <c r="AG334" i="8"/>
  <c r="AD122" i="8"/>
  <c r="AA122" i="8"/>
  <c r="AB148" i="8"/>
  <c r="AG148" i="8"/>
  <c r="AD280" i="8"/>
  <c r="AA280" i="8"/>
  <c r="AB322" i="8"/>
  <c r="AG322" i="8"/>
  <c r="AD63" i="8"/>
  <c r="AA63" i="8"/>
  <c r="AB260" i="8"/>
  <c r="AG260" i="8"/>
  <c r="AB199" i="8"/>
  <c r="AG199" i="8"/>
  <c r="AK130" i="8"/>
  <c r="AJ130" i="8"/>
  <c r="AI130" i="8"/>
  <c r="AI37" i="8"/>
  <c r="AJ37" i="8"/>
  <c r="AK37" i="8"/>
  <c r="AJ258" i="8"/>
  <c r="AK258" i="8"/>
  <c r="AI258" i="8"/>
  <c r="AI187" i="8"/>
  <c r="AJ187" i="8"/>
  <c r="AK187" i="8"/>
  <c r="AI62" i="8"/>
  <c r="AJ62" i="8"/>
  <c r="AK62" i="8"/>
  <c r="AK270" i="8"/>
  <c r="AI270" i="8"/>
  <c r="AJ270" i="8"/>
  <c r="AI245" i="8"/>
  <c r="AH245" i="8" s="1"/>
  <c r="AJ245" i="8"/>
  <c r="AK245" i="8"/>
  <c r="AK285" i="8"/>
  <c r="AJ285" i="8"/>
  <c r="AI285" i="8"/>
  <c r="AI71" i="8"/>
  <c r="AJ71" i="8"/>
  <c r="AK71" i="8"/>
  <c r="AB273" i="8"/>
  <c r="AG273" i="8"/>
  <c r="AJ103" i="8"/>
  <c r="AK103" i="8"/>
  <c r="AI103" i="8"/>
  <c r="AH353" i="8"/>
  <c r="AA211" i="8"/>
  <c r="AD211" i="8"/>
  <c r="AT134" i="8"/>
  <c r="AS134" i="8" s="1"/>
  <c r="AR134" i="8" s="1"/>
  <c r="AQ134" i="8" s="1"/>
  <c r="AP134" i="8" s="1"/>
  <c r="AO134" i="8" s="1"/>
  <c r="AN134" i="8" s="1"/>
  <c r="AM134" i="8" s="1"/>
  <c r="AL134" i="8" s="1"/>
  <c r="AT110" i="8"/>
  <c r="AS110" i="8"/>
  <c r="AR110" i="8" s="1"/>
  <c r="AQ110" i="8" s="1"/>
  <c r="AP110" i="8" s="1"/>
  <c r="AO110" i="8" s="1"/>
  <c r="AN110" i="8" s="1"/>
  <c r="AM110" i="8" s="1"/>
  <c r="AL110" i="8" s="1"/>
  <c r="AT294" i="8"/>
  <c r="AS294" i="8" s="1"/>
  <c r="AR294" i="8" s="1"/>
  <c r="AQ294" i="8" s="1"/>
  <c r="AP294" i="8" s="1"/>
  <c r="AO294" i="8" s="1"/>
  <c r="AN294" i="8" s="1"/>
  <c r="AM294" i="8" s="1"/>
  <c r="AL294" i="8" s="1"/>
  <c r="AA304" i="8"/>
  <c r="AD304" i="8"/>
  <c r="I88" i="8"/>
  <c r="Q88" i="8" s="1"/>
  <c r="AC88" i="8"/>
  <c r="AT107" i="8"/>
  <c r="AS107" i="8" s="1"/>
  <c r="AR107" i="8" s="1"/>
  <c r="AQ107" i="8" s="1"/>
  <c r="AP107" i="8" s="1"/>
  <c r="AO107" i="8" s="1"/>
  <c r="AN107" i="8" s="1"/>
  <c r="AM107" i="8" s="1"/>
  <c r="AL107" i="8" s="1"/>
  <c r="AA242" i="8"/>
  <c r="AT140" i="8"/>
  <c r="AS140" i="8" s="1"/>
  <c r="AR140" i="8" s="1"/>
  <c r="AQ140" i="8" s="1"/>
  <c r="AP140" i="8" s="1"/>
  <c r="AO140" i="8" s="1"/>
  <c r="AN140" i="8" s="1"/>
  <c r="AM140" i="8" s="1"/>
  <c r="AL140" i="8" s="1"/>
  <c r="I110" i="8"/>
  <c r="Q110" i="8" s="1"/>
  <c r="AC110" i="8"/>
  <c r="AG328" i="8"/>
  <c r="AB328" i="8"/>
  <c r="AD248" i="8"/>
  <c r="AA248" i="8"/>
  <c r="I232" i="8"/>
  <c r="Q232" i="8" s="1"/>
  <c r="AC232" i="8"/>
  <c r="I107" i="8"/>
  <c r="Q107" i="8" s="1"/>
  <c r="AC107" i="8"/>
  <c r="AB264" i="8"/>
  <c r="AG264" i="8"/>
  <c r="AC237" i="8"/>
  <c r="K237" i="8"/>
  <c r="AT25" i="8"/>
  <c r="AS25" i="8" s="1"/>
  <c r="AR25" i="8" s="1"/>
  <c r="AQ25" i="8" s="1"/>
  <c r="AP25" i="8" s="1"/>
  <c r="AO25" i="8" s="1"/>
  <c r="AN25" i="8" s="1"/>
  <c r="AM25" i="8" s="1"/>
  <c r="AL25" i="8" s="1"/>
  <c r="AT111" i="8"/>
  <c r="AS111" i="8" s="1"/>
  <c r="AR111" i="8" s="1"/>
  <c r="AQ111" i="8" s="1"/>
  <c r="AP111" i="8" s="1"/>
  <c r="AO111" i="8" s="1"/>
  <c r="AN111" i="8" s="1"/>
  <c r="AM111" i="8" s="1"/>
  <c r="AL111" i="8" s="1"/>
  <c r="AA203" i="8"/>
  <c r="AD203" i="8"/>
  <c r="AD208" i="8"/>
  <c r="AA208" i="8"/>
  <c r="AT95" i="8"/>
  <c r="AS95" i="8" s="1"/>
  <c r="AR95" i="8" s="1"/>
  <c r="AQ95" i="8" s="1"/>
  <c r="AP95" i="8" s="1"/>
  <c r="AO95" i="8" s="1"/>
  <c r="AN95" i="8" s="1"/>
  <c r="AM95" i="8" s="1"/>
  <c r="AL95" i="8" s="1"/>
  <c r="AT224" i="8"/>
  <c r="AS224" i="8" s="1"/>
  <c r="AR224" i="8" s="1"/>
  <c r="AQ224" i="8" s="1"/>
  <c r="AP224" i="8" s="1"/>
  <c r="AO224" i="8" s="1"/>
  <c r="AN224" i="8" s="1"/>
  <c r="AM224" i="8" s="1"/>
  <c r="AL224" i="8" s="1"/>
  <c r="AC50" i="8"/>
  <c r="H50" i="8"/>
  <c r="AG302" i="8"/>
  <c r="AB302" i="8"/>
  <c r="AG230" i="8"/>
  <c r="AB230" i="8"/>
  <c r="AT169" i="8"/>
  <c r="AS169" i="8" s="1"/>
  <c r="AR169" i="8" s="1"/>
  <c r="AQ169" i="8" s="1"/>
  <c r="AP169" i="8" s="1"/>
  <c r="AO169" i="8" s="1"/>
  <c r="AN169" i="8" s="1"/>
  <c r="AM169" i="8" s="1"/>
  <c r="AL169" i="8" s="1"/>
  <c r="I102" i="8"/>
  <c r="Q102" i="8" s="1"/>
  <c r="AC102" i="8"/>
  <c r="AA250" i="8"/>
  <c r="AT171" i="8"/>
  <c r="AS171" i="8" s="1"/>
  <c r="AR171" i="8" s="1"/>
  <c r="AQ171" i="8" s="1"/>
  <c r="AP171" i="8" s="1"/>
  <c r="AO171" i="8" s="1"/>
  <c r="AN171" i="8" s="1"/>
  <c r="AM171" i="8" s="1"/>
  <c r="AL171" i="8" s="1"/>
  <c r="K295" i="8"/>
  <c r="AC295" i="8"/>
  <c r="AB221" i="8"/>
  <c r="AG221" i="8"/>
  <c r="AB272" i="8"/>
  <c r="AG272" i="8"/>
  <c r="AG153" i="8"/>
  <c r="AB153" i="8"/>
  <c r="AH298" i="8"/>
  <c r="AT276" i="8"/>
  <c r="AS276" i="8" s="1"/>
  <c r="AR276" i="8" s="1"/>
  <c r="AQ276" i="8" s="1"/>
  <c r="AP276" i="8" s="1"/>
  <c r="AO276" i="8" s="1"/>
  <c r="AN276" i="8" s="1"/>
  <c r="AM276" i="8" s="1"/>
  <c r="AL276" i="8" s="1"/>
  <c r="AD43" i="8"/>
  <c r="AA43" i="8"/>
  <c r="AT152" i="8"/>
  <c r="AS152" i="8" s="1"/>
  <c r="AR152" i="8" s="1"/>
  <c r="AQ152" i="8" s="1"/>
  <c r="AP152" i="8" s="1"/>
  <c r="AO152" i="8" s="1"/>
  <c r="AN152" i="8" s="1"/>
  <c r="AM152" i="8" s="1"/>
  <c r="AL152" i="8" s="1"/>
  <c r="AB253" i="8"/>
  <c r="AG253" i="8"/>
  <c r="AC155" i="8"/>
  <c r="I155" i="8"/>
  <c r="Q155" i="8" s="1"/>
  <c r="AC140" i="8"/>
  <c r="I140" i="8"/>
  <c r="Q140" i="8" s="1"/>
  <c r="AC294" i="8"/>
  <c r="K294" i="8"/>
  <c r="AB158" i="8"/>
  <c r="AG158" i="8"/>
  <c r="AD21" i="8"/>
  <c r="AA21" i="8"/>
  <c r="AG213" i="8"/>
  <c r="AB213" i="8"/>
  <c r="AG149" i="8"/>
  <c r="AB149" i="8"/>
  <c r="AC111" i="8"/>
  <c r="I111" i="8"/>
  <c r="Q111" i="8" s="1"/>
  <c r="AG202" i="8"/>
  <c r="AD331" i="8"/>
  <c r="AA331" i="8"/>
  <c r="AA181" i="8"/>
  <c r="AD181" i="8"/>
  <c r="I95" i="8"/>
  <c r="Q95" i="8" s="1"/>
  <c r="AC95" i="8"/>
  <c r="I224" i="8"/>
  <c r="Q224" i="8" s="1"/>
  <c r="AC224" i="8"/>
  <c r="AD137" i="8"/>
  <c r="AA137" i="8"/>
  <c r="AT313" i="8"/>
  <c r="AS313" i="8" s="1"/>
  <c r="AR313" i="8" s="1"/>
  <c r="AQ313" i="8" s="1"/>
  <c r="AP313" i="8" s="1"/>
  <c r="AO313" i="8" s="1"/>
  <c r="AN313" i="8" s="1"/>
  <c r="AM313" i="8" s="1"/>
  <c r="AL313" i="8" s="1"/>
  <c r="AT218" i="8"/>
  <c r="AS218" i="8" s="1"/>
  <c r="AR218" i="8" s="1"/>
  <c r="AQ218" i="8" s="1"/>
  <c r="AP218" i="8" s="1"/>
  <c r="AO218" i="8" s="1"/>
  <c r="AN218" i="8" s="1"/>
  <c r="AM218" i="8" s="1"/>
  <c r="AL218" i="8" s="1"/>
  <c r="AT80" i="8"/>
  <c r="AS80" i="8" s="1"/>
  <c r="AR80" i="8" s="1"/>
  <c r="AQ80" i="8" s="1"/>
  <c r="AP80" i="8" s="1"/>
  <c r="AO80" i="8" s="1"/>
  <c r="AN80" i="8" s="1"/>
  <c r="AM80" i="8" s="1"/>
  <c r="AL80" i="8" s="1"/>
  <c r="AT26" i="8"/>
  <c r="AS26" i="8" s="1"/>
  <c r="AR26" i="8" s="1"/>
  <c r="AQ26" i="8" s="1"/>
  <c r="AP26" i="8" s="1"/>
  <c r="AO26" i="8" s="1"/>
  <c r="AN26" i="8" s="1"/>
  <c r="AM26" i="8" s="1"/>
  <c r="AL26" i="8" s="1"/>
  <c r="AG31" i="8"/>
  <c r="AB31" i="8"/>
  <c r="AB178" i="8"/>
  <c r="AG178" i="8"/>
  <c r="I171" i="8"/>
  <c r="Q171" i="8" s="1"/>
  <c r="AC171" i="8"/>
  <c r="AA55" i="8"/>
  <c r="AT109" i="8"/>
  <c r="AS109" i="8" s="1"/>
  <c r="AR109" i="8" s="1"/>
  <c r="AQ109" i="8" s="1"/>
  <c r="AP109" i="8" s="1"/>
  <c r="AO109" i="8" s="1"/>
  <c r="AN109" i="8" s="1"/>
  <c r="AM109" i="8" s="1"/>
  <c r="AL109" i="8" s="1"/>
  <c r="AT93" i="8"/>
  <c r="AS93" i="8" s="1"/>
  <c r="AR93" i="8" s="1"/>
  <c r="AQ93" i="8" s="1"/>
  <c r="AP93" i="8" s="1"/>
  <c r="AO93" i="8" s="1"/>
  <c r="AN93" i="8" s="1"/>
  <c r="AM93" i="8" s="1"/>
  <c r="AL93" i="8" s="1"/>
  <c r="AG255" i="8"/>
  <c r="AB255" i="8"/>
  <c r="AG90" i="8"/>
  <c r="AB90" i="8"/>
  <c r="AT113" i="8"/>
  <c r="AS113" i="8" s="1"/>
  <c r="AR113" i="8" s="1"/>
  <c r="AQ113" i="8" s="1"/>
  <c r="AP113" i="8" s="1"/>
  <c r="AO113" i="8" s="1"/>
  <c r="AN113" i="8" s="1"/>
  <c r="AM113" i="8" s="1"/>
  <c r="AL113" i="8" s="1"/>
  <c r="AA35" i="8"/>
  <c r="AC276" i="8"/>
  <c r="K276" i="8"/>
  <c r="AD173" i="8"/>
  <c r="AA173" i="8"/>
  <c r="AD225" i="8"/>
  <c r="AA225" i="8"/>
  <c r="AC152" i="8"/>
  <c r="I152" i="8"/>
  <c r="Q152" i="8" s="1"/>
  <c r="AD121" i="8"/>
  <c r="AA121" i="8"/>
  <c r="AA325" i="8"/>
  <c r="AD325" i="8"/>
  <c r="AD172" i="8"/>
  <c r="AA172" i="8"/>
  <c r="AG141" i="8"/>
  <c r="AB141" i="8"/>
  <c r="AD329" i="8"/>
  <c r="AA329" i="8"/>
  <c r="AT136" i="8"/>
  <c r="AS136" i="8" s="1"/>
  <c r="AR136" i="8" s="1"/>
  <c r="AQ136" i="8" s="1"/>
  <c r="AP136" i="8" s="1"/>
  <c r="AO136" i="8" s="1"/>
  <c r="AN136" i="8" s="1"/>
  <c r="AM136" i="8" s="1"/>
  <c r="AL136" i="8" s="1"/>
  <c r="AA216" i="8"/>
  <c r="H25" i="8"/>
  <c r="AC25" i="8"/>
  <c r="AG341" i="8"/>
  <c r="AB341" i="8"/>
  <c r="AD166" i="8"/>
  <c r="AA166" i="8"/>
  <c r="AA131" i="8"/>
  <c r="AG36" i="8"/>
  <c r="AB36" i="8"/>
  <c r="AA249" i="8"/>
  <c r="AD249" i="8"/>
  <c r="AT117" i="8"/>
  <c r="AS117" i="8" s="1"/>
  <c r="AR117" i="8" s="1"/>
  <c r="AQ117" i="8" s="1"/>
  <c r="AP117" i="8" s="1"/>
  <c r="AO117" i="8" s="1"/>
  <c r="AN117" i="8" s="1"/>
  <c r="AM117" i="8" s="1"/>
  <c r="AL117" i="8" s="1"/>
  <c r="J218" i="8"/>
  <c r="AC218" i="8"/>
  <c r="H26" i="8"/>
  <c r="AC26" i="8"/>
  <c r="AD222" i="8"/>
  <c r="AA222" i="8"/>
  <c r="AD259" i="8"/>
  <c r="I109" i="8"/>
  <c r="Q109" i="8" s="1"/>
  <c r="AC109" i="8"/>
  <c r="AC93" i="8"/>
  <c r="I93" i="8"/>
  <c r="Q93" i="8" s="1"/>
  <c r="AB42" i="8"/>
  <c r="AG42" i="8"/>
  <c r="AD235" i="8"/>
  <c r="AA235" i="8"/>
  <c r="AA132" i="8"/>
  <c r="AD132" i="8"/>
  <c r="AA79" i="8"/>
  <c r="AA61" i="8"/>
  <c r="AD61" i="8"/>
  <c r="AB339" i="8"/>
  <c r="AG339" i="8"/>
  <c r="AT56" i="8"/>
  <c r="AS56" i="8" s="1"/>
  <c r="AR56" i="8" s="1"/>
  <c r="AQ56" i="8" s="1"/>
  <c r="AP56" i="8" s="1"/>
  <c r="AO56" i="8" s="1"/>
  <c r="AN56" i="8" s="1"/>
  <c r="AM56" i="8" s="1"/>
  <c r="AL56" i="8" s="1"/>
  <c r="AD317" i="8"/>
  <c r="AA317" i="8"/>
  <c r="AB247" i="8"/>
  <c r="AB124" i="8"/>
  <c r="AG124" i="8"/>
  <c r="AA114" i="8"/>
  <c r="AD114" i="8"/>
  <c r="AA163" i="8"/>
  <c r="AD163" i="8"/>
  <c r="AT115" i="8"/>
  <c r="AS115" i="8" s="1"/>
  <c r="AR115" i="8" s="1"/>
  <c r="AQ115" i="8" s="1"/>
  <c r="AP115" i="8" s="1"/>
  <c r="AO115" i="8" s="1"/>
  <c r="AN115" i="8" s="1"/>
  <c r="AM115" i="8" s="1"/>
  <c r="AL115" i="8" s="1"/>
  <c r="AT101" i="8"/>
  <c r="AS101" i="8" s="1"/>
  <c r="AR101" i="8" s="1"/>
  <c r="AQ101" i="8" s="1"/>
  <c r="AP101" i="8" s="1"/>
  <c r="AO101" i="8" s="1"/>
  <c r="AN101" i="8" s="1"/>
  <c r="AM101" i="8" s="1"/>
  <c r="AL101" i="8" s="1"/>
  <c r="AH311" i="8"/>
  <c r="AC117" i="8"/>
  <c r="I117" i="8"/>
  <c r="Q117" i="8" s="1"/>
  <c r="K313" i="8"/>
  <c r="AC313" i="8"/>
  <c r="I80" i="8"/>
  <c r="Q80" i="8" s="1"/>
  <c r="AC80" i="8"/>
  <c r="AD74" i="8"/>
  <c r="AA74" i="8"/>
  <c r="AA126" i="8"/>
  <c r="AD126" i="8"/>
  <c r="AT105" i="8"/>
  <c r="AS105" i="8" s="1"/>
  <c r="AR105" i="8" s="1"/>
  <c r="AQ105" i="8" s="1"/>
  <c r="AP105" i="8" s="1"/>
  <c r="AO105" i="8" s="1"/>
  <c r="AN105" i="8" s="1"/>
  <c r="AM105" i="8" s="1"/>
  <c r="AL105" i="8" s="1"/>
  <c r="AA100" i="8"/>
  <c r="AG259" i="8"/>
  <c r="AB41" i="8"/>
  <c r="AG41" i="8"/>
  <c r="AS231" i="8"/>
  <c r="AR231" i="8" s="1"/>
  <c r="AQ231" i="8" s="1"/>
  <c r="AP231" i="8" s="1"/>
  <c r="AO231" i="8" s="1"/>
  <c r="AN231" i="8" s="1"/>
  <c r="AM231" i="8" s="1"/>
  <c r="AL231" i="8" s="1"/>
  <c r="AT231" i="8"/>
  <c r="AC113" i="8"/>
  <c r="I113" i="8"/>
  <c r="Q113" i="8" s="1"/>
  <c r="AT278" i="8"/>
  <c r="AS278" i="8" s="1"/>
  <c r="AR278" i="8" s="1"/>
  <c r="AQ278" i="8" s="1"/>
  <c r="AP278" i="8" s="1"/>
  <c r="AO278" i="8" s="1"/>
  <c r="AN278" i="8" s="1"/>
  <c r="AM278" i="8" s="1"/>
  <c r="AL278" i="8" s="1"/>
  <c r="AA60" i="8"/>
  <c r="AD60" i="8"/>
  <c r="AT96" i="8"/>
  <c r="AS96" i="8" s="1"/>
  <c r="AR96" i="8" s="1"/>
  <c r="AQ96" i="8" s="1"/>
  <c r="AP96" i="8" s="1"/>
  <c r="AO96" i="8" s="1"/>
  <c r="AN96" i="8" s="1"/>
  <c r="AM96" i="8" s="1"/>
  <c r="AL96" i="8" s="1"/>
  <c r="AT310" i="8"/>
  <c r="AS310" i="8" s="1"/>
  <c r="AR310" i="8" s="1"/>
  <c r="AQ310" i="8" s="1"/>
  <c r="AP310" i="8" s="1"/>
  <c r="AO310" i="8" s="1"/>
  <c r="AN310" i="8" s="1"/>
  <c r="AM310" i="8" s="1"/>
  <c r="AL310" i="8" s="1"/>
  <c r="AD27" i="8"/>
  <c r="AA119" i="8"/>
  <c r="AD119" i="8"/>
  <c r="AT215" i="8"/>
  <c r="AS215" i="8" s="1"/>
  <c r="AR215" i="8" s="1"/>
  <c r="AQ215" i="8" s="1"/>
  <c r="AP215" i="8" s="1"/>
  <c r="AO215" i="8" s="1"/>
  <c r="AN215" i="8" s="1"/>
  <c r="AM215" i="8" s="1"/>
  <c r="AL215" i="8" s="1"/>
  <c r="AD290" i="8"/>
  <c r="AA290" i="8"/>
  <c r="AB52" i="8"/>
  <c r="AG52" i="8"/>
  <c r="AG257" i="8"/>
  <c r="AB257" i="8"/>
  <c r="I56" i="8"/>
  <c r="Q56" i="8" s="1"/>
  <c r="AC56" i="8"/>
  <c r="AB337" i="8"/>
  <c r="AG337" i="8"/>
  <c r="AA200" i="8"/>
  <c r="AD200" i="8"/>
  <c r="AT104" i="8"/>
  <c r="AS104" i="8" s="1"/>
  <c r="AR104" i="8" s="1"/>
  <c r="AQ104" i="8" s="1"/>
  <c r="AP104" i="8" s="1"/>
  <c r="AO104" i="8" s="1"/>
  <c r="AN104" i="8" s="1"/>
  <c r="AM104" i="8" s="1"/>
  <c r="AL104" i="8" s="1"/>
  <c r="AC136" i="8"/>
  <c r="I136" i="8"/>
  <c r="Q136" i="8" s="1"/>
  <c r="AT205" i="8"/>
  <c r="AS205" i="8" s="1"/>
  <c r="AR205" i="8" s="1"/>
  <c r="AQ205" i="8" s="1"/>
  <c r="AP205" i="8" s="1"/>
  <c r="AO205" i="8" s="1"/>
  <c r="AN205" i="8" s="1"/>
  <c r="AM205" i="8" s="1"/>
  <c r="AL205" i="8" s="1"/>
  <c r="AH219" i="8"/>
  <c r="AD207" i="8"/>
  <c r="AA207" i="8"/>
  <c r="AC115" i="8"/>
  <c r="I115" i="8"/>
  <c r="Q115" i="8" s="1"/>
  <c r="AC101" i="8"/>
  <c r="I101" i="8"/>
  <c r="Q101" i="8" s="1"/>
  <c r="AG338" i="8"/>
  <c r="AB338" i="8"/>
  <c r="AT243" i="8"/>
  <c r="AS243" i="8" s="1"/>
  <c r="AR243" i="8" s="1"/>
  <c r="AQ243" i="8" s="1"/>
  <c r="AP243" i="8" s="1"/>
  <c r="AO243" i="8" s="1"/>
  <c r="AN243" i="8" s="1"/>
  <c r="AM243" i="8" s="1"/>
  <c r="AL243" i="8" s="1"/>
  <c r="AB94" i="8"/>
  <c r="AG94" i="8"/>
  <c r="AT127" i="8"/>
  <c r="AS127" i="8" s="1"/>
  <c r="AR127" i="8" s="1"/>
  <c r="AQ127" i="8" s="1"/>
  <c r="AP127" i="8" s="1"/>
  <c r="AO127" i="8" s="1"/>
  <c r="AN127" i="8" s="1"/>
  <c r="AM127" i="8" s="1"/>
  <c r="AL127" i="8" s="1"/>
  <c r="AB44" i="8"/>
  <c r="AG44" i="8"/>
  <c r="R87" i="8"/>
  <c r="T87" i="8" s="1"/>
  <c r="AB335" i="8"/>
  <c r="AG335" i="8"/>
  <c r="AG279" i="8"/>
  <c r="AB279" i="8"/>
  <c r="AG330" i="8"/>
  <c r="AB330" i="8"/>
  <c r="AC231" i="8"/>
  <c r="I231" i="8"/>
  <c r="Q231" i="8" s="1"/>
  <c r="AD40" i="8"/>
  <c r="AA40" i="8"/>
  <c r="AA66" i="8"/>
  <c r="AD66" i="8"/>
  <c r="I96" i="8"/>
  <c r="Q96" i="8" s="1"/>
  <c r="AC96" i="8"/>
  <c r="AT106" i="8"/>
  <c r="AS106" i="8" s="1"/>
  <c r="AR106" i="8" s="1"/>
  <c r="AQ106" i="8" s="1"/>
  <c r="AP106" i="8" s="1"/>
  <c r="AO106" i="8" s="1"/>
  <c r="AN106" i="8" s="1"/>
  <c r="AM106" i="8" s="1"/>
  <c r="AL106" i="8" s="1"/>
  <c r="AT92" i="8"/>
  <c r="AS92" i="8" s="1"/>
  <c r="AR92" i="8" s="1"/>
  <c r="AQ92" i="8" s="1"/>
  <c r="AP92" i="8" s="1"/>
  <c r="AO92" i="8" s="1"/>
  <c r="AN92" i="8" s="1"/>
  <c r="AM92" i="8" s="1"/>
  <c r="AL92" i="8" s="1"/>
  <c r="AT84" i="8"/>
  <c r="AS84" i="8"/>
  <c r="AR84" i="8" s="1"/>
  <c r="AQ84" i="8" s="1"/>
  <c r="AP84" i="8" s="1"/>
  <c r="AO84" i="8" s="1"/>
  <c r="AN84" i="8" s="1"/>
  <c r="AM84" i="8" s="1"/>
  <c r="AL84" i="8" s="1"/>
  <c r="AC310" i="8"/>
  <c r="K310" i="8"/>
  <c r="AH99" i="8"/>
  <c r="AH306" i="8"/>
  <c r="AA22" i="8"/>
  <c r="AD22" i="8"/>
  <c r="I215" i="8"/>
  <c r="Q215" i="8" s="1"/>
  <c r="AC215" i="8"/>
  <c r="AA326" i="8"/>
  <c r="AD326" i="8"/>
  <c r="I104" i="8"/>
  <c r="Q104" i="8" s="1"/>
  <c r="AC104" i="8"/>
  <c r="AT88" i="8"/>
  <c r="AS88" i="8" s="1"/>
  <c r="AR88" i="8" s="1"/>
  <c r="AQ88" i="8" s="1"/>
  <c r="AP88" i="8" s="1"/>
  <c r="AO88" i="8" s="1"/>
  <c r="AN88" i="8" s="1"/>
  <c r="AM88" i="8" s="1"/>
  <c r="AL88" i="8" s="1"/>
  <c r="AB267" i="8"/>
  <c r="AG267" i="8"/>
  <c r="AC205" i="8"/>
  <c r="I205" i="8"/>
  <c r="Q205" i="8" s="1"/>
  <c r="AT97" i="8"/>
  <c r="AS97" i="8" s="1"/>
  <c r="AR97" i="8" s="1"/>
  <c r="AQ97" i="8" s="1"/>
  <c r="AP97" i="8" s="1"/>
  <c r="AO97" i="8" s="1"/>
  <c r="AN97" i="8" s="1"/>
  <c r="AM97" i="8" s="1"/>
  <c r="AL97" i="8" s="1"/>
  <c r="AT118" i="8"/>
  <c r="AS118" i="8" s="1"/>
  <c r="AR118" i="8" s="1"/>
  <c r="AQ118" i="8" s="1"/>
  <c r="AP118" i="8" s="1"/>
  <c r="AO118" i="8" s="1"/>
  <c r="AN118" i="8" s="1"/>
  <c r="AM118" i="8" s="1"/>
  <c r="AL118" i="8" s="1"/>
  <c r="AT89" i="8"/>
  <c r="AS89" i="8" s="1"/>
  <c r="AR89" i="8" s="1"/>
  <c r="AQ89" i="8" s="1"/>
  <c r="AP89" i="8" s="1"/>
  <c r="AO89" i="8" s="1"/>
  <c r="AN89" i="8" s="1"/>
  <c r="AM89" i="8" s="1"/>
  <c r="AL89" i="8" s="1"/>
  <c r="AG48" i="8"/>
  <c r="AB48" i="8"/>
  <c r="AG51" i="8"/>
  <c r="AB51" i="8"/>
  <c r="K243" i="8"/>
  <c r="AC243" i="8"/>
  <c r="AT86" i="8"/>
  <c r="AS86" i="8" s="1"/>
  <c r="AR86" i="8" s="1"/>
  <c r="AQ86" i="8" s="1"/>
  <c r="AP86" i="8" s="1"/>
  <c r="AO86" i="8" s="1"/>
  <c r="AN86" i="8" s="1"/>
  <c r="AM86" i="8" s="1"/>
  <c r="AL86" i="8" s="1"/>
  <c r="AG29" i="8"/>
  <c r="AB29" i="8"/>
  <c r="AC105" i="8"/>
  <c r="I105" i="8"/>
  <c r="Q105" i="8" s="1"/>
  <c r="AG58" i="8"/>
  <c r="AB58" i="8"/>
  <c r="AB286" i="8"/>
  <c r="AG286" i="8"/>
  <c r="AB54" i="8"/>
  <c r="AG54" i="8"/>
  <c r="AT175" i="8"/>
  <c r="AS175" i="8" s="1"/>
  <c r="AR175" i="8" s="1"/>
  <c r="AQ175" i="8" s="1"/>
  <c r="AP175" i="8" s="1"/>
  <c r="AO175" i="8" s="1"/>
  <c r="AN175" i="8" s="1"/>
  <c r="AM175" i="8" s="1"/>
  <c r="AL175" i="8" s="1"/>
  <c r="AC278" i="8"/>
  <c r="K278" i="8"/>
  <c r="AA217" i="8"/>
  <c r="AD217" i="8"/>
  <c r="AA91" i="8"/>
  <c r="AD91" i="8"/>
  <c r="AT244" i="8"/>
  <c r="AS244" i="8" s="1"/>
  <c r="AR244" i="8" s="1"/>
  <c r="AQ244" i="8" s="1"/>
  <c r="AP244" i="8" s="1"/>
  <c r="AO244" i="8" s="1"/>
  <c r="AN244" i="8" s="1"/>
  <c r="AM244" i="8" s="1"/>
  <c r="AL244" i="8" s="1"/>
  <c r="AD162" i="8"/>
  <c r="AA162" i="8"/>
  <c r="I106" i="8"/>
  <c r="Q106" i="8" s="1"/>
  <c r="AC106" i="8"/>
  <c r="I92" i="8"/>
  <c r="Q92" i="8" s="1"/>
  <c r="AC92" i="8"/>
  <c r="I84" i="8"/>
  <c r="Q84" i="8" s="1"/>
  <c r="AC84" i="8"/>
  <c r="R23" i="8"/>
  <c r="AA170" i="8"/>
  <c r="AD170" i="8"/>
  <c r="AC134" i="8"/>
  <c r="I134" i="8"/>
  <c r="Q134" i="8" s="1"/>
  <c r="AG201" i="8"/>
  <c r="AB201" i="8"/>
  <c r="AD185" i="8"/>
  <c r="AA185" i="8"/>
  <c r="AG165" i="8"/>
  <c r="AB165" i="8"/>
  <c r="AS50" i="8"/>
  <c r="AR50" i="8" s="1"/>
  <c r="AQ50" i="8" s="1"/>
  <c r="AP50" i="8" s="1"/>
  <c r="AO50" i="8" s="1"/>
  <c r="AN50" i="8" s="1"/>
  <c r="AM50" i="8" s="1"/>
  <c r="AL50" i="8" s="1"/>
  <c r="AT50" i="8"/>
  <c r="I89" i="8"/>
  <c r="Q89" i="8" s="1"/>
  <c r="AC89" i="8"/>
  <c r="AT142" i="8"/>
  <c r="AS142" i="8" s="1"/>
  <c r="AR142" i="8" s="1"/>
  <c r="AQ142" i="8" s="1"/>
  <c r="AP142" i="8" s="1"/>
  <c r="AO142" i="8" s="1"/>
  <c r="AN142" i="8" s="1"/>
  <c r="AM142" i="8" s="1"/>
  <c r="AL142" i="8" s="1"/>
  <c r="AA45" i="8"/>
  <c r="AD45" i="8"/>
  <c r="AD151" i="8"/>
  <c r="AA151" i="8"/>
  <c r="AC157" i="8"/>
  <c r="I157" i="8"/>
  <c r="Q157" i="8" s="1"/>
  <c r="AT102" i="8"/>
  <c r="AS102" i="8" s="1"/>
  <c r="AR102" i="8" s="1"/>
  <c r="AQ102" i="8" s="1"/>
  <c r="AP102" i="8" s="1"/>
  <c r="AO102" i="8" s="1"/>
  <c r="AN102" i="8" s="1"/>
  <c r="AM102" i="8" s="1"/>
  <c r="AL102" i="8" s="1"/>
  <c r="I127" i="8"/>
  <c r="Q127" i="8" s="1"/>
  <c r="AC127" i="8"/>
  <c r="AT295" i="8"/>
  <c r="AS295" i="8" s="1"/>
  <c r="AR295" i="8" s="1"/>
  <c r="AQ295" i="8" s="1"/>
  <c r="AP295" i="8" s="1"/>
  <c r="AO295" i="8" s="1"/>
  <c r="AN295" i="8" s="1"/>
  <c r="AM295" i="8" s="1"/>
  <c r="AL295" i="8" s="1"/>
  <c r="AT150" i="8"/>
  <c r="AS150" i="8" s="1"/>
  <c r="AR150" i="8" s="1"/>
  <c r="AQ150" i="8" s="1"/>
  <c r="AP150" i="8" s="1"/>
  <c r="AO150" i="8" s="1"/>
  <c r="AN150" i="8" s="1"/>
  <c r="AM150" i="8" s="1"/>
  <c r="AL150" i="8" s="1"/>
  <c r="AG184" i="8"/>
  <c r="AB184" i="8"/>
  <c r="AC244" i="8"/>
  <c r="K244" i="8"/>
  <c r="R131" i="8"/>
  <c r="T131" i="8" s="1"/>
  <c r="AA85" i="8"/>
  <c r="AD85" i="8"/>
  <c r="AB308" i="8"/>
  <c r="AG308" i="8"/>
  <c r="AA287" i="8"/>
  <c r="AD287" i="8"/>
  <c r="AT232" i="8"/>
  <c r="AS232" i="8" s="1"/>
  <c r="AR232" i="8" s="1"/>
  <c r="AQ232" i="8" s="1"/>
  <c r="AP232" i="8" s="1"/>
  <c r="AO232" i="8" s="1"/>
  <c r="AN232" i="8" s="1"/>
  <c r="AM232" i="8" s="1"/>
  <c r="AL232" i="8" s="1"/>
  <c r="AB262" i="8"/>
  <c r="AG262" i="8"/>
  <c r="AH288" i="8"/>
  <c r="AT237" i="8"/>
  <c r="AS237" i="8" s="1"/>
  <c r="AR237" i="8" s="1"/>
  <c r="AQ237" i="8" s="1"/>
  <c r="AP237" i="8" s="1"/>
  <c r="AO237" i="8" s="1"/>
  <c r="AN237" i="8" s="1"/>
  <c r="AM237" i="8" s="1"/>
  <c r="AL237" i="8" s="1"/>
  <c r="I97" i="8"/>
  <c r="Q97" i="8" s="1"/>
  <c r="AC97" i="8"/>
  <c r="AA226" i="8"/>
  <c r="AD226" i="8"/>
  <c r="I118" i="8"/>
  <c r="Q118" i="8" s="1"/>
  <c r="AC118" i="8"/>
  <c r="I142" i="8"/>
  <c r="Q142" i="8" s="1"/>
  <c r="AC142" i="8"/>
  <c r="AG112" i="8"/>
  <c r="AB112" i="8"/>
  <c r="I169" i="8"/>
  <c r="Q169" i="8" s="1"/>
  <c r="AC169" i="8"/>
  <c r="AC86" i="8"/>
  <c r="I86" i="8"/>
  <c r="Q86" i="8" s="1"/>
  <c r="AT157" i="8"/>
  <c r="AS157" i="8" s="1"/>
  <c r="AR157" i="8" s="1"/>
  <c r="AQ157" i="8" s="1"/>
  <c r="AP157" i="8" s="1"/>
  <c r="AO157" i="8" s="1"/>
  <c r="AN157" i="8" s="1"/>
  <c r="AM157" i="8" s="1"/>
  <c r="AL157" i="8" s="1"/>
  <c r="R159" i="8"/>
  <c r="T159" i="8" s="1"/>
  <c r="AB315" i="8"/>
  <c r="AG315" i="8"/>
  <c r="AA263" i="8"/>
  <c r="AD263" i="8"/>
  <c r="AC150" i="8"/>
  <c r="I150" i="8"/>
  <c r="Q150" i="8" s="1"/>
  <c r="I175" i="8"/>
  <c r="Q175" i="8" s="1"/>
  <c r="AC175" i="8"/>
  <c r="AA309" i="8"/>
  <c r="AD309" i="8"/>
  <c r="AD76" i="8"/>
  <c r="AA76" i="8"/>
  <c r="AT155" i="8"/>
  <c r="AS155" i="8" s="1"/>
  <c r="AR155" i="8" s="1"/>
  <c r="AQ155" i="8" s="1"/>
  <c r="AP155" i="8" s="1"/>
  <c r="AO155" i="8" s="1"/>
  <c r="AN155" i="8" s="1"/>
  <c r="AM155" i="8" s="1"/>
  <c r="AL155" i="8" s="1"/>
  <c r="AH32" i="8"/>
  <c r="AH75" i="8"/>
  <c r="AI350" i="8"/>
  <c r="AJ350" i="8"/>
  <c r="AK350" i="8"/>
  <c r="AI349" i="8"/>
  <c r="AJ349" i="8"/>
  <c r="AK349" i="8"/>
  <c r="AI351" i="8"/>
  <c r="AJ351" i="8"/>
  <c r="AK351" i="8"/>
  <c r="AD353" i="8"/>
  <c r="AA353" i="8"/>
  <c r="AI345" i="8"/>
  <c r="AJ345" i="8"/>
  <c r="AK345" i="8"/>
  <c r="AJ347" i="8"/>
  <c r="AK347" i="8"/>
  <c r="AI347" i="8"/>
  <c r="AI346" i="8"/>
  <c r="AJ346" i="8"/>
  <c r="AK346" i="8"/>
  <c r="AI344" i="8"/>
  <c r="AJ344" i="8"/>
  <c r="AK344" i="8"/>
  <c r="AK348" i="8"/>
  <c r="AI348" i="8"/>
  <c r="AJ348" i="8"/>
  <c r="AI314" i="8" l="1"/>
  <c r="AJ314" i="8"/>
  <c r="AH314" i="8" s="1"/>
  <c r="AK314" i="8"/>
  <c r="AH71" i="8"/>
  <c r="AH270" i="8"/>
  <c r="AH258" i="8"/>
  <c r="AA258" i="8" s="1"/>
  <c r="AH212" i="8"/>
  <c r="AH291" i="8"/>
  <c r="AH192" i="8"/>
  <c r="AH285" i="8"/>
  <c r="AA164" i="8"/>
  <c r="AA82" i="8"/>
  <c r="AD82" i="8"/>
  <c r="AD57" i="8"/>
  <c r="AA57" i="8"/>
  <c r="AD180" i="8"/>
  <c r="AA180" i="8"/>
  <c r="AD220" i="8"/>
  <c r="AA220" i="8"/>
  <c r="AG183" i="8"/>
  <c r="AB183" i="8"/>
  <c r="AB275" i="8"/>
  <c r="AG275" i="8"/>
  <c r="AH347" i="8"/>
  <c r="AH128" i="8"/>
  <c r="AH145" i="8"/>
  <c r="AH64" i="8"/>
  <c r="AH239" i="8"/>
  <c r="AH305" i="8"/>
  <c r="AA144" i="8"/>
  <c r="AD144" i="8"/>
  <c r="AB251" i="8"/>
  <c r="AG251" i="8"/>
  <c r="AJ289" i="8"/>
  <c r="AI289" i="8"/>
  <c r="AK289" i="8"/>
  <c r="AA296" i="8"/>
  <c r="AD296" i="8"/>
  <c r="AD179" i="8"/>
  <c r="AA179" i="8"/>
  <c r="AI228" i="8"/>
  <c r="AJ228" i="8"/>
  <c r="AK228" i="8"/>
  <c r="AD223" i="8"/>
  <c r="AA223" i="8"/>
  <c r="AD340" i="8"/>
  <c r="AA340" i="8"/>
  <c r="AH352" i="8"/>
  <c r="BK71" i="8"/>
  <c r="BJ71" i="8" s="1"/>
  <c r="BI71" i="8" s="1"/>
  <c r="BH71" i="8" s="1"/>
  <c r="BG71" i="8" s="1"/>
  <c r="BF71" i="8" s="1"/>
  <c r="BE71" i="8" s="1"/>
  <c r="BD71" i="8" s="1"/>
  <c r="BC71" i="8" s="1"/>
  <c r="AY72" i="8"/>
  <c r="AW73" i="8"/>
  <c r="BL72" i="8"/>
  <c r="AB196" i="8"/>
  <c r="AG196" i="8"/>
  <c r="AA129" i="8"/>
  <c r="AD129" i="8"/>
  <c r="AA193" i="8"/>
  <c r="AD193" i="8"/>
  <c r="AB301" i="8"/>
  <c r="AG301" i="8"/>
  <c r="AB283" i="8"/>
  <c r="AG283" i="8"/>
  <c r="AH62" i="8"/>
  <c r="AG238" i="8"/>
  <c r="AB238" i="8"/>
  <c r="AB206" i="8"/>
  <c r="AG206" i="8"/>
  <c r="AB312" i="8"/>
  <c r="AG312" i="8"/>
  <c r="AG161" i="8"/>
  <c r="AB161" i="8"/>
  <c r="AG63" i="8"/>
  <c r="AB63" i="8"/>
  <c r="AA186" i="8"/>
  <c r="AD186" i="8"/>
  <c r="AD135" i="8"/>
  <c r="AA135" i="8"/>
  <c r="AB227" i="8"/>
  <c r="AG227" i="8"/>
  <c r="AB195" i="8"/>
  <c r="AG195" i="8"/>
  <c r="AB139" i="8"/>
  <c r="AH187" i="8"/>
  <c r="AA187" i="8" s="1"/>
  <c r="AG122" i="8"/>
  <c r="AB122" i="8"/>
  <c r="AG209" i="8"/>
  <c r="AB209" i="8"/>
  <c r="AG316" i="8"/>
  <c r="AB316" i="8"/>
  <c r="AB24" i="8"/>
  <c r="AG24" i="8"/>
  <c r="AA323" i="8"/>
  <c r="AD323" i="8"/>
  <c r="AD269" i="8"/>
  <c r="AA269" i="8"/>
  <c r="AA210" i="8"/>
  <c r="AD210" i="8"/>
  <c r="AB319" i="8"/>
  <c r="AG319" i="8"/>
  <c r="AB280" i="8"/>
  <c r="AG280" i="8"/>
  <c r="AB73" i="8"/>
  <c r="AG73" i="8"/>
  <c r="AG68" i="8"/>
  <c r="AB68" i="8"/>
  <c r="AA39" i="8"/>
  <c r="AD39" i="8"/>
  <c r="AG123" i="8"/>
  <c r="AB123" i="8"/>
  <c r="AD156" i="8"/>
  <c r="AA156" i="8"/>
  <c r="AD233" i="8"/>
  <c r="AA233" i="8"/>
  <c r="AI84" i="8"/>
  <c r="AJ84" i="8"/>
  <c r="AK84" i="8"/>
  <c r="AJ101" i="8"/>
  <c r="AI101" i="8"/>
  <c r="AH101" i="8" s="1"/>
  <c r="AK101" i="8"/>
  <c r="AI50" i="8"/>
  <c r="AJ50" i="8"/>
  <c r="AK50" i="8"/>
  <c r="AJ86" i="8"/>
  <c r="AI86" i="8"/>
  <c r="AK86" i="8"/>
  <c r="AI115" i="8"/>
  <c r="AJ115" i="8"/>
  <c r="AK115" i="8"/>
  <c r="AI150" i="8"/>
  <c r="AJ150" i="8"/>
  <c r="AK150" i="8"/>
  <c r="AI175" i="8"/>
  <c r="AJ175" i="8"/>
  <c r="AK175" i="8"/>
  <c r="AK118" i="8"/>
  <c r="AJ118" i="8"/>
  <c r="AI118" i="8"/>
  <c r="AI92" i="8"/>
  <c r="AJ92" i="8"/>
  <c r="AK92" i="8"/>
  <c r="AK113" i="8"/>
  <c r="AI113" i="8"/>
  <c r="AJ113" i="8"/>
  <c r="AK26" i="8"/>
  <c r="AI26" i="8"/>
  <c r="AJ26" i="8"/>
  <c r="AI276" i="8"/>
  <c r="AJ276" i="8"/>
  <c r="AK276" i="8"/>
  <c r="AJ134" i="8"/>
  <c r="AK134" i="8"/>
  <c r="AI134" i="8"/>
  <c r="AI157" i="8"/>
  <c r="AJ157" i="8"/>
  <c r="AK157" i="8"/>
  <c r="AI105" i="8"/>
  <c r="AJ105" i="8"/>
  <c r="AK105" i="8"/>
  <c r="AJ136" i="8"/>
  <c r="AI136" i="8"/>
  <c r="AK136" i="8"/>
  <c r="AI80" i="8"/>
  <c r="AJ80" i="8"/>
  <c r="AK80" i="8"/>
  <c r="AJ313" i="8"/>
  <c r="AI313" i="8"/>
  <c r="AH313" i="8" s="1"/>
  <c r="AK313" i="8"/>
  <c r="AJ97" i="8"/>
  <c r="AK97" i="8"/>
  <c r="AI97" i="8"/>
  <c r="AJ310" i="8"/>
  <c r="AK310" i="8"/>
  <c r="AI310" i="8"/>
  <c r="AI171" i="8"/>
  <c r="AJ171" i="8"/>
  <c r="AK171" i="8"/>
  <c r="AI56" i="8"/>
  <c r="AJ56" i="8"/>
  <c r="AK56" i="8"/>
  <c r="AJ106" i="8"/>
  <c r="AI106" i="8"/>
  <c r="AK106" i="8"/>
  <c r="AI205" i="8"/>
  <c r="AJ205" i="8"/>
  <c r="AK205" i="8"/>
  <c r="AI96" i="8"/>
  <c r="AJ96" i="8"/>
  <c r="AK96" i="8"/>
  <c r="AJ104" i="8"/>
  <c r="AI104" i="8"/>
  <c r="AH104" i="8" s="1"/>
  <c r="AK104" i="8"/>
  <c r="AK244" i="8"/>
  <c r="AJ244" i="8"/>
  <c r="AI244" i="8"/>
  <c r="AH244" i="8" s="1"/>
  <c r="AI295" i="8"/>
  <c r="AJ295" i="8"/>
  <c r="AK295" i="8"/>
  <c r="AI218" i="8"/>
  <c r="AJ218" i="8"/>
  <c r="AK218" i="8"/>
  <c r="AI155" i="8"/>
  <c r="AJ155" i="8"/>
  <c r="AK155" i="8"/>
  <c r="AI127" i="8"/>
  <c r="AK127" i="8"/>
  <c r="AJ127" i="8"/>
  <c r="AI215" i="8"/>
  <c r="AJ215" i="8"/>
  <c r="AK215" i="8"/>
  <c r="AJ231" i="8"/>
  <c r="AK231" i="8"/>
  <c r="AI231" i="8"/>
  <c r="AI237" i="8"/>
  <c r="AJ237" i="8"/>
  <c r="AK237" i="8"/>
  <c r="AI232" i="8"/>
  <c r="AJ232" i="8"/>
  <c r="AK232" i="8"/>
  <c r="AI142" i="8"/>
  <c r="AJ142" i="8"/>
  <c r="AK142" i="8"/>
  <c r="AI117" i="8"/>
  <c r="AJ117" i="8"/>
  <c r="AK117" i="8"/>
  <c r="AI152" i="8"/>
  <c r="AJ152" i="8"/>
  <c r="AK152" i="8"/>
  <c r="AI224" i="8"/>
  <c r="AJ224" i="8"/>
  <c r="AK224" i="8"/>
  <c r="AI111" i="8"/>
  <c r="AJ111" i="8"/>
  <c r="AK111" i="8"/>
  <c r="AI140" i="8"/>
  <c r="AK140" i="8"/>
  <c r="AJ140" i="8"/>
  <c r="AK294" i="8"/>
  <c r="AJ294" i="8"/>
  <c r="AI294" i="8"/>
  <c r="AK102" i="8"/>
  <c r="AJ102" i="8"/>
  <c r="AI102" i="8"/>
  <c r="AH102" i="8" s="1"/>
  <c r="AJ243" i="8"/>
  <c r="AI243" i="8"/>
  <c r="AK243" i="8"/>
  <c r="AJ93" i="8"/>
  <c r="AK93" i="8"/>
  <c r="AI93" i="8"/>
  <c r="AJ95" i="8"/>
  <c r="AI95" i="8"/>
  <c r="AH95" i="8" s="1"/>
  <c r="AK95" i="8"/>
  <c r="AI25" i="8"/>
  <c r="AJ25" i="8"/>
  <c r="AK25" i="8"/>
  <c r="AJ110" i="8"/>
  <c r="AI110" i="8"/>
  <c r="AK110" i="8"/>
  <c r="AI88" i="8"/>
  <c r="AJ88" i="8"/>
  <c r="AK88" i="8"/>
  <c r="AK278" i="8"/>
  <c r="AJ278" i="8"/>
  <c r="AI278" i="8"/>
  <c r="AJ169" i="8"/>
  <c r="AI169" i="8"/>
  <c r="AK169" i="8"/>
  <c r="AI89" i="8"/>
  <c r="AJ89" i="8"/>
  <c r="AK89" i="8"/>
  <c r="AJ109" i="8"/>
  <c r="AK109" i="8"/>
  <c r="AI109" i="8"/>
  <c r="AI107" i="8"/>
  <c r="AJ107" i="8"/>
  <c r="AK107" i="8"/>
  <c r="AG287" i="8"/>
  <c r="AB287" i="8"/>
  <c r="AA219" i="8"/>
  <c r="AD219" i="8"/>
  <c r="AB60" i="8"/>
  <c r="AG60" i="8"/>
  <c r="AG132" i="8"/>
  <c r="AB132" i="8"/>
  <c r="AG309" i="8"/>
  <c r="AB309" i="8"/>
  <c r="AD306" i="8"/>
  <c r="AA306" i="8"/>
  <c r="AG100" i="8"/>
  <c r="AB100" i="8"/>
  <c r="AG114" i="8"/>
  <c r="AB114" i="8"/>
  <c r="AG235" i="8"/>
  <c r="AB235" i="8"/>
  <c r="Q26" i="8"/>
  <c r="R26" i="8"/>
  <c r="T26" i="8" s="1"/>
  <c r="AG249" i="8"/>
  <c r="AB249" i="8"/>
  <c r="AB216" i="8"/>
  <c r="AG216" i="8"/>
  <c r="AG329" i="8"/>
  <c r="AB329" i="8"/>
  <c r="AH37" i="8"/>
  <c r="AG27" i="8"/>
  <c r="AB27" i="8"/>
  <c r="Q25" i="8"/>
  <c r="R25" i="8"/>
  <c r="T25" i="8" s="1"/>
  <c r="AD288" i="8"/>
  <c r="AA288" i="8"/>
  <c r="AB151" i="8"/>
  <c r="AG151" i="8"/>
  <c r="AG91" i="8"/>
  <c r="AB91" i="8"/>
  <c r="AG325" i="8"/>
  <c r="AB325" i="8"/>
  <c r="AG211" i="8"/>
  <c r="AB211" i="8"/>
  <c r="AA245" i="8"/>
  <c r="AD245" i="8"/>
  <c r="AH130" i="8"/>
  <c r="AA99" i="8"/>
  <c r="AD99" i="8"/>
  <c r="AG290" i="8"/>
  <c r="AB290" i="8"/>
  <c r="AB126" i="8"/>
  <c r="AG126" i="8"/>
  <c r="AB61" i="8"/>
  <c r="AG61" i="8"/>
  <c r="AG222" i="8"/>
  <c r="AB222" i="8"/>
  <c r="AB121" i="8"/>
  <c r="AG121" i="8"/>
  <c r="AB225" i="8"/>
  <c r="AG225" i="8"/>
  <c r="AB181" i="8"/>
  <c r="AG181" i="8"/>
  <c r="AG43" i="8"/>
  <c r="AB43" i="8"/>
  <c r="AB203" i="8"/>
  <c r="AG203" i="8"/>
  <c r="AB248" i="8"/>
  <c r="AG248" i="8"/>
  <c r="AB304" i="8"/>
  <c r="AG304" i="8"/>
  <c r="AD187" i="8"/>
  <c r="AG85" i="8"/>
  <c r="AB85" i="8"/>
  <c r="AG66" i="8"/>
  <c r="AB66" i="8"/>
  <c r="AB74" i="8"/>
  <c r="AG74" i="8"/>
  <c r="AB131" i="8"/>
  <c r="AG131" i="8"/>
  <c r="AG35" i="8"/>
  <c r="AB35" i="8"/>
  <c r="AB331" i="8"/>
  <c r="AG331" i="8"/>
  <c r="AB242" i="8"/>
  <c r="AG242" i="8"/>
  <c r="AA71" i="8"/>
  <c r="AD71" i="8"/>
  <c r="AA270" i="8"/>
  <c r="AD270" i="8"/>
  <c r="AD258" i="8"/>
  <c r="AH351" i="8"/>
  <c r="AA32" i="8"/>
  <c r="AD32" i="8"/>
  <c r="AB226" i="8"/>
  <c r="AG226" i="8"/>
  <c r="AG45" i="8"/>
  <c r="AB45" i="8"/>
  <c r="AB40" i="8"/>
  <c r="AG40" i="8"/>
  <c r="AB200" i="8"/>
  <c r="AG200" i="8"/>
  <c r="AB79" i="8"/>
  <c r="AG79" i="8"/>
  <c r="AG173" i="8"/>
  <c r="AB173" i="8"/>
  <c r="AG21" i="8"/>
  <c r="AB21" i="8"/>
  <c r="AD298" i="8"/>
  <c r="AA298" i="8"/>
  <c r="AH103" i="8"/>
  <c r="AD285" i="8"/>
  <c r="AA285" i="8"/>
  <c r="AB185" i="8"/>
  <c r="AG185" i="8"/>
  <c r="AB76" i="8"/>
  <c r="AG76" i="8"/>
  <c r="AB263" i="8"/>
  <c r="AG263" i="8"/>
  <c r="AB170" i="8"/>
  <c r="AG170" i="8"/>
  <c r="AG207" i="8"/>
  <c r="AB207" i="8"/>
  <c r="AB119" i="8"/>
  <c r="AG119" i="8"/>
  <c r="AB137" i="8"/>
  <c r="AG137" i="8"/>
  <c r="Q50" i="8"/>
  <c r="R50" i="8"/>
  <c r="T50" i="8" s="1"/>
  <c r="T23" i="8"/>
  <c r="AB326" i="8"/>
  <c r="AG326" i="8"/>
  <c r="AA311" i="8"/>
  <c r="AD311" i="8"/>
  <c r="AG163" i="8"/>
  <c r="AB163" i="8"/>
  <c r="AG317" i="8"/>
  <c r="AB317" i="8"/>
  <c r="AG166" i="8"/>
  <c r="AB166" i="8"/>
  <c r="AG172" i="8"/>
  <c r="AB172" i="8"/>
  <c r="AG55" i="8"/>
  <c r="AB55" i="8"/>
  <c r="AA75" i="8"/>
  <c r="AD75" i="8"/>
  <c r="AG217" i="8"/>
  <c r="AB217" i="8"/>
  <c r="AG162" i="8"/>
  <c r="AB162" i="8"/>
  <c r="AB22" i="8"/>
  <c r="AG22" i="8"/>
  <c r="AB250" i="8"/>
  <c r="AG250" i="8"/>
  <c r="AB208" i="8"/>
  <c r="AG208" i="8"/>
  <c r="AD62" i="8"/>
  <c r="AA62" i="8"/>
  <c r="AB353" i="8"/>
  <c r="AG353" i="8"/>
  <c r="AH350" i="8"/>
  <c r="AD351" i="8"/>
  <c r="AA351" i="8"/>
  <c r="AH349" i="8"/>
  <c r="AA347" i="8"/>
  <c r="AD347" i="8"/>
  <c r="AH346" i="8"/>
  <c r="AH348" i="8"/>
  <c r="AH344" i="8"/>
  <c r="AH345" i="8"/>
  <c r="AH109" i="8" l="1"/>
  <c r="AA109" i="8" s="1"/>
  <c r="AH110" i="8"/>
  <c r="AA110" i="8" s="1"/>
  <c r="AH93" i="8"/>
  <c r="AD93" i="8" s="1"/>
  <c r="AH232" i="8"/>
  <c r="AH136" i="8"/>
  <c r="AA136" i="8" s="1"/>
  <c r="AH134" i="8"/>
  <c r="AH50" i="8"/>
  <c r="AA50" i="8" s="1"/>
  <c r="AB179" i="8"/>
  <c r="AG179" i="8"/>
  <c r="AD291" i="8"/>
  <c r="AA291" i="8"/>
  <c r="AB340" i="8"/>
  <c r="AG340" i="8"/>
  <c r="AB57" i="8"/>
  <c r="AG57" i="8"/>
  <c r="AD212" i="8"/>
  <c r="AA212" i="8"/>
  <c r="AB144" i="8"/>
  <c r="AG144" i="8"/>
  <c r="AG223" i="8"/>
  <c r="AB223" i="8"/>
  <c r="AG296" i="8"/>
  <c r="AB296" i="8"/>
  <c r="AD305" i="8"/>
  <c r="AA305" i="8"/>
  <c r="AH25" i="8"/>
  <c r="AA25" i="8" s="1"/>
  <c r="AH243" i="8"/>
  <c r="AA243" i="8" s="1"/>
  <c r="AH224" i="8"/>
  <c r="AH231" i="8"/>
  <c r="AD231" i="8" s="1"/>
  <c r="AH127" i="8"/>
  <c r="AA127" i="8" s="1"/>
  <c r="AH105" i="8"/>
  <c r="AA105" i="8" s="1"/>
  <c r="AH175" i="8"/>
  <c r="AH86" i="8"/>
  <c r="AA86" i="8" s="1"/>
  <c r="AA239" i="8"/>
  <c r="AD239" i="8"/>
  <c r="AG82" i="8"/>
  <c r="AB82" i="8"/>
  <c r="AH289" i="8"/>
  <c r="AD64" i="8"/>
  <c r="AA64" i="8"/>
  <c r="AB220" i="8"/>
  <c r="AG220" i="8"/>
  <c r="AG164" i="8"/>
  <c r="AB164" i="8"/>
  <c r="AA145" i="8"/>
  <c r="AD145" i="8"/>
  <c r="AD314" i="8"/>
  <c r="AA314" i="8"/>
  <c r="AH228" i="8"/>
  <c r="AD128" i="8"/>
  <c r="AA128" i="8"/>
  <c r="AG180" i="8"/>
  <c r="AB180" i="8"/>
  <c r="AA192" i="8"/>
  <c r="AD192" i="8"/>
  <c r="AA352" i="8"/>
  <c r="AD352" i="8"/>
  <c r="BB71" i="8"/>
  <c r="BA71" i="8"/>
  <c r="AZ71" i="8" s="1"/>
  <c r="AX71" i="8" s="1"/>
  <c r="BL73" i="8"/>
  <c r="AW74" i="8"/>
  <c r="AY73" i="8"/>
  <c r="BK72" i="8"/>
  <c r="BJ72" i="8" s="1"/>
  <c r="BI72" i="8" s="1"/>
  <c r="BH72" i="8" s="1"/>
  <c r="BG72" i="8" s="1"/>
  <c r="BF72" i="8" s="1"/>
  <c r="BE72" i="8" s="1"/>
  <c r="BD72" i="8" s="1"/>
  <c r="BC72" i="8" s="1"/>
  <c r="AG323" i="8"/>
  <c r="AB323" i="8"/>
  <c r="AB39" i="8"/>
  <c r="AG39" i="8"/>
  <c r="AB186" i="8"/>
  <c r="AG186" i="8"/>
  <c r="AB233" i="8"/>
  <c r="AG233" i="8"/>
  <c r="AG193" i="8"/>
  <c r="AB193" i="8"/>
  <c r="AB210" i="8"/>
  <c r="AG210" i="8"/>
  <c r="AH278" i="8"/>
  <c r="AA278" i="8" s="1"/>
  <c r="AH294" i="8"/>
  <c r="AB156" i="8"/>
  <c r="AG156" i="8"/>
  <c r="AG269" i="8"/>
  <c r="AB269" i="8"/>
  <c r="AB129" i="8"/>
  <c r="AG129" i="8"/>
  <c r="AG135" i="8"/>
  <c r="AB135" i="8"/>
  <c r="AB71" i="8"/>
  <c r="AG71" i="8"/>
  <c r="AB32" i="8"/>
  <c r="AG32" i="8"/>
  <c r="AH89" i="8"/>
  <c r="AG75" i="8"/>
  <c r="AB75" i="8"/>
  <c r="AH88" i="8"/>
  <c r="AD102" i="8"/>
  <c r="AA102" i="8"/>
  <c r="AA244" i="8"/>
  <c r="AD244" i="8"/>
  <c r="AH97" i="8"/>
  <c r="AH92" i="8"/>
  <c r="AH84" i="8"/>
  <c r="AB245" i="8"/>
  <c r="AG245" i="8"/>
  <c r="AH107" i="8"/>
  <c r="AH169" i="8"/>
  <c r="AH152" i="8"/>
  <c r="AH155" i="8"/>
  <c r="AH56" i="8"/>
  <c r="AH157" i="8"/>
  <c r="AH26" i="8"/>
  <c r="AH118" i="8"/>
  <c r="AH150" i="8"/>
  <c r="AD232" i="8"/>
  <c r="AA232" i="8"/>
  <c r="AD136" i="8"/>
  <c r="AA134" i="8"/>
  <c r="AD134" i="8"/>
  <c r="AD50" i="8"/>
  <c r="AG258" i="8"/>
  <c r="AB258" i="8"/>
  <c r="AD109" i="8"/>
  <c r="AA294" i="8"/>
  <c r="AD294" i="8"/>
  <c r="AH215" i="8"/>
  <c r="AH205" i="8"/>
  <c r="AD37" i="8"/>
  <c r="AA37" i="8"/>
  <c r="AG62" i="8"/>
  <c r="AB62" i="8"/>
  <c r="AB285" i="8"/>
  <c r="AG285" i="8"/>
  <c r="AG306" i="8"/>
  <c r="AB306" i="8"/>
  <c r="AH111" i="8"/>
  <c r="AG311" i="8"/>
  <c r="AB311" i="8"/>
  <c r="AH117" i="8"/>
  <c r="AH218" i="8"/>
  <c r="AH113" i="8"/>
  <c r="AA93" i="8"/>
  <c r="AG270" i="8"/>
  <c r="AB270" i="8"/>
  <c r="AB288" i="8"/>
  <c r="AG288" i="8"/>
  <c r="AG219" i="8"/>
  <c r="AB219" i="8"/>
  <c r="AD104" i="8"/>
  <c r="AA104" i="8"/>
  <c r="AH171" i="8"/>
  <c r="AD313" i="8"/>
  <c r="AA313" i="8"/>
  <c r="AH115" i="8"/>
  <c r="AD101" i="8"/>
  <c r="AA101" i="8"/>
  <c r="AD103" i="8"/>
  <c r="AA103" i="8"/>
  <c r="AH237" i="8"/>
  <c r="AH106" i="8"/>
  <c r="AH310" i="8"/>
  <c r="AD224" i="8"/>
  <c r="AA224" i="8"/>
  <c r="AA231" i="8"/>
  <c r="AD127" i="8"/>
  <c r="AD105" i="8"/>
  <c r="AD175" i="8"/>
  <c r="AA175" i="8"/>
  <c r="AD86" i="8"/>
  <c r="AB99" i="8"/>
  <c r="AG99" i="8"/>
  <c r="AD243" i="8"/>
  <c r="AD130" i="8"/>
  <c r="AA130" i="8"/>
  <c r="AH142" i="8"/>
  <c r="AH295" i="8"/>
  <c r="AH276" i="8"/>
  <c r="AG298" i="8"/>
  <c r="AB298" i="8"/>
  <c r="AB187" i="8"/>
  <c r="AG187" i="8"/>
  <c r="R18" i="8"/>
  <c r="E14" i="8"/>
  <c r="AD95" i="8"/>
  <c r="AA95" i="8"/>
  <c r="AH140" i="8"/>
  <c r="AH96" i="8"/>
  <c r="AH80" i="8"/>
  <c r="AG351" i="8"/>
  <c r="AB351" i="8"/>
  <c r="AA349" i="8"/>
  <c r="AD349" i="8"/>
  <c r="AA350" i="8"/>
  <c r="AD350" i="8"/>
  <c r="AD345" i="8"/>
  <c r="AA345" i="8"/>
  <c r="AA344" i="8"/>
  <c r="AD344" i="8"/>
  <c r="AA348" i="8"/>
  <c r="AD348" i="8"/>
  <c r="AD346" i="8"/>
  <c r="AA346" i="8"/>
  <c r="AB347" i="8"/>
  <c r="AG347" i="8"/>
  <c r="AA228" i="8" l="1"/>
  <c r="AD228" i="8"/>
  <c r="AB305" i="8"/>
  <c r="AG305" i="8"/>
  <c r="AB212" i="8"/>
  <c r="AG212" i="8"/>
  <c r="AD25" i="8"/>
  <c r="AG314" i="8"/>
  <c r="AB314" i="8"/>
  <c r="AB64" i="8"/>
  <c r="AG64" i="8"/>
  <c r="AA289" i="8"/>
  <c r="AD289" i="8"/>
  <c r="AG192" i="8"/>
  <c r="AB192" i="8"/>
  <c r="AD110" i="8"/>
  <c r="AB145" i="8"/>
  <c r="AG145" i="8"/>
  <c r="AB128" i="8"/>
  <c r="AG128" i="8"/>
  <c r="AB291" i="8"/>
  <c r="AG291" i="8"/>
  <c r="AB239" i="8"/>
  <c r="AG239" i="8"/>
  <c r="AB352" i="8"/>
  <c r="AG352" i="8"/>
  <c r="BB72" i="8"/>
  <c r="BA72" i="8"/>
  <c r="AY74" i="8"/>
  <c r="BL74" i="8"/>
  <c r="AW75" i="8"/>
  <c r="BK73" i="8"/>
  <c r="BJ73" i="8"/>
  <c r="BI73" i="8" s="1"/>
  <c r="BH73" i="8" s="1"/>
  <c r="BG73" i="8" s="1"/>
  <c r="BF73" i="8" s="1"/>
  <c r="BE73" i="8" s="1"/>
  <c r="BD73" i="8" s="1"/>
  <c r="BC73" i="8" s="1"/>
  <c r="AD278" i="8"/>
  <c r="AG37" i="8"/>
  <c r="AB37" i="8"/>
  <c r="AB86" i="8"/>
  <c r="AG86" i="8"/>
  <c r="AB278" i="8"/>
  <c r="AG278" i="8"/>
  <c r="AD97" i="8"/>
  <c r="AA97" i="8"/>
  <c r="AA142" i="8"/>
  <c r="AD142" i="8"/>
  <c r="AG231" i="8"/>
  <c r="AB231" i="8"/>
  <c r="AB101" i="8"/>
  <c r="AG101" i="8"/>
  <c r="AG93" i="8"/>
  <c r="AB93" i="8"/>
  <c r="AA205" i="8"/>
  <c r="AD205" i="8"/>
  <c r="AA152" i="8"/>
  <c r="AD152" i="8"/>
  <c r="AB104" i="8"/>
  <c r="AG104" i="8"/>
  <c r="AA56" i="8"/>
  <c r="AD56" i="8"/>
  <c r="AD295" i="8"/>
  <c r="AA295" i="8"/>
  <c r="AA111" i="8"/>
  <c r="AD111" i="8"/>
  <c r="AD155" i="8"/>
  <c r="AA155" i="8"/>
  <c r="AD89" i="8"/>
  <c r="AA89" i="8"/>
  <c r="AA80" i="8"/>
  <c r="AD80" i="8"/>
  <c r="AG130" i="8"/>
  <c r="AB130" i="8"/>
  <c r="AB175" i="8"/>
  <c r="AG175" i="8"/>
  <c r="AB224" i="8"/>
  <c r="AG224" i="8"/>
  <c r="AA215" i="8"/>
  <c r="AD215" i="8"/>
  <c r="AB50" i="8"/>
  <c r="AG50" i="8"/>
  <c r="AB110" i="8"/>
  <c r="AG110" i="8"/>
  <c r="AA169" i="8"/>
  <c r="AD169" i="8"/>
  <c r="AB244" i="8"/>
  <c r="AG244" i="8"/>
  <c r="AB127" i="8"/>
  <c r="AG127" i="8"/>
  <c r="AD96" i="8"/>
  <c r="AA96" i="8"/>
  <c r="AA115" i="8"/>
  <c r="AD115" i="8"/>
  <c r="AA150" i="8"/>
  <c r="AD150" i="8"/>
  <c r="AB102" i="8"/>
  <c r="AG102" i="8"/>
  <c r="AA140" i="8"/>
  <c r="AD140" i="8"/>
  <c r="AG243" i="8"/>
  <c r="AB243" i="8"/>
  <c r="AD310" i="8"/>
  <c r="AA310" i="8"/>
  <c r="AB134" i="8"/>
  <c r="AG134" i="8"/>
  <c r="AB95" i="8"/>
  <c r="AG95" i="8"/>
  <c r="AA106" i="8"/>
  <c r="AD106" i="8"/>
  <c r="AD117" i="8"/>
  <c r="AA117" i="8"/>
  <c r="AD26" i="8"/>
  <c r="AA26" i="8"/>
  <c r="AA88" i="8"/>
  <c r="AD88" i="8"/>
  <c r="AB25" i="8"/>
  <c r="AG25" i="8"/>
  <c r="AG103" i="8"/>
  <c r="AB103" i="8"/>
  <c r="AB232" i="8"/>
  <c r="AG232" i="8"/>
  <c r="AA113" i="8"/>
  <c r="AD113" i="8"/>
  <c r="AD107" i="8"/>
  <c r="AA107" i="8"/>
  <c r="AB105" i="8"/>
  <c r="AG105" i="8"/>
  <c r="AB313" i="8"/>
  <c r="AG313" i="8"/>
  <c r="AA218" i="8"/>
  <c r="AD218" i="8"/>
  <c r="AB294" i="8"/>
  <c r="AG294" i="8"/>
  <c r="AA118" i="8"/>
  <c r="AD118" i="8"/>
  <c r="AA237" i="8"/>
  <c r="AD237" i="8"/>
  <c r="AD171" i="8"/>
  <c r="AA171" i="8"/>
  <c r="AG109" i="8"/>
  <c r="AB109" i="8"/>
  <c r="AG136" i="8"/>
  <c r="AB136" i="8"/>
  <c r="AA157" i="8"/>
  <c r="AD157" i="8"/>
  <c r="AA84" i="8"/>
  <c r="AD84" i="8"/>
  <c r="AD276" i="8"/>
  <c r="AA276" i="8"/>
  <c r="AA92" i="8"/>
  <c r="AD92" i="8"/>
  <c r="AG350" i="8"/>
  <c r="AB350" i="8"/>
  <c r="AG349" i="8"/>
  <c r="AB349" i="8"/>
  <c r="AG344" i="8"/>
  <c r="AB344" i="8"/>
  <c r="AB346" i="8"/>
  <c r="AG346" i="8"/>
  <c r="AG348" i="8"/>
  <c r="AB348" i="8"/>
  <c r="AG345" i="8"/>
  <c r="AB345" i="8"/>
  <c r="AB289" i="8" l="1"/>
  <c r="AG289" i="8"/>
  <c r="AB228" i="8"/>
  <c r="AG228" i="8"/>
  <c r="AW76" i="8"/>
  <c r="AY75" i="8"/>
  <c r="BL75" i="8"/>
  <c r="BK74" i="8"/>
  <c r="BJ74" i="8" s="1"/>
  <c r="BI74" i="8" s="1"/>
  <c r="BH74" i="8" s="1"/>
  <c r="BG74" i="8" s="1"/>
  <c r="BF74" i="8" s="1"/>
  <c r="BE74" i="8" s="1"/>
  <c r="BD74" i="8" s="1"/>
  <c r="BC74" i="8" s="1"/>
  <c r="BA73" i="8"/>
  <c r="BB73" i="8"/>
  <c r="AZ72" i="8"/>
  <c r="AX72" i="8" s="1"/>
  <c r="AB237" i="8"/>
  <c r="AG237" i="8"/>
  <c r="AB152" i="8"/>
  <c r="AG152" i="8"/>
  <c r="AB117" i="8"/>
  <c r="AG117" i="8"/>
  <c r="AB310" i="8"/>
  <c r="AG310" i="8"/>
  <c r="AG295" i="8"/>
  <c r="AB295" i="8"/>
  <c r="AG92" i="8"/>
  <c r="AB92" i="8"/>
  <c r="AG118" i="8"/>
  <c r="AB118" i="8"/>
  <c r="AG150" i="8"/>
  <c r="AB150" i="8"/>
  <c r="AG215" i="8"/>
  <c r="AB215" i="8"/>
  <c r="AB80" i="8"/>
  <c r="AG80" i="8"/>
  <c r="AB205" i="8"/>
  <c r="AG205" i="8"/>
  <c r="AB142" i="8"/>
  <c r="AG142" i="8"/>
  <c r="AB276" i="8"/>
  <c r="AG276" i="8"/>
  <c r="AG107" i="8"/>
  <c r="AB107" i="8"/>
  <c r="AB89" i="8"/>
  <c r="AG89" i="8"/>
  <c r="AG97" i="8"/>
  <c r="AB97" i="8"/>
  <c r="AG169" i="8"/>
  <c r="AB169" i="8"/>
  <c r="AB106" i="8"/>
  <c r="AG106" i="8"/>
  <c r="AB115" i="8"/>
  <c r="AG115" i="8"/>
  <c r="AG56" i="8"/>
  <c r="AB56" i="8"/>
  <c r="AB171" i="8"/>
  <c r="AG171" i="8"/>
  <c r="AB96" i="8"/>
  <c r="AG96" i="8"/>
  <c r="AG155" i="8"/>
  <c r="AB155" i="8"/>
  <c r="AB84" i="8"/>
  <c r="AG84" i="8"/>
  <c r="AB218" i="8"/>
  <c r="AG218" i="8"/>
  <c r="AB113" i="8"/>
  <c r="AG113" i="8"/>
  <c r="AG88" i="8"/>
  <c r="AB88" i="8"/>
  <c r="AB140" i="8"/>
  <c r="AG140" i="8"/>
  <c r="AG26" i="8"/>
  <c r="AB26" i="8"/>
  <c r="AB157" i="8"/>
  <c r="AG157" i="8"/>
  <c r="AG111" i="8"/>
  <c r="AB111" i="8"/>
  <c r="AC11" i="8" l="1"/>
  <c r="BA74" i="8"/>
  <c r="AZ74" i="8" s="1"/>
  <c r="AX74" i="8" s="1"/>
  <c r="BB74" i="8"/>
  <c r="AW77" i="8"/>
  <c r="AY76" i="8"/>
  <c r="BL76" i="8"/>
  <c r="BK76" i="8" s="1"/>
  <c r="BJ76" i="8" s="1"/>
  <c r="BI76" i="8" s="1"/>
  <c r="BH76" i="8" s="1"/>
  <c r="BG76" i="8" s="1"/>
  <c r="BF76" i="8" s="1"/>
  <c r="BE76" i="8" s="1"/>
  <c r="BD76" i="8" s="1"/>
  <c r="BC76" i="8" s="1"/>
  <c r="BK75" i="8"/>
  <c r="BJ75" i="8"/>
  <c r="BI75" i="8" s="1"/>
  <c r="BH75" i="8" s="1"/>
  <c r="BG75" i="8" s="1"/>
  <c r="BF75" i="8" s="1"/>
  <c r="BE75" i="8" s="1"/>
  <c r="BD75" i="8" s="1"/>
  <c r="BC75" i="8" s="1"/>
  <c r="AZ73" i="8"/>
  <c r="AX73" i="8" s="1"/>
  <c r="BB75" i="8" l="1"/>
  <c r="BA75" i="8"/>
  <c r="BA76" i="8"/>
  <c r="AZ76" i="8" s="1"/>
  <c r="AX76" i="8" s="1"/>
  <c r="BB76" i="8"/>
  <c r="AY77" i="8"/>
  <c r="AW78" i="8"/>
  <c r="BL77" i="8"/>
  <c r="BK77" i="8" l="1"/>
  <c r="BJ77" i="8" s="1"/>
  <c r="BI77" i="8" s="1"/>
  <c r="BH77" i="8" s="1"/>
  <c r="BG77" i="8" s="1"/>
  <c r="BF77" i="8" s="1"/>
  <c r="BE77" i="8" s="1"/>
  <c r="BD77" i="8" s="1"/>
  <c r="BC77" i="8" s="1"/>
  <c r="AW79" i="8"/>
  <c r="AY78" i="8"/>
  <c r="BL78" i="8"/>
  <c r="AZ75" i="8"/>
  <c r="AX75" i="8" s="1"/>
  <c r="BB77" i="8" l="1"/>
  <c r="BA77" i="8"/>
  <c r="BK78" i="8"/>
  <c r="BJ78" i="8"/>
  <c r="BI78" i="8" s="1"/>
  <c r="BH78" i="8" s="1"/>
  <c r="BG78" i="8" s="1"/>
  <c r="BF78" i="8" s="1"/>
  <c r="BE78" i="8" s="1"/>
  <c r="BD78" i="8" s="1"/>
  <c r="BC78" i="8" s="1"/>
  <c r="AY79" i="8"/>
  <c r="BL79" i="8"/>
  <c r="BA78" i="8" l="1"/>
  <c r="AZ78" i="8" s="1"/>
  <c r="AX78" i="8" s="1"/>
  <c r="BB78" i="8"/>
  <c r="BK79" i="8"/>
  <c r="BJ79" i="8" s="1"/>
  <c r="BI79" i="8" s="1"/>
  <c r="BH79" i="8" s="1"/>
  <c r="BG79" i="8" s="1"/>
  <c r="BF79" i="8" s="1"/>
  <c r="BE79" i="8" s="1"/>
  <c r="BD79" i="8" s="1"/>
  <c r="BC79" i="8" s="1"/>
  <c r="AZ77" i="8"/>
  <c r="AX77" i="8" s="1"/>
  <c r="BA79" i="8" l="1"/>
  <c r="AZ79" i="8" s="1"/>
  <c r="AX79" i="8" s="1"/>
  <c r="BB79" i="8"/>
</calcChain>
</file>

<file path=xl/sharedStrings.xml><?xml version="1.0" encoding="utf-8"?>
<sst xmlns="http://schemas.openxmlformats.org/spreadsheetml/2006/main" count="7675" uniqueCount="1152">
  <si>
    <t>IBVS 6196</t>
  </si>
  <si>
    <t>VSB 060</t>
  </si>
  <si>
    <t>LiTE resid</t>
  </si>
  <si>
    <t>IBVS 6209</t>
  </si>
  <si>
    <t>OEJV 0179</t>
  </si>
  <si>
    <t>Add P / 2</t>
  </si>
  <si>
    <t>diff²</t>
  </si>
  <si>
    <t>Epoch =</t>
  </si>
  <si>
    <t>error</t>
  </si>
  <si>
    <t>EW/KW</t>
  </si>
  <si>
    <t>Fitted</t>
  </si>
  <si>
    <t>GCVS 4</t>
  </si>
  <si>
    <t>GCVS 4 Ephem.</t>
  </si>
  <si>
    <t>IBVS 1767</t>
  </si>
  <si>
    <t>IBVS 4222</t>
  </si>
  <si>
    <t>IBVS 4472</t>
  </si>
  <si>
    <t>IS THIS CORRECT?</t>
  </si>
  <si>
    <t>Last epoch =</t>
  </si>
  <si>
    <t>LO And</t>
  </si>
  <si>
    <t>n</t>
  </si>
  <si>
    <t>n'</t>
  </si>
  <si>
    <t>na</t>
  </si>
  <si>
    <t>New Ephemeris =</t>
  </si>
  <si>
    <t>New Epoch</t>
  </si>
  <si>
    <t>New Period =</t>
  </si>
  <si>
    <t>O-C</t>
  </si>
  <si>
    <t>Period =</t>
  </si>
  <si>
    <t>Quadr</t>
  </si>
  <si>
    <t>Quadr. term =</t>
  </si>
  <si>
    <t>RHN 2000</t>
  </si>
  <si>
    <t>Rounding tolerance =</t>
  </si>
  <si>
    <t>Series C</t>
  </si>
  <si>
    <t>Slope =</t>
  </si>
  <si>
    <t>Source</t>
  </si>
  <si>
    <t>Sum diff² =</t>
  </si>
  <si>
    <t>ToM</t>
  </si>
  <si>
    <t>Typ</t>
  </si>
  <si>
    <t>--Working ---</t>
  </si>
  <si>
    <t>Y1</t>
  </si>
  <si>
    <t>Y2</t>
  </si>
  <si>
    <t>Y3</t>
  </si>
  <si>
    <t>Date</t>
  </si>
  <si>
    <t>System Type:</t>
  </si>
  <si>
    <t>GCVS 4 Eph.</t>
  </si>
  <si>
    <t>--- Working ----</t>
  </si>
  <si>
    <t>LS Intercept =</t>
  </si>
  <si>
    <t>LS Slope =</t>
  </si>
  <si>
    <t>LS Quadr term =</t>
  </si>
  <si>
    <t>New epoch =</t>
  </si>
  <si>
    <t>Linear</t>
  </si>
  <si>
    <t>Quadratic</t>
  </si>
  <si>
    <t>IBVS 5040</t>
  </si>
  <si>
    <t>Lin. Fit</t>
  </si>
  <si>
    <t>Q. fit</t>
  </si>
  <si>
    <t>Misc</t>
  </si>
  <si>
    <t>IBVS 5016</t>
  </si>
  <si>
    <t>Locher K</t>
  </si>
  <si>
    <t>BBSAG Bull.45</t>
  </si>
  <si>
    <t>B</t>
  </si>
  <si>
    <t>BBSAG Bull.48</t>
  </si>
  <si>
    <t>Ralincourt P</t>
  </si>
  <si>
    <t>BBSAG Bull.73</t>
  </si>
  <si>
    <t>Wils P</t>
  </si>
  <si>
    <t>BBSAG Bull.80</t>
  </si>
  <si>
    <t>BBSAG Bull.82</t>
  </si>
  <si>
    <t>Fabregat J</t>
  </si>
  <si>
    <t>BBSAG Bull.90</t>
  </si>
  <si>
    <t>Peter H</t>
  </si>
  <si>
    <t>BBSAG Bull.91</t>
  </si>
  <si>
    <t>BBSAG Bull.92</t>
  </si>
  <si>
    <t>BBSAG Bull.93</t>
  </si>
  <si>
    <t>BBSAG Bull.94</t>
  </si>
  <si>
    <t>BBSAG Bull.95</t>
  </si>
  <si>
    <t>BBSAG Bull.96</t>
  </si>
  <si>
    <t>Acerbi F</t>
  </si>
  <si>
    <t>BBSAG Bull.97</t>
  </si>
  <si>
    <t>BBSAG Bull.98</t>
  </si>
  <si>
    <t>Boninsegna R</t>
  </si>
  <si>
    <t>BBSAG Bull.99</t>
  </si>
  <si>
    <t>Russeil D</t>
  </si>
  <si>
    <t>Joussain Ch</t>
  </si>
  <si>
    <t>BBSAG Bull.101</t>
  </si>
  <si>
    <t>BBSAG Bull.102</t>
  </si>
  <si>
    <t>Martignoni M</t>
  </si>
  <si>
    <t>BBSAG Bull.113</t>
  </si>
  <si>
    <t>BBSAG Bull.110</t>
  </si>
  <si>
    <t>BBSAG Bull.114</t>
  </si>
  <si>
    <t>Diethelm R</t>
  </si>
  <si>
    <t>BBSAG Bull.115</t>
  </si>
  <si>
    <t>BBSAG Bull.116</t>
  </si>
  <si>
    <t>BBSAG</t>
  </si>
  <si>
    <t>Nelson</t>
  </si>
  <si>
    <t>I</t>
  </si>
  <si>
    <t>IBVS 5371</t>
  </si>
  <si>
    <t>IBVS 5583</t>
  </si>
  <si>
    <t>II</t>
  </si>
  <si>
    <t>IBVS 5378</t>
  </si>
  <si>
    <t>IBVS 5296</t>
  </si>
  <si>
    <t>IBVS 5657</t>
  </si>
  <si>
    <t>IBVS 5676</t>
  </si>
  <si>
    <t>LO And / gsc 3637-0416</t>
  </si>
  <si>
    <t># of data points:</t>
  </si>
  <si>
    <t>IBVS 5731</t>
  </si>
  <si>
    <t>IBVS 5767</t>
  </si>
  <si>
    <t>IBVS 5746</t>
  </si>
  <si>
    <t>IBVS 5777</t>
  </si>
  <si>
    <t>IBVS 5761</t>
  </si>
  <si>
    <t>IBVS 5814</t>
  </si>
  <si>
    <t>IBVS 5791</t>
  </si>
  <si>
    <t>IBVS 5871</t>
  </si>
  <si>
    <t>OEJV 0074</t>
  </si>
  <si>
    <t>CCD+V</t>
  </si>
  <si>
    <t>CCD</t>
  </si>
  <si>
    <t>IBVS 5874</t>
  </si>
  <si>
    <t>IBVS 5898</t>
  </si>
  <si>
    <t>Lin. Fit1</t>
  </si>
  <si>
    <t>IBVS 5980</t>
  </si>
  <si>
    <t>IBVS 5965</t>
  </si>
  <si>
    <t>IBVS 5960</t>
  </si>
  <si>
    <t>IBVS 5918</t>
  </si>
  <si>
    <t>IBVS 6042</t>
  </si>
  <si>
    <t>IBVS 6044</t>
  </si>
  <si>
    <t>IBVS 6050</t>
  </si>
  <si>
    <t>OEJV 0160</t>
  </si>
  <si>
    <t>IBVS 6075</t>
  </si>
  <si>
    <t>Nelson unpubl</t>
  </si>
  <si>
    <t>pg</t>
  </si>
  <si>
    <t>vis</t>
  </si>
  <si>
    <t>Dworak S.W. (2003)</t>
  </si>
  <si>
    <t>BBSAG Bull.110,</t>
  </si>
  <si>
    <t>BBSAG Bull.114,</t>
  </si>
  <si>
    <t>BBSAG Bull. 126,</t>
  </si>
  <si>
    <t>BBSAG Bull. 127</t>
  </si>
  <si>
    <t>Berthold T. &amp; Boninsegna, R.(1985)</t>
  </si>
  <si>
    <t>Diethelm &amp; Gautschy (1980)</t>
  </si>
  <si>
    <t>Boninsegna, R. (1983)</t>
  </si>
  <si>
    <t>Isles, J.E. (1986)</t>
  </si>
  <si>
    <t>Isles, J.E. (1992)</t>
  </si>
  <si>
    <t>Hubscher, J. et al. (1993)</t>
  </si>
  <si>
    <t>Hubscher, J. et al. (1994)</t>
  </si>
  <si>
    <t>Agerer &amp; H¨ ubscher (1995)</t>
  </si>
  <si>
    <t>Agerer &amp; H¨ ubscher (1997)</t>
  </si>
  <si>
    <t>Agerer &amp; Hubscher (2001)</t>
  </si>
  <si>
    <t>Nelson R.H. (2001)</t>
  </si>
  <si>
    <t>Safar, J. (2003)</t>
  </si>
  <si>
    <t>Agerer &amp; Hubscher (2002)</t>
  </si>
  <si>
    <t>Nelson R.H. (2003)</t>
  </si>
  <si>
    <t>Zejda, M. (2004)</t>
  </si>
  <si>
    <t>Nagai, K. (2004)</t>
  </si>
  <si>
    <t>PE</t>
  </si>
  <si>
    <t>Data from Gurol &amp; Muyesseroglu 2005AN, 326, 43</t>
  </si>
  <si>
    <t>BAD?</t>
  </si>
  <si>
    <t>s5</t>
  </si>
  <si>
    <t>s6</t>
  </si>
  <si>
    <t>My time zone &gt;&gt;&gt;&gt;&gt;</t>
  </si>
  <si>
    <t>(PST=8, PDT=MDT=7, MDT=CST=6, etc.)</t>
  </si>
  <si>
    <t>Start of linear fit</t>
  </si>
  <si>
    <t>End of linear fit</t>
  </si>
  <si>
    <t>Add cycle</t>
  </si>
  <si>
    <t>JD today</t>
  </si>
  <si>
    <t>Old Cycle</t>
  </si>
  <si>
    <t>New Cycle</t>
  </si>
  <si>
    <t>Next ToM</t>
  </si>
  <si>
    <t>Q_fit</t>
  </si>
  <si>
    <r>
      <t>diff</t>
    </r>
    <r>
      <rPr>
        <vertAlign val="superscript"/>
        <sz val="10"/>
        <rFont val="Arial"/>
        <family val="2"/>
      </rPr>
      <t>2</t>
    </r>
  </si>
  <si>
    <t>wt</t>
  </si>
  <si>
    <r>
      <t>wt.diff</t>
    </r>
    <r>
      <rPr>
        <vertAlign val="superscript"/>
        <sz val="10"/>
        <rFont val="Arial"/>
        <family val="2"/>
      </rPr>
      <t>2</t>
    </r>
  </si>
  <si>
    <t>M</t>
  </si>
  <si>
    <t xml:space="preserve">P3 = </t>
  </si>
  <si>
    <t>days</t>
  </si>
  <si>
    <t>years</t>
  </si>
  <si>
    <t>Quad</t>
  </si>
  <si>
    <t>days/year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</si>
  <si>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</si>
  <si>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</si>
  <si>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</si>
  <si>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</si>
  <si>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</si>
  <si>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</si>
  <si>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</si>
  <si>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</si>
  <si>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</si>
  <si>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</si>
  <si>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</si>
  <si>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</si>
  <si>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</si>
  <si>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</si>
  <si>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</si>
  <si>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</si>
  <si>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</si>
  <si>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</si>
  <si>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</si>
  <si>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</si>
  <si>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</si>
  <si>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1-e^2</t>
  </si>
  <si>
    <t>e sin nu_o</t>
  </si>
  <si>
    <t>a12 sin I =</t>
  </si>
  <si>
    <t>km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</si>
  <si>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</si>
  <si>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</si>
  <si>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</si>
  <si>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</si>
  <si>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</si>
  <si>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</si>
  <si>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</si>
  <si>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</si>
  <si>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 xml:space="preserve">dP/dt = 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</si>
  <si>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</si>
  <si>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</si>
  <si>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</si>
  <si>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</si>
  <si>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</si>
  <si>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</si>
  <si>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</si>
  <si>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degrees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</si>
  <si>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</si>
  <si>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G&amp;Z 2004</t>
  </si>
  <si>
    <t>My fit</t>
  </si>
  <si>
    <t>AU</t>
  </si>
  <si>
    <t>Q resid</t>
  </si>
  <si>
    <t>New fit</t>
  </si>
  <si>
    <t>to row 250</t>
  </si>
  <si>
    <t>to row 300</t>
  </si>
  <si>
    <t>My fit A(3)</t>
  </si>
  <si>
    <t>My fit, my elements (HJDo, Per)</t>
  </si>
  <si>
    <t>Elements of G &amp; M (2004), Their Fit</t>
  </si>
  <si>
    <t>Elements of G &amp; M (2004), My Extended Fit</t>
  </si>
  <si>
    <t>This study</t>
  </si>
  <si>
    <t>G &amp; M (2004)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</si>
  <si>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</si>
  <si>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</t>
    </r>
    <r>
      <rPr>
        <vertAlign val="subscript"/>
        <sz val="10"/>
        <color indexed="20"/>
        <rFont val="Arial"/>
        <family val="2"/>
      </rPr>
      <t>13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</si>
  <si>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</si>
  <si>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sol. mass</t>
  </si>
  <si>
    <r>
      <t>inclin i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</si>
  <si>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mass 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</si>
  <si>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mass 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</t>
    </r>
  </si>
  <si>
    <r>
      <t>mass 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</si>
  <si>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dm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/dt =</t>
    </r>
  </si>
  <si>
    <t>s.m./year</t>
  </si>
  <si>
    <t>G&amp;M 2005</t>
  </si>
  <si>
    <r>
      <t>a</t>
    </r>
    <r>
      <rPr>
        <vertAlign val="subscript"/>
        <sz val="10"/>
        <rFont val="Arial"/>
        <family val="2"/>
      </rPr>
      <t>13</t>
    </r>
    <r>
      <rPr>
        <sz val="10"/>
        <rFont val="Arial"/>
        <family val="2"/>
      </rPr>
      <t xml:space="preserve"> =</t>
    </r>
  </si>
  <si>
    <r>
      <t>a</t>
    </r>
    <r>
      <rPr>
        <vertAlign val="subscript"/>
        <sz val="10"/>
        <rFont val="Arial"/>
        <family val="2"/>
      </rPr>
      <t>13</t>
    </r>
    <r>
      <rPr>
        <sz val="10"/>
        <rFont val="Arial"/>
        <family val="2"/>
      </rPr>
      <t xml:space="preserve"> sin i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</si>
  <si>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r>
      <t>i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</si>
  <si>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t>A =</t>
  </si>
  <si>
    <t>c =</t>
  </si>
  <si>
    <t>1 day =</t>
  </si>
  <si>
    <t xml:space="preserve">1 AU = </t>
  </si>
  <si>
    <t xml:space="preserve">Gűrol &amp; Műyesseroğlu (2005) </t>
  </si>
  <si>
    <t>Elements of G &amp; M (2004), Their QuadraticFit</t>
  </si>
  <si>
    <t>post</t>
  </si>
  <si>
    <t>G&amp;M (2005)</t>
  </si>
  <si>
    <t>IBVS 6118</t>
  </si>
  <si>
    <t>IBVS 6152</t>
  </si>
  <si>
    <t>OEJV 0165</t>
  </si>
  <si>
    <t>5,00E-05</t>
  </si>
  <si>
    <t>OEJV 0168</t>
  </si>
  <si>
    <t>IBVS 5984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</si>
  <si>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</si>
  <si>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</si>
  <si>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</si>
  <si>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</si>
  <si>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</si>
  <si>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</si>
  <si>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</si>
  <si>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F </t>
  </si>
  <si>
    <t>2436458.437 </t>
  </si>
  <si>
    <t> 11.09.1958 22:29 </t>
  </si>
  <si>
    <t> 0.314 </t>
  </si>
  <si>
    <t> T.Berthold </t>
  </si>
  <si>
    <t> MHAR 19.3 </t>
  </si>
  <si>
    <t>2437904.460 </t>
  </si>
  <si>
    <t> 27.08.1962 23:02 </t>
  </si>
  <si>
    <t> 0.274 </t>
  </si>
  <si>
    <t>2438255.592 </t>
  </si>
  <si>
    <t> 14.08.1963 02:12 </t>
  </si>
  <si>
    <t> 0.258 </t>
  </si>
  <si>
    <t>2439035.478 </t>
  </si>
  <si>
    <t> 01.10.1965 23:28 </t>
  </si>
  <si>
    <t> 0.236 </t>
  </si>
  <si>
    <t>2440419.494 </t>
  </si>
  <si>
    <t> 16.07.1969 23:51 </t>
  </si>
  <si>
    <t> 0.201 </t>
  </si>
  <si>
    <t>2440828.458 </t>
  </si>
  <si>
    <t> 29.08.1970 22:59 </t>
  </si>
  <si>
    <t> 0.190 </t>
  </si>
  <si>
    <t>2442830.304 </t>
  </si>
  <si>
    <t> 21.02.1976 19:17 </t>
  </si>
  <si>
    <t> 0.146 </t>
  </si>
  <si>
    <t>2444081.557 </t>
  </si>
  <si>
    <t> 27.07.1979 01:22 </t>
  </si>
  <si>
    <t> 0.123 </t>
  </si>
  <si>
    <t>E </t>
  </si>
  <si>
    <t>?</t>
  </si>
  <si>
    <t> R.Diethelm </t>
  </si>
  <si>
    <t> GEOS 11 </t>
  </si>
  <si>
    <t>2444087.461 </t>
  </si>
  <si>
    <t> 01.08.1979 23:03 </t>
  </si>
  <si>
    <t> 0.130 </t>
  </si>
  <si>
    <t>2444142.422 </t>
  </si>
  <si>
    <t> 25.09.1979 22:07 </t>
  </si>
  <si>
    <t> 0.117 </t>
  </si>
  <si>
    <t>2444812.571 </t>
  </si>
  <si>
    <t> 27.07.1981 01:42 </t>
  </si>
  <si>
    <t> 0.116 </t>
  </si>
  <si>
    <t>V </t>
  </si>
  <si>
    <t> P.Matagne </t>
  </si>
  <si>
    <t>2444812.578 </t>
  </si>
  <si>
    <t> 27.07.1981 01:52 </t>
  </si>
  <si>
    <t> R.Figer </t>
  </si>
  <si>
    <t>2444812.579 </t>
  </si>
  <si>
    <t> 27.07.1981 01:53 </t>
  </si>
  <si>
    <t> 0.124 </t>
  </si>
  <si>
    <t> J.Busquets </t>
  </si>
  <si>
    <t>2444813.510 </t>
  </si>
  <si>
    <t> 28.07.1981 00:14 </t>
  </si>
  <si>
    <t> 0.104 </t>
  </si>
  <si>
    <t>2444813.512 </t>
  </si>
  <si>
    <t> 28.07.1981 00:17 </t>
  </si>
  <si>
    <t> 0.106 </t>
  </si>
  <si>
    <t> P.Ralincourt </t>
  </si>
  <si>
    <t>2444813.513 </t>
  </si>
  <si>
    <t> 28.07.1981 00:18 </t>
  </si>
  <si>
    <t> 0.107 </t>
  </si>
  <si>
    <t> P.Guiraudou </t>
  </si>
  <si>
    <t>2444813.529 </t>
  </si>
  <si>
    <t> 28.07.1981 00:41 </t>
  </si>
  <si>
    <t> J.Fabregat </t>
  </si>
  <si>
    <t>2444813.531 </t>
  </si>
  <si>
    <t> 28.07.1981 00:44 </t>
  </si>
  <si>
    <t> 0.125 </t>
  </si>
  <si>
    <t>2444814.462 </t>
  </si>
  <si>
    <t> 28.07.1981 23:05 </t>
  </si>
  <si>
    <t> 0.105 </t>
  </si>
  <si>
    <t>2444814.463 </t>
  </si>
  <si>
    <t> 28.07.1981 23:06 </t>
  </si>
  <si>
    <t>2444814.467 </t>
  </si>
  <si>
    <t> 28.07.1981 23:12 </t>
  </si>
  <si>
    <t> 0.110 </t>
  </si>
  <si>
    <t> E.Nezry </t>
  </si>
  <si>
    <t>2444814.477 </t>
  </si>
  <si>
    <t> 28.07.1981 23:26 </t>
  </si>
  <si>
    <t> 0.120 </t>
  </si>
  <si>
    <t>2444814.480 </t>
  </si>
  <si>
    <t> 28.07.1981 23:31 </t>
  </si>
  <si>
    <t>2444814.481 </t>
  </si>
  <si>
    <t> 28.07.1981 23:32 </t>
  </si>
  <si>
    <t>2444815.427 </t>
  </si>
  <si>
    <t> 29.07.1981 22:14 </t>
  </si>
  <si>
    <t> 0.119 </t>
  </si>
  <si>
    <t>2444815.429 </t>
  </si>
  <si>
    <t> 29.07.1981 22:17 </t>
  </si>
  <si>
    <t> 0.121 </t>
  </si>
  <si>
    <t> P.Graulus </t>
  </si>
  <si>
    <t>2444815.431 </t>
  </si>
  <si>
    <t> 29.07.1981 22:20 </t>
  </si>
  <si>
    <t>2444815.432 </t>
  </si>
  <si>
    <t> 29.07.1981 22:22 </t>
  </si>
  <si>
    <t>2444815.620 </t>
  </si>
  <si>
    <t> 30.07.1981 02:52 </t>
  </si>
  <si>
    <t> 0.122 </t>
  </si>
  <si>
    <t>2444815.622 </t>
  </si>
  <si>
    <t> 30.07.1981 02:55 </t>
  </si>
  <si>
    <t>2444815.625 </t>
  </si>
  <si>
    <t> 30.07.1981 03:00 </t>
  </si>
  <si>
    <t> 0.127 </t>
  </si>
  <si>
    <t>2444816.553 </t>
  </si>
  <si>
    <t> 31.07.1981 01:16 </t>
  </si>
  <si>
    <t>2444816.556 </t>
  </si>
  <si>
    <t> 31.07.1981 01:20 </t>
  </si>
  <si>
    <t>2444816.557 </t>
  </si>
  <si>
    <t> 31.07.1981 01:22 </t>
  </si>
  <si>
    <t> 0.108 </t>
  </si>
  <si>
    <t>2444816.559 </t>
  </si>
  <si>
    <t> 31.07.1981 01:24 </t>
  </si>
  <si>
    <t>2444816.560 </t>
  </si>
  <si>
    <t> 31.07.1981 01:26 </t>
  </si>
  <si>
    <t> 0.111 </t>
  </si>
  <si>
    <t>2444816.563 </t>
  </si>
  <si>
    <t> 31.07.1981 01:30 </t>
  </si>
  <si>
    <t> 0.114 </t>
  </si>
  <si>
    <t>2444819.398 </t>
  </si>
  <si>
    <t> 02.08.1981 21:33 </t>
  </si>
  <si>
    <t> 0.095 </t>
  </si>
  <si>
    <t>2444819.403 </t>
  </si>
  <si>
    <t> 02.08.1981 21:40 </t>
  </si>
  <si>
    <t> 0.100 </t>
  </si>
  <si>
    <t>2444819.415 </t>
  </si>
  <si>
    <t> 02.08.1981 21:57 </t>
  </si>
  <si>
    <t> 0.112 </t>
  </si>
  <si>
    <t>2444822.637 </t>
  </si>
  <si>
    <t> 06.08.1981 03:17 </t>
  </si>
  <si>
    <t> 0.101 </t>
  </si>
  <si>
    <t>2444822.641 </t>
  </si>
  <si>
    <t> 06.08.1981 03:23 </t>
  </si>
  <si>
    <t>2444822.646 </t>
  </si>
  <si>
    <t> 06.08.1981 03:30 </t>
  </si>
  <si>
    <t>2444822.651 </t>
  </si>
  <si>
    <t> 06.08.1981 03:37 </t>
  </si>
  <si>
    <t> 0.115 </t>
  </si>
  <si>
    <t>2444834.435 </t>
  </si>
  <si>
    <t> 17.08.1981 22:26 </t>
  </si>
  <si>
    <t>2444834.440 </t>
  </si>
  <si>
    <t> 17.08.1981 22:33 </t>
  </si>
  <si>
    <t> R.Boninsegna </t>
  </si>
  <si>
    <t>2444835.384 </t>
  </si>
  <si>
    <t> 18.08.1981 21:12 </t>
  </si>
  <si>
    <t> 0.103 </t>
  </si>
  <si>
    <t> R.Leyman </t>
  </si>
  <si>
    <t>2444835.386 </t>
  </si>
  <si>
    <t> 18.08.1981 21:15 </t>
  </si>
  <si>
    <t>2444835.397 </t>
  </si>
  <si>
    <t> 18.08.1981 21:31 </t>
  </si>
  <si>
    <t>2444843.369 </t>
  </si>
  <si>
    <t> 26.08.1981 20:51 </t>
  </si>
  <si>
    <t> 0.099 </t>
  </si>
  <si>
    <t>2444852.505 </t>
  </si>
  <si>
    <t> 05.09.1981 00:07 </t>
  </si>
  <si>
    <t>2444866.384 </t>
  </si>
  <si>
    <t> 18.09.1981 21:12 </t>
  </si>
  <si>
    <t> 0.097 </t>
  </si>
  <si>
    <t>2444924.221 </t>
  </si>
  <si>
    <t> 15.11.1981 17:18 </t>
  </si>
  <si>
    <t>2444924.408 </t>
  </si>
  <si>
    <t> 15.11.1981 21:47 </t>
  </si>
  <si>
    <t>2444933.354 </t>
  </si>
  <si>
    <t> 24.11.1981 20:29 </t>
  </si>
  <si>
    <t> 0.109 </t>
  </si>
  <si>
    <t>2444958.258 </t>
  </si>
  <si>
    <t> 19.12.1981 18:11 </t>
  </si>
  <si>
    <t> 0.094 </t>
  </si>
  <si>
    <t>2444958.455 </t>
  </si>
  <si>
    <t> 19.12.1981 22:55 </t>
  </si>
  <si>
    <t>2444983.386 </t>
  </si>
  <si>
    <t> 13.01.1982 21:15 </t>
  </si>
  <si>
    <t> 0.113 </t>
  </si>
  <si>
    <t>2444984.327 </t>
  </si>
  <si>
    <t> 14.01.1982 19:50 </t>
  </si>
  <si>
    <t> 0.102 </t>
  </si>
  <si>
    <t>2444989.472 </t>
  </si>
  <si>
    <t> 19.01.1982 23:19 </t>
  </si>
  <si>
    <t>2445003.339 </t>
  </si>
  <si>
    <t> 02.02.1982 20:08 </t>
  </si>
  <si>
    <t> 0.092 </t>
  </si>
  <si>
    <t>2445015.344 </t>
  </si>
  <si>
    <t> 14.02.1982 20:15 </t>
  </si>
  <si>
    <t>2445022.370 </t>
  </si>
  <si>
    <t> 21.02.1982 20:52 </t>
  </si>
  <si>
    <t>2445075.619 </t>
  </si>
  <si>
    <t> 16.04.1982 02:51 </t>
  </si>
  <si>
    <t> 0.088 </t>
  </si>
  <si>
    <t> P.Louis </t>
  </si>
  <si>
    <t>2445075.623 </t>
  </si>
  <si>
    <t> 16.04.1982 02:57 </t>
  </si>
  <si>
    <t>2445169.584 </t>
  </si>
  <si>
    <t> 19.07.1982 02:00 </t>
  </si>
  <si>
    <t> 0.084 </t>
  </si>
  <si>
    <t>2445169.612 </t>
  </si>
  <si>
    <t> 19.07.1982 02:41 </t>
  </si>
  <si>
    <t>2445173.585 </t>
  </si>
  <si>
    <t> 23.07.1982 02:02 </t>
  </si>
  <si>
    <t> 0.090 </t>
  </si>
  <si>
    <t>2445173.592 </t>
  </si>
  <si>
    <t> 23.07.1982 02:12 </t>
  </si>
  <si>
    <t> M.Benucci </t>
  </si>
  <si>
    <t>2445173.601 </t>
  </si>
  <si>
    <t> 23.07.1982 02:25 </t>
  </si>
  <si>
    <t>2445173.604 </t>
  </si>
  <si>
    <t> 23.07.1982 02:29 </t>
  </si>
  <si>
    <t>2445173.606 </t>
  </si>
  <si>
    <t> 23.07.1982 02:32 </t>
  </si>
  <si>
    <t>2445174.536 </t>
  </si>
  <si>
    <t> 24.07.1982 00:51 </t>
  </si>
  <si>
    <t> S.Ferrand </t>
  </si>
  <si>
    <t>2445174.544 </t>
  </si>
  <si>
    <t> 24.07.1982 01:03 </t>
  </si>
  <si>
    <t> 0.098 </t>
  </si>
  <si>
    <t>2445174.546 </t>
  </si>
  <si>
    <t> 24.07.1982 01:06 </t>
  </si>
  <si>
    <t>2445174.548 </t>
  </si>
  <si>
    <t> 24.07.1982 01:09 </t>
  </si>
  <si>
    <t>2445174.549 </t>
  </si>
  <si>
    <t> 24.07.1982 01:10 </t>
  </si>
  <si>
    <t>2445174.552 </t>
  </si>
  <si>
    <t> 24.07.1982 01:14 </t>
  </si>
  <si>
    <t>2445174.556 </t>
  </si>
  <si>
    <t> 24.07.1982 01:20 </t>
  </si>
  <si>
    <t>2445174.560 </t>
  </si>
  <si>
    <t> 24.07.1982 01:26 </t>
  </si>
  <si>
    <t>2445176.446 </t>
  </si>
  <si>
    <t> 25.07.1982 22:42 </t>
  </si>
  <si>
    <t>2445176.453 </t>
  </si>
  <si>
    <t> 25.07.1982 22:52 </t>
  </si>
  <si>
    <t>2445176.468 </t>
  </si>
  <si>
    <t> 25.07.1982 23:13 </t>
  </si>
  <si>
    <t>2445177.582 </t>
  </si>
  <si>
    <t> 27.07.1982 01:58 </t>
  </si>
  <si>
    <t> 0.093 </t>
  </si>
  <si>
    <t>2445177.588 </t>
  </si>
  <si>
    <t> 27.07.1982 02:06 </t>
  </si>
  <si>
    <t>2445177.589 </t>
  </si>
  <si>
    <t> 27.07.1982 02:08 </t>
  </si>
  <si>
    <t>2445177.590 </t>
  </si>
  <si>
    <t> 27.07.1982 02:09 </t>
  </si>
  <si>
    <t>2445177.591 </t>
  </si>
  <si>
    <t> 27.07.1982 02:11 </t>
  </si>
  <si>
    <t>2445177.593 </t>
  </si>
  <si>
    <t> 27.07.1982 02:13 </t>
  </si>
  <si>
    <t>2445177.600 </t>
  </si>
  <si>
    <t> 27.07.1982 02:24 </t>
  </si>
  <si>
    <t>2445177.601 </t>
  </si>
  <si>
    <t> 27.07.1982 02:25 </t>
  </si>
  <si>
    <t>2445178.541 </t>
  </si>
  <si>
    <t> 28.07.1982 00:59 </t>
  </si>
  <si>
    <t>2445178.544 </t>
  </si>
  <si>
    <t> 28.07.1982 01:03 </t>
  </si>
  <si>
    <t>2445178.548 </t>
  </si>
  <si>
    <t> 28.07.1982 01:09 </t>
  </si>
  <si>
    <t>2445178.552 </t>
  </si>
  <si>
    <t> 28.07.1982 01:14 </t>
  </si>
  <si>
    <t>2445178.554 </t>
  </si>
  <si>
    <t> 28.07.1982 01:17 </t>
  </si>
  <si>
    <t>2445193.571 </t>
  </si>
  <si>
    <t> 12.08.1982 01:42 </t>
  </si>
  <si>
    <t>2445197.550 </t>
  </si>
  <si>
    <t> 16.08.1982 01:12 </t>
  </si>
  <si>
    <t> 0.087 </t>
  </si>
  <si>
    <t>2445197.561 </t>
  </si>
  <si>
    <t> 16.08.1982 01:27 </t>
  </si>
  <si>
    <t>2445199.456 </t>
  </si>
  <si>
    <t> 17.08.1982 22:56 </t>
  </si>
  <si>
    <t> 0.091 </t>
  </si>
  <si>
    <t>2445199.457 </t>
  </si>
  <si>
    <t> 17.08.1982 22:58 </t>
  </si>
  <si>
    <t>2445202.504 </t>
  </si>
  <si>
    <t> 21.08.1982 00:05 </t>
  </si>
  <si>
    <t> 0.096 </t>
  </si>
  <si>
    <t>2445210.500 </t>
  </si>
  <si>
    <t> 29.08.1982 00:00 </t>
  </si>
  <si>
    <t>2445267.381 </t>
  </si>
  <si>
    <t> 24.10.1982 21:08 </t>
  </si>
  <si>
    <t>2445280.298 </t>
  </si>
  <si>
    <t> 06.11.1982 19:09 </t>
  </si>
  <si>
    <t> 0.089 </t>
  </si>
  <si>
    <t>2445294.390 </t>
  </si>
  <si>
    <t> 20.11.1982 21:21 </t>
  </si>
  <si>
    <t>2445343.274 </t>
  </si>
  <si>
    <t> 08.01.1983 18:34 </t>
  </si>
  <si>
    <t>2445369.331 </t>
  </si>
  <si>
    <t> 03.02.1983 19:56 </t>
  </si>
  <si>
    <t> P.Wils </t>
  </si>
  <si>
    <t>2445915.435 </t>
  </si>
  <si>
    <t> 02.08.1984 22:26 </t>
  </si>
  <si>
    <t> 0.077 </t>
  </si>
  <si>
    <t> P.Rousselot </t>
  </si>
  <si>
    <t> BBS 73 </t>
  </si>
  <si>
    <t>2446380.334 </t>
  </si>
  <si>
    <t> 10.11.1985 20:00 </t>
  </si>
  <si>
    <t> 0.075 </t>
  </si>
  <si>
    <t> T.Brelstaff </t>
  </si>
  <si>
    <t> VSSC 63.21 </t>
  </si>
  <si>
    <t>2446383.374 </t>
  </si>
  <si>
    <t> 13.11.1985 20:58 </t>
  </si>
  <si>
    <t> 0.071 </t>
  </si>
  <si>
    <t>2446387.377 </t>
  </si>
  <si>
    <t> 17.11.1985 21:02 </t>
  </si>
  <si>
    <t> 0.080 </t>
  </si>
  <si>
    <t>2446612.534 </t>
  </si>
  <si>
    <t> 01.07.1986 00:48 </t>
  </si>
  <si>
    <t> 0.015 </t>
  </si>
  <si>
    <t> BBS 80 </t>
  </si>
  <si>
    <t>2446705.409 </t>
  </si>
  <si>
    <t> 01.10.1986 21:48 </t>
  </si>
  <si>
    <t> 0.062 </t>
  </si>
  <si>
    <t> BBS 82 </t>
  </si>
  <si>
    <t>2446727.307 </t>
  </si>
  <si>
    <t> 23.10.1986 19:22 </t>
  </si>
  <si>
    <t>2447387.553 </t>
  </si>
  <si>
    <t> 14.08.1988 01:16 </t>
  </si>
  <si>
    <t> 0.072 </t>
  </si>
  <si>
    <t> BBS 90 </t>
  </si>
  <si>
    <t>2447388.488 </t>
  </si>
  <si>
    <t> 14.08.1988 23:42 </t>
  </si>
  <si>
    <t> 0.056 </t>
  </si>
  <si>
    <t>2447452.390 </t>
  </si>
  <si>
    <t> 17.10.1988 21:21 </t>
  </si>
  <si>
    <t> 0.043 </t>
  </si>
  <si>
    <t> H.Peter </t>
  </si>
  <si>
    <t>2447468.382 </t>
  </si>
  <si>
    <t> 02.11.1988 21:10 </t>
  </si>
  <si>
    <t> 0.057 </t>
  </si>
  <si>
    <t>2447472.379 </t>
  </si>
  <si>
    <t> 06.11.1988 21:05 </t>
  </si>
  <si>
    <t> 0.059 </t>
  </si>
  <si>
    <t>2447480.365 </t>
  </si>
  <si>
    <t> 14.11.1988 20:45 </t>
  </si>
  <si>
    <t>2447525.301 </t>
  </si>
  <si>
    <t> 29.12.1988 19:13 </t>
  </si>
  <si>
    <t>2447526.235 </t>
  </si>
  <si>
    <t> 30.12.1988 17:38 </t>
  </si>
  <si>
    <t> 0.083 </t>
  </si>
  <si>
    <t>2447529.264 </t>
  </si>
  <si>
    <t> 02.01.1989 18:20 </t>
  </si>
  <si>
    <t> 0.068 </t>
  </si>
  <si>
    <t> BBS 91 </t>
  </si>
  <si>
    <t>2447535.345 </t>
  </si>
  <si>
    <t> 08.01.1989 20:16 </t>
  </si>
  <si>
    <t>2447540.278 </t>
  </si>
  <si>
    <t> 13.01.1989 18:40 </t>
  </si>
  <si>
    <t> 0.049 </t>
  </si>
  <si>
    <t>2447742.484 </t>
  </si>
  <si>
    <t> 03.08.1989 23:36 </t>
  </si>
  <si>
    <t> 0.050 </t>
  </si>
  <si>
    <t> BBS 92 </t>
  </si>
  <si>
    <t>2447748.381 </t>
  </si>
  <si>
    <t> 09.08.1989 21:08 </t>
  </si>
  <si>
    <t>2447767.602 </t>
  </si>
  <si>
    <t> 29.08.1989 02:26 </t>
  </si>
  <si>
    <t> BBS 93 </t>
  </si>
  <si>
    <t>2447767.895 </t>
  </si>
  <si>
    <t> 29.08.1989 09:28 </t>
  </si>
  <si>
    <t> -0.029 </t>
  </si>
  <si>
    <t> VSSC 73 </t>
  </si>
  <si>
    <t>2447768.366 </t>
  </si>
  <si>
    <t> 29.08.1989 20:47 </t>
  </si>
  <si>
    <t>2447768.537 </t>
  </si>
  <si>
    <t> 30.08.1989 00:53 </t>
  </si>
  <si>
    <t>2447770.443 </t>
  </si>
  <si>
    <t> 31.08.1989 22:37 </t>
  </si>
  <si>
    <t> 0.046 </t>
  </si>
  <si>
    <t>2447812.337 </t>
  </si>
  <si>
    <t> 12.10.1989 20:05 </t>
  </si>
  <si>
    <t> -0.099 </t>
  </si>
  <si>
    <t>2447816.317 </t>
  </si>
  <si>
    <t> 16.10.1989 19:36 </t>
  </si>
  <si>
    <t>2447846.280 </t>
  </si>
  <si>
    <t> 15.11.1989 18:43 </t>
  </si>
  <si>
    <t> -0.015 </t>
  </si>
  <si>
    <t>2447857.318 </t>
  </si>
  <si>
    <t> 26.11.1989 19:37 </t>
  </si>
  <si>
    <t> -0.010 </t>
  </si>
  <si>
    <t>2447894.453 </t>
  </si>
  <si>
    <t> 02.01.1990 22:52 </t>
  </si>
  <si>
    <t> 0.032 </t>
  </si>
  <si>
    <t> BBS 94 </t>
  </si>
  <si>
    <t>2447896.358 </t>
  </si>
  <si>
    <t> 04.01.1990 20:35 </t>
  </si>
  <si>
    <t> 0.035 </t>
  </si>
  <si>
    <t>2447929.260 </t>
  </si>
  <si>
    <t> 06.02.1990 18:14 </t>
  </si>
  <si>
    <t> 0.029 </t>
  </si>
  <si>
    <t>2448068.511 </t>
  </si>
  <si>
    <t> 26.06.1990 00:15 </t>
  </si>
  <si>
    <t> 0.038 </t>
  </si>
  <si>
    <t> BBS 95 </t>
  </si>
  <si>
    <t>2448084.488 </t>
  </si>
  <si>
    <t> 11.07.1990 23:42 </t>
  </si>
  <si>
    <t> 0.036 </t>
  </si>
  <si>
    <t> BBS 96 </t>
  </si>
  <si>
    <t>2448085.430 </t>
  </si>
  <si>
    <t> 12.07.1990 22:19 </t>
  </si>
  <si>
    <t> 0.027 </t>
  </si>
  <si>
    <t>2448089.444 </t>
  </si>
  <si>
    <t> 16.07.1990 22:39 </t>
  </si>
  <si>
    <t>2448108.455 </t>
  </si>
  <si>
    <t> 04.08.1990 22:55 </t>
  </si>
  <si>
    <t>2448112.453 </t>
  </si>
  <si>
    <t> 08.08.1990 22:52 </t>
  </si>
  <si>
    <t>2448123.451 </t>
  </si>
  <si>
    <t> 19.08.1990 22:49 </t>
  </si>
  <si>
    <t> 0.004 </t>
  </si>
  <si>
    <t>2448123.520 </t>
  </si>
  <si>
    <t> 20.08.1990 00:28 </t>
  </si>
  <si>
    <t> 0.073 </t>
  </si>
  <si>
    <t> F.Acerbi </t>
  </si>
  <si>
    <t>2448125.384 </t>
  </si>
  <si>
    <t> 21.08.1990 21:12 </t>
  </si>
  <si>
    <t> 0.034 </t>
  </si>
  <si>
    <t>2448163.443 </t>
  </si>
  <si>
    <t> 28.09.1990 22:37 </t>
  </si>
  <si>
    <t>2448174.276 </t>
  </si>
  <si>
    <t> 09.10.1990 18:37 </t>
  </si>
  <si>
    <t> 0.039 </t>
  </si>
  <si>
    <t>2448187.403 </t>
  </si>
  <si>
    <t> 22.10.1990 21:40 </t>
  </si>
  <si>
    <t> 0.041 </t>
  </si>
  <si>
    <t>2448203.381 </t>
  </si>
  <si>
    <t> 07.11.1990 21:08 </t>
  </si>
  <si>
    <t> BBS 97 </t>
  </si>
  <si>
    <t>2448442.485 </t>
  </si>
  <si>
    <t> 04.07.1991 23:38 </t>
  </si>
  <si>
    <t> BBS 98 </t>
  </si>
  <si>
    <t>2448447.439 </t>
  </si>
  <si>
    <t> 09.07.1991 22:32 </t>
  </si>
  <si>
    <t> 0.045 </t>
  </si>
  <si>
    <t>2448479.575 </t>
  </si>
  <si>
    <t> 11.08.1991 01:48 </t>
  </si>
  <si>
    <t> 0.033 </t>
  </si>
  <si>
    <t> BBS 99 </t>
  </si>
  <si>
    <t>2448479.584 </t>
  </si>
  <si>
    <t> 11.08.1991 02:00 </t>
  </si>
  <si>
    <t> 0.042 </t>
  </si>
  <si>
    <t> D.Russeil </t>
  </si>
  <si>
    <t>2448479.585 </t>
  </si>
  <si>
    <t> 11.08.1991 02:02 </t>
  </si>
  <si>
    <t> C.Joussain </t>
  </si>
  <si>
    <t>2448517.432 </t>
  </si>
  <si>
    <t> 17.09.1991 22:22 </t>
  </si>
  <si>
    <t>2448820.456 </t>
  </si>
  <si>
    <t> 16.07.1992 22:56 </t>
  </si>
  <si>
    <t> BBS 101 </t>
  </si>
  <si>
    <t>2448852.416 </t>
  </si>
  <si>
    <t> 17.08.1992 21:59 </t>
  </si>
  <si>
    <t> 0.040 </t>
  </si>
  <si>
    <t> BBS 102 </t>
  </si>
  <si>
    <t>2448982.3258 </t>
  </si>
  <si>
    <t> 25.12.1992 19:49 </t>
  </si>
  <si>
    <t> 0.0289 </t>
  </si>
  <si>
    <t>G</t>
  </si>
  <si>
    <t> F.Agerer </t>
  </si>
  <si>
    <t>BAVM 62 </t>
  </si>
  <si>
    <t>2448982.3261 </t>
  </si>
  <si>
    <t> 0.0292 </t>
  </si>
  <si>
    <t>B;V</t>
  </si>
  <si>
    <t>2449157.5150 </t>
  </si>
  <si>
    <t> 19.06.1993 00:21 </t>
  </si>
  <si>
    <t> 0.0243 </t>
  </si>
  <si>
    <t>BAVM 68 </t>
  </si>
  <si>
    <t>2449157.5156 </t>
  </si>
  <si>
    <t> 19.06.1993 00:22 </t>
  </si>
  <si>
    <t> 0.0249 </t>
  </si>
  <si>
    <t>2449237.409 </t>
  </si>
  <si>
    <t> 06.09.1993 21:48 </t>
  </si>
  <si>
    <t> 0.025 </t>
  </si>
  <si>
    <t>2449237.412 </t>
  </si>
  <si>
    <t> 06.09.1993 21:53 </t>
  </si>
  <si>
    <t> 0.028 </t>
  </si>
  <si>
    <t>2449690.3217 </t>
  </si>
  <si>
    <t> 03.12.1994 19:43 </t>
  </si>
  <si>
    <t> 0.0210 </t>
  </si>
  <si>
    <t>BAVM 80 </t>
  </si>
  <si>
    <t>2449690.3240 </t>
  </si>
  <si>
    <t> 03.12.1994 19:46 </t>
  </si>
  <si>
    <t> 0.0233 </t>
  </si>
  <si>
    <t>2449990.495 </t>
  </si>
  <si>
    <t> 29.09.1995 23:52 </t>
  </si>
  <si>
    <t> M.Martignoni </t>
  </si>
  <si>
    <t> BBS 113 </t>
  </si>
  <si>
    <t>2450006.296 </t>
  </si>
  <si>
    <t> 15.10.1995 19:06 </t>
  </si>
  <si>
    <t> BBS 110 </t>
  </si>
  <si>
    <t>2450379.299 </t>
  </si>
  <si>
    <t> 22.10.1996 19:10 </t>
  </si>
  <si>
    <t> 0.017 </t>
  </si>
  <si>
    <t>2450390.325 </t>
  </si>
  <si>
    <t> 02.11.1996 19:48 </t>
  </si>
  <si>
    <t> 0.010 </t>
  </si>
  <si>
    <t> BBS 114 </t>
  </si>
  <si>
    <t>2450422.2818 </t>
  </si>
  <si>
    <t> 04.12.1996 18:45 </t>
  </si>
  <si>
    <t> 0.0093 </t>
  </si>
  <si>
    <t>BAVM 99 </t>
  </si>
  <si>
    <t>2450422.2820 </t>
  </si>
  <si>
    <t> 04.12.1996 18:46 </t>
  </si>
  <si>
    <t> 0.0095 </t>
  </si>
  <si>
    <t>2450464.3212 </t>
  </si>
  <si>
    <t> 15.01.1997 19:42 </t>
  </si>
  <si>
    <t> 0.0098 </t>
  </si>
  <si>
    <t>2450681.374 </t>
  </si>
  <si>
    <t> 20.08.1997 20:58 </t>
  </si>
  <si>
    <t> 0.020 </t>
  </si>
  <si>
    <t> BBS 115 </t>
  </si>
  <si>
    <t>2450701.339 </t>
  </si>
  <si>
    <t> 09.09.1997 20:08 </t>
  </si>
  <si>
    <t> 0.012 </t>
  </si>
  <si>
    <t> BBS 116 </t>
  </si>
  <si>
    <t>2451398.4917 </t>
  </si>
  <si>
    <t> 07.08.1999 23:48 </t>
  </si>
  <si>
    <t> 0.0033 </t>
  </si>
  <si>
    <t>BAVM 132 </t>
  </si>
  <si>
    <t>2451398.4939 </t>
  </si>
  <si>
    <t> 07.08.1999 23:51 </t>
  </si>
  <si>
    <t> 0.0055 </t>
  </si>
  <si>
    <t>2451426.4532 </t>
  </si>
  <si>
    <t> 04.09.1999 22:52 </t>
  </si>
  <si>
    <t> 0.0022 </t>
  </si>
  <si>
    <t>2451426.4534 </t>
  </si>
  <si>
    <t> 0.0024 </t>
  </si>
  <si>
    <t>2451761.8118 </t>
  </si>
  <si>
    <t> 05.08.2000 07:28 </t>
  </si>
  <si>
    <t> 0.0006 </t>
  </si>
  <si>
    <t> R.H.Nelson </t>
  </si>
  <si>
    <t>IBVS 5040 </t>
  </si>
  <si>
    <t>2451899.34271 </t>
  </si>
  <si>
    <t> 20.12.2000 20:13 </t>
  </si>
  <si>
    <t> 0.00145 </t>
  </si>
  <si>
    <t>C </t>
  </si>
  <si>
    <t>o</t>
  </si>
  <si>
    <t> J.Šafár </t>
  </si>
  <si>
    <t>OEJV 0074 </t>
  </si>
  <si>
    <t>2451899.3430 </t>
  </si>
  <si>
    <t> 0.0017 </t>
  </si>
  <si>
    <t> J.Safar </t>
  </si>
  <si>
    <t> AN 326,No. 1(2005) </t>
  </si>
  <si>
    <t>2452114.4799 </t>
  </si>
  <si>
    <t> 23.07.2001 23:31 </t>
  </si>
  <si>
    <t> -0.0017 </t>
  </si>
  <si>
    <t>BAVM 152 </t>
  </si>
  <si>
    <t>2452195.3255 </t>
  </si>
  <si>
    <t> 12.10.2001 19:48 </t>
  </si>
  <si>
    <t> -0.0002 </t>
  </si>
  <si>
    <t> E.Blättler </t>
  </si>
  <si>
    <t> BBS 126 </t>
  </si>
  <si>
    <t>2452205.4085 </t>
  </si>
  <si>
    <t> 22.10.2001 21:48 </t>
  </si>
  <si>
    <t> 0.0011 </t>
  </si>
  <si>
    <t> BBS 127 </t>
  </si>
  <si>
    <t>2452510.7114 </t>
  </si>
  <si>
    <t> 24.08.2002 05:04 </t>
  </si>
  <si>
    <t> -0.0013 </t>
  </si>
  <si>
    <t> S.Dvorak </t>
  </si>
  <si>
    <t>IBVS 5378 </t>
  </si>
  <si>
    <t>2452524.7879 </t>
  </si>
  <si>
    <t> 07.09.2002 06:54 </t>
  </si>
  <si>
    <t> -0.0012 </t>
  </si>
  <si>
    <t> R.Nelson </t>
  </si>
  <si>
    <t>IBVS 5371 </t>
  </si>
  <si>
    <t>2452574.43801 </t>
  </si>
  <si>
    <t> 26.10.2002 22:30 </t>
  </si>
  <si>
    <t> 0.00118 </t>
  </si>
  <si>
    <t> D.Motl </t>
  </si>
  <si>
    <t>2452855.39271 </t>
  </si>
  <si>
    <t> 03.08.2003 21:25 </t>
  </si>
  <si>
    <t> -0.00105 </t>
  </si>
  <si>
    <t> K.Koss </t>
  </si>
  <si>
    <t>2452858.43734 </t>
  </si>
  <si>
    <t> 06.08.2003 22:29 </t>
  </si>
  <si>
    <t> 0.00004 </t>
  </si>
  <si>
    <t>2452860.52989 </t>
  </si>
  <si>
    <t> 09.08.2003 00:43 </t>
  </si>
  <si>
    <t> 0.00015 </t>
  </si>
  <si>
    <t>2452873.4636 </t>
  </si>
  <si>
    <t> 21.08.2003 23:07 </t>
  </si>
  <si>
    <t> B.Gürol et al. </t>
  </si>
  <si>
    <t> AN 326, No 1 </t>
  </si>
  <si>
    <t>2452885.4457 </t>
  </si>
  <si>
    <t> 02.09.2003 22:41 </t>
  </si>
  <si>
    <t> -0.0030 </t>
  </si>
  <si>
    <t>2452898.3842 </t>
  </si>
  <si>
    <t> 15.09.2003 21:13 </t>
  </si>
  <si>
    <t> 0.0004 </t>
  </si>
  <si>
    <t> L.Kotková &amp; M.Wolf </t>
  </si>
  <si>
    <t>IBVS 5676 </t>
  </si>
  <si>
    <t>2452901.6184 </t>
  </si>
  <si>
    <t> 19.09.2003 02:50 </t>
  </si>
  <si>
    <t> 0.0009 </t>
  </si>
  <si>
    <t> M.Zejda </t>
  </si>
  <si>
    <t>IBVS 5583 </t>
  </si>
  <si>
    <t>2452906.3745 </t>
  </si>
  <si>
    <t> 23.09.2003 20:59 </t>
  </si>
  <si>
    <t> 0.0014 </t>
  </si>
  <si>
    <t>2452908.2773 </t>
  </si>
  <si>
    <t> 25.09.2003 18:39 </t>
  </si>
  <si>
    <t> 0.0020 </t>
  </si>
  <si>
    <t>2452908.4634 </t>
  </si>
  <si>
    <t> 25.09.2003 23:07 </t>
  </si>
  <si>
    <t> -0.0021 </t>
  </si>
  <si>
    <t>2452909.9893 </t>
  </si>
  <si>
    <t> 27.09.2003 11:44 </t>
  </si>
  <si>
    <t> K.Nagai </t>
  </si>
  <si>
    <t> AN 326, No.1 (2005) </t>
  </si>
  <si>
    <t> Nakajima </t>
  </si>
  <si>
    <t>VSB 42 </t>
  </si>
  <si>
    <t>2452910.1787 </t>
  </si>
  <si>
    <t> 27.09.2003 16:17 </t>
  </si>
  <si>
    <t> 0.0012 </t>
  </si>
  <si>
    <t>2452985.3140 </t>
  </si>
  <si>
    <t> 11.12.2003 19:32 </t>
  </si>
  <si>
    <t> -0.0009 </t>
  </si>
  <si>
    <t>2453215.4797 </t>
  </si>
  <si>
    <t> 28.07.2004 23:30 </t>
  </si>
  <si>
    <t> -0.0031 </t>
  </si>
  <si>
    <t>m</t>
  </si>
  <si>
    <t>IBVS 5791 </t>
  </si>
  <si>
    <t>2453251.4354 </t>
  </si>
  <si>
    <t> 02.09.2004 22:26 </t>
  </si>
  <si>
    <t> 0.0008 </t>
  </si>
  <si>
    <t>2453290.6115 </t>
  </si>
  <si>
    <t> 12.10.2004 02:40 </t>
  </si>
  <si>
    <t> -0.0087 </t>
  </si>
  <si>
    <t>-I</t>
  </si>
  <si>
    <t> K.&amp; M. Rätz </t>
  </si>
  <si>
    <t>BAVM 173 </t>
  </si>
  <si>
    <t>2453618.3704 </t>
  </si>
  <si>
    <t> 04.09.2005 20:53 </t>
  </si>
  <si>
    <t>2939</t>
  </si>
  <si>
    <t>BAVM 178 </t>
  </si>
  <si>
    <t>2453618.5617 </t>
  </si>
  <si>
    <t> 05.09.2005 01:28 </t>
  </si>
  <si>
    <t>2939.5</t>
  </si>
  <si>
    <t> -0.0001 </t>
  </si>
  <si>
    <t>2453622.36397 </t>
  </si>
  <si>
    <t> 08.09.2005 20:44 </t>
  </si>
  <si>
    <t>2949.5</t>
  </si>
  <si>
    <t> -0.00227 </t>
  </si>
  <si>
    <t>R</t>
  </si>
  <si>
    <t> L.Brát </t>
  </si>
  <si>
    <t>2453637.5844 </t>
  </si>
  <si>
    <t> 24.09.2005 02:01 </t>
  </si>
  <si>
    <t>2989.5</t>
  </si>
  <si>
    <t> Rätz </t>
  </si>
  <si>
    <t>2453655.4633 </t>
  </si>
  <si>
    <t> 11.10.2005 23:07 </t>
  </si>
  <si>
    <t>3036.5</t>
  </si>
  <si>
    <t> -0.0015 </t>
  </si>
  <si>
    <t>2453919.4921 </t>
  </si>
  <si>
    <t> 02.07.2006 23:48 </t>
  </si>
  <si>
    <t>3730.5</t>
  </si>
  <si>
    <t> 0.0001 </t>
  </si>
  <si>
    <t> S.Parimucha et al. </t>
  </si>
  <si>
    <t>IBVS 5777 </t>
  </si>
  <si>
    <t>2453935.4702 </t>
  </si>
  <si>
    <t> 18.07.2006 23:17 </t>
  </si>
  <si>
    <t>3772.5</t>
  </si>
  <si>
    <t> -0.0004 </t>
  </si>
  <si>
    <t>2453966.4748 </t>
  </si>
  <si>
    <t> 18.08.2006 23:23 </t>
  </si>
  <si>
    <t>3854</t>
  </si>
  <si>
    <t> -0.0019 </t>
  </si>
  <si>
    <t>2453982.4468 </t>
  </si>
  <si>
    <t> 03.09.2006 22:43 </t>
  </si>
  <si>
    <t>3896</t>
  </si>
  <si>
    <t> -0.0085 </t>
  </si>
  <si>
    <t> S.Dogru et al. </t>
  </si>
  <si>
    <t>IBVS 5746 </t>
  </si>
  <si>
    <t>2453987.3992 </t>
  </si>
  <si>
    <t> 08.09.2006 21:34 </t>
  </si>
  <si>
    <t>3909</t>
  </si>
  <si>
    <t> -0.0018 </t>
  </si>
  <si>
    <t>2454026.3966 </t>
  </si>
  <si>
    <t> 17.10.2006 21:31 </t>
  </si>
  <si>
    <t>4011.5</t>
  </si>
  <si>
    <t> 0.0002 </t>
  </si>
  <si>
    <t>BAVM 183 </t>
  </si>
  <si>
    <t>2454026.5844 </t>
  </si>
  <si>
    <t> 18.10.2006 02:01 </t>
  </si>
  <si>
    <t>4012</t>
  </si>
  <si>
    <t> -0.0022 </t>
  </si>
  <si>
    <t>2454296.5097 </t>
  </si>
  <si>
    <t> 15.07.2007 00:13 </t>
  </si>
  <si>
    <t>4721.5</t>
  </si>
  <si>
    <t> -0.0010 </t>
  </si>
  <si>
    <t> M.&amp; C.Rätz </t>
  </si>
  <si>
    <t>BAVM 201 </t>
  </si>
  <si>
    <t>2454300.5035 </t>
  </si>
  <si>
    <t> 19.07.2007 00:05 </t>
  </si>
  <si>
    <t>4732</t>
  </si>
  <si>
    <t>IBVS 5898 </t>
  </si>
  <si>
    <t>2454338.1605 </t>
  </si>
  <si>
    <t> 25.08.2007 15:51 </t>
  </si>
  <si>
    <t>4831</t>
  </si>
  <si>
    <t> H.Itoh </t>
  </si>
  <si>
    <t>VSB 46 </t>
  </si>
  <si>
    <t>2454360.4212 </t>
  </si>
  <si>
    <t> 16.09.2007 22:06 </t>
  </si>
  <si>
    <t>4889.5</t>
  </si>
  <si>
    <t> -0.0039 </t>
  </si>
  <si>
    <t>BAVM 193 </t>
  </si>
  <si>
    <t>2454360.6123 </t>
  </si>
  <si>
    <t> 17.09.2007 02:41 </t>
  </si>
  <si>
    <t>4890</t>
  </si>
  <si>
    <t>2454434.4167 </t>
  </si>
  <si>
    <t> 29.11.2007 22:00 </t>
  </si>
  <si>
    <t>5084</t>
  </si>
  <si>
    <t> -0.0045 </t>
  </si>
  <si>
    <t>2454439.5544 </t>
  </si>
  <si>
    <t> 05.12.2007 01:18 </t>
  </si>
  <si>
    <t>5097.5</t>
  </si>
  <si>
    <t> -0.0028 </t>
  </si>
  <si>
    <t>IBVS 5814 </t>
  </si>
  <si>
    <t>2454679.4224 </t>
  </si>
  <si>
    <t> 31.07.2008 22:08 </t>
  </si>
  <si>
    <t>5728</t>
  </si>
  <si>
    <t>2454719.3703 </t>
  </si>
  <si>
    <t> 09.09.2008 20:53 </t>
  </si>
  <si>
    <t>5833</t>
  </si>
  <si>
    <t> -0.0025 </t>
  </si>
  <si>
    <t>2454784.4251 </t>
  </si>
  <si>
    <t> 13.11.2008 22:12 </t>
  </si>
  <si>
    <t>6004</t>
  </si>
  <si>
    <t> -0.0034 </t>
  </si>
  <si>
    <t>-U;-I</t>
  </si>
  <si>
    <t> M.&amp; K.Rätz </t>
  </si>
  <si>
    <t>BAVM 209 </t>
  </si>
  <si>
    <t>2454784.6166 </t>
  </si>
  <si>
    <t> 14.11.2008 02:47 </t>
  </si>
  <si>
    <t>6004.5</t>
  </si>
  <si>
    <t>IBVS 5871 </t>
  </si>
  <si>
    <t>2455037.4174 </t>
  </si>
  <si>
    <t> 24.07.2009 22:01 </t>
  </si>
  <si>
    <t>6669</t>
  </si>
  <si>
    <t> -0.0055 </t>
  </si>
  <si>
    <t>2455065.3801 </t>
  </si>
  <si>
    <t> 21.08.2009 21:07 </t>
  </si>
  <si>
    <t>6742.5</t>
  </si>
  <si>
    <t> -0.0053 </t>
  </si>
  <si>
    <t>IBVS 5980 </t>
  </si>
  <si>
    <t>2455160.3026 </t>
  </si>
  <si>
    <t> 24.11.2009 19:15 </t>
  </si>
  <si>
    <t>6992</t>
  </si>
  <si>
    <t> -0.0033 </t>
  </si>
  <si>
    <t> U.Demirhan &amp; E.Aydin </t>
  </si>
  <si>
    <t>IBVS 5965 </t>
  </si>
  <si>
    <t>2455431.1742 </t>
  </si>
  <si>
    <t> 22.08.2010 16:10 </t>
  </si>
  <si>
    <t>7704</t>
  </si>
  <si>
    <t> -0.0069 </t>
  </si>
  <si>
    <t>VSB 51 </t>
  </si>
  <si>
    <t>2455438.2118 </t>
  </si>
  <si>
    <t> 29.08.2010 17:04 </t>
  </si>
  <si>
    <t>7722.5</t>
  </si>
  <si>
    <t> -0.0075 </t>
  </si>
  <si>
    <t>2455441.0662 </t>
  </si>
  <si>
    <t> 01.09.2010 13:35 </t>
  </si>
  <si>
    <t>7730</t>
  </si>
  <si>
    <t> -0.0064 </t>
  </si>
  <si>
    <t>Rc</t>
  </si>
  <si>
    <t> K.Shiokawa </t>
  </si>
  <si>
    <t>2455441.2561 </t>
  </si>
  <si>
    <t> 01.09.2010 18:08 </t>
  </si>
  <si>
    <t>7730.5</t>
  </si>
  <si>
    <t> -0.0067 </t>
  </si>
  <si>
    <t>2455491.2860 </t>
  </si>
  <si>
    <t> 21.10.2010 18:51 </t>
  </si>
  <si>
    <t>7862</t>
  </si>
  <si>
    <t> -0.0050 </t>
  </si>
  <si>
    <t>BAVM 215 </t>
  </si>
  <si>
    <t>2455491.4774 </t>
  </si>
  <si>
    <t> 21.10.2010 23:27 </t>
  </si>
  <si>
    <t>7862.5</t>
  </si>
  <si>
    <t> -0.0038 </t>
  </si>
  <si>
    <t>2455491.6672 </t>
  </si>
  <si>
    <t> 22.10.2010 04:00 </t>
  </si>
  <si>
    <t>7863</t>
  </si>
  <si>
    <t> -0.0043 </t>
  </si>
  <si>
    <t>2455502.6997 </t>
  </si>
  <si>
    <t> 02.11.2010 04:47 </t>
  </si>
  <si>
    <t>7892</t>
  </si>
  <si>
    <t> -0.0046 </t>
  </si>
  <si>
    <t>IBVS 5960 </t>
  </si>
  <si>
    <t>2455784.4147 </t>
  </si>
  <si>
    <t> 10.08.2011 21:57 </t>
  </si>
  <si>
    <t>8632.5</t>
  </si>
  <si>
    <t> -0.0074 </t>
  </si>
  <si>
    <t>IBVS 6044 </t>
  </si>
  <si>
    <t>2455811.0462 </t>
  </si>
  <si>
    <t> 06.09.2011 13:06 </t>
  </si>
  <si>
    <t>8702.5</t>
  </si>
  <si>
    <t>VSB 53 </t>
  </si>
  <si>
    <t>2455811.2357 </t>
  </si>
  <si>
    <t> 06.09.2011 17:39 </t>
  </si>
  <si>
    <t>8703</t>
  </si>
  <si>
    <t> -0.0076 </t>
  </si>
  <si>
    <t>2455825.5030 </t>
  </si>
  <si>
    <t> 21.09.2011 00:04 </t>
  </si>
  <si>
    <t>8740.5</t>
  </si>
  <si>
    <t> T.Ozun et al. </t>
  </si>
  <si>
    <t>IBVS 6075 </t>
  </si>
  <si>
    <t>2455831.40037 </t>
  </si>
  <si>
    <t> 26.09.2011 21:36 </t>
  </si>
  <si>
    <t>8756</t>
  </si>
  <si>
    <t> -0.00641 </t>
  </si>
  <si>
    <t> K.Ho?kova </t>
  </si>
  <si>
    <t>OEJV 0160 </t>
  </si>
  <si>
    <t>2455880.2883 </t>
  </si>
  <si>
    <t> 14.11.2011 18:55 </t>
  </si>
  <si>
    <t>8884.5</t>
  </si>
  <si>
    <t> -0.0054 </t>
  </si>
  <si>
    <t> A.Okan et al. </t>
  </si>
  <si>
    <t>2456114.8274 </t>
  </si>
  <si>
    <t> 06.07.2012 07:51 </t>
  </si>
  <si>
    <t>9501</t>
  </si>
  <si>
    <t> -0.0092 </t>
  </si>
  <si>
    <t>IBVS 6050 </t>
  </si>
  <si>
    <t>2456117.8716 </t>
  </si>
  <si>
    <t> 09.07.2012 08:55 </t>
  </si>
  <si>
    <t>9509</t>
  </si>
  <si>
    <t>2456118.8233 </t>
  </si>
  <si>
    <t> 10.07.2012 07:45 </t>
  </si>
  <si>
    <t>9511.5</t>
  </si>
  <si>
    <t> -0.0079 </t>
  </si>
  <si>
    <t>2456143.55129 </t>
  </si>
  <si>
    <t> 04.08.2012 01:13 </t>
  </si>
  <si>
    <t>9576.5</t>
  </si>
  <si>
    <t> -0.00873 </t>
  </si>
  <si>
    <t>2456153.44308 </t>
  </si>
  <si>
    <t> 13.08.2012 22:38 </t>
  </si>
  <si>
    <t>9602.5</t>
  </si>
  <si>
    <t> -0.00845 </t>
  </si>
  <si>
    <t> M.Vraš?ak </t>
  </si>
  <si>
    <t>2456153.44338 </t>
  </si>
  <si>
    <t> -0.00815 </t>
  </si>
  <si>
    <t>2456153.44388 </t>
  </si>
  <si>
    <t> 13.08.2012 22:39 </t>
  </si>
  <si>
    <t> -0.00765 </t>
  </si>
  <si>
    <t>2456160.4783 </t>
  </si>
  <si>
    <t> 20.08.2012 23:28 </t>
  </si>
  <si>
    <t>9621</t>
  </si>
  <si>
    <t> -0.0114 </t>
  </si>
  <si>
    <t>2456179.1229 </t>
  </si>
  <si>
    <t> 08.09.2012 14:56 </t>
  </si>
  <si>
    <t>9670</t>
  </si>
  <si>
    <t>VSB 55 </t>
  </si>
  <si>
    <t>2456181.4067 </t>
  </si>
  <si>
    <t> 10.09.2012 21:45 </t>
  </si>
  <si>
    <t>9676</t>
  </si>
  <si>
    <t>2456187.3034 </t>
  </si>
  <si>
    <t> 16.09.2012 19:16 </t>
  </si>
  <si>
    <t>9691.5</t>
  </si>
  <si>
    <t>2456226.6783 </t>
  </si>
  <si>
    <t> 26.10.2012 04:16 </t>
  </si>
  <si>
    <t>9795</t>
  </si>
  <si>
    <t> -0.0084 </t>
  </si>
  <si>
    <t>IBVS 6042 </t>
  </si>
  <si>
    <t>2456629.3713 </t>
  </si>
  <si>
    <t> 02.12.2013 20:54 </t>
  </si>
  <si>
    <t>10853.5</t>
  </si>
  <si>
    <t> -0.0140 </t>
  </si>
  <si>
    <t>BAVM 234 </t>
  </si>
  <si>
    <t>2456916.4148 </t>
  </si>
  <si>
    <t> 15.09.2014 21:57 </t>
  </si>
  <si>
    <t>11608</t>
  </si>
  <si>
    <t> -0.0146 </t>
  </si>
  <si>
    <t>BAVM 239 </t>
  </si>
  <si>
    <t>2456933.3444 </t>
  </si>
  <si>
    <t> 02.10.2014 20:15 </t>
  </si>
  <si>
    <t> -0.0147 </t>
  </si>
  <si>
    <t>2456933.5330 </t>
  </si>
  <si>
    <t> 03.10.2014 00:47 </t>
  </si>
  <si>
    <t> -0.0163 </t>
  </si>
  <si>
    <t>IBVS 6167</t>
  </si>
  <si>
    <t>VSB_061</t>
  </si>
  <si>
    <t>RHN 2020</t>
  </si>
  <si>
    <t>IBVS 6262</t>
  </si>
  <si>
    <t>OEJV 0203</t>
  </si>
  <si>
    <t>OEJV 0211</t>
  </si>
  <si>
    <t>JBAV, 60</t>
  </si>
  <si>
    <t>JBAV, 55</t>
  </si>
  <si>
    <t>IBVS, 63, 6262</t>
  </si>
  <si>
    <t>OEJV 250</t>
  </si>
  <si>
    <t>11.1-11.5</t>
  </si>
  <si>
    <t>Mag</t>
  </si>
  <si>
    <t>JBAV 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</si>
</sst>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0000"/>
    <numFmt numFmtId="166" formatCode="0E+00"/>
    <numFmt numFmtId="167" formatCode="0.0000E+00"/>
    <numFmt numFmtId="168" formatCode="0.00000"/>
    <numFmt numFmtId="169" formatCode="0.000E+00"/>
    <numFmt numFmtId="170" formatCode="0.000000"/>
  </numFmts>
  <fonts count="55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4"/>
      <color indexed="8"/>
      <name val="Arial"/>
      <family val="2"/>
    </font>
    <font>
      <b/>
      <sz val="10"/>
      <color indexed="14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vertAlign val="superscript"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sz val="10"/>
      <color indexed="12"/>
      <name val="Arial"/>
      <family val="2"/>
    </font>
    <font>
      <b/>
      <sz val="10"/>
      <color indexed="16"/>
      <name val="Arial"/>
      <family val="2"/>
    </font>
    <font>
      <sz val="14"/>
      <color indexed="13"/>
      <name val="Arial"/>
      <family val="2"/>
    </font>
    <font>
      <vertAlign val="subscript"/>
      <sz val="10"/>
      <color indexed="20"/>
      <name val="Arial"/>
      <family val="2"/>
    </font>
    <font>
      <i/>
      <sz val="10"/>
      <color indexed="20"/>
      <name val="Arial"/>
      <family val="2"/>
    </font>
    <font>
      <sz val="9"/>
      <color indexed="12"/>
      <name val="CourierNewPSMT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9"/>
      <color indexed="8"/>
      <name val="CourierNewPSMT"/>
    </font>
    <font>
      <sz val="10"/>
      <name val="Arial"/>
      <family val="2"/>
    </font>
    <font>
      <sz val="10"/>
      <color rgb="FF00B05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8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9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9">
    <xf numFmtId="0" fontId="0" fillId="0" borderId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6" borderId="0" applyNumberFormat="0" applyBorder="0" applyAlignment="0" applyProtection="0"/>
    <xf numFmtId="0" fontId="37" fillId="9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20" borderId="0" applyNumberFormat="0" applyBorder="0" applyAlignment="0" applyProtection="0"/>
    <xf numFmtId="0" fontId="39" fillId="4" borderId="0" applyNumberFormat="0" applyBorder="0" applyAlignment="0" applyProtection="0"/>
    <xf numFmtId="0" fontId="40" fillId="21" borderId="1" applyNumberFormat="0" applyAlignment="0" applyProtection="0"/>
    <xf numFmtId="0" fontId="41" fillId="22" borderId="2" applyNumberFormat="0" applyAlignment="0" applyProtection="0"/>
    <xf numFmtId="4" fontId="53" fillId="2" borderId="0"/>
    <xf numFmtId="3" fontId="53" fillId="2" borderId="0"/>
    <xf numFmtId="164" fontId="53" fillId="2" borderId="0"/>
    <xf numFmtId="0" fontId="53" fillId="2" borderId="0"/>
    <xf numFmtId="0" fontId="42" fillId="0" borderId="0" applyNumberFormat="0" applyFill="0" applyBorder="0" applyAlignment="0" applyProtection="0"/>
    <xf numFmtId="2" fontId="53" fillId="2" borderId="0"/>
    <xf numFmtId="0" fontId="43" fillId="5" borderId="0" applyNumberFormat="0" applyBorder="0" applyAlignment="0" applyProtection="0"/>
    <xf numFmtId="0" fontId="1" fillId="2" borderId="0"/>
    <xf numFmtId="0" fontId="2" fillId="2" borderId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5" fillId="8" borderId="1" applyNumberFormat="0" applyAlignment="0" applyProtection="0"/>
    <xf numFmtId="0" fontId="46" fillId="0" borderId="4" applyNumberFormat="0" applyFill="0" applyAlignment="0" applyProtection="0"/>
    <xf numFmtId="0" fontId="47" fillId="23" borderId="0" applyNumberFormat="0" applyBorder="0" applyAlignment="0" applyProtection="0"/>
    <xf numFmtId="0" fontId="8" fillId="0" borderId="0"/>
    <xf numFmtId="0" fontId="8" fillId="24" borderId="5" applyNumberFormat="0" applyFont="0" applyAlignment="0" applyProtection="0"/>
    <xf numFmtId="0" fontId="48" fillId="21" borderId="6" applyNumberFormat="0" applyAlignment="0" applyProtection="0"/>
    <xf numFmtId="0" fontId="49" fillId="0" borderId="0" applyNumberFormat="0" applyFill="0" applyBorder="0" applyAlignment="0" applyProtection="0"/>
    <xf numFmtId="0" fontId="53" fillId="2" borderId="7"/>
    <xf numFmtId="0" fontId="50" fillId="0" borderId="0" applyNumberFormat="0" applyFill="0" applyBorder="0" applyAlignment="0" applyProtection="0"/>
  </cellStyleXfs>
  <cellXfs count="331">
    <xf numFmtId="0" fontId="0" fillId="2" borderId="0" xfId="0" applyFill="1"/>
    <xf numFmtId="0" fontId="3" fillId="2" borderId="5" xfId="0" applyFont="1" applyFill="1" applyBorder="1"/>
    <xf numFmtId="0" fontId="0" fillId="2" borderId="5" xfId="0" applyFill="1" applyBorder="1"/>
    <xf numFmtId="166" fontId="0" fillId="2" borderId="5" xfId="0" applyNumberFormat="1" applyFill="1" applyBorder="1"/>
    <xf numFmtId="0" fontId="4" fillId="2" borderId="5" xfId="0" applyFont="1" applyFill="1" applyBorder="1"/>
    <xf numFmtId="22" fontId="0" fillId="2" borderId="5" xfId="0" applyNumberFormat="1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14" fontId="0" fillId="2" borderId="11" xfId="0" applyNumberFormat="1" applyFill="1" applyBorder="1"/>
    <xf numFmtId="14" fontId="0" fillId="2" borderId="5" xfId="0" applyNumberFormat="1" applyFill="1" applyBorder="1"/>
    <xf numFmtId="0" fontId="0" fillId="0" borderId="0" xfId="0"/>
    <xf numFmtId="0" fontId="6" fillId="0" borderId="0" xfId="0" applyFont="1"/>
    <xf numFmtId="0" fontId="4" fillId="0" borderId="0" xfId="0" applyFont="1"/>
    <xf numFmtId="0" fontId="0" fillId="0" borderId="15" xfId="0" applyBorder="1" applyAlignment="1">
      <alignment horizontal="center"/>
    </xf>
    <xf numFmtId="0" fontId="6" fillId="2" borderId="5" xfId="0" applyFont="1" applyFill="1" applyBorder="1"/>
    <xf numFmtId="0" fontId="7" fillId="2" borderId="5" xfId="0" applyFont="1" applyFill="1" applyBorder="1"/>
    <xf numFmtId="0" fontId="6" fillId="2" borderId="14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9" fillId="2" borderId="5" xfId="0" applyFont="1" applyFill="1" applyBorder="1"/>
    <xf numFmtId="166" fontId="0" fillId="2" borderId="11" xfId="0" applyNumberFormat="1" applyFill="1" applyBorder="1"/>
    <xf numFmtId="0" fontId="10" fillId="2" borderId="5" xfId="0" applyFont="1" applyFill="1" applyBorder="1"/>
    <xf numFmtId="0" fontId="8" fillId="2" borderId="5" xfId="0" applyFont="1" applyFill="1" applyBorder="1"/>
    <xf numFmtId="0" fontId="0" fillId="2" borderId="0" xfId="0" applyFill="1" applyAlignment="1">
      <alignment wrapText="1"/>
    </xf>
    <xf numFmtId="0" fontId="11" fillId="0" borderId="5" xfId="0" applyFont="1" applyBorder="1" applyAlignment="1">
      <alignment horizontal="left"/>
    </xf>
    <xf numFmtId="0" fontId="0" fillId="0" borderId="5" xfId="0" applyBorder="1" applyAlignment="1">
      <alignment horizontal="center" wrapText="1"/>
    </xf>
    <xf numFmtId="0" fontId="10" fillId="0" borderId="5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0" fillId="2" borderId="5" xfId="0" applyFill="1" applyBorder="1" applyAlignment="1">
      <alignment horizontal="center" wrapText="1"/>
    </xf>
    <xf numFmtId="0" fontId="11" fillId="2" borderId="5" xfId="0" applyFont="1" applyFill="1" applyBorder="1"/>
    <xf numFmtId="0" fontId="0" fillId="2" borderId="11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16" xfId="0" applyFill="1" applyBorder="1" applyAlignment="1">
      <alignment horizontal="left"/>
    </xf>
    <xf numFmtId="0" fontId="0" fillId="0" borderId="5" xfId="0" applyBorder="1" applyAlignment="1">
      <alignment horizontal="left"/>
    </xf>
    <xf numFmtId="0" fontId="5" fillId="2" borderId="5" xfId="28" applyNumberFormat="1" applyFont="1" applyBorder="1" applyAlignment="1">
      <alignment horizontal="left"/>
    </xf>
    <xf numFmtId="0" fontId="11" fillId="0" borderId="5" xfId="0" applyFont="1" applyBorder="1" applyAlignment="1">
      <alignment vertical="center"/>
    </xf>
    <xf numFmtId="0" fontId="11" fillId="0" borderId="5" xfId="0" applyFont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wrapText="1"/>
    </xf>
    <xf numFmtId="0" fontId="13" fillId="0" borderId="5" xfId="0" applyFont="1" applyBorder="1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left" wrapText="1"/>
    </xf>
    <xf numFmtId="0" fontId="12" fillId="2" borderId="5" xfId="0" applyFont="1" applyFill="1" applyBorder="1"/>
    <xf numFmtId="0" fontId="10" fillId="0" borderId="5" xfId="0" applyFont="1" applyBorder="1" applyAlignment="1">
      <alignment horizontal="left" wrapText="1"/>
    </xf>
    <xf numFmtId="0" fontId="10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wrapText="1"/>
    </xf>
    <xf numFmtId="0" fontId="10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10" fillId="2" borderId="5" xfId="28" applyNumberFormat="1" applyFont="1" applyBorder="1" applyAlignment="1">
      <alignment horizontal="left"/>
    </xf>
    <xf numFmtId="0" fontId="10" fillId="0" borderId="5" xfId="0" applyFont="1" applyBorder="1" applyAlignment="1">
      <alignment vertical="center"/>
    </xf>
    <xf numFmtId="0" fontId="10" fillId="2" borderId="5" xfId="0" applyFont="1" applyFill="1" applyBorder="1" applyAlignment="1">
      <alignment horizontal="center" wrapText="1"/>
    </xf>
    <xf numFmtId="0" fontId="9" fillId="0" borderId="5" xfId="0" applyFont="1" applyBorder="1" applyAlignment="1">
      <alignment horizontal="left"/>
    </xf>
    <xf numFmtId="0" fontId="10" fillId="0" borderId="5" xfId="0" applyFont="1" applyBorder="1"/>
    <xf numFmtId="0" fontId="10" fillId="0" borderId="5" xfId="0" applyFont="1" applyBorder="1" applyAlignment="1">
      <alignment horizontal="center"/>
    </xf>
    <xf numFmtId="0" fontId="12" fillId="2" borderId="5" xfId="0" applyFont="1" applyFill="1" applyBorder="1" applyAlignment="1">
      <alignment horizontal="left"/>
    </xf>
    <xf numFmtId="0" fontId="12" fillId="2" borderId="0" xfId="0" applyFont="1" applyFill="1"/>
    <xf numFmtId="0" fontId="15" fillId="0" borderId="5" xfId="0" applyFont="1" applyBorder="1"/>
    <xf numFmtId="0" fontId="12" fillId="2" borderId="11" xfId="0" applyFont="1" applyFill="1" applyBorder="1"/>
    <xf numFmtId="0" fontId="16" fillId="0" borderId="5" xfId="0" applyFont="1" applyBorder="1"/>
    <xf numFmtId="0" fontId="15" fillId="0" borderId="5" xfId="0" applyFont="1" applyBorder="1" applyAlignment="1">
      <alignment horizontal="center"/>
    </xf>
    <xf numFmtId="0" fontId="15" fillId="0" borderId="5" xfId="0" applyFont="1" applyBorder="1" applyAlignment="1">
      <alignment horizontal="center" wrapText="1"/>
    </xf>
    <xf numFmtId="0" fontId="10" fillId="0" borderId="5" xfId="0" applyFont="1" applyBorder="1" applyAlignment="1">
      <alignment wrapText="1"/>
    </xf>
    <xf numFmtId="0" fontId="12" fillId="2" borderId="0" xfId="0" applyFont="1" applyFill="1" applyAlignment="1">
      <alignment horizontal="left"/>
    </xf>
    <xf numFmtId="0" fontId="10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/>
    </xf>
    <xf numFmtId="0" fontId="12" fillId="2" borderId="11" xfId="0" applyFont="1" applyFill="1" applyBorder="1" applyAlignment="1">
      <alignment horizontal="left"/>
    </xf>
    <xf numFmtId="0" fontId="12" fillId="2" borderId="16" xfId="0" applyFont="1" applyFill="1" applyBorder="1" applyAlignment="1">
      <alignment horizontal="left"/>
    </xf>
    <xf numFmtId="0" fontId="15" fillId="0" borderId="5" xfId="0" applyFont="1" applyBorder="1" applyAlignment="1">
      <alignment horizontal="left" wrapText="1"/>
    </xf>
    <xf numFmtId="0" fontId="16" fillId="0" borderId="5" xfId="0" applyFont="1" applyBorder="1" applyAlignment="1">
      <alignment horizontal="left"/>
    </xf>
    <xf numFmtId="0" fontId="10" fillId="2" borderId="11" xfId="0" applyFont="1" applyFill="1" applyBorder="1"/>
    <xf numFmtId="0" fontId="17" fillId="2" borderId="5" xfId="0" applyFont="1" applyFill="1" applyBorder="1"/>
    <xf numFmtId="0" fontId="18" fillId="2" borderId="14" xfId="0" applyFont="1" applyFill="1" applyBorder="1" applyAlignment="1">
      <alignment horizontal="center"/>
    </xf>
    <xf numFmtId="0" fontId="9" fillId="0" borderId="5" xfId="0" applyFont="1" applyBorder="1"/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right"/>
    </xf>
    <xf numFmtId="11" fontId="0" fillId="0" borderId="0" xfId="0" applyNumberFormat="1"/>
    <xf numFmtId="0" fontId="14" fillId="0" borderId="0" xfId="0" applyFont="1" applyAlignment="1">
      <alignment horizontal="center"/>
    </xf>
    <xf numFmtId="0" fontId="0" fillId="0" borderId="15" xfId="0" applyBorder="1" applyAlignment="1">
      <alignment horizontal="right"/>
    </xf>
    <xf numFmtId="11" fontId="0" fillId="0" borderId="0" xfId="0" applyNumberFormat="1" applyAlignment="1">
      <alignment horizontal="right"/>
    </xf>
    <xf numFmtId="0" fontId="0" fillId="0" borderId="17" xfId="0" applyBorder="1"/>
    <xf numFmtId="166" fontId="0" fillId="0" borderId="0" xfId="0" applyNumberFormat="1"/>
    <xf numFmtId="0" fontId="0" fillId="0" borderId="18" xfId="0" applyBorder="1"/>
    <xf numFmtId="167" fontId="0" fillId="0" borderId="0" xfId="0" applyNumberFormat="1" applyAlignment="1">
      <alignment horizontal="right"/>
    </xf>
    <xf numFmtId="0" fontId="0" fillId="0" borderId="19" xfId="0" applyBorder="1"/>
    <xf numFmtId="0" fontId="13" fillId="0" borderId="0" xfId="0" applyFont="1"/>
    <xf numFmtId="0" fontId="12" fillId="0" borderId="0" xfId="0" applyFont="1"/>
    <xf numFmtId="22" fontId="12" fillId="0" borderId="0" xfId="0" applyNumberFormat="1" applyFont="1"/>
    <xf numFmtId="166" fontId="14" fillId="0" borderId="0" xfId="0" applyNumberFormat="1" applyFont="1"/>
    <xf numFmtId="11" fontId="0" fillId="2" borderId="11" xfId="0" applyNumberFormat="1" applyFill="1" applyBorder="1"/>
    <xf numFmtId="0" fontId="0" fillId="2" borderId="20" xfId="0" applyFill="1" applyBorder="1" applyAlignment="1">
      <alignment horizontal="center"/>
    </xf>
    <xf numFmtId="0" fontId="6" fillId="0" borderId="21" xfId="0" applyFont="1" applyBorder="1"/>
    <xf numFmtId="0" fontId="0" fillId="0" borderId="22" xfId="0" applyBorder="1"/>
    <xf numFmtId="0" fontId="0" fillId="0" borderId="23" xfId="0" applyBorder="1"/>
    <xf numFmtId="0" fontId="6" fillId="0" borderId="22" xfId="0" applyFont="1" applyBorder="1" applyAlignment="1">
      <alignment horizontal="center"/>
    </xf>
    <xf numFmtId="0" fontId="6" fillId="0" borderId="22" xfId="0" applyFont="1" applyBorder="1" applyAlignment="1">
      <alignment horizontal="left"/>
    </xf>
    <xf numFmtId="0" fontId="6" fillId="0" borderId="15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0" fillId="0" borderId="24" xfId="0" applyBorder="1"/>
    <xf numFmtId="0" fontId="12" fillId="0" borderId="25" xfId="0" applyFont="1" applyBorder="1"/>
    <xf numFmtId="0" fontId="0" fillId="0" borderId="25" xfId="0" applyBorder="1" applyAlignment="1">
      <alignment horizontal="right"/>
    </xf>
    <xf numFmtId="0" fontId="0" fillId="0" borderId="26" xfId="0" applyBorder="1"/>
    <xf numFmtId="0" fontId="8" fillId="0" borderId="0" xfId="0" applyFont="1"/>
    <xf numFmtId="0" fontId="0" fillId="25" borderId="24" xfId="0" applyFill="1" applyBorder="1"/>
    <xf numFmtId="0" fontId="16" fillId="0" borderId="27" xfId="0" applyFont="1" applyBorder="1"/>
    <xf numFmtId="0" fontId="0" fillId="0" borderId="28" xfId="0" applyBorder="1"/>
    <xf numFmtId="0" fontId="0" fillId="0" borderId="27" xfId="0" applyBorder="1"/>
    <xf numFmtId="0" fontId="0" fillId="25" borderId="29" xfId="0" applyFill="1" applyBorder="1"/>
    <xf numFmtId="0" fontId="16" fillId="0" borderId="30" xfId="0" applyFont="1" applyBorder="1"/>
    <xf numFmtId="0" fontId="0" fillId="0" borderId="30" xfId="0" applyBorder="1"/>
    <xf numFmtId="0" fontId="0" fillId="26" borderId="29" xfId="0" applyFill="1" applyBorder="1"/>
    <xf numFmtId="0" fontId="8" fillId="26" borderId="29" xfId="0" applyFont="1" applyFill="1" applyBorder="1"/>
    <xf numFmtId="0" fontId="0" fillId="25" borderId="31" xfId="0" applyFill="1" applyBorder="1"/>
    <xf numFmtId="0" fontId="16" fillId="0" borderId="32" xfId="0" applyFont="1" applyBorder="1"/>
    <xf numFmtId="0" fontId="0" fillId="0" borderId="32" xfId="0" applyBorder="1"/>
    <xf numFmtId="0" fontId="0" fillId="0" borderId="29" xfId="0" applyBorder="1"/>
    <xf numFmtId="0" fontId="0" fillId="0" borderId="29" xfId="0" applyBorder="1" applyAlignment="1">
      <alignment horizontal="left"/>
    </xf>
    <xf numFmtId="0" fontId="14" fillId="0" borderId="29" xfId="0" applyFont="1" applyBorder="1"/>
    <xf numFmtId="11" fontId="12" fillId="0" borderId="0" xfId="0" applyNumberFormat="1" applyFont="1"/>
    <xf numFmtId="0" fontId="8" fillId="0" borderId="31" xfId="0" applyFont="1" applyBorder="1"/>
    <xf numFmtId="0" fontId="0" fillId="0" borderId="15" xfId="0" applyBorder="1"/>
    <xf numFmtId="0" fontId="0" fillId="0" borderId="33" xfId="0" applyBorder="1"/>
    <xf numFmtId="0" fontId="2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8" fillId="0" borderId="0" xfId="0" applyNumberFormat="1" applyFont="1"/>
    <xf numFmtId="0" fontId="8" fillId="0" borderId="0" xfId="0" applyFont="1" applyAlignment="1">
      <alignment horizontal="center"/>
    </xf>
    <xf numFmtId="11" fontId="0" fillId="27" borderId="0" xfId="0" applyNumberFormat="1" applyFill="1" applyAlignment="1">
      <alignment horizontal="right"/>
    </xf>
    <xf numFmtId="11" fontId="0" fillId="27" borderId="25" xfId="0" applyNumberFormat="1" applyFill="1" applyBorder="1" applyAlignment="1">
      <alignment horizontal="right"/>
    </xf>
    <xf numFmtId="0" fontId="8" fillId="25" borderId="0" xfId="0" applyFont="1" applyFill="1"/>
    <xf numFmtId="0" fontId="8" fillId="27" borderId="0" xfId="0" applyFont="1" applyFill="1"/>
    <xf numFmtId="0" fontId="8" fillId="25" borderId="15" xfId="0" applyFont="1" applyFill="1" applyBorder="1"/>
    <xf numFmtId="0" fontId="27" fillId="0" borderId="30" xfId="0" applyFont="1" applyBorder="1"/>
    <xf numFmtId="0" fontId="28" fillId="27" borderId="15" xfId="0" applyFont="1" applyFill="1" applyBorder="1"/>
    <xf numFmtId="169" fontId="0" fillId="27" borderId="0" xfId="0" applyNumberFormat="1" applyFill="1" applyAlignment="1">
      <alignment horizontal="right"/>
    </xf>
    <xf numFmtId="11" fontId="8" fillId="0" borderId="0" xfId="0" applyNumberFormat="1" applyFont="1"/>
    <xf numFmtId="0" fontId="12" fillId="0" borderId="27" xfId="0" applyFont="1" applyBorder="1"/>
    <xf numFmtId="0" fontId="12" fillId="0" borderId="30" xfId="0" applyFont="1" applyBorder="1"/>
    <xf numFmtId="0" fontId="12" fillId="0" borderId="32" xfId="0" applyFont="1" applyBorder="1"/>
    <xf numFmtId="11" fontId="12" fillId="0" borderId="0" xfId="0" applyNumberFormat="1" applyFont="1" applyAlignment="1">
      <alignment horizontal="right"/>
    </xf>
    <xf numFmtId="167" fontId="12" fillId="0" borderId="0" xfId="0" applyNumberFormat="1" applyFont="1" applyAlignment="1">
      <alignment horizontal="right"/>
    </xf>
    <xf numFmtId="0" fontId="10" fillId="0" borderId="11" xfId="0" applyFont="1" applyBorder="1" applyAlignment="1">
      <alignment vertical="center"/>
    </xf>
    <xf numFmtId="0" fontId="10" fillId="0" borderId="11" xfId="0" applyFont="1" applyBorder="1" applyAlignment="1">
      <alignment horizontal="center" wrapText="1"/>
    </xf>
    <xf numFmtId="0" fontId="10" fillId="0" borderId="11" xfId="0" applyFont="1" applyBorder="1" applyAlignment="1">
      <alignment horizontal="left"/>
    </xf>
    <xf numFmtId="0" fontId="12" fillId="2" borderId="14" xfId="0" applyFont="1" applyFill="1" applyBorder="1"/>
    <xf numFmtId="0" fontId="12" fillId="2" borderId="14" xfId="0" applyFont="1" applyFill="1" applyBorder="1" applyAlignment="1">
      <alignment horizontal="left"/>
    </xf>
    <xf numFmtId="0" fontId="0" fillId="2" borderId="14" xfId="0" applyFill="1" applyBorder="1"/>
    <xf numFmtId="11" fontId="0" fillId="2" borderId="14" xfId="0" applyNumberFormat="1" applyFill="1" applyBorder="1"/>
    <xf numFmtId="14" fontId="0" fillId="2" borderId="14" xfId="0" applyNumberFormat="1" applyFill="1" applyBorder="1"/>
    <xf numFmtId="0" fontId="0" fillId="0" borderId="34" xfId="0" applyBorder="1"/>
    <xf numFmtId="0" fontId="8" fillId="0" borderId="15" xfId="0" applyFont="1" applyBorder="1"/>
    <xf numFmtId="11" fontId="8" fillId="0" borderId="15" xfId="0" applyNumberFormat="1" applyFont="1" applyBorder="1"/>
    <xf numFmtId="14" fontId="8" fillId="0" borderId="15" xfId="0" applyNumberFormat="1" applyFont="1" applyBorder="1"/>
    <xf numFmtId="0" fontId="11" fillId="0" borderId="0" xfId="0" applyFont="1" applyAlignment="1">
      <alignment horizontal="center"/>
    </xf>
    <xf numFmtId="0" fontId="13" fillId="28" borderId="5" xfId="0" applyFont="1" applyFill="1" applyBorder="1"/>
    <xf numFmtId="0" fontId="0" fillId="0" borderId="0" xfId="0" applyAlignment="1">
      <alignment horizontal="center"/>
    </xf>
    <xf numFmtId="0" fontId="29" fillId="29" borderId="5" xfId="0" applyFont="1" applyFill="1" applyBorder="1"/>
    <xf numFmtId="0" fontId="25" fillId="29" borderId="5" xfId="0" applyFont="1" applyFill="1" applyBorder="1"/>
    <xf numFmtId="0" fontId="0" fillId="29" borderId="5" xfId="0" applyFill="1" applyBorder="1"/>
    <xf numFmtId="0" fontId="16" fillId="0" borderId="0" xfId="0" applyFont="1"/>
    <xf numFmtId="165" fontId="12" fillId="0" borderId="0" xfId="0" applyNumberFormat="1" applyFont="1"/>
    <xf numFmtId="0" fontId="31" fillId="2" borderId="12" xfId="0" applyFont="1" applyFill="1" applyBorder="1"/>
    <xf numFmtId="0" fontId="31" fillId="2" borderId="13" xfId="0" applyFont="1" applyFill="1" applyBorder="1"/>
    <xf numFmtId="0" fontId="20" fillId="2" borderId="5" xfId="0" applyFont="1" applyFill="1" applyBorder="1"/>
    <xf numFmtId="0" fontId="9" fillId="0" borderId="30" xfId="0" applyFont="1" applyBorder="1"/>
    <xf numFmtId="0" fontId="11" fillId="0" borderId="0" xfId="0" applyFont="1"/>
    <xf numFmtId="0" fontId="12" fillId="2" borderId="11" xfId="0" applyFont="1" applyFill="1" applyBorder="1" applyAlignment="1">
      <alignment horizontal="center"/>
    </xf>
    <xf numFmtId="0" fontId="14" fillId="2" borderId="5" xfId="0" applyFont="1" applyFill="1" applyBorder="1"/>
    <xf numFmtId="0" fontId="14" fillId="0" borderId="27" xfId="0" applyFont="1" applyBorder="1"/>
    <xf numFmtId="0" fontId="14" fillId="0" borderId="30" xfId="0" applyFont="1" applyBorder="1"/>
    <xf numFmtId="0" fontId="14" fillId="0" borderId="32" xfId="0" applyFont="1" applyBorder="1"/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16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center"/>
    </xf>
    <xf numFmtId="0" fontId="16" fillId="0" borderId="5" xfId="0" applyFont="1" applyBorder="1" applyAlignment="1">
      <alignment horizontal="center"/>
    </xf>
    <xf numFmtId="0" fontId="33" fillId="0" borderId="5" xfId="0" applyFont="1" applyBorder="1"/>
    <xf numFmtId="0" fontId="33" fillId="0" borderId="5" xfId="0" applyFont="1" applyBorder="1" applyAlignment="1">
      <alignment horizontal="left"/>
    </xf>
    <xf numFmtId="0" fontId="11" fillId="2" borderId="11" xfId="0" applyFont="1" applyFill="1" applyBorder="1"/>
    <xf numFmtId="0" fontId="11" fillId="2" borderId="11" xfId="0" applyFont="1" applyFill="1" applyBorder="1" applyAlignment="1">
      <alignment horizontal="left"/>
    </xf>
    <xf numFmtId="0" fontId="11" fillId="2" borderId="5" xfId="0" applyFont="1" applyFill="1" applyBorder="1" applyAlignment="1">
      <alignment horizontal="left"/>
    </xf>
    <xf numFmtId="0" fontId="11" fillId="2" borderId="5" xfId="0" applyFont="1" applyFill="1" applyBorder="1" applyAlignment="1">
      <alignment horizontal="center"/>
    </xf>
    <xf numFmtId="0" fontId="11" fillId="2" borderId="16" xfId="0" applyFont="1" applyFill="1" applyBorder="1" applyAlignment="1">
      <alignment horizontal="left"/>
    </xf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34" fillId="2" borderId="5" xfId="0" applyFont="1" applyFill="1" applyBorder="1"/>
    <xf numFmtId="0" fontId="11" fillId="0" borderId="5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wrapText="1"/>
    </xf>
    <xf numFmtId="0" fontId="11" fillId="2" borderId="5" xfId="28" applyNumberFormat="1" applyFont="1" applyBorder="1" applyAlignment="1">
      <alignment horizontal="left"/>
    </xf>
    <xf numFmtId="0" fontId="11" fillId="2" borderId="5" xfId="0" applyFont="1" applyFill="1" applyBorder="1" applyAlignment="1">
      <alignment horizontal="center" wrapText="1"/>
    </xf>
    <xf numFmtId="0" fontId="34" fillId="0" borderId="5" xfId="0" applyFont="1" applyBorder="1" applyAlignment="1">
      <alignment horizontal="left"/>
    </xf>
    <xf numFmtId="0" fontId="11" fillId="0" borderId="5" xfId="0" applyFont="1" applyBorder="1" applyAlignment="1">
      <alignment horizontal="left" wrapText="1"/>
    </xf>
    <xf numFmtId="0" fontId="11" fillId="0" borderId="5" xfId="0" applyFont="1" applyBorder="1" applyAlignment="1">
      <alignment horizontal="center"/>
    </xf>
    <xf numFmtId="0" fontId="11" fillId="0" borderId="5" xfId="0" applyFont="1" applyBorder="1" applyAlignment="1">
      <alignment wrapText="1"/>
    </xf>
    <xf numFmtId="0" fontId="11" fillId="0" borderId="5" xfId="0" applyFont="1" applyBorder="1" applyAlignment="1">
      <alignment horizontal="left" vertical="center" wrapText="1"/>
    </xf>
    <xf numFmtId="0" fontId="3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4" xfId="0" applyBorder="1" applyAlignment="1">
      <alignment horizontal="center"/>
    </xf>
    <xf numFmtId="0" fontId="0" fillId="0" borderId="29" xfId="0" applyBorder="1" applyAlignment="1">
      <alignment horizontal="center"/>
    </xf>
    <xf numFmtId="0" fontId="22" fillId="0" borderId="0" xfId="39" applyAlignment="1" applyProtection="1">
      <alignment horizontal="left"/>
    </xf>
    <xf numFmtId="0" fontId="0" fillId="0" borderId="31" xfId="0" applyBorder="1" applyAlignment="1">
      <alignment horizontal="center"/>
    </xf>
    <xf numFmtId="0" fontId="0" fillId="0" borderId="0" xfId="0" quotePrefix="1"/>
    <xf numFmtId="0" fontId="10" fillId="30" borderId="35" xfId="0" applyFont="1" applyFill="1" applyBorder="1" applyAlignment="1">
      <alignment horizontal="left" vertical="top" wrapText="1" indent="1"/>
    </xf>
    <xf numFmtId="0" fontId="10" fillId="30" borderId="35" xfId="0" applyFont="1" applyFill="1" applyBorder="1" applyAlignment="1">
      <alignment horizontal="center" vertical="top" wrapText="1"/>
    </xf>
    <xf numFmtId="0" fontId="10" fillId="30" borderId="35" xfId="0" applyFont="1" applyFill="1" applyBorder="1" applyAlignment="1">
      <alignment horizontal="right" vertical="top" wrapText="1"/>
    </xf>
    <xf numFmtId="0" fontId="22" fillId="30" borderId="35" xfId="39" applyFill="1" applyBorder="1" applyAlignment="1" applyProtection="1">
      <alignment horizontal="right" vertical="top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52" fillId="0" borderId="5" xfId="0" applyFont="1" applyBorder="1" applyAlignment="1">
      <alignment horizontal="left"/>
    </xf>
    <xf numFmtId="0" fontId="10" fillId="0" borderId="0" xfId="43" applyFont="1"/>
    <xf numFmtId="0" fontId="10" fillId="0" borderId="0" xfId="43" applyFont="1" applyAlignment="1">
      <alignment horizontal="center"/>
    </xf>
    <xf numFmtId="0" fontId="10" fillId="0" borderId="0" xfId="43" applyFont="1" applyAlignment="1">
      <alignment horizontal="left"/>
    </xf>
    <xf numFmtId="0" fontId="51" fillId="0" borderId="0" xfId="0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left"/>
    </xf>
    <xf numFmtId="0" fontId="27" fillId="0" borderId="0" xfId="43" applyFont="1" applyAlignment="1">
      <alignment horizontal="left"/>
    </xf>
    <xf numFmtId="0" fontId="27" fillId="0" borderId="0" xfId="43" applyFont="1" applyAlignment="1">
      <alignment horizontal="center" wrapText="1"/>
    </xf>
    <xf numFmtId="0" fontId="27" fillId="0" borderId="0" xfId="43" applyFont="1" applyAlignment="1">
      <alignment horizontal="left" wrapText="1"/>
    </xf>
    <xf numFmtId="0" fontId="51" fillId="0" borderId="0" xfId="43" applyFont="1"/>
    <xf numFmtId="0" fontId="51" fillId="0" borderId="0" xfId="43" applyFont="1" applyAlignment="1">
      <alignment horizontal="center"/>
    </xf>
    <xf numFmtId="0" fontId="51" fillId="0" borderId="0" xfId="43" applyFont="1" applyAlignment="1">
      <alignment horizontal="left"/>
    </xf>
    <xf numFmtId="0" fontId="5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 wrapText="1"/>
    </xf>
    <xf numFmtId="168" fontId="54" fillId="0" borderId="0" xfId="0" applyNumberFormat="1" applyFont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9" fillId="2" borderId="0" xfId="0" applyFont="1" applyFill="1"/>
    <xf numFmtId="0" fontId="51" fillId="0" borderId="5" xfId="43" applyFont="1" applyBorder="1"/>
    <xf numFmtId="0" fontId="51" fillId="0" borderId="5" xfId="43" applyFont="1" applyBorder="1" applyAlignment="1">
      <alignment horizontal="center"/>
    </xf>
    <xf numFmtId="0" fontId="51" fillId="0" borderId="5" xfId="43" applyFont="1" applyBorder="1" applyAlignment="1">
      <alignment horizontal="left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5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24" xfId="0" applyBorder="1" applyAlignment="1">
      <alignment vertical="center"/>
    </xf>
    <xf numFmtId="0" fontId="12" fillId="0" borderId="25" xfId="0" applyFont="1" applyBorder="1" applyAlignment="1">
      <alignment vertical="center"/>
    </xf>
    <xf numFmtId="0" fontId="0" fillId="0" borderId="25" xfId="0" applyBorder="1" applyAlignment="1">
      <alignment horizontal="right" vertical="center"/>
    </xf>
    <xf numFmtId="0" fontId="0" fillId="0" borderId="26" xfId="0" applyBorder="1" applyAlignment="1">
      <alignment vertical="center"/>
    </xf>
    <xf numFmtId="0" fontId="8" fillId="0" borderId="0" xfId="0" applyFont="1" applyAlignment="1">
      <alignment vertical="center"/>
    </xf>
    <xf numFmtId="0" fontId="0" fillId="2" borderId="10" xfId="0" applyFill="1" applyBorder="1" applyAlignment="1">
      <alignment vertical="center"/>
    </xf>
    <xf numFmtId="0" fontId="0" fillId="25" borderId="24" xfId="0" applyFill="1" applyBorder="1" applyAlignment="1">
      <alignment vertical="center"/>
    </xf>
    <xf numFmtId="11" fontId="0" fillId="27" borderId="25" xfId="0" applyNumberFormat="1" applyFill="1" applyBorder="1" applyAlignment="1">
      <alignment horizontal="right" vertical="center"/>
    </xf>
    <xf numFmtId="0" fontId="0" fillId="0" borderId="27" xfId="0" applyBorder="1" applyAlignment="1">
      <alignment vertical="center"/>
    </xf>
    <xf numFmtId="166" fontId="0" fillId="0" borderId="0" xfId="0" applyNumberFormat="1" applyAlignment="1">
      <alignment vertical="center"/>
    </xf>
    <xf numFmtId="0" fontId="0" fillId="0" borderId="28" xfId="0" applyBorder="1" applyAlignment="1">
      <alignment vertical="center"/>
    </xf>
    <xf numFmtId="0" fontId="16" fillId="0" borderId="2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0" fillId="2" borderId="8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0" fillId="25" borderId="29" xfId="0" applyFill="1" applyBorder="1" applyAlignment="1">
      <alignment vertical="center"/>
    </xf>
    <xf numFmtId="11" fontId="0" fillId="27" borderId="0" xfId="0" applyNumberFormat="1" applyFill="1" applyAlignment="1">
      <alignment horizontal="right" vertical="center"/>
    </xf>
    <xf numFmtId="0" fontId="0" fillId="0" borderId="30" xfId="0" applyBorder="1" applyAlignment="1">
      <alignment vertical="center"/>
    </xf>
    <xf numFmtId="0" fontId="16" fillId="0" borderId="3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1" fontId="0" fillId="0" borderId="0" xfId="0" applyNumberFormat="1" applyAlignment="1">
      <alignment vertical="center"/>
    </xf>
    <xf numFmtId="169" fontId="0" fillId="27" borderId="0" xfId="0" applyNumberFormat="1" applyFill="1" applyAlignment="1">
      <alignment horizontal="right" vertical="center"/>
    </xf>
    <xf numFmtId="0" fontId="8" fillId="25" borderId="0" xfId="0" applyFont="1" applyFill="1" applyAlignment="1">
      <alignment vertical="center"/>
    </xf>
    <xf numFmtId="0" fontId="0" fillId="26" borderId="29" xfId="0" applyFill="1" applyBorder="1" applyAlignment="1">
      <alignment vertical="center"/>
    </xf>
    <xf numFmtId="0" fontId="8" fillId="27" borderId="0" xfId="0" applyFont="1" applyFill="1" applyAlignment="1">
      <alignment vertical="center"/>
    </xf>
    <xf numFmtId="0" fontId="27" fillId="0" borderId="3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66" fontId="14" fillId="0" borderId="0" xfId="0" applyNumberFormat="1" applyFont="1" applyAlignment="1">
      <alignment vertical="center"/>
    </xf>
    <xf numFmtId="0" fontId="8" fillId="26" borderId="29" xfId="0" applyFont="1" applyFill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right" vertical="center"/>
    </xf>
    <xf numFmtId="0" fontId="0" fillId="25" borderId="31" xfId="0" applyFill="1" applyBorder="1" applyAlignment="1">
      <alignment vertical="center"/>
    </xf>
    <xf numFmtId="0" fontId="8" fillId="25" borderId="15" xfId="0" applyFont="1" applyFill="1" applyBorder="1" applyAlignment="1">
      <alignment vertical="center"/>
    </xf>
    <xf numFmtId="0" fontId="16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0" fontId="12" fillId="0" borderId="0" xfId="0" applyFont="1" applyAlignment="1">
      <alignment vertical="center"/>
    </xf>
    <xf numFmtId="11" fontId="12" fillId="0" borderId="0" xfId="0" applyNumberFormat="1" applyFont="1" applyAlignment="1">
      <alignment horizontal="right" vertical="center"/>
    </xf>
    <xf numFmtId="0" fontId="12" fillId="0" borderId="27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12" fillId="0" borderId="30" xfId="0" applyFont="1" applyBorder="1" applyAlignment="1">
      <alignment vertical="center"/>
    </xf>
    <xf numFmtId="0" fontId="0" fillId="0" borderId="29" xfId="0" applyBorder="1" applyAlignment="1">
      <alignment horizontal="left" vertical="center"/>
    </xf>
    <xf numFmtId="167" fontId="12" fillId="0" borderId="0" xfId="0" applyNumberFormat="1" applyFont="1" applyAlignment="1">
      <alignment horizontal="right" vertical="center"/>
    </xf>
    <xf numFmtId="0" fontId="12" fillId="0" borderId="32" xfId="0" applyFont="1" applyBorder="1" applyAlignment="1">
      <alignment vertical="center"/>
    </xf>
    <xf numFmtId="0" fontId="14" fillId="0" borderId="29" xfId="0" applyFont="1" applyBorder="1" applyAlignment="1">
      <alignment vertical="center"/>
    </xf>
    <xf numFmtId="11" fontId="12" fillId="0" borderId="0" xfId="0" applyNumberFormat="1" applyFont="1" applyAlignment="1">
      <alignment vertical="center"/>
    </xf>
    <xf numFmtId="0" fontId="12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2" fillId="0" borderId="3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8" fillId="0" borderId="31" xfId="0" applyFont="1" applyBorder="1" applyAlignment="1">
      <alignment vertical="center"/>
    </xf>
    <xf numFmtId="0" fontId="28" fillId="27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3" xfId="0" applyBorder="1" applyAlignment="1">
      <alignment vertical="center"/>
    </xf>
    <xf numFmtId="22" fontId="12" fillId="0" borderId="0" xfId="0" applyNumberFormat="1" applyFont="1" applyAlignment="1">
      <alignment vertical="center"/>
    </xf>
    <xf numFmtId="0" fontId="25" fillId="0" borderId="0" xfId="0" applyFont="1" applyAlignment="1">
      <alignment horizontal="left" vertical="center"/>
    </xf>
    <xf numFmtId="170" fontId="0" fillId="2" borderId="11" xfId="0" applyNumberFormat="1" applyFill="1" applyBorder="1" applyAlignment="1">
      <alignment vertical="center"/>
    </xf>
    <xf numFmtId="0" fontId="0" fillId="2" borderId="0" xfId="0" applyFill="1" applyAlignment="1">
      <alignment horizontal="center"/>
    </xf>
    <xf numFmtId="170" fontId="0" fillId="2" borderId="0" xfId="0" applyNumberFormat="1" applyFill="1" applyAlignment="1">
      <alignment vertical="center"/>
    </xf>
    <xf numFmtId="170" fontId="0" fillId="0" borderId="11" xfId="0" applyNumberFormat="1" applyBorder="1"/>
    <xf numFmtId="0" fontId="0" fillId="31" borderId="5" xfId="0" applyFill="1" applyBorder="1" applyAlignment="1">
      <alignment horizontal="right" vertical="center"/>
    </xf>
    <xf numFmtId="0" fontId="0" fillId="31" borderId="5" xfId="0" applyFill="1" applyBorder="1" applyAlignment="1">
      <alignment horizontal="center" vertical="center"/>
    </xf>
    <xf numFmtId="0" fontId="54" fillId="0" borderId="0" xfId="0" applyFont="1" applyAlignment="1" applyProtection="1">
      <alignment horizontal="left" vertical="center"/>
      <protection locked="0"/>
    </xf>
    <xf numFmtId="168" fontId="54" fillId="0" borderId="0" xfId="0" applyNumberFormat="1" applyFont="1" applyAlignment="1" applyProtection="1">
      <alignment horizontal="left" vertical="center" wrapText="1"/>
      <protection locked="0"/>
    </xf>
    <xf numFmtId="0" fontId="54" fillId="0" borderId="0" xfId="0" applyFont="1" applyAlignment="1" applyProtection="1">
      <alignment horizontal="center" vertical="center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0" xfId="29" xr:uid="{00000000-0005-0000-0000-00001C000000}"/>
    <cellStyle name="Currency0" xfId="30" xr:uid="{00000000-0005-0000-0000-00001D000000}"/>
    <cellStyle name="Date" xfId="31" xr:uid="{00000000-0005-0000-0000-00001E000000}"/>
    <cellStyle name="Explanatory Text" xfId="32" builtinId="53" customBuiltin="1"/>
    <cellStyle name="Fixed" xfId="33" xr:uid="{00000000-0005-0000-0000-000020000000}"/>
    <cellStyle name="Good" xfId="34" builtinId="26" customBuiltin="1"/>
    <cellStyle name="Heading 1" xfId="35" builtinId="16" customBuiltin="1"/>
    <cellStyle name="Heading 2" xfId="36" builtinId="17" customBuiltin="1"/>
    <cellStyle name="Heading 3" xfId="37" builtinId="18" customBuiltin="1"/>
    <cellStyle name="Heading 4" xfId="38" builtinId="19" customBuiltin="1"/>
    <cellStyle name="Hyperlink" xfId="39" builtinId="8"/>
    <cellStyle name="Input" xfId="40" builtinId="20" customBuiltin="1"/>
    <cellStyle name="Linked Cell" xfId="41" builtinId="24" customBuiltin="1"/>
    <cellStyle name="Neutral" xfId="42" builtinId="28" customBuiltin="1"/>
    <cellStyle name="Normal" xfId="0" builtinId="0"/>
    <cellStyle name="Normal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1336377120470358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81770399301476E-2"/>
          <c:y val="0.14040134256545286"/>
          <c:w val="0.89581023488940115"/>
          <c:h val="0.704872046349008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1'!$H$21:$H$980</c:f>
              <c:numCache>
                <c:formatCode>General</c:formatCode>
                <c:ptCount val="960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10-41AC-B689-F90D43673A18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1'!$I$21:$I$980</c:f>
              <c:numCache>
                <c:formatCode>General</c:formatCode>
                <c:ptCount val="960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10-41AC-B689-F90D43673A18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1'!$J$21:$J$980</c:f>
              <c:numCache>
                <c:formatCode>General</c:formatCode>
                <c:ptCount val="960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-3.3733999996911734E-2</c:v>
                </c:pt>
                <c:pt idx="202">
                  <c:v>-3.1433999996806961E-2</c:v>
                </c:pt>
                <c:pt idx="207">
                  <c:v>-3.6346000000776257E-2</c:v>
                </c:pt>
                <c:pt idx="208">
                  <c:v>-3.6145999998552725E-2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8">
                  <c:v>-1.8946999996842351E-2</c:v>
                </c:pt>
                <c:pt idx="239">
                  <c:v>-7.3839999968186021E-3</c:v>
                </c:pt>
                <c:pt idx="240">
                  <c:v>-6.3029999946593307E-3</c:v>
                </c:pt>
                <c:pt idx="242">
                  <c:v>-5.5030000003171153E-3</c:v>
                </c:pt>
                <c:pt idx="243">
                  <c:v>-7.1889999962877482E-3</c:v>
                </c:pt>
                <c:pt idx="249">
                  <c:v>-9.3899999774293974E-4</c:v>
                </c:pt>
                <c:pt idx="250">
                  <c:v>-9.3899999774293974E-4</c:v>
                </c:pt>
                <c:pt idx="251">
                  <c:v>-3.3579999944777228E-3</c:v>
                </c:pt>
                <c:pt idx="252">
                  <c:v>-3.3579999944777228E-3</c:v>
                </c:pt>
                <c:pt idx="253">
                  <c:v>1.1810000069090165E-3</c:v>
                </c:pt>
                <c:pt idx="262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10-41AC-B689-F90D43673A18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1'!$K$21:$K$980</c:f>
              <c:numCache>
                <c:formatCode>General</c:formatCode>
                <c:ptCount val="960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-1.6579999995883554E-2</c:v>
                </c:pt>
                <c:pt idx="227">
                  <c:v>-1.8277000002854038E-2</c:v>
                </c:pt>
                <c:pt idx="228">
                  <c:v>-1.4668999996501952E-2</c:v>
                </c:pt>
                <c:pt idx="229">
                  <c:v>-1.4191999995091464E-2</c:v>
                </c:pt>
                <c:pt idx="230">
                  <c:v>-1.3567000001785345E-2</c:v>
                </c:pt>
                <c:pt idx="231">
                  <c:v>-1.2956999999005347E-2</c:v>
                </c:pt>
                <c:pt idx="232">
                  <c:v>-1.7075999996450264E-2</c:v>
                </c:pt>
                <c:pt idx="233">
                  <c:v>-1.2927999996463768E-2</c:v>
                </c:pt>
                <c:pt idx="234">
                  <c:v>-1.3746999997238163E-2</c:v>
                </c:pt>
                <c:pt idx="235">
                  <c:v>-1.4951999997720122E-2</c:v>
                </c:pt>
                <c:pt idx="236">
                  <c:v>-1.4241999997466337E-2</c:v>
                </c:pt>
                <c:pt idx="237">
                  <c:v>-9.9729999928968027E-3</c:v>
                </c:pt>
                <c:pt idx="241">
                  <c:v>-8.4129999959259294E-3</c:v>
                </c:pt>
                <c:pt idx="244">
                  <c:v>-2.3609999916516244E-3</c:v>
                </c:pt>
                <c:pt idx="245">
                  <c:v>-2.6569999972707592E-3</c:v>
                </c:pt>
                <c:pt idx="246">
                  <c:v>-3.7539999975706451E-3</c:v>
                </c:pt>
                <c:pt idx="247">
                  <c:v>-1.0150000001885928E-2</c:v>
                </c:pt>
                <c:pt idx="248">
                  <c:v>-3.444000001763925E-3</c:v>
                </c:pt>
                <c:pt idx="254">
                  <c:v>3.820000056293793E-4</c:v>
                </c:pt>
                <c:pt idx="255">
                  <c:v>-5.9800000017276034E-3</c:v>
                </c:pt>
                <c:pt idx="256">
                  <c:v>-9.0300000010756776E-4</c:v>
                </c:pt>
                <c:pt idx="257">
                  <c:v>-2.2000000171829015E-5</c:v>
                </c:pt>
                <c:pt idx="258">
                  <c:v>-5.9399999736342579E-4</c:v>
                </c:pt>
                <c:pt idx="259">
                  <c:v>1.193000003695488E-3</c:v>
                </c:pt>
                <c:pt idx="260">
                  <c:v>3.0340000084834173E-3</c:v>
                </c:pt>
                <c:pt idx="261">
                  <c:v>4.9440000075264834E-3</c:v>
                </c:pt>
                <c:pt idx="263">
                  <c:v>6.1270000078366138E-3</c:v>
                </c:pt>
                <c:pt idx="264">
                  <c:v>6.1270000078366138E-3</c:v>
                </c:pt>
                <c:pt idx="265">
                  <c:v>5.8760000028996728E-3</c:v>
                </c:pt>
                <c:pt idx="266">
                  <c:v>6.3830000071902759E-3</c:v>
                </c:pt>
                <c:pt idx="267">
                  <c:v>9.602000005543232E-3</c:v>
                </c:pt>
                <c:pt idx="268">
                  <c:v>9.3460000061895698E-3</c:v>
                </c:pt>
                <c:pt idx="269">
                  <c:v>8.8429999959771521E-3</c:v>
                </c:pt>
                <c:pt idx="270">
                  <c:v>9.9580000023706816E-3</c:v>
                </c:pt>
                <c:pt idx="271">
                  <c:v>9.6390000035171397E-3</c:v>
                </c:pt>
                <c:pt idx="272">
                  <c:v>1.1942000004637521E-2</c:v>
                </c:pt>
                <c:pt idx="273">
                  <c:v>1.312300000427058E-2</c:v>
                </c:pt>
                <c:pt idx="274">
                  <c:v>1.270400000794325E-2</c:v>
                </c:pt>
                <c:pt idx="275">
                  <c:v>1.2501999997766688E-2</c:v>
                </c:pt>
                <c:pt idx="276">
                  <c:v>1.3163000003260095E-2</c:v>
                </c:pt>
                <c:pt idx="277">
                  <c:v>1.4003000003867783E-2</c:v>
                </c:pt>
                <c:pt idx="278">
                  <c:v>1.3284000000567175E-2</c:v>
                </c:pt>
                <c:pt idx="279">
                  <c:v>1.41589999984717E-2</c:v>
                </c:pt>
                <c:pt idx="280">
                  <c:v>1.4740000005986076E-2</c:v>
                </c:pt>
                <c:pt idx="281">
                  <c:v>1.4740000005986076E-2</c:v>
                </c:pt>
                <c:pt idx="282">
                  <c:v>1.6387000003305729E-2</c:v>
                </c:pt>
                <c:pt idx="283">
                  <c:v>1.374999999825377E-2</c:v>
                </c:pt>
                <c:pt idx="284">
                  <c:v>1.5460000002349261E-2</c:v>
                </c:pt>
                <c:pt idx="285">
                  <c:v>1.6155999997863546E-2</c:v>
                </c:pt>
                <c:pt idx="286">
                  <c:v>1.6760999998950865E-2</c:v>
                </c:pt>
                <c:pt idx="287">
                  <c:v>1.619100000243634E-2</c:v>
                </c:pt>
                <c:pt idx="288">
                  <c:v>1.6281000003800727E-2</c:v>
                </c:pt>
                <c:pt idx="289">
                  <c:v>1.6683000001648907E-2</c:v>
                </c:pt>
                <c:pt idx="290">
                  <c:v>1.6983000001346227E-2</c:v>
                </c:pt>
                <c:pt idx="291">
                  <c:v>1.748300000326708E-2</c:v>
                </c:pt>
                <c:pt idx="292">
                  <c:v>1.38000000079046E-2</c:v>
                </c:pt>
                <c:pt idx="293">
                  <c:v>1.6938000000664033E-2</c:v>
                </c:pt>
                <c:pt idx="294">
                  <c:v>1.8110000004526228E-2</c:v>
                </c:pt>
                <c:pt idx="295">
                  <c:v>1.8021000003500376E-2</c:v>
                </c:pt>
                <c:pt idx="296">
                  <c:v>1.7588000002433546E-2</c:v>
                </c:pt>
                <c:pt idx="297">
                  <c:v>1.6965000002528541E-2</c:v>
                </c:pt>
                <c:pt idx="298">
                  <c:v>1.8147000002500135E-2</c:v>
                </c:pt>
                <c:pt idx="299">
                  <c:v>1.9994000002043322E-2</c:v>
                </c:pt>
                <c:pt idx="300">
                  <c:v>2.0080000002053566E-2</c:v>
                </c:pt>
                <c:pt idx="301">
                  <c:v>2.0103000002563931E-2</c:v>
                </c:pt>
                <c:pt idx="302">
                  <c:v>1.8484000007447321E-2</c:v>
                </c:pt>
                <c:pt idx="303">
                  <c:v>2.2126000003481749E-2</c:v>
                </c:pt>
                <c:pt idx="304">
                  <c:v>2.1328000009816606E-2</c:v>
                </c:pt>
                <c:pt idx="305">
                  <c:v>2.0713000005343929E-2</c:v>
                </c:pt>
                <c:pt idx="307">
                  <c:v>1.8674000006285496E-2</c:v>
                </c:pt>
                <c:pt idx="308">
                  <c:v>1.8674000188184436E-2</c:v>
                </c:pt>
                <c:pt idx="309">
                  <c:v>1.8674000188184436E-2</c:v>
                </c:pt>
                <c:pt idx="310">
                  <c:v>8.3549999981187284E-3</c:v>
                </c:pt>
                <c:pt idx="311">
                  <c:v>8.3550000563263893E-3</c:v>
                </c:pt>
                <c:pt idx="312">
                  <c:v>8.3550000563263893E-3</c:v>
                </c:pt>
                <c:pt idx="313">
                  <c:v>2.4469000003591646E-2</c:v>
                </c:pt>
                <c:pt idx="314">
                  <c:v>2.3258000001078472E-2</c:v>
                </c:pt>
                <c:pt idx="315">
                  <c:v>2.3140999932365958E-2</c:v>
                </c:pt>
                <c:pt idx="316">
                  <c:v>2.337900000566151E-2</c:v>
                </c:pt>
                <c:pt idx="317">
                  <c:v>2.7106999863462988E-2</c:v>
                </c:pt>
                <c:pt idx="318">
                  <c:v>2.7458000004116911E-2</c:v>
                </c:pt>
                <c:pt idx="319">
                  <c:v>2.7458000004116911E-2</c:v>
                </c:pt>
                <c:pt idx="320">
                  <c:v>2.7341000044543762E-2</c:v>
                </c:pt>
                <c:pt idx="321">
                  <c:v>3.0841000007058028E-2</c:v>
                </c:pt>
                <c:pt idx="322">
                  <c:v>3.0841000007058028E-2</c:v>
                </c:pt>
                <c:pt idx="323">
                  <c:v>4.1533000003255438E-2</c:v>
                </c:pt>
                <c:pt idx="324">
                  <c:v>4.2031000004499219E-2</c:v>
                </c:pt>
                <c:pt idx="325">
                  <c:v>4.2121999998926185E-2</c:v>
                </c:pt>
                <c:pt idx="326">
                  <c:v>3.6771999875782058E-2</c:v>
                </c:pt>
                <c:pt idx="327">
                  <c:v>4.1984000003139954E-2</c:v>
                </c:pt>
                <c:pt idx="328">
                  <c:v>4.5798000006470829E-2</c:v>
                </c:pt>
                <c:pt idx="329">
                  <c:v>4.577900000003865E-2</c:v>
                </c:pt>
                <c:pt idx="330">
                  <c:v>4.5765000002575107E-2</c:v>
                </c:pt>
                <c:pt idx="331">
                  <c:v>4.9658000156341586E-2</c:v>
                </c:pt>
                <c:pt idx="332">
                  <c:v>4.9959000003582332E-2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10-41AC-B689-F90D43673A18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1'!$L$21:$L$980</c:f>
              <c:numCache>
                <c:formatCode>General</c:formatCode>
                <c:ptCount val="9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10-41AC-B689-F90D43673A18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1'!$M$21:$M$980</c:f>
              <c:numCache>
                <c:formatCode>General</c:formatCode>
                <c:ptCount val="9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10-41AC-B689-F90D43673A18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1'!$N$21:$N$980</c:f>
              <c:numCache>
                <c:formatCode>General</c:formatCode>
                <c:ptCount val="960"/>
                <c:pt idx="214">
                  <c:v>-4.0413500918475495E-2</c:v>
                </c:pt>
                <c:pt idx="215">
                  <c:v>-3.8921600860973918E-2</c:v>
                </c:pt>
                <c:pt idx="216">
                  <c:v>-3.8921600860973918E-2</c:v>
                </c:pt>
                <c:pt idx="217">
                  <c:v>-3.6587798696334536E-2</c:v>
                </c:pt>
                <c:pt idx="218">
                  <c:v>-3.5710817334732636E-2</c:v>
                </c:pt>
                <c:pt idx="219">
                  <c:v>-3.5601452600226999E-2</c:v>
                </c:pt>
                <c:pt idx="220">
                  <c:v>-3.2289558281706904E-2</c:v>
                </c:pt>
                <c:pt idx="221">
                  <c:v>-3.2136860350510346E-2</c:v>
                </c:pt>
                <c:pt idx="222">
                  <c:v>-3.1598290620208941E-2</c:v>
                </c:pt>
                <c:pt idx="223">
                  <c:v>-2.8550522452947785E-2</c:v>
                </c:pt>
                <c:pt idx="224">
                  <c:v>-2.851750668404042E-2</c:v>
                </c:pt>
                <c:pt idx="225">
                  <c:v>-2.8494808342916608E-2</c:v>
                </c:pt>
                <c:pt idx="226">
                  <c:v>-2.8354491325060294E-2</c:v>
                </c:pt>
                <c:pt idx="227">
                  <c:v>-2.8224491734987547E-2</c:v>
                </c:pt>
                <c:pt idx="228">
                  <c:v>-2.8084174717131247E-2</c:v>
                </c:pt>
                <c:pt idx="229">
                  <c:v>-2.8049095462667165E-2</c:v>
                </c:pt>
                <c:pt idx="230">
                  <c:v>-2.7997508323749407E-2</c:v>
                </c:pt>
                <c:pt idx="231">
                  <c:v>-2.7976873468182312E-2</c:v>
                </c:pt>
                <c:pt idx="232">
                  <c:v>-2.7974809982625595E-2</c:v>
                </c:pt>
                <c:pt idx="233">
                  <c:v>-2.7958302098171919E-2</c:v>
                </c:pt>
                <c:pt idx="234">
                  <c:v>-2.7956238612615203E-2</c:v>
                </c:pt>
                <c:pt idx="235">
                  <c:v>-2.7141161817714615E-2</c:v>
                </c:pt>
                <c:pt idx="236">
                  <c:v>-2.4644344294095122E-2</c:v>
                </c:pt>
                <c:pt idx="237">
                  <c:v>-2.4254345523876869E-2</c:v>
                </c:pt>
                <c:pt idx="238">
                  <c:v>-2.3829267499194534E-2</c:v>
                </c:pt>
                <c:pt idx="239">
                  <c:v>-2.0273881884982622E-2</c:v>
                </c:pt>
                <c:pt idx="240">
                  <c:v>-2.027181839942592E-2</c:v>
                </c:pt>
                <c:pt idx="241">
                  <c:v>-2.0230548688291716E-2</c:v>
                </c:pt>
                <c:pt idx="242">
                  <c:v>-2.0065469843754888E-2</c:v>
                </c:pt>
                <c:pt idx="243">
                  <c:v>-1.9871502201424113E-2</c:v>
                </c:pt>
                <c:pt idx="244">
                  <c:v>-1.7007384248710164E-2</c:v>
                </c:pt>
                <c:pt idx="245">
                  <c:v>-1.6834051461946498E-2</c:v>
                </c:pt>
                <c:pt idx="246">
                  <c:v>-1.6497703316202719E-2</c:v>
                </c:pt>
                <c:pt idx="247">
                  <c:v>-1.6324370529439053E-2</c:v>
                </c:pt>
                <c:pt idx="248">
                  <c:v>-1.6270719904964578E-2</c:v>
                </c:pt>
                <c:pt idx="249">
                  <c:v>-1.584770536583896E-2</c:v>
                </c:pt>
                <c:pt idx="250">
                  <c:v>-1.584770536583896E-2</c:v>
                </c:pt>
                <c:pt idx="251">
                  <c:v>-1.5845641880282257E-2</c:v>
                </c:pt>
                <c:pt idx="252">
                  <c:v>-1.5845641880282257E-2</c:v>
                </c:pt>
                <c:pt idx="253">
                  <c:v>-1.291755587531028E-2</c:v>
                </c:pt>
                <c:pt idx="254">
                  <c:v>-1.2874222678619374E-2</c:v>
                </c:pt>
                <c:pt idx="255">
                  <c:v>-1.2465652538390729E-2</c:v>
                </c:pt>
                <c:pt idx="256">
                  <c:v>-1.2224224728255614E-2</c:v>
                </c:pt>
                <c:pt idx="257">
                  <c:v>-1.2222161242698898E-2</c:v>
                </c:pt>
                <c:pt idx="258">
                  <c:v>-1.1421528846695297E-2</c:v>
                </c:pt>
                <c:pt idx="259">
                  <c:v>-1.136581473666412E-2</c:v>
                </c:pt>
                <c:pt idx="260">
                  <c:v>-8.7637594496523807E-3</c:v>
                </c:pt>
                <c:pt idx="261">
                  <c:v>-8.3304274827432079E-3</c:v>
                </c:pt>
                <c:pt idx="262">
                  <c:v>-7.6247154223482855E-3</c:v>
                </c:pt>
                <c:pt idx="263">
                  <c:v>-7.622651936791569E-3</c:v>
                </c:pt>
                <c:pt idx="264">
                  <c:v>-7.622651936791569E-3</c:v>
                </c:pt>
                <c:pt idx="265">
                  <c:v>-4.8802796319235286E-3</c:v>
                </c:pt>
                <c:pt idx="266">
                  <c:v>-4.576947255087116E-3</c:v>
                </c:pt>
                <c:pt idx="267">
                  <c:v>-3.5472679622886583E-3</c:v>
                </c:pt>
                <c:pt idx="268">
                  <c:v>-6.0886452953314019E-4</c:v>
                </c:pt>
                <c:pt idx="269">
                  <c:v>-5.3251556393485444E-4</c:v>
                </c:pt>
                <c:pt idx="270">
                  <c:v>-5.0156328058420518E-4</c:v>
                </c:pt>
                <c:pt idx="271">
                  <c:v>-4.9949979502748876E-4</c:v>
                </c:pt>
                <c:pt idx="272">
                  <c:v>4.3196906387321654E-5</c:v>
                </c:pt>
                <c:pt idx="273">
                  <c:v>4.5260391944038081E-5</c:v>
                </c:pt>
                <c:pt idx="274">
                  <c:v>4.732387750074063E-5</c:v>
                </c:pt>
                <c:pt idx="275">
                  <c:v>1.6700603978994644E-4</c:v>
                </c:pt>
                <c:pt idx="276">
                  <c:v>3.22302814927794E-3</c:v>
                </c:pt>
                <c:pt idx="277">
                  <c:v>3.5119161272174071E-3</c:v>
                </c:pt>
                <c:pt idx="278">
                  <c:v>3.5139796127741096E-3</c:v>
                </c:pt>
                <c:pt idx="279">
                  <c:v>3.6687410295273837E-3</c:v>
                </c:pt>
                <c:pt idx="280">
                  <c:v>3.7327090817854125E-3</c:v>
                </c:pt>
                <c:pt idx="281">
                  <c:v>3.7327090817854125E-3</c:v>
                </c:pt>
                <c:pt idx="282">
                  <c:v>4.263024869859966E-3</c:v>
                </c:pt>
                <c:pt idx="283">
                  <c:v>6.3739705943746394E-3</c:v>
                </c:pt>
                <c:pt idx="284">
                  <c:v>6.8073025612838123E-3</c:v>
                </c:pt>
                <c:pt idx="285">
                  <c:v>6.8403183301911641E-3</c:v>
                </c:pt>
                <c:pt idx="286">
                  <c:v>6.8506357579747046E-3</c:v>
                </c:pt>
                <c:pt idx="287">
                  <c:v>7.1188888803470629E-3</c:v>
                </c:pt>
                <c:pt idx="288">
                  <c:v>7.1188888803470629E-3</c:v>
                </c:pt>
                <c:pt idx="289">
                  <c:v>7.2261901292960118E-3</c:v>
                </c:pt>
                <c:pt idx="290">
                  <c:v>7.2261901292960118E-3</c:v>
                </c:pt>
                <c:pt idx="291">
                  <c:v>7.2261901292960118E-3</c:v>
                </c:pt>
                <c:pt idx="292">
                  <c:v>7.3025390948942837E-3</c:v>
                </c:pt>
                <c:pt idx="293">
                  <c:v>7.5047606794518829E-3</c:v>
                </c:pt>
                <c:pt idx="294">
                  <c:v>7.5295225061324245E-3</c:v>
                </c:pt>
                <c:pt idx="295">
                  <c:v>7.5934905583904255E-3</c:v>
                </c:pt>
                <c:pt idx="296">
                  <c:v>8.0206320686294907E-3</c:v>
                </c:pt>
                <c:pt idx="297">
                  <c:v>1.2389030992185246E-2</c:v>
                </c:pt>
                <c:pt idx="298">
                  <c:v>1.519949832042472E-2</c:v>
                </c:pt>
                <c:pt idx="299">
                  <c:v>1.5502830697261161E-2</c:v>
                </c:pt>
                <c:pt idx="300">
                  <c:v>1.5515211610601404E-2</c:v>
                </c:pt>
                <c:pt idx="301">
                  <c:v>1.5686480911808381E-2</c:v>
                </c:pt>
                <c:pt idx="302">
                  <c:v>1.5688544397365084E-2</c:v>
                </c:pt>
                <c:pt idx="303">
                  <c:v>1.8746629992409808E-2</c:v>
                </c:pt>
                <c:pt idx="304">
                  <c:v>1.9039644941462652E-2</c:v>
                </c:pt>
                <c:pt idx="305">
                  <c:v>1.9235676069350144E-2</c:v>
                </c:pt>
                <c:pt idx="306">
                  <c:v>1.9279009266041064E-2</c:v>
                </c:pt>
                <c:pt idx="307">
                  <c:v>2.0001229210889676E-2</c:v>
                </c:pt>
                <c:pt idx="308">
                  <c:v>2.0001229210889676E-2</c:v>
                </c:pt>
                <c:pt idx="309">
                  <c:v>2.0001229210889676E-2</c:v>
                </c:pt>
                <c:pt idx="310">
                  <c:v>2.0003292696446379E-2</c:v>
                </c:pt>
                <c:pt idx="311">
                  <c:v>2.0003292696446379E-2</c:v>
                </c:pt>
                <c:pt idx="312">
                  <c:v>2.0003292696446379E-2</c:v>
                </c:pt>
                <c:pt idx="313">
                  <c:v>2.2673443006829552E-2</c:v>
                </c:pt>
                <c:pt idx="314">
                  <c:v>2.2815823510242583E-2</c:v>
                </c:pt>
                <c:pt idx="315">
                  <c:v>2.3399789922791597E-2</c:v>
                </c:pt>
                <c:pt idx="316">
                  <c:v>2.374645549631893E-2</c:v>
                </c:pt>
                <c:pt idx="317">
                  <c:v>2.7642316227388053E-2</c:v>
                </c:pt>
                <c:pt idx="318">
                  <c:v>2.8160251102122336E-2</c:v>
                </c:pt>
                <c:pt idx="319">
                  <c:v>2.8160251102122336E-2</c:v>
                </c:pt>
                <c:pt idx="320">
                  <c:v>2.8248980981060878E-2</c:v>
                </c:pt>
                <c:pt idx="321">
                  <c:v>3.1571192727364528E-2</c:v>
                </c:pt>
                <c:pt idx="322">
                  <c:v>3.1571192727364528E-2</c:v>
                </c:pt>
                <c:pt idx="323">
                  <c:v>3.9375295102843016E-2</c:v>
                </c:pt>
                <c:pt idx="324">
                  <c:v>3.9598151542967724E-2</c:v>
                </c:pt>
                <c:pt idx="325">
                  <c:v>3.9744659017494161E-2</c:v>
                </c:pt>
                <c:pt idx="326">
                  <c:v>4.2200206829979464E-2</c:v>
                </c:pt>
                <c:pt idx="327">
                  <c:v>4.2720205190270449E-2</c:v>
                </c:pt>
                <c:pt idx="328">
                  <c:v>4.312052138827227E-2</c:v>
                </c:pt>
                <c:pt idx="329">
                  <c:v>4.3122584873828973E-2</c:v>
                </c:pt>
                <c:pt idx="330">
                  <c:v>4.3258774920571869E-2</c:v>
                </c:pt>
                <c:pt idx="331">
                  <c:v>5.0053832858818981E-2</c:v>
                </c:pt>
                <c:pt idx="332">
                  <c:v>5.1644780223042669E-2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10-41AC-B689-F90D43673A18}"/>
            </c:ext>
          </c:extLst>
        </c:ser>
        <c:ser>
          <c:idx val="7"/>
          <c:order val="7"/>
          <c:tx>
            <c:strRef>
              <c:f>'Active 1'!$AY$1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1'!$AW$2:$AW$73</c:f>
              <c:numCache>
                <c:formatCode>General</c:formatCode>
                <c:ptCount val="72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</c:numCache>
            </c:numRef>
          </c:xVal>
          <c:yVal>
            <c:numRef>
              <c:f>'Active 1'!$AY$2:$AY$73</c:f>
              <c:numCache>
                <c:formatCode>General</c:formatCode>
                <c:ptCount val="72"/>
                <c:pt idx="0">
                  <c:v>0.14588151169832264</c:v>
                </c:pt>
                <c:pt idx="1">
                  <c:v>0.13701390667819074</c:v>
                </c:pt>
                <c:pt idx="2">
                  <c:v>0.12837927283723991</c:v>
                </c:pt>
                <c:pt idx="3">
                  <c:v>0.11997761017547015</c:v>
                </c:pt>
                <c:pt idx="4">
                  <c:v>0.11180891869288148</c:v>
                </c:pt>
                <c:pt idx="5">
                  <c:v>0.10387319838947387</c:v>
                </c:pt>
                <c:pt idx="6">
                  <c:v>9.6170449265247343E-2</c:v>
                </c:pt>
                <c:pt idx="7">
                  <c:v>8.8700671320201874E-2</c:v>
                </c:pt>
                <c:pt idx="8">
                  <c:v>8.146386455433749E-2</c:v>
                </c:pt>
                <c:pt idx="9">
                  <c:v>7.4460028967654163E-2</c:v>
                </c:pt>
                <c:pt idx="10">
                  <c:v>6.7689164560151921E-2</c:v>
                </c:pt>
                <c:pt idx="11">
                  <c:v>6.1151271331830744E-2</c:v>
                </c:pt>
                <c:pt idx="12">
                  <c:v>5.4846349282690637E-2</c:v>
                </c:pt>
                <c:pt idx="13">
                  <c:v>4.8774398412731609E-2</c:v>
                </c:pt>
                <c:pt idx="14">
                  <c:v>4.2935418721953646E-2</c:v>
                </c:pt>
                <c:pt idx="15">
                  <c:v>3.7329410210356753E-2</c:v>
                </c:pt>
                <c:pt idx="16">
                  <c:v>3.1956372877940939E-2</c:v>
                </c:pt>
                <c:pt idx="17">
                  <c:v>2.6816306724706192E-2</c:v>
                </c:pt>
                <c:pt idx="18">
                  <c:v>2.1909211750652521E-2</c:v>
                </c:pt>
                <c:pt idx="19">
                  <c:v>1.7235087955779917E-2</c:v>
                </c:pt>
                <c:pt idx="20">
                  <c:v>1.2793935340088386E-2</c:v>
                </c:pt>
                <c:pt idx="21">
                  <c:v>8.5857539035779275E-3</c:v>
                </c:pt>
                <c:pt idx="22">
                  <c:v>4.6105436462485407E-3</c:v>
                </c:pt>
                <c:pt idx="23">
                  <c:v>8.6830456810022515E-4</c:v>
                </c:pt>
                <c:pt idx="24">
                  <c:v>-2.6409633308670188E-3</c:v>
                </c:pt>
                <c:pt idx="25">
                  <c:v>-5.9172600506531906E-3</c:v>
                </c:pt>
                <c:pt idx="26">
                  <c:v>-8.9605855912582907E-3</c:v>
                </c:pt>
                <c:pt idx="27">
                  <c:v>-1.177093995268232E-2</c:v>
                </c:pt>
                <c:pt idx="28">
                  <c:v>-1.4348323134925277E-2</c:v>
                </c:pt>
                <c:pt idx="29">
                  <c:v>-1.669273513798716E-2</c:v>
                </c:pt>
                <c:pt idx="30">
                  <c:v>-1.8804175961867974E-2</c:v>
                </c:pt>
                <c:pt idx="31">
                  <c:v>-2.0682645606567719E-2</c:v>
                </c:pt>
                <c:pt idx="32">
                  <c:v>-2.232814407208639E-2</c:v>
                </c:pt>
                <c:pt idx="33">
                  <c:v>-2.3740671358423986E-2</c:v>
                </c:pt>
                <c:pt idx="34">
                  <c:v>-2.4920227465580511E-2</c:v>
                </c:pt>
                <c:pt idx="35">
                  <c:v>-2.5866812393555969E-2</c:v>
                </c:pt>
                <c:pt idx="36">
                  <c:v>-2.6580426142350351E-2</c:v>
                </c:pt>
                <c:pt idx="37">
                  <c:v>-2.7061068711963666E-2</c:v>
                </c:pt>
                <c:pt idx="38">
                  <c:v>-2.7308740102395909E-2</c:v>
                </c:pt>
                <c:pt idx="39">
                  <c:v>-2.7323440313647078E-2</c:v>
                </c:pt>
                <c:pt idx="40">
                  <c:v>-2.7105169345717176E-2</c:v>
                </c:pt>
                <c:pt idx="41">
                  <c:v>-2.6653927198606198E-2</c:v>
                </c:pt>
                <c:pt idx="42">
                  <c:v>-2.596971387231415E-2</c:v>
                </c:pt>
                <c:pt idx="43">
                  <c:v>-2.5052529366841034E-2</c:v>
                </c:pt>
                <c:pt idx="44">
                  <c:v>-2.3902373682186853E-2</c:v>
                </c:pt>
                <c:pt idx="45">
                  <c:v>-2.2519246818351574E-2</c:v>
                </c:pt>
                <c:pt idx="46">
                  <c:v>-2.0903148775335251E-2</c:v>
                </c:pt>
                <c:pt idx="47">
                  <c:v>-1.905407955313785E-2</c:v>
                </c:pt>
                <c:pt idx="48">
                  <c:v>-1.6972039151759384E-2</c:v>
                </c:pt>
                <c:pt idx="49">
                  <c:v>-1.4657027571199813E-2</c:v>
                </c:pt>
                <c:pt idx="50">
                  <c:v>-1.2109044811459205E-2</c:v>
                </c:pt>
                <c:pt idx="51">
                  <c:v>-9.3280908725375256E-3</c:v>
                </c:pt>
                <c:pt idx="52">
                  <c:v>-6.3141657544347474E-3</c:v>
                </c:pt>
                <c:pt idx="53">
                  <c:v>-3.0672694571509118E-3</c:v>
                </c:pt>
                <c:pt idx="54">
                  <c:v>4.125980193139811E-4</c:v>
                </c:pt>
                <c:pt idx="55">
                  <c:v>4.1254366749599591E-3</c:v>
                </c:pt>
                <c:pt idx="56">
                  <c:v>8.0712465097870223E-3</c:v>
                </c:pt>
                <c:pt idx="57">
                  <c:v>1.2250027523795129E-2</c:v>
                </c:pt>
                <c:pt idx="58">
                  <c:v>1.6661779716984321E-2</c:v>
                </c:pt>
                <c:pt idx="59">
                  <c:v>2.1306503089354611E-2</c:v>
                </c:pt>
                <c:pt idx="60">
                  <c:v>2.6184197640905932E-2</c:v>
                </c:pt>
                <c:pt idx="61">
                  <c:v>3.1294863371638337E-2</c:v>
                </c:pt>
                <c:pt idx="62">
                  <c:v>3.66385002815518E-2</c:v>
                </c:pt>
                <c:pt idx="63">
                  <c:v>4.2215108370646376E-2</c:v>
                </c:pt>
                <c:pt idx="64">
                  <c:v>4.8024687638921981E-2</c:v>
                </c:pt>
                <c:pt idx="65">
                  <c:v>5.4067238086378699E-2</c:v>
                </c:pt>
                <c:pt idx="66">
                  <c:v>6.0342759713016447E-2</c:v>
                </c:pt>
                <c:pt idx="67">
                  <c:v>6.685125251883528E-2</c:v>
                </c:pt>
                <c:pt idx="68">
                  <c:v>7.3592716503835198E-2</c:v>
                </c:pt>
                <c:pt idx="69">
                  <c:v>8.0567151668016201E-2</c:v>
                </c:pt>
                <c:pt idx="70">
                  <c:v>8.7774558011378234E-2</c:v>
                </c:pt>
                <c:pt idx="71">
                  <c:v>9.5214935533921352E-2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10-41AC-B689-F90D43673A18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1'!$U$21:$U$980</c:f>
              <c:numCache>
                <c:formatCode>General</c:formatCode>
                <c:ptCount val="960"/>
                <c:pt idx="7">
                  <c:v>-2.9990999995789025E-2</c:v>
                </c:pt>
                <c:pt idx="10">
                  <c:v>-3.0103999997663777E-2</c:v>
                </c:pt>
                <c:pt idx="12">
                  <c:v>-1.8588999992061872E-2</c:v>
                </c:pt>
                <c:pt idx="26">
                  <c:v>2.8427000004739966E-2</c:v>
                </c:pt>
                <c:pt idx="27">
                  <c:v>5.3726000005553942E-2</c:v>
                </c:pt>
                <c:pt idx="28">
                  <c:v>-5.5976999996346422E-2</c:v>
                </c:pt>
                <c:pt idx="30">
                  <c:v>6.3238000002456829E-2</c:v>
                </c:pt>
                <c:pt idx="31">
                  <c:v>-8.2393999997293577E-2</c:v>
                </c:pt>
                <c:pt idx="32">
                  <c:v>-4.6663999994052574E-2</c:v>
                </c:pt>
                <c:pt idx="146">
                  <c:v>-7.8013999998802319E-2</c:v>
                </c:pt>
                <c:pt idx="155">
                  <c:v>1.8223999999463558E-2</c:v>
                </c:pt>
                <c:pt idx="156">
                  <c:v>1.1290000038570724E-3</c:v>
                </c:pt>
                <c:pt idx="163">
                  <c:v>8.2998999998380896E-2</c:v>
                </c:pt>
                <c:pt idx="167">
                  <c:v>1.3752999999269377E-2</c:v>
                </c:pt>
                <c:pt idx="168">
                  <c:v>-8.459999953629449E-4</c:v>
                </c:pt>
                <c:pt idx="169">
                  <c:v>-9.2447999995783903E-2</c:v>
                </c:pt>
                <c:pt idx="170">
                  <c:v>-8.7149999999382999E-2</c:v>
                </c:pt>
                <c:pt idx="180">
                  <c:v>-7.0530999997572508E-2</c:v>
                </c:pt>
                <c:pt idx="181">
                  <c:v>-1.5310000017052516E-3</c:v>
                </c:pt>
                <c:pt idx="306">
                  <c:v>-4.9076000002969522E-2</c:v>
                </c:pt>
                <c:pt idx="311">
                  <c:v>8.3550000563263893E-3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10-41AC-B689-F90D43673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02248"/>
        <c:axId val="1"/>
      </c:scatterChart>
      <c:valAx>
        <c:axId val="785002248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337533402888618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25141562853904E-3"/>
              <c:y val="0.40687739247493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022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633080972466212"/>
          <c:y val="0.92836796546563483"/>
          <c:w val="0.55379424117851639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Residuals from the Quadratic-fit of Gűrol &amp; Műyesseroğlu (2005)  </a:t>
            </a:r>
          </a:p>
        </c:rich>
      </c:tx>
      <c:layout>
        <c:manualLayout>
          <c:xMode val="edge"/>
          <c:yMode val="edge"/>
          <c:x val="0.21693747678291952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06075196487996E-2"/>
          <c:y val="0.1326865034843481"/>
          <c:w val="0.8955921546413651"/>
          <c:h val="0.72492138489009683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(5)'!$AC$19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(5)'!$AC$21:$AC$298</c:f>
              <c:numCache>
                <c:formatCode>0.00E+00</c:formatCode>
                <c:ptCount val="278"/>
                <c:pt idx="0">
                  <c:v>-8.5548615201165717E-3</c:v>
                </c:pt>
                <c:pt idx="1">
                  <c:v>-8.3171025502577073E-4</c:v>
                </c:pt>
                <c:pt idx="2">
                  <c:v>-6.4858995260395486E-3</c:v>
                </c:pt>
                <c:pt idx="3">
                  <c:v>-4.4639026221175646E-3</c:v>
                </c:pt>
                <c:pt idx="4">
                  <c:v>1.4778233108811434E-4</c:v>
                </c:pt>
                <c:pt idx="5">
                  <c:v>-8.3395402403580246E-4</c:v>
                </c:pt>
                <c:pt idx="6">
                  <c:v>4.8629819827673863E-3</c:v>
                </c:pt>
                <c:pt idx="29">
                  <c:v>4.3800945822628987E-3</c:v>
                </c:pt>
                <c:pt idx="66">
                  <c:v>1.3397959639014438E-2</c:v>
                </c:pt>
                <c:pt idx="82">
                  <c:v>9.2138117309183525E-3</c:v>
                </c:pt>
                <c:pt idx="91">
                  <c:v>2.455148569935158E-3</c:v>
                </c:pt>
                <c:pt idx="110">
                  <c:v>1.1217912434049543E-2</c:v>
                </c:pt>
                <c:pt idx="131">
                  <c:v>-7.991387459341465E-6</c:v>
                </c:pt>
                <c:pt idx="138">
                  <c:v>1.0561477108675957E-2</c:v>
                </c:pt>
                <c:pt idx="141">
                  <c:v>6.0736552804376053E-3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6-4009-A29C-CB0245A0817E}"/>
            </c:ext>
          </c:extLst>
        </c:ser>
        <c:ser>
          <c:idx val="0"/>
          <c:order val="1"/>
          <c:tx>
            <c:strRef>
              <c:f>'A (5)'!$AD$19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(5)'!$AD$21:$AD$987</c:f>
              <c:numCache>
                <c:formatCode>General</c:formatCode>
                <c:ptCount val="967"/>
                <c:pt idx="8" formatCode="0.00E+00">
                  <c:v>-1.9262202061372088E-3</c:v>
                </c:pt>
                <c:pt idx="9" formatCode="0.00E+00">
                  <c:v>-2.913374892322085E-3</c:v>
                </c:pt>
                <c:pt idx="11" formatCode="0.00E+00">
                  <c:v>-1.1905120833388147E-2</c:v>
                </c:pt>
                <c:pt idx="13" formatCode="0.00E+00">
                  <c:v>5.6287972087252841E-3</c:v>
                </c:pt>
                <c:pt idx="14" formatCode="0.00E+00">
                  <c:v>6.041630674303221E-3</c:v>
                </c:pt>
                <c:pt idx="15" formatCode="0.00E+00">
                  <c:v>6.3544625411573706E-3</c:v>
                </c:pt>
                <c:pt idx="18" formatCode="0.00E+00">
                  <c:v>8.9625137530207864E-3</c:v>
                </c:pt>
                <c:pt idx="19" formatCode="0.00E+00">
                  <c:v>9.9625137495865344E-3</c:v>
                </c:pt>
                <c:pt idx="20" formatCode="0.00E+00">
                  <c:v>1.2475513756315806E-2</c:v>
                </c:pt>
                <c:pt idx="21" formatCode="0.00E+00">
                  <c:v>6.388338892250529E-3</c:v>
                </c:pt>
                <c:pt idx="24" formatCode="0.00E+00">
                  <c:v>1.622200380811329E-2</c:v>
                </c:pt>
                <c:pt idx="25" formatCode="0.00E+00">
                  <c:v>1.8135003808171964E-2</c:v>
                </c:pt>
                <c:pt idx="33" formatCode="0.00E+00">
                  <c:v>1.6887565639297317E-2</c:v>
                </c:pt>
                <c:pt idx="34" formatCode="0.00E+00">
                  <c:v>2.3887565637085426E-2</c:v>
                </c:pt>
                <c:pt idx="35" formatCode="0.00E+00">
                  <c:v>2.4887565633651174E-2</c:v>
                </c:pt>
                <c:pt idx="36" formatCode="0.00E+00">
                  <c:v>4.7991600532596808E-3</c:v>
                </c:pt>
                <c:pt idx="37" formatCode="0.00E+00">
                  <c:v>6.7991600536671344E-3</c:v>
                </c:pt>
                <c:pt idx="38" formatCode="0.00E+00">
                  <c:v>7.7991600502328824E-3</c:v>
                </c:pt>
                <c:pt idx="39" formatCode="0.00E+00">
                  <c:v>2.3799160053492512E-2</c:v>
                </c:pt>
                <c:pt idx="40" formatCode="0.00E+00">
                  <c:v>2.3799160053492512E-2</c:v>
                </c:pt>
                <c:pt idx="41" formatCode="0.00E+00">
                  <c:v>2.5799160053899966E-2</c:v>
                </c:pt>
                <c:pt idx="42" formatCode="0.00E+00">
                  <c:v>5.7107528722584698E-3</c:v>
                </c:pt>
                <c:pt idx="43" formatCode="0.00E+00">
                  <c:v>6.7107528761001754E-3</c:v>
                </c:pt>
                <c:pt idx="44" formatCode="0.00E+00">
                  <c:v>1.0710752869639125E-2</c:v>
                </c:pt>
                <c:pt idx="45" formatCode="0.00E+00">
                  <c:v>1.0710752869639125E-2</c:v>
                </c:pt>
                <c:pt idx="46" formatCode="0.00E+00">
                  <c:v>2.0710752871676393E-2</c:v>
                </c:pt>
                <c:pt idx="47" formatCode="0.00E+00">
                  <c:v>2.3710752875925552E-2</c:v>
                </c:pt>
                <c:pt idx="48" formatCode="0.00E+00">
                  <c:v>2.47107528724913E-2</c:v>
                </c:pt>
                <c:pt idx="49" formatCode="0.00E+00">
                  <c:v>1.9622344089017731E-2</c:v>
                </c:pt>
                <c:pt idx="50" formatCode="0.00E+00">
                  <c:v>2.1622344082149227E-2</c:v>
                </c:pt>
                <c:pt idx="51" formatCode="0.00E+00">
                  <c:v>2.362234408255668E-2</c:v>
                </c:pt>
                <c:pt idx="52" formatCode="0.00E+00">
                  <c:v>2.4622344086398386E-2</c:v>
                </c:pt>
                <c:pt idx="53" formatCode="0.00E+00">
                  <c:v>2.2404662144585155E-2</c:v>
                </c:pt>
                <c:pt idx="54" formatCode="0.00E+00">
                  <c:v>2.4404662144992609E-2</c:v>
                </c:pt>
                <c:pt idx="55" formatCode="0.00E+00">
                  <c:v>2.740466214196581E-2</c:v>
                </c:pt>
                <c:pt idx="56" formatCode="0.00E+00">
                  <c:v>4.3162514333251571E-3</c:v>
                </c:pt>
                <c:pt idx="57" formatCode="0.00E+00">
                  <c:v>7.3162514302983588E-3</c:v>
                </c:pt>
                <c:pt idx="58" formatCode="0.00E+00">
                  <c:v>8.3162514341400644E-3</c:v>
                </c:pt>
                <c:pt idx="59" formatCode="0.00E+00">
                  <c:v>1.0316251434547518E-2</c:v>
                </c:pt>
                <c:pt idx="60" formatCode="0.00E+00">
                  <c:v>1.1316251431113266E-2</c:v>
                </c:pt>
                <c:pt idx="61" formatCode="0.00E+00">
                  <c:v>1.4316251435362425E-2</c:v>
                </c:pt>
                <c:pt idx="62" formatCode="0.00E+00">
                  <c:v>1.7316251432335627E-2</c:v>
                </c:pt>
                <c:pt idx="63" formatCode="0.00E+00">
                  <c:v>-3.9489902840314896E-3</c:v>
                </c:pt>
                <c:pt idx="64" formatCode="0.00E+00">
                  <c:v>1.0510097133491659E-3</c:v>
                </c:pt>
                <c:pt idx="65" formatCode="0.00E+00">
                  <c:v>1.3051009715793888E-2</c:v>
                </c:pt>
                <c:pt idx="67" formatCode="0.00E+00">
                  <c:v>1.3503850099246158E-3</c:v>
                </c:pt>
                <c:pt idx="68" formatCode="0.00E+00">
                  <c:v>5.350385010739523E-3</c:v>
                </c:pt>
                <c:pt idx="69" formatCode="0.00E+00">
                  <c:v>1.0350385008120178E-2</c:v>
                </c:pt>
                <c:pt idx="70" formatCode="0.00E+00">
                  <c:v>1.5350385005500834E-2</c:v>
                </c:pt>
                <c:pt idx="71" formatCode="0.00E+00">
                  <c:v>5.8538321531463929E-3</c:v>
                </c:pt>
                <c:pt idx="72" formatCode="0.00E+00">
                  <c:v>1.0853832157803006E-2</c:v>
                </c:pt>
                <c:pt idx="73" formatCode="0.00E+00">
                  <c:v>3.7653897476719808E-3</c:v>
                </c:pt>
                <c:pt idx="74" formatCode="0.00E+00">
                  <c:v>5.7653897480794344E-3</c:v>
                </c:pt>
                <c:pt idx="75" formatCode="0.00E+00">
                  <c:v>1.6765389746682451E-2</c:v>
                </c:pt>
                <c:pt idx="76" formatCode="0.00E+00">
                  <c:v>-3.7758970713014091E-4</c:v>
                </c:pt>
                <c:pt idx="77" formatCode="0.00E+00">
                  <c:v>5.1731525596543995E-3</c:v>
                </c:pt>
                <c:pt idx="78" formatCode="0.00E+00">
                  <c:v>-1.7187097783424893E-3</c:v>
                </c:pt>
                <c:pt idx="79" formatCode="0.00E+00">
                  <c:v>9.0978096078520691E-3</c:v>
                </c:pt>
                <c:pt idx="80" formatCode="0.00E+00">
                  <c:v>5.8800910255971343E-3</c:v>
                </c:pt>
                <c:pt idx="81" formatCode="0.00E+00">
                  <c:v>1.1647245264939364E-2</c:v>
                </c:pt>
                <c:pt idx="83" formatCode="0.00E+00">
                  <c:v>-2.8748375580933275E-3</c:v>
                </c:pt>
                <c:pt idx="84" formatCode="0.00E+00">
                  <c:v>3.9074323894630484E-3</c:v>
                </c:pt>
                <c:pt idx="85" formatCode="0.00E+00">
                  <c:v>1.6384242015693003E-2</c:v>
                </c:pt>
                <c:pt idx="86" formatCode="0.00E+00">
                  <c:v>6.2955488455628174E-3</c:v>
                </c:pt>
                <c:pt idx="87" formatCode="0.00E+00">
                  <c:v>1.5416578086223955E-2</c:v>
                </c:pt>
                <c:pt idx="88" formatCode="0.00E+00">
                  <c:v>-3.4786507222176548E-3</c:v>
                </c:pt>
                <c:pt idx="89" formatCode="0.00E+00">
                  <c:v>1.7803274681923723E-2</c:v>
                </c:pt>
                <c:pt idx="90" formatCode="0.00E+00">
                  <c:v>5.7465092102347032E-3</c:v>
                </c:pt>
                <c:pt idx="92" formatCode="0.00E+00">
                  <c:v>-6.2264504502375449E-3</c:v>
                </c:pt>
                <c:pt idx="93" formatCode="0.00E+00">
                  <c:v>-2.2264504494226372E-3</c:v>
                </c:pt>
                <c:pt idx="94" formatCode="0.00E+00">
                  <c:v>-8.8124170714457377E-3</c:v>
                </c:pt>
                <c:pt idx="95" formatCode="0.00E+00">
                  <c:v>1.9187582926982655E-2</c:v>
                </c:pt>
                <c:pt idx="96" formatCode="0.00E+00">
                  <c:v>-2.3862559360350675E-3</c:v>
                </c:pt>
                <c:pt idx="97" formatCode="0.00E+00">
                  <c:v>4.6137440617530414E-3</c:v>
                </c:pt>
                <c:pt idx="98" formatCode="0.00E+00">
                  <c:v>4.6137440617530414E-3</c:v>
                </c:pt>
                <c:pt idx="99" formatCode="0.00E+00">
                  <c:v>1.3613744067224562E-2</c:v>
                </c:pt>
                <c:pt idx="100" formatCode="0.00E+00">
                  <c:v>1.6613744064197761E-2</c:v>
                </c:pt>
                <c:pt idx="101" formatCode="0.00E+00">
                  <c:v>1.8613744064605215E-2</c:v>
                </c:pt>
                <c:pt idx="102" formatCode="0.00E+00">
                  <c:v>-2.4752693541279834E-3</c:v>
                </c:pt>
                <c:pt idx="103" formatCode="0.00E+00">
                  <c:v>5.5247306475018311E-3</c:v>
                </c:pt>
                <c:pt idx="104" formatCode="0.00E+00">
                  <c:v>7.5247306479092847E-3</c:v>
                </c:pt>
                <c:pt idx="105" formatCode="0.00E+00">
                  <c:v>9.5247306483167374E-3</c:v>
                </c:pt>
                <c:pt idx="106" formatCode="0.00E+00">
                  <c:v>1.0524730644882485E-2</c:v>
                </c:pt>
                <c:pt idx="107" formatCode="0.00E+00">
                  <c:v>1.3524730649131645E-2</c:v>
                </c:pt>
                <c:pt idx="108" formatCode="0.00E+00">
                  <c:v>1.7524730642670596E-2</c:v>
                </c:pt>
                <c:pt idx="109" formatCode="0.00E+00">
                  <c:v>2.1524730643485503E-2</c:v>
                </c:pt>
                <c:pt idx="111" formatCode="0.00E+00">
                  <c:v>5.3466990148419566E-3</c:v>
                </c:pt>
                <c:pt idx="112" formatCode="0.00E+00">
                  <c:v>1.2346699012630066E-2</c:v>
                </c:pt>
                <c:pt idx="113" formatCode="0.00E+00">
                  <c:v>2.734669901204799E-2</c:v>
                </c:pt>
                <c:pt idx="114" formatCode="0.00E+00">
                  <c:v>3.9876959786652602E-5</c:v>
                </c:pt>
                <c:pt idx="115" formatCode="0.00E+00">
                  <c:v>6.0398769610090133E-3</c:v>
                </c:pt>
                <c:pt idx="116" formatCode="0.00E+00">
                  <c:v>7.0398769575747613E-3</c:v>
                </c:pt>
                <c:pt idx="117" formatCode="0.00E+00">
                  <c:v>8.0398769541405093E-3</c:v>
                </c:pt>
                <c:pt idx="118" formatCode="0.00E+00">
                  <c:v>9.0398769579822149E-3</c:v>
                </c:pt>
                <c:pt idx="119" formatCode="0.00E+00">
                  <c:v>1.1039876958389669E-2</c:v>
                </c:pt>
                <c:pt idx="120" formatCode="0.00E+00">
                  <c:v>1.8039876956177779E-2</c:v>
                </c:pt>
                <c:pt idx="121" formatCode="0.00E+00">
                  <c:v>1.9039876960019485E-2</c:v>
                </c:pt>
                <c:pt idx="122" formatCode="0.00E+00">
                  <c:v>7.9508568180735508E-3</c:v>
                </c:pt>
                <c:pt idx="123" formatCode="0.00E+00">
                  <c:v>1.095085682232271E-2</c:v>
                </c:pt>
                <c:pt idx="124" formatCode="0.00E+00">
                  <c:v>1.4950856823137617E-2</c:v>
                </c:pt>
                <c:pt idx="125" formatCode="0.00E+00">
                  <c:v>1.8950856823952526E-2</c:v>
                </c:pt>
                <c:pt idx="126" formatCode="0.00E+00">
                  <c:v>2.0950856817084022E-2</c:v>
                </c:pt>
                <c:pt idx="127" formatCode="0.00E+00">
                  <c:v>1.0744126079139282E-2</c:v>
                </c:pt>
                <c:pt idx="128" formatCode="0.00E+00">
                  <c:v>-4.8298822516801227E-3</c:v>
                </c:pt>
                <c:pt idx="129" formatCode="0.00E+00">
                  <c:v>6.1701177469228935E-3</c:v>
                </c:pt>
                <c:pt idx="130" formatCode="0.00E+00">
                  <c:v>-1.0079913913010471E-3</c:v>
                </c:pt>
                <c:pt idx="132" formatCode="0.00E+00">
                  <c:v>3.3385746243103677E-3</c:v>
                </c:pt>
                <c:pt idx="133" formatCode="0.00E+00">
                  <c:v>3.5070206742210432E-3</c:v>
                </c:pt>
                <c:pt idx="134" formatCode="0.00E+00">
                  <c:v>1.0358849317745979E-2</c:v>
                </c:pt>
                <c:pt idx="135" formatCode="0.00E+00">
                  <c:v>1.6229316607102799E-2</c:v>
                </c:pt>
                <c:pt idx="136" formatCode="0.00E+00">
                  <c:v>-1.583550251080148E-3</c:v>
                </c:pt>
                <c:pt idx="137" formatCode="0.00E+00">
                  <c:v>1.4296228712588968E-2</c:v>
                </c:pt>
                <c:pt idx="139" formatCode="0.00E+00">
                  <c:v>1.2308412452353187E-2</c:v>
                </c:pt>
                <c:pt idx="140" formatCode="0.00E+00">
                  <c:v>9.4610385644405687E-3</c:v>
                </c:pt>
                <c:pt idx="142" formatCode="0.00E+00">
                  <c:v>-2.30319569399686E-3</c:v>
                </c:pt>
                <c:pt idx="143" formatCode="0.00E+00">
                  <c:v>3.5856495610096135E-3</c:v>
                </c:pt>
                <c:pt idx="144" formatCode="0.00E+00">
                  <c:v>9.4299666501888781E-5</c:v>
                </c:pt>
                <c:pt idx="145" formatCode="0.00E+00">
                  <c:v>8.5118780382700127E-3</c:v>
                </c:pt>
                <c:pt idx="147" formatCode="0.00E+00">
                  <c:v>-4.4268204129415444E-3</c:v>
                </c:pt>
                <c:pt idx="148" formatCode="0.00E+00">
                  <c:v>1.84661495368602E-2</c:v>
                </c:pt>
                <c:pt idx="149" formatCode="0.00E+00">
                  <c:v>1.6271870517446985E-2</c:v>
                </c:pt>
                <c:pt idx="150" formatCode="0.00E+00">
                  <c:v>1.7912971362039811E-4</c:v>
                </c:pt>
                <c:pt idx="151" formatCode="0.00E+00">
                  <c:v>-1.1256721684618417E-2</c:v>
                </c:pt>
                <c:pt idx="152" formatCode="0.00E+00">
                  <c:v>2.3831856199074148E-3</c:v>
                </c:pt>
                <c:pt idx="153" formatCode="0.00E+00">
                  <c:v>4.7930918325291352E-3</c:v>
                </c:pt>
                <c:pt idx="154" formatCode="0.00E+00">
                  <c:v>1.6128195179927612E-3</c:v>
                </c:pt>
                <c:pt idx="157" formatCode="0.00E+00">
                  <c:v>1.4435835176250862E-2</c:v>
                </c:pt>
                <c:pt idx="158" formatCode="0.00E+00">
                  <c:v>8.4407394030011594E-3</c:v>
                </c:pt>
                <c:pt idx="159" formatCode="0.00E+00">
                  <c:v>-4.242824216013916E-3</c:v>
                </c:pt>
                <c:pt idx="160" formatCode="0.00E+00">
                  <c:v>-6.5020880874315252E-4</c:v>
                </c:pt>
                <c:pt idx="161" formatCode="0.00E+00">
                  <c:v>-4.2893263946280295E-4</c:v>
                </c:pt>
                <c:pt idx="162" formatCode="0.00E+00">
                  <c:v>8.4851207900818668E-3</c:v>
                </c:pt>
                <c:pt idx="164" formatCode="0.00E+00">
                  <c:v>1.1610416387869842E-2</c:v>
                </c:pt>
                <c:pt idx="165" formatCode="0.00E+00">
                  <c:v>-7.6082598732447222E-3</c:v>
                </c:pt>
                <c:pt idx="166" formatCode="0.00E+00">
                  <c:v>-3.7950260035896884E-3</c:v>
                </c:pt>
                <c:pt idx="171" formatCode="0.00E+00">
                  <c:v>-1.6386000637586259E-2</c:v>
                </c:pt>
                <c:pt idx="172" formatCode="0.00E+00">
                  <c:v>-1.3573190775496975E-2</c:v>
                </c:pt>
                <c:pt idx="173" formatCode="0.00E+00">
                  <c:v>-1.9412594151247277E-2</c:v>
                </c:pt>
                <c:pt idx="174" formatCode="0.00E+00">
                  <c:v>-8.540417916619563E-3</c:v>
                </c:pt>
                <c:pt idx="175" formatCode="0.00E+00">
                  <c:v>-9.9179370793116561E-3</c:v>
                </c:pt>
                <c:pt idx="176" formatCode="0.00E+00">
                  <c:v>-1.9011851274074176E-2</c:v>
                </c:pt>
                <c:pt idx="177" formatCode="0.00E+00">
                  <c:v>3.9369159617292163E-4</c:v>
                </c:pt>
                <c:pt idx="178" formatCode="0.00E+00">
                  <c:v>-1.0485063195449257E-2</c:v>
                </c:pt>
                <c:pt idx="179" formatCode="0.00E+00">
                  <c:v>-7.0796830722358317E-3</c:v>
                </c:pt>
                <c:pt idx="182" formatCode="0.00E+00">
                  <c:v>-1.0957693652642559E-2</c:v>
                </c:pt>
                <c:pt idx="183" formatCode="0.00E+00">
                  <c:v>4.2817351780129985E-3</c:v>
                </c:pt>
                <c:pt idx="184" formatCode="0.00E+00">
                  <c:v>-5.1904967417985247E-3</c:v>
                </c:pt>
                <c:pt idx="185" formatCode="0.00E+00">
                  <c:v>-3.2887401176886696E-3</c:v>
                </c:pt>
                <c:pt idx="186" formatCode="0.00E+00">
                  <c:v>-3.6696219015390566E-3</c:v>
                </c:pt>
                <c:pt idx="187" formatCode="0.00E+00">
                  <c:v>-4.7803711346366649E-3</c:v>
                </c:pt>
                <c:pt idx="188" formatCode="0.00E+00">
                  <c:v>3.5281234385645018E-3</c:v>
                </c:pt>
                <c:pt idx="189" formatCode="0.00E+00">
                  <c:v>-7.4677172218312292E-3</c:v>
                </c:pt>
                <c:pt idx="190" formatCode="0.00E+00">
                  <c:v>1.5322827836402909E-3</c:v>
                </c:pt>
                <c:pt idx="191" formatCode="0.00E+00">
                  <c:v>2.5322827802060389E-3</c:v>
                </c:pt>
                <c:pt idx="192" formatCode="0.00E+00">
                  <c:v>-4.0332121165627052E-3</c:v>
                </c:pt>
                <c:pt idx="193" formatCode="0.00E+00">
                  <c:v>1.1324862342660391E-3</c:v>
                </c:pt>
                <c:pt idx="194" formatCode="0.00E+00">
                  <c:v>4.3344601193801742E-3</c:v>
                </c:pt>
                <c:pt idx="203" formatCode="0.00E+00">
                  <c:v>1.6642855202918215E-3</c:v>
                </c:pt>
                <c:pt idx="204" formatCode="0.00E+00">
                  <c:v>1.4451834621507679E-2</c:v>
                </c:pt>
                <c:pt idx="205" formatCode="0.00E+00">
                  <c:v>-2.973111378117E-3</c:v>
                </c:pt>
                <c:pt idx="206" formatCode="0.00E+00">
                  <c:v>-9.7074311073610982E-3</c:v>
                </c:pt>
                <c:pt idx="210" formatCode="0.00E+00">
                  <c:v>3.2921874470380717E-3</c:v>
                </c:pt>
                <c:pt idx="211" formatCode="0.00E+00">
                  <c:v>-4.7721601521778616E-3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36-4009-A29C-CB0245A0817E}"/>
            </c:ext>
          </c:extLst>
        </c:ser>
        <c:ser>
          <c:idx val="1"/>
          <c:order val="2"/>
          <c:tx>
            <c:strRef>
              <c:f>'A (5)'!$AE$19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(5)'!$AE$21:$AE$987</c:f>
              <c:numCache>
                <c:formatCode>General</c:formatCode>
                <c:ptCount val="967"/>
                <c:pt idx="16" formatCode="0.00E+00">
                  <c:v>8.0625137539288259E-3</c:v>
                </c:pt>
                <c:pt idx="17" formatCode="0.00E+00">
                  <c:v>8.4625137510999336E-3</c:v>
                </c:pt>
                <c:pt idx="22" formatCode="0.00E+00">
                  <c:v>1.412200380295609E-2</c:v>
                </c:pt>
                <c:pt idx="23" formatCode="0.00E+00">
                  <c:v>1.6122003803363545E-2</c:v>
                </c:pt>
                <c:pt idx="195" formatCode="0.00E+00">
                  <c:v>-5.4856529062363747E-3</c:v>
                </c:pt>
                <c:pt idx="196" formatCode="0.00E+00">
                  <c:v>-5.1856529065390546E-3</c:v>
                </c:pt>
                <c:pt idx="197" formatCode="0.00E+00">
                  <c:v>-8.0900992359080638E-3</c:v>
                </c:pt>
                <c:pt idx="198" formatCode="0.00E+00">
                  <c:v>-7.4900992365134235E-3</c:v>
                </c:pt>
                <c:pt idx="199" formatCode="0.00E+00">
                  <c:v>-6.1362226223450889E-3</c:v>
                </c:pt>
                <c:pt idx="200" formatCode="0.00E+00">
                  <c:v>-3.1362226253718872E-3</c:v>
                </c:pt>
                <c:pt idx="201" formatCode="0.00E+00">
                  <c:v>-5.4636598070204427E-3</c:v>
                </c:pt>
                <c:pt idx="202" formatCode="0.00E+00">
                  <c:v>-3.1636598069156689E-3</c:v>
                </c:pt>
                <c:pt idx="207" formatCode="0.00E+00">
                  <c:v>-9.7942628099196537E-3</c:v>
                </c:pt>
                <c:pt idx="208" formatCode="0.00E+00">
                  <c:v>-9.594262807696121E-3</c:v>
                </c:pt>
                <c:pt idx="212" formatCode="0.00E+00">
                  <c:v>-6.5702126165954541E-3</c:v>
                </c:pt>
                <c:pt idx="213" formatCode="0.00E+00">
                  <c:v>-8.2959928424816073E-3</c:v>
                </c:pt>
                <c:pt idx="217" formatCode="0.00E+00">
                  <c:v>-7.5221099092379201E-3</c:v>
                </c:pt>
                <c:pt idx="233" formatCode="0.00E+00">
                  <c:v>-8.2698244346901401E-3</c:v>
                </c:pt>
                <c:pt idx="234" formatCode="0.00E+00">
                  <c:v>5.5215199700413276E-4</c:v>
                </c:pt>
                <c:pt idx="235" formatCode="0.00E+00">
                  <c:v>1.631505938685468E-3</c:v>
                </c:pt>
                <c:pt idx="237" formatCode="0.00E+00">
                  <c:v>2.2665770220866577E-3</c:v>
                </c:pt>
                <c:pt idx="238" formatCode="0.00E+00">
                  <c:v>4.2495982636089891E-4</c:v>
                </c:pt>
                <c:pt idx="244" formatCode="0.00E+00">
                  <c:v>3.3190854789311858E-3</c:v>
                </c:pt>
                <c:pt idx="245" formatCode="0.00E+00">
                  <c:v>3.3190854789311858E-3</c:v>
                </c:pt>
                <c:pt idx="246" formatCode="0.00E+00">
                  <c:v>8.9830204174441708E-4</c:v>
                </c:pt>
                <c:pt idx="247" formatCode="0.00E+00">
                  <c:v>8.9830204174441708E-4</c:v>
                </c:pt>
                <c:pt idx="248" formatCode="0.00E+00">
                  <c:v>2.8420681463144082E-3</c:v>
                </c:pt>
                <c:pt idx="254" formatCode="0.00E+00">
                  <c:v>1.4886326248453874E-3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36-4009-A29C-CB0245A0817E}"/>
            </c:ext>
          </c:extLst>
        </c:ser>
        <c:ser>
          <c:idx val="2"/>
          <c:order val="3"/>
          <c:tx>
            <c:strRef>
              <c:f>'A (5)'!$AF$19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(5)'!$AF$21:$AF$987</c:f>
              <c:numCache>
                <c:formatCode>General</c:formatCode>
                <c:ptCount val="967"/>
                <c:pt idx="209" formatCode="0.00E+00">
                  <c:v>-8.920764803470687E-3</c:v>
                </c:pt>
                <c:pt idx="214" formatCode="0.00E+00">
                  <c:v>-7.8332910887167484E-3</c:v>
                </c:pt>
                <c:pt idx="215" formatCode="0.00E+00">
                  <c:v>-5.7751383586920474E-3</c:v>
                </c:pt>
                <c:pt idx="216" formatCode="0.00E+00">
                  <c:v>-5.4851383551041272E-3</c:v>
                </c:pt>
                <c:pt idx="218" formatCode="0.00E+00">
                  <c:v>-5.4872428738991785E-3</c:v>
                </c:pt>
                <c:pt idx="219" formatCode="0.00E+00">
                  <c:v>-4.1561766592465091E-3</c:v>
                </c:pt>
                <c:pt idx="220" formatCode="0.00E+00">
                  <c:v>-4.7119400339380932E-3</c:v>
                </c:pt>
                <c:pt idx="221" formatCode="0.00E+00">
                  <c:v>-4.4826551097699868E-3</c:v>
                </c:pt>
                <c:pt idx="222" formatCode="0.00E+00">
                  <c:v>-1.8970089880389548E-3</c:v>
                </c:pt>
                <c:pt idx="223" formatCode="0.00E+00">
                  <c:v>-2.6418730313687577E-3</c:v>
                </c:pt>
                <c:pt idx="224" formatCode="0.00E+00">
                  <c:v>-1.5381071220627734E-3</c:v>
                </c:pt>
                <c:pt idx="225" formatCode="0.00E+00">
                  <c:v>-1.4124025632586551E-3</c:v>
                </c:pt>
                <c:pt idx="226" formatCode="0.00E+00">
                  <c:v>-9.6144944088256967E-4</c:v>
                </c:pt>
                <c:pt idx="227" formatCode="0.00E+00">
                  <c:v>-5.0831977928358918E-4</c:v>
                </c:pt>
                <c:pt idx="228" formatCode="0.00E+00">
                  <c:v>6.9381219927344001E-4</c:v>
                </c:pt>
                <c:pt idx="229" formatCode="0.00E+00">
                  <c:v>-1.265953397788927E-4</c:v>
                </c:pt>
                <c:pt idx="230" formatCode="0.00E+00">
                  <c:v>-1.8925800331708389E-3</c:v>
                </c:pt>
                <c:pt idx="231" formatCode="0.00E+00">
                  <c:v>-2.9632336363781819E-3</c:v>
                </c:pt>
                <c:pt idx="232" formatCode="0.00E+00">
                  <c:v>1.0191634527791302E-3</c:v>
                </c:pt>
                <c:pt idx="236" formatCode="0.00E+00">
                  <c:v>-5.1142860622452324E-4</c:v>
                </c:pt>
                <c:pt idx="239" formatCode="0.00E+00">
                  <c:v>2.8892469681713884E-3</c:v>
                </c:pt>
                <c:pt idx="240" formatCode="0.00E+00">
                  <c:v>2.4462382422707485E-3</c:v>
                </c:pt>
                <c:pt idx="241" formatCode="0.00E+00">
                  <c:v>1.0626819331898685E-3</c:v>
                </c:pt>
                <c:pt idx="242" formatCode="0.00E+00">
                  <c:v>-5.4816557080828721E-3</c:v>
                </c:pt>
                <c:pt idx="243" formatCode="0.00E+00">
                  <c:v>1.178338671957907E-3</c:v>
                </c:pt>
                <c:pt idx="249" formatCode="0.00E+00">
                  <c:v>2.0036924376634346E-3</c:v>
                </c:pt>
                <c:pt idx="250" formatCode="0.00E+00">
                  <c:v>-3.0867668908791945E-4</c:v>
                </c:pt>
                <c:pt idx="251" formatCode="0.00E+00">
                  <c:v>1.4264384460877938E-3</c:v>
                </c:pt>
                <c:pt idx="252" formatCode="0.00E+00">
                  <c:v>7.9220883870219361E-4</c:v>
                </c:pt>
                <c:pt idx="253" formatCode="0.00E+00">
                  <c:v>2.2801048789376638E-3</c:v>
                </c:pt>
                <c:pt idx="255" formatCode="0.00E+00">
                  <c:v>2.7675939422502627E-3</c:v>
                </c:pt>
                <c:pt idx="256" formatCode="0.00E+00">
                  <c:v>2.7675939422502627E-3</c:v>
                </c:pt>
                <c:pt idx="257" formatCode="0.00E+00">
                  <c:v>-2.4941983858217665E-4</c:v>
                </c:pt>
                <c:pt idx="258" formatCode="0.00E+00">
                  <c:v>-5.5315704811126354E-5</c:v>
                </c:pt>
                <c:pt idx="259" formatCode="0.00E+00">
                  <c:v>2.0912177585790531E-3</c:v>
                </c:pt>
                <c:pt idx="260" formatCode="0.00E+00">
                  <c:v>9.9007515648134869E-4</c:v>
                </c:pt>
                <c:pt idx="261" formatCode="0.00E+00">
                  <c:v>-1.796590686002103E-3</c:v>
                </c:pt>
                <c:pt idx="262" formatCode="0.00E+00">
                  <c:v>-1.3151626184359222E-3</c:v>
                </c:pt>
                <c:pt idx="263" formatCode="0.00E+00">
                  <c:v>-8.0825843101457739E-4</c:v>
                </c:pt>
                <c:pt idx="264" formatCode="0.00E+00">
                  <c:v>-8.0825843101457739E-4</c:v>
                </c:pt>
                <c:pt idx="265" formatCode="0.00E+00">
                  <c:v>2.2209298279492196E-4</c:v>
                </c:pt>
                <c:pt idx="266" formatCode="0.00E+00">
                  <c:v>-4.9114391112358713E-3</c:v>
                </c:pt>
                <c:pt idx="267" formatCode="0.00E+00">
                  <c:v>-3.7222159339479755E-3</c:v>
                </c:pt>
                <c:pt idx="268" formatCode="0.00E+00">
                  <c:v>-3.0660099726932122E-3</c:v>
                </c:pt>
                <c:pt idx="269" formatCode="0.00E+00">
                  <c:v>-2.4734489776676999E-3</c:v>
                </c:pt>
                <c:pt idx="270" formatCode="0.00E+00">
                  <c:v>-3.2774249799999294E-3</c:v>
                </c:pt>
                <c:pt idx="271" formatCode="0.00E+00">
                  <c:v>-3.0053184812661171E-3</c:v>
                </c:pt>
                <c:pt idx="272" formatCode="0.00E+00">
                  <c:v>-2.705318481568797E-3</c:v>
                </c:pt>
                <c:pt idx="273" formatCode="0.00E+00">
                  <c:v>-2.2053184796479441E-3</c:v>
                </c:pt>
                <c:pt idx="274" formatCode="0.00E+00">
                  <c:v>-5.9808481499412924E-3</c:v>
                </c:pt>
                <c:pt idx="275" formatCode="0.00E+00">
                  <c:v>-1.946454207358353E-3</c:v>
                </c:pt>
                <c:pt idx="276" formatCode="0.00E+00">
                  <c:v>-2.1132649925272307E-3</c:v>
                </c:pt>
                <c:pt idx="277" formatCode="0.00E+00">
                  <c:v>-3.067417946069767E-3</c:v>
                </c:pt>
                <c:pt idx="278" formatCode="0.00E+00">
                  <c:v>-9.1778369623122524E-3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36-4009-A29C-CB0245A0817E}"/>
            </c:ext>
          </c:extLst>
        </c:ser>
        <c:ser>
          <c:idx val="4"/>
          <c:order val="4"/>
          <c:tx>
            <c:strRef>
              <c:f>'A (5)'!$AZ$1</c:f>
              <c:strCache>
                <c:ptCount val="1"/>
                <c:pt idx="0">
                  <c:v>A.BOX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(5)'!$AZ$2:$AZ$65</c:f>
              <c:numCache>
                <c:formatCode>General</c:formatCode>
                <c:ptCount val="64"/>
                <c:pt idx="0">
                  <c:v>-6.74942686139679E-3</c:v>
                </c:pt>
                <c:pt idx="1">
                  <c:v>-7.5211651363178223E-3</c:v>
                </c:pt>
                <c:pt idx="2">
                  <c:v>-7.9214178482723118E-3</c:v>
                </c:pt>
                <c:pt idx="3">
                  <c:v>-7.9883049693373429E-3</c:v>
                </c:pt>
                <c:pt idx="4">
                  <c:v>-7.7698498829587041E-3</c:v>
                </c:pt>
                <c:pt idx="5">
                  <c:v>-7.3147494479961842E-3</c:v>
                </c:pt>
                <c:pt idx="6">
                  <c:v>-6.6679990865128056E-3</c:v>
                </c:pt>
                <c:pt idx="7">
                  <c:v>-5.8694064575723652E-3</c:v>
                </c:pt>
                <c:pt idx="8">
                  <c:v>-4.953549273881184E-3</c:v>
                </c:pt>
                <c:pt idx="9">
                  <c:v>-3.950343763956303E-3</c:v>
                </c:pt>
                <c:pt idx="10">
                  <c:v>-2.8858063067486589E-3</c:v>
                </c:pt>
                <c:pt idx="11">
                  <c:v>-1.7828186940537193E-3</c:v>
                </c:pt>
                <c:pt idx="12">
                  <c:v>-6.61819564788153E-4</c:v>
                </c:pt>
                <c:pt idx="13">
                  <c:v>4.5859892425827506E-4</c:v>
                </c:pt>
                <c:pt idx="14">
                  <c:v>1.5611797111859207E-3</c:v>
                </c:pt>
                <c:pt idx="15">
                  <c:v>2.6295526164869802E-3</c:v>
                </c:pt>
                <c:pt idx="16">
                  <c:v>3.6478288925968876E-3</c:v>
                </c:pt>
                <c:pt idx="17">
                  <c:v>4.6002270875102362E-3</c:v>
                </c:pt>
                <c:pt idx="18">
                  <c:v>5.4707260953998768E-3</c:v>
                </c:pt>
                <c:pt idx="19">
                  <c:v>6.2427422769125891E-3</c:v>
                </c:pt>
                <c:pt idx="20">
                  <c:v>6.8988253029413568E-3</c:v>
                </c:pt>
                <c:pt idx="21">
                  <c:v>7.4203704224235752E-3</c:v>
                </c:pt>
                <c:pt idx="22">
                  <c:v>7.7873611173254484E-3</c:v>
                </c:pt>
                <c:pt idx="23">
                  <c:v>7.9781889889362651E-3</c:v>
                </c:pt>
                <c:pt idx="24">
                  <c:v>7.9696495103310228E-3</c:v>
                </c:pt>
                <c:pt idx="25">
                  <c:v>7.7372943141295432E-3</c:v>
                </c:pt>
                <c:pt idx="26">
                  <c:v>7.2564598675571206E-3</c:v>
                </c:pt>
                <c:pt idx="27">
                  <c:v>6.5045172390573126E-3</c:v>
                </c:pt>
                <c:pt idx="28">
                  <c:v>5.4651785911616225E-3</c:v>
                </c:pt>
                <c:pt idx="29">
                  <c:v>4.1358764358693859E-3</c:v>
                </c:pt>
                <c:pt idx="30">
                  <c:v>2.5387419810508831E-3</c:v>
                </c:pt>
                <c:pt idx="31">
                  <c:v>7.3338375756467874E-4</c:v>
                </c:pt>
                <c:pt idx="32">
                  <c:v>-1.1753128852485394E-3</c:v>
                </c:pt>
                <c:pt idx="33">
                  <c:v>-3.045400998534909E-3</c:v>
                </c:pt>
                <c:pt idx="34">
                  <c:v>-4.7273407786645582E-3</c:v>
                </c:pt>
                <c:pt idx="35">
                  <c:v>-6.1021254868170796E-3</c:v>
                </c:pt>
                <c:pt idx="36">
                  <c:v>-7.1049975630290991E-3</c:v>
                </c:pt>
                <c:pt idx="37">
                  <c:v>-7.7244522515543717E-3</c:v>
                </c:pt>
                <c:pt idx="38">
                  <c:v>-7.9856640903472748E-3</c:v>
                </c:pt>
                <c:pt idx="39">
                  <c:v>-7.9322215097867022E-3</c:v>
                </c:pt>
                <c:pt idx="40">
                  <c:v>-7.6132077480058191E-3</c:v>
                </c:pt>
                <c:pt idx="41">
                  <c:v>-7.0761590133221631E-3</c:v>
                </c:pt>
                <c:pt idx="42">
                  <c:v>-6.3640636169979212E-3</c:v>
                </c:pt>
                <c:pt idx="43">
                  <c:v>-5.5145904245867466E-3</c:v>
                </c:pt>
                <c:pt idx="44">
                  <c:v>-4.560363303779999E-3</c:v>
                </c:pt>
                <c:pt idx="45">
                  <c:v>-3.5296408848378685E-3</c:v>
                </c:pt>
                <c:pt idx="46">
                  <c:v>-2.4470943169867428E-3</c:v>
                </c:pt>
                <c:pt idx="47">
                  <c:v>-1.3345482793917303E-3</c:v>
                </c:pt>
                <c:pt idx="48">
                  <c:v>-2.1163480059308097E-4</c:v>
                </c:pt>
                <c:pt idx="49">
                  <c:v>9.0364647322543434E-4</c:v>
                </c:pt>
                <c:pt idx="50">
                  <c:v>1.9944450411049286E-3</c:v>
                </c:pt>
                <c:pt idx="51">
                  <c:v>3.0446304869980105E-3</c:v>
                </c:pt>
                <c:pt idx="52">
                  <c:v>4.038400425601418E-3</c:v>
                </c:pt>
                <c:pt idx="53">
                  <c:v>4.959917557589814E-3</c:v>
                </c:pt>
                <c:pt idx="54">
                  <c:v>5.7929728738321112E-3</c:v>
                </c:pt>
                <c:pt idx="55">
                  <c:v>6.5206709730384642E-3</c:v>
                </c:pt>
                <c:pt idx="56">
                  <c:v>7.1251322088754657E-3</c:v>
                </c:pt>
                <c:pt idx="57">
                  <c:v>7.5872140014497502E-3</c:v>
                </c:pt>
                <c:pt idx="58">
                  <c:v>7.8862763987141114E-3</c:v>
                </c:pt>
                <c:pt idx="59">
                  <c:v>8.0000569115910442E-3</c:v>
                </c:pt>
                <c:pt idx="60">
                  <c:v>7.9047813347762654E-3</c:v>
                </c:pt>
                <c:pt idx="61">
                  <c:v>7.5757382492767167E-3</c:v>
                </c:pt>
                <c:pt idx="62">
                  <c:v>6.9887161178426443E-3</c:v>
                </c:pt>
                <c:pt idx="63">
                  <c:v>6.1229610262200501E-3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736-4009-A29C-CB0245A0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90440"/>
        <c:axId val="1"/>
      </c:scatterChart>
      <c:valAx>
        <c:axId val="7849904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63113920504716"/>
              <c:y val="0.90291533946606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004640371229696E-3"/>
              <c:y val="0.378642135752448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9044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Eclipse Timing (O-C) Diagram</a:t>
            </a:r>
          </a:p>
        </c:rich>
      </c:tx>
      <c:layout>
        <c:manualLayout>
          <c:xMode val="edge"/>
          <c:yMode val="edge"/>
          <c:x val="0.314634274374239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85372752341816"/>
          <c:y val="0.13101604278074866"/>
          <c:w val="0.84390294153900391"/>
          <c:h val="0.724598930481283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(5)'!$H$21:$H$987</c:f>
              <c:numCache>
                <c:formatCode>General</c:formatCode>
                <c:ptCount val="967"/>
                <c:pt idx="0">
                  <c:v>5.8099503999983426E-2</c:v>
                </c:pt>
                <c:pt idx="1">
                  <c:v>4.562716800137423E-2</c:v>
                </c:pt>
                <c:pt idx="2">
                  <c:v>3.5627439996460453E-2</c:v>
                </c:pt>
                <c:pt idx="3">
                  <c:v>2.8778640000382438E-2</c:v>
                </c:pt>
                <c:pt idx="4">
                  <c:v>2.0298671995988116E-2</c:v>
                </c:pt>
                <c:pt idx="5">
                  <c:v>1.6097471998364199E-2</c:v>
                </c:pt>
                <c:pt idx="6">
                  <c:v>1.0307039992767386E-2</c:v>
                </c:pt>
                <c:pt idx="29">
                  <c:v>6.1433759983628988E-3</c:v>
                </c:pt>
                <c:pt idx="66">
                  <c:v>1.4453759999014437E-2</c:v>
                </c:pt>
                <c:pt idx="82">
                  <c:v>1.0225263999018352E-2</c:v>
                </c:pt>
                <c:pt idx="91">
                  <c:v>3.4560959975351579E-3</c:v>
                </c:pt>
                <c:pt idx="110">
                  <c:v>1.2227599996549543E-2</c:v>
                </c:pt>
                <c:pt idx="132">
                  <c:v>4.3532960044103675E-3</c:v>
                </c:pt>
                <c:pt idx="138">
                  <c:v>1.1612319998675957E-2</c:v>
                </c:pt>
                <c:pt idx="141">
                  <c:v>7.2874879988376051E-3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29-40F8-9A58-26FBD8EE6A68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(5)'!$I$21:$I$987</c:f>
              <c:numCache>
                <c:formatCode>General</c:formatCode>
                <c:ptCount val="967"/>
                <c:pt idx="8">
                  <c:v>-3.848000051220879E-5</c:v>
                </c:pt>
                <c:pt idx="9">
                  <c:v>-1.0273200023220852E-3</c:v>
                </c:pt>
                <c:pt idx="11">
                  <c:v>-1.0022768001363147E-2</c:v>
                </c:pt>
                <c:pt idx="13">
                  <c:v>7.5041039963252842E-3</c:v>
                </c:pt>
                <c:pt idx="14">
                  <c:v>7.9152639955282211E-3</c:v>
                </c:pt>
                <c:pt idx="15">
                  <c:v>8.2264239972573705E-3</c:v>
                </c:pt>
                <c:pt idx="18">
                  <c:v>1.0829136001120787E-2</c:v>
                </c:pt>
                <c:pt idx="19">
                  <c:v>1.1829135997686535E-2</c:v>
                </c:pt>
                <c:pt idx="20">
                  <c:v>1.4342136004415806E-2</c:v>
                </c:pt>
                <c:pt idx="21">
                  <c:v>8.2532960004755296E-3</c:v>
                </c:pt>
                <c:pt idx="24">
                  <c:v>1.8078328001138289E-2</c:v>
                </c:pt>
                <c:pt idx="25">
                  <c:v>1.9991328001196962E-2</c:v>
                </c:pt>
                <c:pt idx="33">
                  <c:v>1.7946712003322318E-2</c:v>
                </c:pt>
                <c:pt idx="34">
                  <c:v>2.4946712001110427E-2</c:v>
                </c:pt>
                <c:pt idx="35">
                  <c:v>2.5946711997676175E-2</c:v>
                </c:pt>
                <c:pt idx="36">
                  <c:v>5.8578719981596805E-3</c:v>
                </c:pt>
                <c:pt idx="37">
                  <c:v>7.8578719985671341E-3</c:v>
                </c:pt>
                <c:pt idx="38">
                  <c:v>8.8578719951328821E-3</c:v>
                </c:pt>
                <c:pt idx="39">
                  <c:v>2.4857871998392511E-2</c:v>
                </c:pt>
                <c:pt idx="40">
                  <c:v>2.4857871998392511E-2</c:v>
                </c:pt>
                <c:pt idx="41">
                  <c:v>2.6857871998799965E-2</c:v>
                </c:pt>
                <c:pt idx="42">
                  <c:v>6.7690319992834702E-3</c:v>
                </c:pt>
                <c:pt idx="43">
                  <c:v>7.7690320031251758E-3</c:v>
                </c:pt>
                <c:pt idx="44">
                  <c:v>1.1769031996664125E-2</c:v>
                </c:pt>
                <c:pt idx="45">
                  <c:v>1.1769031996664125E-2</c:v>
                </c:pt>
                <c:pt idx="46">
                  <c:v>2.1769031998701394E-2</c:v>
                </c:pt>
                <c:pt idx="47">
                  <c:v>2.4769032002950553E-2</c:v>
                </c:pt>
                <c:pt idx="48">
                  <c:v>2.5769031999516301E-2</c:v>
                </c:pt>
                <c:pt idx="49">
                  <c:v>2.068019199941773E-2</c:v>
                </c:pt>
                <c:pt idx="50">
                  <c:v>2.2680191992549226E-2</c:v>
                </c:pt>
                <c:pt idx="51">
                  <c:v>2.4680191992956679E-2</c:v>
                </c:pt>
                <c:pt idx="52">
                  <c:v>2.5680191996798385E-2</c:v>
                </c:pt>
                <c:pt idx="53">
                  <c:v>2.3462424003810156E-2</c:v>
                </c:pt>
                <c:pt idx="54">
                  <c:v>2.546242400421761E-2</c:v>
                </c:pt>
                <c:pt idx="55">
                  <c:v>2.8462424001190811E-2</c:v>
                </c:pt>
                <c:pt idx="56">
                  <c:v>5.3735839974251576E-3</c:v>
                </c:pt>
                <c:pt idx="57">
                  <c:v>8.3735839943983592E-3</c:v>
                </c:pt>
                <c:pt idx="58">
                  <c:v>9.3735839982400648E-3</c:v>
                </c:pt>
                <c:pt idx="59">
                  <c:v>1.1373583998647518E-2</c:v>
                </c:pt>
                <c:pt idx="60">
                  <c:v>1.2373583995213266E-2</c:v>
                </c:pt>
                <c:pt idx="61">
                  <c:v>1.5373583999462426E-2</c:v>
                </c:pt>
                <c:pt idx="62">
                  <c:v>1.8373583996435627E-2</c:v>
                </c:pt>
                <c:pt idx="63">
                  <c:v>-2.8929359978064895E-3</c:v>
                </c:pt>
                <c:pt idx="64">
                  <c:v>2.1070639995741658E-3</c:v>
                </c:pt>
                <c:pt idx="65">
                  <c:v>1.4107064002018888E-2</c:v>
                </c:pt>
                <c:pt idx="67">
                  <c:v>2.4050080028246157E-3</c:v>
                </c:pt>
                <c:pt idx="68">
                  <c:v>6.4050080036395229E-3</c:v>
                </c:pt>
                <c:pt idx="69">
                  <c:v>1.1405008001020178E-2</c:v>
                </c:pt>
                <c:pt idx="70">
                  <c:v>1.6405007998400833E-2</c:v>
                </c:pt>
                <c:pt idx="71">
                  <c:v>6.9033919935463928E-3</c:v>
                </c:pt>
                <c:pt idx="72">
                  <c:v>1.1903391998203006E-2</c:v>
                </c:pt>
                <c:pt idx="73">
                  <c:v>4.8145519976969808E-3</c:v>
                </c:pt>
                <c:pt idx="74">
                  <c:v>6.8145519981044345E-3</c:v>
                </c:pt>
                <c:pt idx="75">
                  <c:v>1.7814551996707451E-2</c:v>
                </c:pt>
                <c:pt idx="76">
                  <c:v>6.6829600109485909E-4</c:v>
                </c:pt>
                <c:pt idx="77">
                  <c:v>6.2154319966793992E-3</c:v>
                </c:pt>
                <c:pt idx="78">
                  <c:v>-6.816320019424893E-4</c:v>
                </c:pt>
                <c:pt idx="79">
                  <c:v>1.0116895995452069E-2</c:v>
                </c:pt>
                <c:pt idx="80">
                  <c:v>6.8991279986221343E-3</c:v>
                </c:pt>
                <c:pt idx="81">
                  <c:v>1.2664032001339365E-2</c:v>
                </c:pt>
                <c:pt idx="83">
                  <c:v>-1.8635759988683276E-3</c:v>
                </c:pt>
                <c:pt idx="84">
                  <c:v>4.9186559990630485E-3</c:v>
                </c:pt>
                <c:pt idx="85">
                  <c:v>1.7391048000718001E-2</c:v>
                </c:pt>
                <c:pt idx="86">
                  <c:v>7.3022079959628172E-3</c:v>
                </c:pt>
                <c:pt idx="87">
                  <c:v>1.6422471999248955E-2</c:v>
                </c:pt>
                <c:pt idx="88">
                  <c:v>-2.4745920018176548E-3</c:v>
                </c:pt>
                <c:pt idx="89">
                  <c:v>1.8806023996148724E-2</c:v>
                </c:pt>
                <c:pt idx="90">
                  <c:v>6.7486080006347038E-3</c:v>
                </c:pt>
                <c:pt idx="92">
                  <c:v>-5.2264320038375445E-3</c:v>
                </c:pt>
                <c:pt idx="93">
                  <c:v>-1.2264320030226372E-3</c:v>
                </c:pt>
                <c:pt idx="94">
                  <c:v>-7.8038239953457378E-3</c:v>
                </c:pt>
                <c:pt idx="95">
                  <c:v>2.0196176003082655E-2</c:v>
                </c:pt>
                <c:pt idx="96">
                  <c:v>-1.3769520010100678E-3</c:v>
                </c:pt>
                <c:pt idx="97">
                  <c:v>5.6230479967780411E-3</c:v>
                </c:pt>
                <c:pt idx="98">
                  <c:v>5.6230479967780411E-3</c:v>
                </c:pt>
                <c:pt idx="99">
                  <c:v>1.4623048002249561E-2</c:v>
                </c:pt>
                <c:pt idx="100">
                  <c:v>1.7623047999222763E-2</c:v>
                </c:pt>
                <c:pt idx="101">
                  <c:v>1.9623047999630217E-2</c:v>
                </c:pt>
                <c:pt idx="102">
                  <c:v>-1.4657920037279837E-3</c:v>
                </c:pt>
                <c:pt idx="103">
                  <c:v>6.5342079979018308E-3</c:v>
                </c:pt>
                <c:pt idx="104">
                  <c:v>8.5342079983092844E-3</c:v>
                </c:pt>
                <c:pt idx="105">
                  <c:v>1.0534207998716738E-2</c:v>
                </c:pt>
                <c:pt idx="106">
                  <c:v>1.1534207995282486E-2</c:v>
                </c:pt>
                <c:pt idx="107">
                  <c:v>1.4534207999531645E-2</c:v>
                </c:pt>
                <c:pt idx="108">
                  <c:v>1.8534207993070595E-2</c:v>
                </c:pt>
                <c:pt idx="109">
                  <c:v>2.2534207993885502E-2</c:v>
                </c:pt>
                <c:pt idx="111">
                  <c:v>6.3565279997419566E-3</c:v>
                </c:pt>
                <c:pt idx="112">
                  <c:v>1.3356527997530065E-2</c:v>
                </c:pt>
                <c:pt idx="113">
                  <c:v>2.8356527996947989E-2</c:v>
                </c:pt>
                <c:pt idx="114">
                  <c:v>1.0499199997866526E-3</c:v>
                </c:pt>
                <c:pt idx="115">
                  <c:v>7.0499200010090135E-3</c:v>
                </c:pt>
                <c:pt idx="116">
                  <c:v>8.0499199975747615E-3</c:v>
                </c:pt>
                <c:pt idx="117">
                  <c:v>9.0499199941405095E-3</c:v>
                </c:pt>
                <c:pt idx="118">
                  <c:v>1.0049919997982215E-2</c:v>
                </c:pt>
                <c:pt idx="119">
                  <c:v>1.2049919998389669E-2</c:v>
                </c:pt>
                <c:pt idx="120">
                  <c:v>1.9049919996177778E-2</c:v>
                </c:pt>
                <c:pt idx="121">
                  <c:v>2.0049920000019483E-2</c:v>
                </c:pt>
                <c:pt idx="122">
                  <c:v>8.9610799986985512E-3</c:v>
                </c:pt>
                <c:pt idx="123">
                  <c:v>1.196108000294771E-2</c:v>
                </c:pt>
                <c:pt idx="124">
                  <c:v>1.5961080003762618E-2</c:v>
                </c:pt>
                <c:pt idx="125">
                  <c:v>1.9961080004577525E-2</c:v>
                </c:pt>
                <c:pt idx="126">
                  <c:v>2.1961079997709021E-2</c:v>
                </c:pt>
                <c:pt idx="127">
                  <c:v>1.1757407999539282E-2</c:v>
                </c:pt>
                <c:pt idx="128">
                  <c:v>-3.8157199960551225E-3</c:v>
                </c:pt>
                <c:pt idx="129">
                  <c:v>7.1842800025478937E-3</c:v>
                </c:pt>
                <c:pt idx="130">
                  <c:v>6.5999993239529431E-6</c:v>
                </c:pt>
                <c:pt idx="131">
                  <c:v>1.0066000031656586E-3</c:v>
                </c:pt>
                <c:pt idx="133">
                  <c:v>4.5223120032460429E-3</c:v>
                </c:pt>
                <c:pt idx="134">
                  <c:v>1.137605599797098E-2</c:v>
                </c:pt>
                <c:pt idx="135">
                  <c:v>1.7263424000702798E-2</c:v>
                </c:pt>
                <c:pt idx="136">
                  <c:v>-5.4480000108014792E-4</c:v>
                </c:pt>
                <c:pt idx="137">
                  <c:v>1.5340368001488969E-2</c:v>
                </c:pt>
                <c:pt idx="139">
                  <c:v>1.3373991998378187E-2</c:v>
                </c:pt>
                <c:pt idx="140">
                  <c:v>1.0539775998040568E-2</c:v>
                </c:pt>
                <c:pt idx="142">
                  <c:v>-6.7215200397185981E-4</c:v>
                </c:pt>
                <c:pt idx="143">
                  <c:v>6.1028560012346134E-3</c:v>
                </c:pt>
                <c:pt idx="144">
                  <c:v>2.6185680035268888E-3</c:v>
                </c:pt>
                <c:pt idx="145">
                  <c:v>1.1045439998270012E-2</c:v>
                </c:pt>
                <c:pt idx="147">
                  <c:v>-1.0626560033415444E-3</c:v>
                </c:pt>
                <c:pt idx="148">
                  <c:v>2.1894024001085199E-2</c:v>
                </c:pt>
                <c:pt idx="149">
                  <c:v>2.2021295997546986E-2</c:v>
                </c:pt>
                <c:pt idx="150">
                  <c:v>5.9324559988453984E-3</c:v>
                </c:pt>
                <c:pt idx="151">
                  <c:v>-5.2375919985934161E-3</c:v>
                </c:pt>
                <c:pt idx="152">
                  <c:v>8.4698959981324151E-3</c:v>
                </c:pt>
                <c:pt idx="153">
                  <c:v>1.0896767998929136E-2</c:v>
                </c:pt>
                <c:pt idx="154">
                  <c:v>7.7505119988927618E-3</c:v>
                </c:pt>
                <c:pt idx="157">
                  <c:v>2.0784136002475861E-2</c:v>
                </c:pt>
                <c:pt idx="158">
                  <c:v>1.481556000362616E-2</c:v>
                </c:pt>
                <c:pt idx="159">
                  <c:v>2.1535919950110838E-3</c:v>
                </c:pt>
                <c:pt idx="160">
                  <c:v>6.6662079916568473E-3</c:v>
                </c:pt>
                <c:pt idx="161">
                  <c:v>6.9154000011621974E-3</c:v>
                </c:pt>
                <c:pt idx="162">
                  <c:v>1.5920831996481866E-2</c:v>
                </c:pt>
                <c:pt idx="164">
                  <c:v>1.9049759997869842E-2</c:v>
                </c:pt>
                <c:pt idx="165">
                  <c:v>-1.6800800221972167E-4</c:v>
                </c:pt>
                <c:pt idx="166">
                  <c:v>3.6543120004353113E-3</c:v>
                </c:pt>
                <c:pt idx="171">
                  <c:v>-8.3304240033612587E-3</c:v>
                </c:pt>
                <c:pt idx="172">
                  <c:v>-5.5081039972719736E-3</c:v>
                </c:pt>
                <c:pt idx="173">
                  <c:v>-1.1181968002347276E-2</c:v>
                </c:pt>
                <c:pt idx="174">
                  <c:v>4.1185599548043683E-4</c:v>
                </c:pt>
                <c:pt idx="175">
                  <c:v>-8.8065600721165538E-4</c:v>
                </c:pt>
                <c:pt idx="176">
                  <c:v>-9.9694960008491762E-3</c:v>
                </c:pt>
                <c:pt idx="177">
                  <c:v>9.4573759997729212E-3</c:v>
                </c:pt>
                <c:pt idx="178">
                  <c:v>-1.3194240018492565E-3</c:v>
                </c:pt>
                <c:pt idx="179">
                  <c:v>2.1074480027891695E-3</c:v>
                </c:pt>
                <c:pt idx="182">
                  <c:v>-1.700776003417559E-3</c:v>
                </c:pt>
                <c:pt idx="183">
                  <c:v>1.3745623997237999E-2</c:v>
                </c:pt>
                <c:pt idx="184">
                  <c:v>4.3328479951014742E-3</c:v>
                </c:pt>
                <c:pt idx="185">
                  <c:v>6.3068559975363314E-3</c:v>
                </c:pt>
                <c:pt idx="186">
                  <c:v>6.0143439986859448E-3</c:v>
                </c:pt>
                <c:pt idx="187">
                  <c:v>6.2799680017633364E-3</c:v>
                </c:pt>
                <c:pt idx="188">
                  <c:v>1.4618000001064502E-2</c:v>
                </c:pt>
                <c:pt idx="189">
                  <c:v>3.81520799419377E-3</c:v>
                </c:pt>
                <c:pt idx="190">
                  <c:v>1.281520799966529E-2</c:v>
                </c:pt>
                <c:pt idx="191">
                  <c:v>1.3815207996231038E-2</c:v>
                </c:pt>
                <c:pt idx="192">
                  <c:v>7.4793759995372966E-3</c:v>
                </c:pt>
                <c:pt idx="193">
                  <c:v>1.4574951994291041E-2</c:v>
                </c:pt>
                <c:pt idx="194">
                  <c:v>1.7989927997405175E-2</c:v>
                </c:pt>
                <c:pt idx="203">
                  <c:v>2.4083984004391823E-2</c:v>
                </c:pt>
                <c:pt idx="204">
                  <c:v>3.7009239997132681E-2</c:v>
                </c:pt>
                <c:pt idx="205">
                  <c:v>2.2966191994783003E-2</c:v>
                </c:pt>
                <c:pt idx="206">
                  <c:v>1.6335647997038905E-2</c:v>
                </c:pt>
                <c:pt idx="210">
                  <c:v>3.2150607999938074E-2</c:v>
                </c:pt>
                <c:pt idx="211">
                  <c:v>2.428496799984714E-2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29-40F8-9A58-26FBD8EE6A68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(5)'!$J$21:$J$987</c:f>
              <c:numCache>
                <c:formatCode>General</c:formatCode>
                <c:ptCount val="967"/>
                <c:pt idx="16">
                  <c:v>9.9291360020288266E-3</c:v>
                </c:pt>
                <c:pt idx="17">
                  <c:v>1.0329135999199934E-2</c:v>
                </c:pt>
                <c:pt idx="22">
                  <c:v>1.597832799598109E-2</c:v>
                </c:pt>
                <c:pt idx="23">
                  <c:v>1.7978327996388543E-2</c:v>
                </c:pt>
                <c:pt idx="195">
                  <c:v>9.0543839978636242E-3</c:v>
                </c:pt>
                <c:pt idx="196">
                  <c:v>9.3543839975609444E-3</c:v>
                </c:pt>
                <c:pt idx="197">
                  <c:v>7.6900559943169355E-3</c:v>
                </c:pt>
                <c:pt idx="198">
                  <c:v>8.2900559937115759E-3</c:v>
                </c:pt>
                <c:pt idx="199">
                  <c:v>1.022749600087991E-2</c:v>
                </c:pt>
                <c:pt idx="200">
                  <c:v>1.3227495997853111E-2</c:v>
                </c:pt>
                <c:pt idx="201">
                  <c:v>1.4421888001379557E-2</c:v>
                </c:pt>
                <c:pt idx="202">
                  <c:v>1.6721888001484331E-2</c:v>
                </c:pt>
                <c:pt idx="207">
                  <c:v>1.6550623993680347E-2</c:v>
                </c:pt>
                <c:pt idx="208">
                  <c:v>1.6750623995903879E-2</c:v>
                </c:pt>
                <c:pt idx="212">
                  <c:v>2.9865247997804545E-2</c:v>
                </c:pt>
                <c:pt idx="213">
                  <c:v>2.8453352002543397E-2</c:v>
                </c:pt>
                <c:pt idx="217">
                  <c:v>3.7386495998362079E-2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29-40F8-9A58-26FBD8EE6A68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(5)'!$K$21:$K$987</c:f>
              <c:numCache>
                <c:formatCode>General</c:formatCode>
                <c:ptCount val="967"/>
                <c:pt idx="209">
                  <c:v>1.7823895999754313E-2</c:v>
                </c:pt>
                <c:pt idx="214">
                  <c:v>3.2788368000183254E-2</c:v>
                </c:pt>
                <c:pt idx="215">
                  <c:v>3.6492103994532954E-2</c:v>
                </c:pt>
                <c:pt idx="216">
                  <c:v>3.6782103998120874E-2</c:v>
                </c:pt>
                <c:pt idx="218">
                  <c:v>4.043509599432582E-2</c:v>
                </c:pt>
                <c:pt idx="219">
                  <c:v>4.1893391993653495E-2</c:v>
                </c:pt>
                <c:pt idx="220">
                  <c:v>4.527575199608691E-2</c:v>
                </c:pt>
                <c:pt idx="221">
                  <c:v>4.5690586695855018E-2</c:v>
                </c:pt>
                <c:pt idx="222">
                  <c:v>4.8933471996861044E-2</c:v>
                </c:pt>
                <c:pt idx="223">
                  <c:v>5.1990135994856246E-2</c:v>
                </c:pt>
                <c:pt idx="224">
                  <c:v>5.3135847992962226E-2</c:v>
                </c:pt>
                <c:pt idx="225">
                  <c:v>5.3290399999241345E-2</c:v>
                </c:pt>
                <c:pt idx="226">
                  <c:v>5.4264567996142432E-2</c:v>
                </c:pt>
                <c:pt idx="227">
                  <c:v>5.4762512001616415E-2</c:v>
                </c:pt>
                <c:pt idx="228">
                  <c:v>5.6080720001773443E-2</c:v>
                </c:pt>
                <c:pt idx="229">
                  <c:v>5.5262951995246112E-2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29-40F8-9A58-26FBD8EE6A68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post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(5)'!$L$21:$L$987</c:f>
              <c:numCache>
                <c:formatCode>General</c:formatCode>
                <c:ptCount val="967"/>
                <c:pt idx="230">
                  <c:v>5.4544591999729164E-2</c:v>
                </c:pt>
                <c:pt idx="231">
                  <c:v>5.6745312002021819E-2</c:v>
                </c:pt>
                <c:pt idx="232">
                  <c:v>6.1247160003404133E-2</c:v>
                </c:pt>
                <c:pt idx="233">
                  <c:v>5.2526952000334859E-2</c:v>
                </c:pt>
                <c:pt idx="234">
                  <c:v>6.6212687997904141E-2</c:v>
                </c:pt>
                <c:pt idx="235">
                  <c:v>6.7294919994310476E-2</c:v>
                </c:pt>
                <c:pt idx="236">
                  <c:v>6.5209559994400479E-2</c:v>
                </c:pt>
                <c:pt idx="237">
                  <c:v>6.8218120002711657E-2</c:v>
                </c:pt>
                <c:pt idx="238">
                  <c:v>6.6647928004385903E-2</c:v>
                </c:pt>
                <c:pt idx="239">
                  <c:v>7.3185943998396397E-2</c:v>
                </c:pt>
                <c:pt idx="240">
                  <c:v>7.2993432004295755E-2</c:v>
                </c:pt>
                <c:pt idx="241">
                  <c:v>7.2097247997589875E-2</c:v>
                </c:pt>
                <c:pt idx="242">
                  <c:v>6.5804735997517128E-2</c:v>
                </c:pt>
                <c:pt idx="243">
                  <c:v>7.2542768000857905E-2</c:v>
                </c:pt>
                <c:pt idx="244">
                  <c:v>7.5300327996956185E-2</c:v>
                </c:pt>
                <c:pt idx="245">
                  <c:v>7.5300327996956185E-2</c:v>
                </c:pt>
                <c:pt idx="246">
                  <c:v>7.2882560001744423E-2</c:v>
                </c:pt>
                <c:pt idx="247">
                  <c:v>7.2882560001744423E-2</c:v>
                </c:pt>
                <c:pt idx="248">
                  <c:v>7.9169768003339414E-2</c:v>
                </c:pt>
                <c:pt idx="249">
                  <c:v>7.8396639997663442E-2</c:v>
                </c:pt>
                <c:pt idx="250">
                  <c:v>7.828796799731208E-2</c:v>
                </c:pt>
                <c:pt idx="251">
                  <c:v>8.0108232003112789E-2</c:v>
                </c:pt>
                <c:pt idx="252">
                  <c:v>8.3502784000302199E-2</c:v>
                </c:pt>
                <c:pt idx="253">
                  <c:v>8.5671503999037668E-2</c:v>
                </c:pt>
                <c:pt idx="254">
                  <c:v>8.5994847999245394E-2</c:v>
                </c:pt>
                <c:pt idx="255">
                  <c:v>8.7277079997875262E-2</c:v>
                </c:pt>
                <c:pt idx="256">
                  <c:v>8.7277079997875262E-2</c:v>
                </c:pt>
                <c:pt idx="257">
                  <c:v>8.8663407994317822E-2</c:v>
                </c:pt>
                <c:pt idx="258">
                  <c:v>8.9351512004213873E-2</c:v>
                </c:pt>
                <c:pt idx="259">
                  <c:v>9.3185279998579063E-2</c:v>
                </c:pt>
                <c:pt idx="260">
                  <c:v>9.8302879996481352E-2</c:v>
                </c:pt>
                <c:pt idx="261">
                  <c:v>0.1007884720020229</c:v>
                </c:pt>
                <c:pt idx="262">
                  <c:v>0.10205058399878908</c:v>
                </c:pt>
                <c:pt idx="263">
                  <c:v>0.10266977600258542</c:v>
                </c:pt>
                <c:pt idx="264">
                  <c:v>0.10266977600258542</c:v>
                </c:pt>
                <c:pt idx="265">
                  <c:v>0.10463339999841992</c:v>
                </c:pt>
                <c:pt idx="266">
                  <c:v>0.10325673599436413</c:v>
                </c:pt>
                <c:pt idx="267">
                  <c:v>0.10522545599815203</c:v>
                </c:pt>
                <c:pt idx="268">
                  <c:v>0.10594116799620679</c:v>
                </c:pt>
                <c:pt idx="269">
                  <c:v>0.1065523279903573</c:v>
                </c:pt>
                <c:pt idx="270">
                  <c:v>0.10623248800402507</c:v>
                </c:pt>
                <c:pt idx="271">
                  <c:v>0.10669855199375888</c:v>
                </c:pt>
                <c:pt idx="272">
                  <c:v>0.1069985519934562</c:v>
                </c:pt>
                <c:pt idx="273">
                  <c:v>0.10749855199537706</c:v>
                </c:pt>
                <c:pt idx="274">
                  <c:v>0.10386113599815872</c:v>
                </c:pt>
                <c:pt idx="275">
                  <c:v>0.10830665600224165</c:v>
                </c:pt>
                <c:pt idx="276">
                  <c:v>0.10825584799749777</c:v>
                </c:pt>
                <c:pt idx="277">
                  <c:v>0.10807787199883023</c:v>
                </c:pt>
                <c:pt idx="278">
                  <c:v>0.11006301599991275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29-40F8-9A58-26FBD8EE6A68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29-40F8-9A58-26FBD8EE6A68}"/>
            </c:ext>
          </c:extLst>
        </c:ser>
        <c:ser>
          <c:idx val="7"/>
          <c:order val="6"/>
          <c:tx>
            <c:strRef>
              <c:f>'A (5)'!$AX$1</c:f>
              <c:strCache>
                <c:ptCount val="1"/>
                <c:pt idx="0">
                  <c:v>G &amp; M (2004)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(5)'!$AX$2:$AX$95</c:f>
              <c:numCache>
                <c:formatCode>General</c:formatCode>
                <c:ptCount val="94"/>
                <c:pt idx="0">
                  <c:v>7.4313073138603206E-2</c:v>
                </c:pt>
                <c:pt idx="1">
                  <c:v>6.7264434863682179E-2</c:v>
                </c:pt>
                <c:pt idx="2">
                  <c:v>6.084348215172769E-2</c:v>
                </c:pt>
                <c:pt idx="3">
                  <c:v>5.5012095030662657E-2</c:v>
                </c:pt>
                <c:pt idx="4">
                  <c:v>4.9722250117041303E-2</c:v>
                </c:pt>
                <c:pt idx="5">
                  <c:v>4.4925250552003818E-2</c:v>
                </c:pt>
                <c:pt idx="6">
                  <c:v>4.0576100913487199E-2</c:v>
                </c:pt>
                <c:pt idx="7">
                  <c:v>3.6634993542427642E-2</c:v>
                </c:pt>
                <c:pt idx="8">
                  <c:v>3.306735072611882E-2</c:v>
                </c:pt>
                <c:pt idx="9">
                  <c:v>2.9843256236043697E-2</c:v>
                </c:pt>
                <c:pt idx="10">
                  <c:v>2.6936693693251343E-2</c:v>
                </c:pt>
                <c:pt idx="11">
                  <c:v>2.4324781305946282E-2</c:v>
                </c:pt>
                <c:pt idx="12">
                  <c:v>2.1987080435211845E-2</c:v>
                </c:pt>
                <c:pt idx="13">
                  <c:v>1.9904998924258278E-2</c:v>
                </c:pt>
                <c:pt idx="14">
                  <c:v>1.8061279711185922E-2</c:v>
                </c:pt>
                <c:pt idx="15">
                  <c:v>1.6439552616486979E-2</c:v>
                </c:pt>
                <c:pt idx="16">
                  <c:v>1.5023928892596888E-2</c:v>
                </c:pt>
                <c:pt idx="17">
                  <c:v>1.3798627087510236E-2</c:v>
                </c:pt>
                <c:pt idx="18">
                  <c:v>1.2747626095399877E-2</c:v>
                </c:pt>
                <c:pt idx="19">
                  <c:v>1.185434227691259E-2</c:v>
                </c:pt>
                <c:pt idx="20">
                  <c:v>1.1101325302941356E-2</c:v>
                </c:pt>
                <c:pt idx="21">
                  <c:v>1.0469970422423576E-2</c:v>
                </c:pt>
                <c:pt idx="22">
                  <c:v>9.9402611173254486E-3</c:v>
                </c:pt>
                <c:pt idx="23">
                  <c:v>9.4905889889362657E-3</c:v>
                </c:pt>
                <c:pt idx="24">
                  <c:v>9.0977495103310227E-3</c:v>
                </c:pt>
                <c:pt idx="25">
                  <c:v>8.7372943141295432E-3</c:v>
                </c:pt>
                <c:pt idx="26">
                  <c:v>8.3845598675571197E-3</c:v>
                </c:pt>
                <c:pt idx="27">
                  <c:v>8.0169172390573123E-3</c:v>
                </c:pt>
                <c:pt idx="28">
                  <c:v>7.6180785911616226E-3</c:v>
                </c:pt>
                <c:pt idx="29">
                  <c:v>7.1854764358693854E-3</c:v>
                </c:pt>
                <c:pt idx="30">
                  <c:v>6.7412419810508831E-3</c:v>
                </c:pt>
                <c:pt idx="31">
                  <c:v>6.3449837575646796E-3</c:v>
                </c:pt>
                <c:pt idx="32">
                  <c:v>6.1015871147514604E-3</c:v>
                </c:pt>
                <c:pt idx="33">
                  <c:v>6.1529990014650895E-3</c:v>
                </c:pt>
                <c:pt idx="34">
                  <c:v>6.6487592213354419E-3</c:v>
                </c:pt>
                <c:pt idx="35">
                  <c:v>7.7078745131829197E-3</c:v>
                </c:pt>
                <c:pt idx="36">
                  <c:v>9.3951024369709011E-3</c:v>
                </c:pt>
                <c:pt idx="37">
                  <c:v>1.1721947748445632E-2</c:v>
                </c:pt>
                <c:pt idx="38">
                  <c:v>1.4663235909652725E-2</c:v>
                </c:pt>
                <c:pt idx="39">
                  <c:v>1.8175378490213299E-2</c:v>
                </c:pt>
                <c:pt idx="40">
                  <c:v>2.2209292251994181E-2</c:v>
                </c:pt>
                <c:pt idx="41">
                  <c:v>2.6717440986677839E-2</c:v>
                </c:pt>
                <c:pt idx="42">
                  <c:v>3.1656836383002082E-2</c:v>
                </c:pt>
                <c:pt idx="43">
                  <c:v>3.6989809575413257E-2</c:v>
                </c:pt>
                <c:pt idx="44">
                  <c:v>4.2683736696220005E-2</c:v>
                </c:pt>
                <c:pt idx="45">
                  <c:v>4.8710359115162132E-2</c:v>
                </c:pt>
                <c:pt idx="46">
                  <c:v>5.5045005683013265E-2</c:v>
                </c:pt>
                <c:pt idx="47">
                  <c:v>6.1665851720608268E-2</c:v>
                </c:pt>
                <c:pt idx="48">
                  <c:v>6.8553265199406924E-2</c:v>
                </c:pt>
                <c:pt idx="49">
                  <c:v>7.5689246473225447E-2</c:v>
                </c:pt>
                <c:pt idx="50">
                  <c:v>8.3056945041104918E-2</c:v>
                </c:pt>
                <c:pt idx="51">
                  <c:v>9.0640230486998E-2</c:v>
                </c:pt>
                <c:pt idx="52">
                  <c:v>9.842330042560142E-2</c:v>
                </c:pt>
                <c:pt idx="53">
                  <c:v>0.10639031755758982</c:v>
                </c:pt>
                <c:pt idx="54">
                  <c:v>0.11452507287383211</c:v>
                </c:pt>
                <c:pt idx="55">
                  <c:v>0.12281067097303847</c:v>
                </c:pt>
                <c:pt idx="56">
                  <c:v>0.13122923220887547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929-40F8-9A58-26FBD8EE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87160"/>
        <c:axId val="1"/>
      </c:scatterChart>
      <c:valAx>
        <c:axId val="78498716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024441457012997"/>
              <c:y val="0.93315508021390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975609756097563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871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68295243582357"/>
          <c:y val="0.9331550802139037"/>
          <c:w val="0.4926831828948211"/>
          <c:h val="5.3475935828876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1336377120470358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8782846332884"/>
          <c:y val="0.13424657534246576"/>
          <c:w val="0.85504011041908712"/>
          <c:h val="0.717808219178082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(6)'!$H$21:$H$987</c:f>
              <c:numCache>
                <c:formatCode>General</c:formatCode>
                <c:ptCount val="967"/>
                <c:pt idx="0">
                  <c:v>5.8642839998356067E-2</c:v>
                </c:pt>
                <c:pt idx="1">
                  <c:v>4.6079280000412837E-2</c:v>
                </c:pt>
                <c:pt idx="2">
                  <c:v>3.6057399993296713E-2</c:v>
                </c:pt>
                <c:pt idx="3">
                  <c:v>2.915940000093542E-2</c:v>
                </c:pt>
                <c:pt idx="4">
                  <c:v>2.0592119995853864E-2</c:v>
                </c:pt>
                <c:pt idx="5">
                  <c:v>1.6365119998226874E-2</c:v>
                </c:pt>
                <c:pt idx="6">
                  <c:v>1.0448399996676017E-2</c:v>
                </c:pt>
                <c:pt idx="29">
                  <c:v>6.2019600009080023E-3</c:v>
                </c:pt>
                <c:pt idx="66">
                  <c:v>1.4469599998847116E-2</c:v>
                </c:pt>
                <c:pt idx="82">
                  <c:v>1.0232439999526832E-2</c:v>
                </c:pt>
                <c:pt idx="91">
                  <c:v>3.4581599975354038E-3</c:v>
                </c:pt>
                <c:pt idx="110">
                  <c:v>1.222099999722559E-2</c:v>
                </c:pt>
                <c:pt idx="132">
                  <c:v>4.3451599995023571E-3</c:v>
                </c:pt>
                <c:pt idx="138">
                  <c:v>1.1597199998504948E-2</c:v>
                </c:pt>
                <c:pt idx="141">
                  <c:v>7.2564799993415363E-3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AC-4B78-A5F5-9A641128F4B1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(6)'!$I$21:$I$987</c:f>
              <c:numCache>
                <c:formatCode>General</c:formatCode>
                <c:ptCount val="967"/>
                <c:pt idx="8">
                  <c:v>2.4699998903088272E-5</c:v>
                </c:pt>
                <c:pt idx="9">
                  <c:v>-9.642000004532747E-4</c:v>
                </c:pt>
                <c:pt idx="11">
                  <c:v>-9.9597800071933307E-3</c:v>
                </c:pt>
                <c:pt idx="13">
                  <c:v>7.566839994979091E-3</c:v>
                </c:pt>
                <c:pt idx="14">
                  <c:v>7.9779399966355413E-3</c:v>
                </c:pt>
                <c:pt idx="15">
                  <c:v>8.2890400008182041E-3</c:v>
                </c:pt>
                <c:pt idx="18">
                  <c:v>1.089155999943614E-2</c:v>
                </c:pt>
                <c:pt idx="19">
                  <c:v>1.1891559996001888E-2</c:v>
                </c:pt>
                <c:pt idx="20">
                  <c:v>1.4404560002731159E-2</c:v>
                </c:pt>
                <c:pt idx="21">
                  <c:v>8.315660001244396E-3</c:v>
                </c:pt>
                <c:pt idx="24">
                  <c:v>1.8140380001568701E-2</c:v>
                </c:pt>
                <c:pt idx="25">
                  <c:v>2.0053380001627374E-2</c:v>
                </c:pt>
                <c:pt idx="33">
                  <c:v>1.7963020000024699E-2</c:v>
                </c:pt>
                <c:pt idx="34">
                  <c:v>2.4963019997812808E-2</c:v>
                </c:pt>
                <c:pt idx="35">
                  <c:v>2.5963019994378556E-2</c:v>
                </c:pt>
                <c:pt idx="36">
                  <c:v>5.8741199973155744E-3</c:v>
                </c:pt>
                <c:pt idx="37">
                  <c:v>7.8741199977230281E-3</c:v>
                </c:pt>
                <c:pt idx="38">
                  <c:v>8.8741199942887761E-3</c:v>
                </c:pt>
                <c:pt idx="39">
                  <c:v>2.4874119997548405E-2</c:v>
                </c:pt>
                <c:pt idx="40">
                  <c:v>2.4874119997548405E-2</c:v>
                </c:pt>
                <c:pt idx="41">
                  <c:v>2.6874119997955859E-2</c:v>
                </c:pt>
                <c:pt idx="42">
                  <c:v>6.7852200008928776E-3</c:v>
                </c:pt>
                <c:pt idx="43">
                  <c:v>7.7852200047345832E-3</c:v>
                </c:pt>
                <c:pt idx="44">
                  <c:v>1.1785219998273533E-2</c:v>
                </c:pt>
                <c:pt idx="45">
                  <c:v>1.1785219998273533E-2</c:v>
                </c:pt>
                <c:pt idx="46">
                  <c:v>2.1785220000310801E-2</c:v>
                </c:pt>
                <c:pt idx="47">
                  <c:v>2.478522000455996E-2</c:v>
                </c:pt>
                <c:pt idx="48">
                  <c:v>2.5785220001125708E-2</c:v>
                </c:pt>
                <c:pt idx="49">
                  <c:v>2.069632000348065E-2</c:v>
                </c:pt>
                <c:pt idx="50">
                  <c:v>2.2696319996612146E-2</c:v>
                </c:pt>
                <c:pt idx="51">
                  <c:v>2.46963199970196E-2</c:v>
                </c:pt>
                <c:pt idx="52">
                  <c:v>2.5696320000861306E-2</c:v>
                </c:pt>
                <c:pt idx="53">
                  <c:v>2.3478540002543014E-2</c:v>
                </c:pt>
                <c:pt idx="54">
                  <c:v>2.5478540002950467E-2</c:v>
                </c:pt>
                <c:pt idx="55">
                  <c:v>2.8478539999923669E-2</c:v>
                </c:pt>
                <c:pt idx="56">
                  <c:v>5.3896399986115284E-3</c:v>
                </c:pt>
                <c:pt idx="57">
                  <c:v>8.3896399955847301E-3</c:v>
                </c:pt>
                <c:pt idx="58">
                  <c:v>9.3896399994264357E-3</c:v>
                </c:pt>
                <c:pt idx="59">
                  <c:v>1.1389639999833889E-2</c:v>
                </c:pt>
                <c:pt idx="60">
                  <c:v>1.2389639996399637E-2</c:v>
                </c:pt>
                <c:pt idx="61">
                  <c:v>1.5389640000648797E-2</c:v>
                </c:pt>
                <c:pt idx="62">
                  <c:v>1.8389639997621998E-2</c:v>
                </c:pt>
                <c:pt idx="63">
                  <c:v>-2.8770599965355359E-3</c:v>
                </c:pt>
                <c:pt idx="64">
                  <c:v>2.1229400008451194E-3</c:v>
                </c:pt>
                <c:pt idx="65">
                  <c:v>1.4122940003289841E-2</c:v>
                </c:pt>
                <c:pt idx="67">
                  <c:v>2.4206800007959828E-3</c:v>
                </c:pt>
                <c:pt idx="68">
                  <c:v>6.42068000161089E-3</c:v>
                </c:pt>
                <c:pt idx="69">
                  <c:v>1.1420679998991545E-2</c:v>
                </c:pt>
                <c:pt idx="70">
                  <c:v>1.6420679996372201E-2</c:v>
                </c:pt>
                <c:pt idx="71">
                  <c:v>6.9183199957478791E-3</c:v>
                </c:pt>
                <c:pt idx="72">
                  <c:v>1.1918320000404492E-2</c:v>
                </c:pt>
                <c:pt idx="73">
                  <c:v>4.829419995076023E-3</c:v>
                </c:pt>
                <c:pt idx="74">
                  <c:v>6.8294199954834767E-3</c:v>
                </c:pt>
                <c:pt idx="75">
                  <c:v>1.7829419994086493E-2</c:v>
                </c:pt>
                <c:pt idx="76">
                  <c:v>6.8266000016592443E-4</c:v>
                </c:pt>
                <c:pt idx="77">
                  <c:v>6.2292199945659377E-3</c:v>
                </c:pt>
                <c:pt idx="78">
                  <c:v>-6.6872000024886802E-4</c:v>
                </c:pt>
                <c:pt idx="79">
                  <c:v>1.0126159999344964E-2</c:v>
                </c:pt>
                <c:pt idx="80">
                  <c:v>6.9083800044609234E-3</c:v>
                </c:pt>
                <c:pt idx="81">
                  <c:v>1.2672719996771775E-2</c:v>
                </c:pt>
                <c:pt idx="83">
                  <c:v>-1.8564599959063344E-3</c:v>
                </c:pt>
                <c:pt idx="84">
                  <c:v>4.9257600039709359E-3</c:v>
                </c:pt>
                <c:pt idx="85">
                  <c:v>1.7396579998603556E-2</c:v>
                </c:pt>
                <c:pt idx="86">
                  <c:v>7.3076799963018857E-3</c:v>
                </c:pt>
                <c:pt idx="87">
                  <c:v>1.6427620001195464E-2</c:v>
                </c:pt>
                <c:pt idx="88">
                  <c:v>-2.4703200033400208E-3</c:v>
                </c:pt>
                <c:pt idx="89">
                  <c:v>1.8809539993526414E-2</c:v>
                </c:pt>
                <c:pt idx="90">
                  <c:v>6.751680004526861E-3</c:v>
                </c:pt>
                <c:pt idx="92">
                  <c:v>-5.2267200007918291E-3</c:v>
                </c:pt>
                <c:pt idx="93">
                  <c:v>-1.2267199999769218E-3</c:v>
                </c:pt>
                <c:pt idx="94">
                  <c:v>-7.8100399987306446E-3</c:v>
                </c:pt>
                <c:pt idx="95">
                  <c:v>2.0189959999697749E-2</c:v>
                </c:pt>
                <c:pt idx="96">
                  <c:v>-1.3834199999109842E-3</c:v>
                </c:pt>
                <c:pt idx="97">
                  <c:v>5.6165799978771247E-3</c:v>
                </c:pt>
                <c:pt idx="98">
                  <c:v>5.6165799978771247E-3</c:v>
                </c:pt>
                <c:pt idx="99">
                  <c:v>1.4616580003348645E-2</c:v>
                </c:pt>
                <c:pt idx="100">
                  <c:v>1.7616580000321846E-2</c:v>
                </c:pt>
                <c:pt idx="101">
                  <c:v>1.96165800007293E-2</c:v>
                </c:pt>
                <c:pt idx="102">
                  <c:v>-1.4723200001753867E-3</c:v>
                </c:pt>
                <c:pt idx="103">
                  <c:v>6.5276800014544278E-3</c:v>
                </c:pt>
                <c:pt idx="104">
                  <c:v>8.5276800018618815E-3</c:v>
                </c:pt>
                <c:pt idx="105">
                  <c:v>1.0527680002269335E-2</c:v>
                </c:pt>
                <c:pt idx="106">
                  <c:v>1.1527679998835083E-2</c:v>
                </c:pt>
                <c:pt idx="107">
                  <c:v>1.4527680003084242E-2</c:v>
                </c:pt>
                <c:pt idx="108">
                  <c:v>1.8527679996623192E-2</c:v>
                </c:pt>
                <c:pt idx="109">
                  <c:v>2.2527679997438099E-2</c:v>
                </c:pt>
                <c:pt idx="111">
                  <c:v>6.3498800009256229E-3</c:v>
                </c:pt>
                <c:pt idx="112">
                  <c:v>1.3349879998713732E-2</c:v>
                </c:pt>
                <c:pt idx="113">
                  <c:v>2.8349879998131655E-2</c:v>
                </c:pt>
                <c:pt idx="114">
                  <c:v>1.043199998093769E-3</c:v>
                </c:pt>
                <c:pt idx="115">
                  <c:v>7.0431999993161298E-3</c:v>
                </c:pt>
                <c:pt idx="116">
                  <c:v>8.0431999958818778E-3</c:v>
                </c:pt>
                <c:pt idx="117">
                  <c:v>9.0431999924476258E-3</c:v>
                </c:pt>
                <c:pt idx="118">
                  <c:v>1.0043199996289331E-2</c:v>
                </c:pt>
                <c:pt idx="119">
                  <c:v>1.2043199996696785E-2</c:v>
                </c:pt>
                <c:pt idx="120">
                  <c:v>1.9043199994484894E-2</c:v>
                </c:pt>
                <c:pt idx="121">
                  <c:v>2.00431999983266E-2</c:v>
                </c:pt>
                <c:pt idx="122">
                  <c:v>8.954299999459181E-3</c:v>
                </c:pt>
                <c:pt idx="123">
                  <c:v>1.195430000370834E-2</c:v>
                </c:pt>
                <c:pt idx="124">
                  <c:v>1.5954300004523247E-2</c:v>
                </c:pt>
                <c:pt idx="125">
                  <c:v>1.9954300005338155E-2</c:v>
                </c:pt>
                <c:pt idx="126">
                  <c:v>2.1954299998469651E-2</c:v>
                </c:pt>
                <c:pt idx="127">
                  <c:v>1.1749680001230445E-2</c:v>
                </c:pt>
                <c:pt idx="128">
                  <c:v>-3.8236999971559271E-3</c:v>
                </c:pt>
                <c:pt idx="129">
                  <c:v>7.176300001447089E-3</c:v>
                </c:pt>
                <c:pt idx="130">
                  <c:v>-1.5000041457824409E-6</c:v>
                </c:pt>
                <c:pt idx="131">
                  <c:v>9.9849999969592318E-4</c:v>
                </c:pt>
                <c:pt idx="133">
                  <c:v>4.5140200018067844E-3</c:v>
                </c:pt>
                <c:pt idx="134">
                  <c:v>1.1367259998223744E-2</c:v>
                </c:pt>
                <c:pt idx="135">
                  <c:v>1.7251040000701323E-2</c:v>
                </c:pt>
                <c:pt idx="136">
                  <c:v>-5.5799999972805381E-4</c:v>
                </c:pt>
                <c:pt idx="137">
                  <c:v>1.5326280001318082E-2</c:v>
                </c:pt>
                <c:pt idx="139">
                  <c:v>1.3356819996261038E-2</c:v>
                </c:pt>
                <c:pt idx="140">
                  <c:v>1.0520960000576451E-2</c:v>
                </c:pt>
                <c:pt idx="142">
                  <c:v>-7.2542000270914286E-4</c:v>
                </c:pt>
                <c:pt idx="143">
                  <c:v>6.0202599997865036E-3</c:v>
                </c:pt>
                <c:pt idx="144">
                  <c:v>2.535780004109256E-3</c:v>
                </c:pt>
                <c:pt idx="145">
                  <c:v>1.0962399996060412E-2</c:v>
                </c:pt>
                <c:pt idx="147">
                  <c:v>-1.1657600043690763E-3</c:v>
                </c:pt>
                <c:pt idx="148">
                  <c:v>2.1789539998280816E-2</c:v>
                </c:pt>
                <c:pt idx="149">
                  <c:v>2.1875159996852744E-2</c:v>
                </c:pt>
                <c:pt idx="150">
                  <c:v>5.7862599933287129E-3</c:v>
                </c:pt>
                <c:pt idx="151">
                  <c:v>-5.3878200051258318E-3</c:v>
                </c:pt>
                <c:pt idx="152">
                  <c:v>8.3186599949840456E-3</c:v>
                </c:pt>
                <c:pt idx="153">
                  <c:v>1.0745280000264756E-2</c:v>
                </c:pt>
                <c:pt idx="154">
                  <c:v>7.5985199946444482E-3</c:v>
                </c:pt>
                <c:pt idx="157">
                  <c:v>2.0629060003557242E-2</c:v>
                </c:pt>
                <c:pt idx="158">
                  <c:v>1.4660100001492538E-2</c:v>
                </c:pt>
                <c:pt idx="159">
                  <c:v>1.9978199998149648E-3</c:v>
                </c:pt>
                <c:pt idx="160">
                  <c:v>6.4976799985743128E-3</c:v>
                </c:pt>
                <c:pt idx="161">
                  <c:v>6.7465000029187649E-3</c:v>
                </c:pt>
                <c:pt idx="162">
                  <c:v>1.5750719998322893E-2</c:v>
                </c:pt>
                <c:pt idx="164">
                  <c:v>1.8879600000218488E-2</c:v>
                </c:pt>
                <c:pt idx="165">
                  <c:v>-3.3818000520113856E-4</c:v>
                </c:pt>
                <c:pt idx="166">
                  <c:v>3.4840199950849637E-3</c:v>
                </c:pt>
                <c:pt idx="171">
                  <c:v>-8.5085399987292476E-3</c:v>
                </c:pt>
                <c:pt idx="172">
                  <c:v>-5.6863400022848509E-3</c:v>
                </c:pt>
                <c:pt idx="173">
                  <c:v>-1.1362279998138547E-2</c:v>
                </c:pt>
                <c:pt idx="174">
                  <c:v>2.2275999799603596E-4</c:v>
                </c:pt>
                <c:pt idx="175">
                  <c:v>-1.07076000131201E-3</c:v>
                </c:pt>
                <c:pt idx="176">
                  <c:v>-1.0159659999771975E-2</c:v>
                </c:pt>
                <c:pt idx="177">
                  <c:v>9.2669600053341128E-3</c:v>
                </c:pt>
                <c:pt idx="178">
                  <c:v>-1.5110399981494993E-3</c:v>
                </c:pt>
                <c:pt idx="179">
                  <c:v>1.9155800036969595E-3</c:v>
                </c:pt>
                <c:pt idx="182">
                  <c:v>-1.8934600011561997E-3</c:v>
                </c:pt>
                <c:pt idx="183">
                  <c:v>1.3550539995776489E-2</c:v>
                </c:pt>
                <c:pt idx="184">
                  <c:v>4.1370799954165705E-3</c:v>
                </c:pt>
                <c:pt idx="185">
                  <c:v>6.1102599938749336E-3</c:v>
                </c:pt>
                <c:pt idx="186">
                  <c:v>5.8167399984085932E-3</c:v>
                </c:pt>
                <c:pt idx="187">
                  <c:v>6.0672800027532503E-3</c:v>
                </c:pt>
                <c:pt idx="188">
                  <c:v>1.4404999994440004E-2</c:v>
                </c:pt>
                <c:pt idx="189">
                  <c:v>3.6001799962832592E-3</c:v>
                </c:pt>
                <c:pt idx="190">
                  <c:v>1.2600180001754779E-2</c:v>
                </c:pt>
                <c:pt idx="191">
                  <c:v>1.3600179998320527E-2</c:v>
                </c:pt>
                <c:pt idx="192">
                  <c:v>7.2619599959580228E-3</c:v>
                </c:pt>
                <c:pt idx="193">
                  <c:v>1.433841999823926E-2</c:v>
                </c:pt>
                <c:pt idx="194">
                  <c:v>1.7751379993569572E-2</c:v>
                </c:pt>
                <c:pt idx="203">
                  <c:v>2.3773640001309104E-2</c:v>
                </c:pt>
                <c:pt idx="204">
                  <c:v>3.6697900002764072E-2</c:v>
                </c:pt>
                <c:pt idx="205">
                  <c:v>2.2631319996435195E-2</c:v>
                </c:pt>
                <c:pt idx="206">
                  <c:v>1.6000079995137639E-2</c:v>
                </c:pt>
                <c:pt idx="210">
                  <c:v>3.1796679999388289E-2</c:v>
                </c:pt>
                <c:pt idx="211">
                  <c:v>2.3929779999889433E-2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AC-4B78-A5F5-9A641128F4B1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(6)'!$J$21:$J$987</c:f>
              <c:numCache>
                <c:formatCode>General</c:formatCode>
                <c:ptCount val="967"/>
                <c:pt idx="16">
                  <c:v>9.9915600003441796E-3</c:v>
                </c:pt>
                <c:pt idx="17">
                  <c:v>1.0391559997515287E-2</c:v>
                </c:pt>
                <c:pt idx="22">
                  <c:v>1.6040379996411502E-2</c:v>
                </c:pt>
                <c:pt idx="23">
                  <c:v>1.8040379996818956E-2</c:v>
                </c:pt>
                <c:pt idx="195">
                  <c:v>8.8076399988494813E-3</c:v>
                </c:pt>
                <c:pt idx="196">
                  <c:v>9.1076399985468015E-3</c:v>
                </c:pt>
                <c:pt idx="197">
                  <c:v>7.4322599975857884E-3</c:v>
                </c:pt>
                <c:pt idx="198">
                  <c:v>8.0322599969804287E-3</c:v>
                </c:pt>
                <c:pt idx="199">
                  <c:v>9.9646599992411211E-3</c:v>
                </c:pt>
                <c:pt idx="200">
                  <c:v>1.2964659996214323E-2</c:v>
                </c:pt>
                <c:pt idx="201">
                  <c:v>1.4130479998129886E-2</c:v>
                </c:pt>
                <c:pt idx="202">
                  <c:v>1.6430479998234659E-2</c:v>
                </c:pt>
                <c:pt idx="207">
                  <c:v>1.6213039998547174E-2</c:v>
                </c:pt>
                <c:pt idx="208">
                  <c:v>1.6413040000770707E-2</c:v>
                </c:pt>
                <c:pt idx="212">
                  <c:v>2.9466079999110661E-2</c:v>
                </c:pt>
                <c:pt idx="213">
                  <c:v>2.8052419998857658E-2</c:v>
                </c:pt>
                <c:pt idx="217">
                  <c:v>3.6942159997124691E-2</c:v>
                </c:pt>
                <c:pt idx="233">
                  <c:v>5.2008419996127486E-2</c:v>
                </c:pt>
                <c:pt idx="234">
                  <c:v>6.5673479999531992E-2</c:v>
                </c:pt>
                <c:pt idx="235">
                  <c:v>6.6755699997884221E-2</c:v>
                </c:pt>
                <c:pt idx="237">
                  <c:v>6.7677699997148011E-2</c:v>
                </c:pt>
                <c:pt idx="238">
                  <c:v>6.6106379999837372E-2</c:v>
                </c:pt>
                <c:pt idx="244">
                  <c:v>7.4735379996127449E-2</c:v>
                </c:pt>
                <c:pt idx="245">
                  <c:v>7.4735379996127449E-2</c:v>
                </c:pt>
                <c:pt idx="246">
                  <c:v>7.2317599995585624E-2</c:v>
                </c:pt>
                <c:pt idx="247">
                  <c:v>7.2317599995585624E-2</c:v>
                </c:pt>
                <c:pt idx="248">
                  <c:v>7.8587780000816565E-2</c:v>
                </c:pt>
                <c:pt idx="254">
                  <c:v>8.5382079996634275E-2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AC-4B78-A5F5-9A641128F4B1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(6)'!$K$21:$K$987</c:f>
              <c:numCache>
                <c:formatCode>General</c:formatCode>
                <c:ptCount val="967"/>
                <c:pt idx="209">
                  <c:v>1.7483659998106305E-2</c:v>
                </c:pt>
                <c:pt idx="214">
                  <c:v>3.2366280000132974E-2</c:v>
                </c:pt>
                <c:pt idx="215">
                  <c:v>3.6061339997104369E-2</c:v>
                </c:pt>
                <c:pt idx="216">
                  <c:v>3.6351340000692289E-2</c:v>
                </c:pt>
                <c:pt idx="218">
                  <c:v>3.9985659997910261E-2</c:v>
                </c:pt>
                <c:pt idx="219">
                  <c:v>4.1443319998506922E-2</c:v>
                </c:pt>
                <c:pt idx="220">
                  <c:v>4.4806420002714731E-2</c:v>
                </c:pt>
                <c:pt idx="221">
                  <c:v>4.52203666936839E-2</c:v>
                </c:pt>
                <c:pt idx="222">
                  <c:v>4.846012000052724E-2</c:v>
                </c:pt>
                <c:pt idx="223">
                  <c:v>5.1499059998604935E-2</c:v>
                </c:pt>
                <c:pt idx="224">
                  <c:v>5.2644579998741392E-2</c:v>
                </c:pt>
                <c:pt idx="225">
                  <c:v>5.2798999997321516E-2</c:v>
                </c:pt>
                <c:pt idx="226">
                  <c:v>5.3770779995829798E-2</c:v>
                </c:pt>
                <c:pt idx="227">
                  <c:v>5.4268519998004194E-2</c:v>
                </c:pt>
                <c:pt idx="228">
                  <c:v>5.5586200003745034E-2</c:v>
                </c:pt>
                <c:pt idx="229">
                  <c:v>5.476841999188764E-2</c:v>
                </c:pt>
                <c:pt idx="230">
                  <c:v>5.4045319993747398E-2</c:v>
                </c:pt>
                <c:pt idx="231">
                  <c:v>5.623152000043774E-2</c:v>
                </c:pt>
                <c:pt idx="232">
                  <c:v>6.0731100005796179E-2</c:v>
                </c:pt>
                <c:pt idx="236">
                  <c:v>6.4670100000512321E-2</c:v>
                </c:pt>
                <c:pt idx="239">
                  <c:v>7.2627740002644714E-2</c:v>
                </c:pt>
                <c:pt idx="240">
                  <c:v>7.2434220004652161E-2</c:v>
                </c:pt>
                <c:pt idx="241">
                  <c:v>7.153608000226086E-2</c:v>
                </c:pt>
                <c:pt idx="242">
                  <c:v>6.5242559998296201E-2</c:v>
                </c:pt>
                <c:pt idx="243">
                  <c:v>7.1980280001298524E-2</c:v>
                </c:pt>
                <c:pt idx="249">
                  <c:v>7.7814399999624584E-2</c:v>
                </c:pt>
                <c:pt idx="250">
                  <c:v>7.7697280001302715E-2</c:v>
                </c:pt>
                <c:pt idx="251">
                  <c:v>7.9517220001434907E-2</c:v>
                </c:pt>
                <c:pt idx="252">
                  <c:v>8.2896640000399202E-2</c:v>
                </c:pt>
                <c:pt idx="253">
                  <c:v>8.5062840000318829E-2</c:v>
                </c:pt>
                <c:pt idx="255">
                  <c:v>8.6664299997210037E-2</c:v>
                </c:pt>
                <c:pt idx="256">
                  <c:v>8.6664299997210037E-2</c:v>
                </c:pt>
                <c:pt idx="257">
                  <c:v>8.8034679996781051E-2</c:v>
                </c:pt>
                <c:pt idx="258">
                  <c:v>8.8721020001685247E-2</c:v>
                </c:pt>
                <c:pt idx="259">
                  <c:v>9.2548799999349285E-2</c:v>
                </c:pt>
                <c:pt idx="260">
                  <c:v>9.7644800000125542E-2</c:v>
                </c:pt>
                <c:pt idx="261">
                  <c:v>0.10011261999898124</c:v>
                </c:pt>
                <c:pt idx="262">
                  <c:v>0.10137213999405503</c:v>
                </c:pt>
                <c:pt idx="263">
                  <c:v>0.10199095999996644</c:v>
                </c:pt>
                <c:pt idx="264">
                  <c:v>0.10199095999996644</c:v>
                </c:pt>
                <c:pt idx="265">
                  <c:v>0.10395150000113063</c:v>
                </c:pt>
                <c:pt idx="266">
                  <c:v>0.10256255999411223</c:v>
                </c:pt>
                <c:pt idx="267">
                  <c:v>0.10452875999908429</c:v>
                </c:pt>
                <c:pt idx="268">
                  <c:v>0.10524427999916952</c:v>
                </c:pt>
                <c:pt idx="269">
                  <c:v>0.10585537999577355</c:v>
                </c:pt>
                <c:pt idx="270">
                  <c:v>0.10553398000047309</c:v>
                </c:pt>
                <c:pt idx="271">
                  <c:v>0.10599941999680595</c:v>
                </c:pt>
                <c:pt idx="272">
                  <c:v>0.10629941999650327</c:v>
                </c:pt>
                <c:pt idx="273">
                  <c:v>0.10679941999842413</c:v>
                </c:pt>
                <c:pt idx="274">
                  <c:v>0.1031615600004443</c:v>
                </c:pt>
                <c:pt idx="275">
                  <c:v>0.10760576000029687</c:v>
                </c:pt>
                <c:pt idx="276">
                  <c:v>0.10755457999766804</c:v>
                </c:pt>
                <c:pt idx="277">
                  <c:v>0.10737411999434698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AC-4B78-A5F5-9A641128F4B1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(6)'!$L$21:$L$987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AC-4B78-A5F5-9A641128F4B1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AC-4B78-A5F5-9A641128F4B1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(6)'!$N$21:$N$987</c:f>
              <c:numCache>
                <c:formatCode>General</c:formatCode>
                <c:ptCount val="967"/>
                <c:pt idx="214">
                  <c:v>3.4419893522182832E-2</c:v>
                </c:pt>
                <c:pt idx="215">
                  <c:v>3.669104982319478E-2</c:v>
                </c:pt>
                <c:pt idx="216">
                  <c:v>3.669104982319478E-2</c:v>
                </c:pt>
                <c:pt idx="217">
                  <c:v>4.0243854493242512E-2</c:v>
                </c:pt>
                <c:pt idx="218">
                  <c:v>4.1578904877654782E-2</c:v>
                </c:pt>
                <c:pt idx="219">
                  <c:v>4.1745393513828555E-2</c:v>
                </c:pt>
                <c:pt idx="220">
                  <c:v>4.6787172024373741E-2</c:v>
                </c:pt>
                <c:pt idx="221">
                  <c:v>4.7019627856012589E-2</c:v>
                </c:pt>
                <c:pt idx="222">
                  <c:v>4.7839505856792836E-2</c:v>
                </c:pt>
                <c:pt idx="223">
                  <c:v>5.2479198604503272E-2</c:v>
                </c:pt>
                <c:pt idx="224">
                  <c:v>5.25294593248576E-2</c:v>
                </c:pt>
                <c:pt idx="225">
                  <c:v>5.2564013570101223E-2</c:v>
                </c:pt>
                <c:pt idx="226">
                  <c:v>5.3189131279508375E-2</c:v>
                </c:pt>
                <c:pt idx="227">
                  <c:v>5.3242533294884861E-2</c:v>
                </c:pt>
                <c:pt idx="228">
                  <c:v>5.3380750275859326E-2</c:v>
                </c:pt>
                <c:pt idx="229">
                  <c:v>5.3383891570881456E-2</c:v>
                </c:pt>
                <c:pt idx="230">
                  <c:v>5.4624703104629344E-2</c:v>
                </c:pt>
                <c:pt idx="231">
                  <c:v>5.842567008142667E-2</c:v>
                </c:pt>
                <c:pt idx="232">
                  <c:v>5.9019374840612357E-2</c:v>
                </c:pt>
                <c:pt idx="233">
                  <c:v>5.966648161517453E-2</c:v>
                </c:pt>
                <c:pt idx="234">
                  <c:v>6.5078932938333015E-2</c:v>
                </c:pt>
                <c:pt idx="235">
                  <c:v>6.5082074233355172E-2</c:v>
                </c:pt>
                <c:pt idx="236">
                  <c:v>6.5144900133798103E-2</c:v>
                </c:pt>
                <c:pt idx="237">
                  <c:v>6.5396203735569827E-2</c:v>
                </c:pt>
                <c:pt idx="238">
                  <c:v>6.5691485467651592E-2</c:v>
                </c:pt>
                <c:pt idx="239">
                  <c:v>7.0051602958390982E-2</c:v>
                </c:pt>
                <c:pt idx="240">
                  <c:v>7.0315471740251309E-2</c:v>
                </c:pt>
                <c:pt idx="241">
                  <c:v>7.0827502828861175E-2</c:v>
                </c:pt>
                <c:pt idx="242">
                  <c:v>7.1091371610721502E-2</c:v>
                </c:pt>
                <c:pt idx="243">
                  <c:v>7.1173045281297295E-2</c:v>
                </c:pt>
                <c:pt idx="244">
                  <c:v>7.1817010760837338E-2</c:v>
                </c:pt>
                <c:pt idx="245">
                  <c:v>7.1817010760837338E-2</c:v>
                </c:pt>
                <c:pt idx="246">
                  <c:v>7.1820152055859496E-2</c:v>
                </c:pt>
                <c:pt idx="247">
                  <c:v>7.1820152055859496E-2</c:v>
                </c:pt>
                <c:pt idx="248">
                  <c:v>7.627764969228544E-2</c:v>
                </c:pt>
                <c:pt idx="249">
                  <c:v>7.6343616887750501E-2</c:v>
                </c:pt>
                <c:pt idx="250">
                  <c:v>7.8555088583341662E-2</c:v>
                </c:pt>
                <c:pt idx="251">
                  <c:v>7.8639903548939613E-2</c:v>
                </c:pt>
                <c:pt idx="252">
                  <c:v>8.2601076571866397E-2</c:v>
                </c:pt>
                <c:pt idx="253">
                  <c:v>8.3260748526517173E-2</c:v>
                </c:pt>
                <c:pt idx="254">
                  <c:v>8.4335071424091287E-2</c:v>
                </c:pt>
                <c:pt idx="255">
                  <c:v>8.4338212719113445E-2</c:v>
                </c:pt>
                <c:pt idx="256">
                  <c:v>8.4338212719113445E-2</c:v>
                </c:pt>
                <c:pt idx="257">
                  <c:v>8.85129938035462E-2</c:v>
                </c:pt>
                <c:pt idx="258">
                  <c:v>8.8974764171801737E-2</c:v>
                </c:pt>
                <c:pt idx="259">
                  <c:v>9.0542270387852855E-2</c:v>
                </c:pt>
                <c:pt idx="260">
                  <c:v>9.6196601427716619E-2</c:v>
                </c:pt>
                <c:pt idx="261">
                  <c:v>0.10084885935551564</c:v>
                </c:pt>
                <c:pt idx="262">
                  <c:v>0.10152737908029928</c:v>
                </c:pt>
                <c:pt idx="263">
                  <c:v>0.10162475922598584</c:v>
                </c:pt>
                <c:pt idx="264">
                  <c:v>0.10162475922598584</c:v>
                </c:pt>
                <c:pt idx="265">
                  <c:v>0.10243207204667749</c:v>
                </c:pt>
                <c:pt idx="266">
                  <c:v>0.10564561685433339</c:v>
                </c:pt>
                <c:pt idx="267">
                  <c:v>0.10630528880898417</c:v>
                </c:pt>
                <c:pt idx="268">
                  <c:v>0.10635554952933853</c:v>
                </c:pt>
                <c:pt idx="269">
                  <c:v>0.10637125600444926</c:v>
                </c:pt>
                <c:pt idx="270">
                  <c:v>0.10677962435732831</c:v>
                </c:pt>
                <c:pt idx="271">
                  <c:v>0.10694297169847992</c:v>
                </c:pt>
                <c:pt idx="272">
                  <c:v>0.10694297169847992</c:v>
                </c:pt>
                <c:pt idx="273">
                  <c:v>0.10694297169847992</c:v>
                </c:pt>
                <c:pt idx="274">
                  <c:v>0.10705919961429934</c:v>
                </c:pt>
                <c:pt idx="275">
                  <c:v>0.10740474206673546</c:v>
                </c:pt>
                <c:pt idx="276">
                  <c:v>0.10750212221242199</c:v>
                </c:pt>
                <c:pt idx="277">
                  <c:v>0.10815237028200635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5AC-4B78-A5F5-9A641128F4B1}"/>
            </c:ext>
          </c:extLst>
        </c:ser>
        <c:ser>
          <c:idx val="7"/>
          <c:order val="7"/>
          <c:tx>
            <c:strRef>
              <c:f>'A (6)'!$W$1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(6)'!$W$2:$W$28</c:f>
              <c:numCache>
                <c:formatCode>0.00E+00</c:formatCode>
                <c:ptCount val="27"/>
                <c:pt idx="0">
                  <c:v>5.3298253964854062E-2</c:v>
                </c:pt>
                <c:pt idx="1">
                  <c:v>4.4235665550956108E-2</c:v>
                </c:pt>
                <c:pt idx="2">
                  <c:v>3.6106631024474221E-2</c:v>
                </c:pt>
                <c:pt idx="3">
                  <c:v>2.8911150385408424E-2</c:v>
                </c:pt>
                <c:pt idx="4">
                  <c:v>2.2649223633758701E-2</c:v>
                </c:pt>
                <c:pt idx="5">
                  <c:v>1.732085076952506E-2</c:v>
                </c:pt>
                <c:pt idx="6">
                  <c:v>1.2926031792707496E-2</c:v>
                </c:pt>
                <c:pt idx="7">
                  <c:v>9.4647667033060136E-3</c:v>
                </c:pt>
                <c:pt idx="8">
                  <c:v>6.9370555013206076E-3</c:v>
                </c:pt>
                <c:pt idx="9">
                  <c:v>5.3428981867512841E-3</c:v>
                </c:pt>
                <c:pt idx="10">
                  <c:v>4.6822947595980382E-3</c:v>
                </c:pt>
                <c:pt idx="11">
                  <c:v>4.9552452198608722E-3</c:v>
                </c:pt>
                <c:pt idx="12">
                  <c:v>6.1617495675397854E-3</c:v>
                </c:pt>
                <c:pt idx="13">
                  <c:v>8.3018078026347794E-3</c:v>
                </c:pt>
                <c:pt idx="14">
                  <c:v>1.137541992514585E-2</c:v>
                </c:pt>
                <c:pt idx="15">
                  <c:v>1.5382585935073002E-2</c:v>
                </c:pt>
                <c:pt idx="16">
                  <c:v>2.0323305832416233E-2</c:v>
                </c:pt>
                <c:pt idx="17">
                  <c:v>2.6197579617175542E-2</c:v>
                </c:pt>
                <c:pt idx="18">
                  <c:v>3.3005407289350933E-2</c:v>
                </c:pt>
                <c:pt idx="19">
                  <c:v>4.0746788848942402E-2</c:v>
                </c:pt>
                <c:pt idx="20">
                  <c:v>4.9421724295949952E-2</c:v>
                </c:pt>
                <c:pt idx="21">
                  <c:v>5.9030213630373578E-2</c:v>
                </c:pt>
                <c:pt idx="22">
                  <c:v>6.9572256852213285E-2</c:v>
                </c:pt>
                <c:pt idx="23">
                  <c:v>8.104785396146906E-2</c:v>
                </c:pt>
                <c:pt idx="24">
                  <c:v>9.3457004958140938E-2</c:v>
                </c:pt>
                <c:pt idx="25">
                  <c:v>0.10679970984222888</c:v>
                </c:pt>
                <c:pt idx="26">
                  <c:v>0.1210759686137329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5AC-4B78-A5F5-9A641128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659320"/>
        <c:axId val="1"/>
      </c:scatterChart>
      <c:valAx>
        <c:axId val="72265932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337533402888618"/>
              <c:y val="0.931506849315068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25141562853904E-3"/>
              <c:y val="0.41095890410958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6593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95585616916798"/>
          <c:y val="0.93150684931506844"/>
          <c:w val="0.48244644391138541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015345268542199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8337595907928"/>
          <c:y val="0.12436563635890452"/>
          <c:w val="0.83631713554987208"/>
          <c:h val="0.73857959551920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(6)'!$H$21:$H$987</c:f>
              <c:numCache>
                <c:formatCode>General</c:formatCode>
                <c:ptCount val="967"/>
                <c:pt idx="0">
                  <c:v>5.8642839998356067E-2</c:v>
                </c:pt>
                <c:pt idx="1">
                  <c:v>4.6079280000412837E-2</c:v>
                </c:pt>
                <c:pt idx="2">
                  <c:v>3.6057399993296713E-2</c:v>
                </c:pt>
                <c:pt idx="3">
                  <c:v>2.915940000093542E-2</c:v>
                </c:pt>
                <c:pt idx="4">
                  <c:v>2.0592119995853864E-2</c:v>
                </c:pt>
                <c:pt idx="5">
                  <c:v>1.6365119998226874E-2</c:v>
                </c:pt>
                <c:pt idx="6">
                  <c:v>1.0448399996676017E-2</c:v>
                </c:pt>
                <c:pt idx="29">
                  <c:v>6.2019600009080023E-3</c:v>
                </c:pt>
                <c:pt idx="66">
                  <c:v>1.4469599998847116E-2</c:v>
                </c:pt>
                <c:pt idx="82">
                  <c:v>1.0232439999526832E-2</c:v>
                </c:pt>
                <c:pt idx="91">
                  <c:v>3.4581599975354038E-3</c:v>
                </c:pt>
                <c:pt idx="110">
                  <c:v>1.222099999722559E-2</c:v>
                </c:pt>
                <c:pt idx="132">
                  <c:v>4.3451599995023571E-3</c:v>
                </c:pt>
                <c:pt idx="138">
                  <c:v>1.1597199998504948E-2</c:v>
                </c:pt>
                <c:pt idx="141">
                  <c:v>7.2564799993415363E-3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3C-4D5F-944F-88D9E3D8C9E5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(6)'!$I$21:$I$987</c:f>
              <c:numCache>
                <c:formatCode>General</c:formatCode>
                <c:ptCount val="967"/>
                <c:pt idx="8">
                  <c:v>2.4699998903088272E-5</c:v>
                </c:pt>
                <c:pt idx="9">
                  <c:v>-9.642000004532747E-4</c:v>
                </c:pt>
                <c:pt idx="11">
                  <c:v>-9.9597800071933307E-3</c:v>
                </c:pt>
                <c:pt idx="13">
                  <c:v>7.566839994979091E-3</c:v>
                </c:pt>
                <c:pt idx="14">
                  <c:v>7.9779399966355413E-3</c:v>
                </c:pt>
                <c:pt idx="15">
                  <c:v>8.2890400008182041E-3</c:v>
                </c:pt>
                <c:pt idx="18">
                  <c:v>1.089155999943614E-2</c:v>
                </c:pt>
                <c:pt idx="19">
                  <c:v>1.1891559996001888E-2</c:v>
                </c:pt>
                <c:pt idx="20">
                  <c:v>1.4404560002731159E-2</c:v>
                </c:pt>
                <c:pt idx="21">
                  <c:v>8.315660001244396E-3</c:v>
                </c:pt>
                <c:pt idx="24">
                  <c:v>1.8140380001568701E-2</c:v>
                </c:pt>
                <c:pt idx="25">
                  <c:v>2.0053380001627374E-2</c:v>
                </c:pt>
                <c:pt idx="33">
                  <c:v>1.7963020000024699E-2</c:v>
                </c:pt>
                <c:pt idx="34">
                  <c:v>2.4963019997812808E-2</c:v>
                </c:pt>
                <c:pt idx="35">
                  <c:v>2.5963019994378556E-2</c:v>
                </c:pt>
                <c:pt idx="36">
                  <c:v>5.8741199973155744E-3</c:v>
                </c:pt>
                <c:pt idx="37">
                  <c:v>7.8741199977230281E-3</c:v>
                </c:pt>
                <c:pt idx="38">
                  <c:v>8.8741199942887761E-3</c:v>
                </c:pt>
                <c:pt idx="39">
                  <c:v>2.4874119997548405E-2</c:v>
                </c:pt>
                <c:pt idx="40">
                  <c:v>2.4874119997548405E-2</c:v>
                </c:pt>
                <c:pt idx="41">
                  <c:v>2.6874119997955859E-2</c:v>
                </c:pt>
                <c:pt idx="42">
                  <c:v>6.7852200008928776E-3</c:v>
                </c:pt>
                <c:pt idx="43">
                  <c:v>7.7852200047345832E-3</c:v>
                </c:pt>
                <c:pt idx="44">
                  <c:v>1.1785219998273533E-2</c:v>
                </c:pt>
                <c:pt idx="45">
                  <c:v>1.1785219998273533E-2</c:v>
                </c:pt>
                <c:pt idx="46">
                  <c:v>2.1785220000310801E-2</c:v>
                </c:pt>
                <c:pt idx="47">
                  <c:v>2.478522000455996E-2</c:v>
                </c:pt>
                <c:pt idx="48">
                  <c:v>2.5785220001125708E-2</c:v>
                </c:pt>
                <c:pt idx="49">
                  <c:v>2.069632000348065E-2</c:v>
                </c:pt>
                <c:pt idx="50">
                  <c:v>2.2696319996612146E-2</c:v>
                </c:pt>
                <c:pt idx="51">
                  <c:v>2.46963199970196E-2</c:v>
                </c:pt>
                <c:pt idx="52">
                  <c:v>2.5696320000861306E-2</c:v>
                </c:pt>
                <c:pt idx="53">
                  <c:v>2.3478540002543014E-2</c:v>
                </c:pt>
                <c:pt idx="54">
                  <c:v>2.5478540002950467E-2</c:v>
                </c:pt>
                <c:pt idx="55">
                  <c:v>2.8478539999923669E-2</c:v>
                </c:pt>
                <c:pt idx="56">
                  <c:v>5.3896399986115284E-3</c:v>
                </c:pt>
                <c:pt idx="57">
                  <c:v>8.3896399955847301E-3</c:v>
                </c:pt>
                <c:pt idx="58">
                  <c:v>9.3896399994264357E-3</c:v>
                </c:pt>
                <c:pt idx="59">
                  <c:v>1.1389639999833889E-2</c:v>
                </c:pt>
                <c:pt idx="60">
                  <c:v>1.2389639996399637E-2</c:v>
                </c:pt>
                <c:pt idx="61">
                  <c:v>1.5389640000648797E-2</c:v>
                </c:pt>
                <c:pt idx="62">
                  <c:v>1.8389639997621998E-2</c:v>
                </c:pt>
                <c:pt idx="63">
                  <c:v>-2.8770599965355359E-3</c:v>
                </c:pt>
                <c:pt idx="64">
                  <c:v>2.1229400008451194E-3</c:v>
                </c:pt>
                <c:pt idx="65">
                  <c:v>1.4122940003289841E-2</c:v>
                </c:pt>
                <c:pt idx="67">
                  <c:v>2.4206800007959828E-3</c:v>
                </c:pt>
                <c:pt idx="68">
                  <c:v>6.42068000161089E-3</c:v>
                </c:pt>
                <c:pt idx="69">
                  <c:v>1.1420679998991545E-2</c:v>
                </c:pt>
                <c:pt idx="70">
                  <c:v>1.6420679996372201E-2</c:v>
                </c:pt>
                <c:pt idx="71">
                  <c:v>6.9183199957478791E-3</c:v>
                </c:pt>
                <c:pt idx="72">
                  <c:v>1.1918320000404492E-2</c:v>
                </c:pt>
                <c:pt idx="73">
                  <c:v>4.829419995076023E-3</c:v>
                </c:pt>
                <c:pt idx="74">
                  <c:v>6.8294199954834767E-3</c:v>
                </c:pt>
                <c:pt idx="75">
                  <c:v>1.7829419994086493E-2</c:v>
                </c:pt>
                <c:pt idx="76">
                  <c:v>6.8266000016592443E-4</c:v>
                </c:pt>
                <c:pt idx="77">
                  <c:v>6.2292199945659377E-3</c:v>
                </c:pt>
                <c:pt idx="78">
                  <c:v>-6.6872000024886802E-4</c:v>
                </c:pt>
                <c:pt idx="79">
                  <c:v>1.0126159999344964E-2</c:v>
                </c:pt>
                <c:pt idx="80">
                  <c:v>6.9083800044609234E-3</c:v>
                </c:pt>
                <c:pt idx="81">
                  <c:v>1.2672719996771775E-2</c:v>
                </c:pt>
                <c:pt idx="83">
                  <c:v>-1.8564599959063344E-3</c:v>
                </c:pt>
                <c:pt idx="84">
                  <c:v>4.9257600039709359E-3</c:v>
                </c:pt>
                <c:pt idx="85">
                  <c:v>1.7396579998603556E-2</c:v>
                </c:pt>
                <c:pt idx="86">
                  <c:v>7.3076799963018857E-3</c:v>
                </c:pt>
                <c:pt idx="87">
                  <c:v>1.6427620001195464E-2</c:v>
                </c:pt>
                <c:pt idx="88">
                  <c:v>-2.4703200033400208E-3</c:v>
                </c:pt>
                <c:pt idx="89">
                  <c:v>1.8809539993526414E-2</c:v>
                </c:pt>
                <c:pt idx="90">
                  <c:v>6.751680004526861E-3</c:v>
                </c:pt>
                <c:pt idx="92">
                  <c:v>-5.2267200007918291E-3</c:v>
                </c:pt>
                <c:pt idx="93">
                  <c:v>-1.2267199999769218E-3</c:v>
                </c:pt>
                <c:pt idx="94">
                  <c:v>-7.8100399987306446E-3</c:v>
                </c:pt>
                <c:pt idx="95">
                  <c:v>2.0189959999697749E-2</c:v>
                </c:pt>
                <c:pt idx="96">
                  <c:v>-1.3834199999109842E-3</c:v>
                </c:pt>
                <c:pt idx="97">
                  <c:v>5.6165799978771247E-3</c:v>
                </c:pt>
                <c:pt idx="98">
                  <c:v>5.6165799978771247E-3</c:v>
                </c:pt>
                <c:pt idx="99">
                  <c:v>1.4616580003348645E-2</c:v>
                </c:pt>
                <c:pt idx="100">
                  <c:v>1.7616580000321846E-2</c:v>
                </c:pt>
                <c:pt idx="101">
                  <c:v>1.96165800007293E-2</c:v>
                </c:pt>
                <c:pt idx="102">
                  <c:v>-1.4723200001753867E-3</c:v>
                </c:pt>
                <c:pt idx="103">
                  <c:v>6.5276800014544278E-3</c:v>
                </c:pt>
                <c:pt idx="104">
                  <c:v>8.5276800018618815E-3</c:v>
                </c:pt>
                <c:pt idx="105">
                  <c:v>1.0527680002269335E-2</c:v>
                </c:pt>
                <c:pt idx="106">
                  <c:v>1.1527679998835083E-2</c:v>
                </c:pt>
                <c:pt idx="107">
                  <c:v>1.4527680003084242E-2</c:v>
                </c:pt>
                <c:pt idx="108">
                  <c:v>1.8527679996623192E-2</c:v>
                </c:pt>
                <c:pt idx="109">
                  <c:v>2.2527679997438099E-2</c:v>
                </c:pt>
                <c:pt idx="111">
                  <c:v>6.3498800009256229E-3</c:v>
                </c:pt>
                <c:pt idx="112">
                  <c:v>1.3349879998713732E-2</c:v>
                </c:pt>
                <c:pt idx="113">
                  <c:v>2.8349879998131655E-2</c:v>
                </c:pt>
                <c:pt idx="114">
                  <c:v>1.043199998093769E-3</c:v>
                </c:pt>
                <c:pt idx="115">
                  <c:v>7.0431999993161298E-3</c:v>
                </c:pt>
                <c:pt idx="116">
                  <c:v>8.0431999958818778E-3</c:v>
                </c:pt>
                <c:pt idx="117">
                  <c:v>9.0431999924476258E-3</c:v>
                </c:pt>
                <c:pt idx="118">
                  <c:v>1.0043199996289331E-2</c:v>
                </c:pt>
                <c:pt idx="119">
                  <c:v>1.2043199996696785E-2</c:v>
                </c:pt>
                <c:pt idx="120">
                  <c:v>1.9043199994484894E-2</c:v>
                </c:pt>
                <c:pt idx="121">
                  <c:v>2.00431999983266E-2</c:v>
                </c:pt>
                <c:pt idx="122">
                  <c:v>8.954299999459181E-3</c:v>
                </c:pt>
                <c:pt idx="123">
                  <c:v>1.195430000370834E-2</c:v>
                </c:pt>
                <c:pt idx="124">
                  <c:v>1.5954300004523247E-2</c:v>
                </c:pt>
                <c:pt idx="125">
                  <c:v>1.9954300005338155E-2</c:v>
                </c:pt>
                <c:pt idx="126">
                  <c:v>2.1954299998469651E-2</c:v>
                </c:pt>
                <c:pt idx="127">
                  <c:v>1.1749680001230445E-2</c:v>
                </c:pt>
                <c:pt idx="128">
                  <c:v>-3.8236999971559271E-3</c:v>
                </c:pt>
                <c:pt idx="129">
                  <c:v>7.176300001447089E-3</c:v>
                </c:pt>
                <c:pt idx="130">
                  <c:v>-1.5000041457824409E-6</c:v>
                </c:pt>
                <c:pt idx="131">
                  <c:v>9.9849999969592318E-4</c:v>
                </c:pt>
                <c:pt idx="133">
                  <c:v>4.5140200018067844E-3</c:v>
                </c:pt>
                <c:pt idx="134">
                  <c:v>1.1367259998223744E-2</c:v>
                </c:pt>
                <c:pt idx="135">
                  <c:v>1.7251040000701323E-2</c:v>
                </c:pt>
                <c:pt idx="136">
                  <c:v>-5.5799999972805381E-4</c:v>
                </c:pt>
                <c:pt idx="137">
                  <c:v>1.5326280001318082E-2</c:v>
                </c:pt>
                <c:pt idx="139">
                  <c:v>1.3356819996261038E-2</c:v>
                </c:pt>
                <c:pt idx="140">
                  <c:v>1.0520960000576451E-2</c:v>
                </c:pt>
                <c:pt idx="142">
                  <c:v>-7.2542000270914286E-4</c:v>
                </c:pt>
                <c:pt idx="143">
                  <c:v>6.0202599997865036E-3</c:v>
                </c:pt>
                <c:pt idx="144">
                  <c:v>2.535780004109256E-3</c:v>
                </c:pt>
                <c:pt idx="145">
                  <c:v>1.0962399996060412E-2</c:v>
                </c:pt>
                <c:pt idx="147">
                  <c:v>-1.1657600043690763E-3</c:v>
                </c:pt>
                <c:pt idx="148">
                  <c:v>2.1789539998280816E-2</c:v>
                </c:pt>
                <c:pt idx="149">
                  <c:v>2.1875159996852744E-2</c:v>
                </c:pt>
                <c:pt idx="150">
                  <c:v>5.7862599933287129E-3</c:v>
                </c:pt>
                <c:pt idx="151">
                  <c:v>-5.3878200051258318E-3</c:v>
                </c:pt>
                <c:pt idx="152">
                  <c:v>8.3186599949840456E-3</c:v>
                </c:pt>
                <c:pt idx="153">
                  <c:v>1.0745280000264756E-2</c:v>
                </c:pt>
                <c:pt idx="154">
                  <c:v>7.5985199946444482E-3</c:v>
                </c:pt>
                <c:pt idx="157">
                  <c:v>2.0629060003557242E-2</c:v>
                </c:pt>
                <c:pt idx="158">
                  <c:v>1.4660100001492538E-2</c:v>
                </c:pt>
                <c:pt idx="159">
                  <c:v>1.9978199998149648E-3</c:v>
                </c:pt>
                <c:pt idx="160">
                  <c:v>6.4976799985743128E-3</c:v>
                </c:pt>
                <c:pt idx="161">
                  <c:v>6.7465000029187649E-3</c:v>
                </c:pt>
                <c:pt idx="162">
                  <c:v>1.5750719998322893E-2</c:v>
                </c:pt>
                <c:pt idx="164">
                  <c:v>1.8879600000218488E-2</c:v>
                </c:pt>
                <c:pt idx="165">
                  <c:v>-3.3818000520113856E-4</c:v>
                </c:pt>
                <c:pt idx="166">
                  <c:v>3.4840199950849637E-3</c:v>
                </c:pt>
                <c:pt idx="171">
                  <c:v>-8.5085399987292476E-3</c:v>
                </c:pt>
                <c:pt idx="172">
                  <c:v>-5.6863400022848509E-3</c:v>
                </c:pt>
                <c:pt idx="173">
                  <c:v>-1.1362279998138547E-2</c:v>
                </c:pt>
                <c:pt idx="174">
                  <c:v>2.2275999799603596E-4</c:v>
                </c:pt>
                <c:pt idx="175">
                  <c:v>-1.07076000131201E-3</c:v>
                </c:pt>
                <c:pt idx="176">
                  <c:v>-1.0159659999771975E-2</c:v>
                </c:pt>
                <c:pt idx="177">
                  <c:v>9.2669600053341128E-3</c:v>
                </c:pt>
                <c:pt idx="178">
                  <c:v>-1.5110399981494993E-3</c:v>
                </c:pt>
                <c:pt idx="179">
                  <c:v>1.9155800036969595E-3</c:v>
                </c:pt>
                <c:pt idx="182">
                  <c:v>-1.8934600011561997E-3</c:v>
                </c:pt>
                <c:pt idx="183">
                  <c:v>1.3550539995776489E-2</c:v>
                </c:pt>
                <c:pt idx="184">
                  <c:v>4.1370799954165705E-3</c:v>
                </c:pt>
                <c:pt idx="185">
                  <c:v>6.1102599938749336E-3</c:v>
                </c:pt>
                <c:pt idx="186">
                  <c:v>5.8167399984085932E-3</c:v>
                </c:pt>
                <c:pt idx="187">
                  <c:v>6.0672800027532503E-3</c:v>
                </c:pt>
                <c:pt idx="188">
                  <c:v>1.4404999994440004E-2</c:v>
                </c:pt>
                <c:pt idx="189">
                  <c:v>3.6001799962832592E-3</c:v>
                </c:pt>
                <c:pt idx="190">
                  <c:v>1.2600180001754779E-2</c:v>
                </c:pt>
                <c:pt idx="191">
                  <c:v>1.3600179998320527E-2</c:v>
                </c:pt>
                <c:pt idx="192">
                  <c:v>7.2619599959580228E-3</c:v>
                </c:pt>
                <c:pt idx="193">
                  <c:v>1.433841999823926E-2</c:v>
                </c:pt>
                <c:pt idx="194">
                  <c:v>1.7751379993569572E-2</c:v>
                </c:pt>
                <c:pt idx="203">
                  <c:v>2.3773640001309104E-2</c:v>
                </c:pt>
                <c:pt idx="204">
                  <c:v>3.6697900002764072E-2</c:v>
                </c:pt>
                <c:pt idx="205">
                  <c:v>2.2631319996435195E-2</c:v>
                </c:pt>
                <c:pt idx="206">
                  <c:v>1.6000079995137639E-2</c:v>
                </c:pt>
                <c:pt idx="210">
                  <c:v>3.1796679999388289E-2</c:v>
                </c:pt>
                <c:pt idx="211">
                  <c:v>2.3929779999889433E-2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3C-4D5F-944F-88D9E3D8C9E5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(6)'!$J$21:$J$987</c:f>
              <c:numCache>
                <c:formatCode>General</c:formatCode>
                <c:ptCount val="967"/>
                <c:pt idx="16">
                  <c:v>9.9915600003441796E-3</c:v>
                </c:pt>
                <c:pt idx="17">
                  <c:v>1.0391559997515287E-2</c:v>
                </c:pt>
                <c:pt idx="22">
                  <c:v>1.6040379996411502E-2</c:v>
                </c:pt>
                <c:pt idx="23">
                  <c:v>1.8040379996818956E-2</c:v>
                </c:pt>
                <c:pt idx="195">
                  <c:v>8.8076399988494813E-3</c:v>
                </c:pt>
                <c:pt idx="196">
                  <c:v>9.1076399985468015E-3</c:v>
                </c:pt>
                <c:pt idx="197">
                  <c:v>7.4322599975857884E-3</c:v>
                </c:pt>
                <c:pt idx="198">
                  <c:v>8.0322599969804287E-3</c:v>
                </c:pt>
                <c:pt idx="199">
                  <c:v>9.9646599992411211E-3</c:v>
                </c:pt>
                <c:pt idx="200">
                  <c:v>1.2964659996214323E-2</c:v>
                </c:pt>
                <c:pt idx="201">
                  <c:v>1.4130479998129886E-2</c:v>
                </c:pt>
                <c:pt idx="202">
                  <c:v>1.6430479998234659E-2</c:v>
                </c:pt>
                <c:pt idx="207">
                  <c:v>1.6213039998547174E-2</c:v>
                </c:pt>
                <c:pt idx="208">
                  <c:v>1.6413040000770707E-2</c:v>
                </c:pt>
                <c:pt idx="212">
                  <c:v>2.9466079999110661E-2</c:v>
                </c:pt>
                <c:pt idx="213">
                  <c:v>2.8052419998857658E-2</c:v>
                </c:pt>
                <c:pt idx="217">
                  <c:v>3.6942159997124691E-2</c:v>
                </c:pt>
                <c:pt idx="233">
                  <c:v>5.2008419996127486E-2</c:v>
                </c:pt>
                <c:pt idx="234">
                  <c:v>6.5673479999531992E-2</c:v>
                </c:pt>
                <c:pt idx="235">
                  <c:v>6.6755699997884221E-2</c:v>
                </c:pt>
                <c:pt idx="237">
                  <c:v>6.7677699997148011E-2</c:v>
                </c:pt>
                <c:pt idx="238">
                  <c:v>6.6106379999837372E-2</c:v>
                </c:pt>
                <c:pt idx="244">
                  <c:v>7.4735379996127449E-2</c:v>
                </c:pt>
                <c:pt idx="245">
                  <c:v>7.4735379996127449E-2</c:v>
                </c:pt>
                <c:pt idx="246">
                  <c:v>7.2317599995585624E-2</c:v>
                </c:pt>
                <c:pt idx="247">
                  <c:v>7.2317599995585624E-2</c:v>
                </c:pt>
                <c:pt idx="248">
                  <c:v>7.8587780000816565E-2</c:v>
                </c:pt>
                <c:pt idx="254">
                  <c:v>8.5382079996634275E-2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3C-4D5F-944F-88D9E3D8C9E5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(6)'!$K$21:$K$987</c:f>
              <c:numCache>
                <c:formatCode>General</c:formatCode>
                <c:ptCount val="967"/>
                <c:pt idx="209">
                  <c:v>1.7483659998106305E-2</c:v>
                </c:pt>
                <c:pt idx="214">
                  <c:v>3.2366280000132974E-2</c:v>
                </c:pt>
                <c:pt idx="215">
                  <c:v>3.6061339997104369E-2</c:v>
                </c:pt>
                <c:pt idx="216">
                  <c:v>3.6351340000692289E-2</c:v>
                </c:pt>
                <c:pt idx="218">
                  <c:v>3.9985659997910261E-2</c:v>
                </c:pt>
                <c:pt idx="219">
                  <c:v>4.1443319998506922E-2</c:v>
                </c:pt>
                <c:pt idx="220">
                  <c:v>4.4806420002714731E-2</c:v>
                </c:pt>
                <c:pt idx="221">
                  <c:v>4.52203666936839E-2</c:v>
                </c:pt>
                <c:pt idx="222">
                  <c:v>4.846012000052724E-2</c:v>
                </c:pt>
                <c:pt idx="223">
                  <c:v>5.1499059998604935E-2</c:v>
                </c:pt>
                <c:pt idx="224">
                  <c:v>5.2644579998741392E-2</c:v>
                </c:pt>
                <c:pt idx="225">
                  <c:v>5.2798999997321516E-2</c:v>
                </c:pt>
                <c:pt idx="226">
                  <c:v>5.3770779995829798E-2</c:v>
                </c:pt>
                <c:pt idx="227">
                  <c:v>5.4268519998004194E-2</c:v>
                </c:pt>
                <c:pt idx="228">
                  <c:v>5.5586200003745034E-2</c:v>
                </c:pt>
                <c:pt idx="229">
                  <c:v>5.476841999188764E-2</c:v>
                </c:pt>
                <c:pt idx="230">
                  <c:v>5.4045319993747398E-2</c:v>
                </c:pt>
                <c:pt idx="231">
                  <c:v>5.623152000043774E-2</c:v>
                </c:pt>
                <c:pt idx="232">
                  <c:v>6.0731100005796179E-2</c:v>
                </c:pt>
                <c:pt idx="236">
                  <c:v>6.4670100000512321E-2</c:v>
                </c:pt>
                <c:pt idx="239">
                  <c:v>7.2627740002644714E-2</c:v>
                </c:pt>
                <c:pt idx="240">
                  <c:v>7.2434220004652161E-2</c:v>
                </c:pt>
                <c:pt idx="241">
                  <c:v>7.153608000226086E-2</c:v>
                </c:pt>
                <c:pt idx="242">
                  <c:v>6.5242559998296201E-2</c:v>
                </c:pt>
                <c:pt idx="243">
                  <c:v>7.1980280001298524E-2</c:v>
                </c:pt>
                <c:pt idx="249">
                  <c:v>7.7814399999624584E-2</c:v>
                </c:pt>
                <c:pt idx="250">
                  <c:v>7.7697280001302715E-2</c:v>
                </c:pt>
                <c:pt idx="251">
                  <c:v>7.9517220001434907E-2</c:v>
                </c:pt>
                <c:pt idx="252">
                  <c:v>8.2896640000399202E-2</c:v>
                </c:pt>
                <c:pt idx="253">
                  <c:v>8.5062840000318829E-2</c:v>
                </c:pt>
                <c:pt idx="255">
                  <c:v>8.6664299997210037E-2</c:v>
                </c:pt>
                <c:pt idx="256">
                  <c:v>8.6664299997210037E-2</c:v>
                </c:pt>
                <c:pt idx="257">
                  <c:v>8.8034679996781051E-2</c:v>
                </c:pt>
                <c:pt idx="258">
                  <c:v>8.8721020001685247E-2</c:v>
                </c:pt>
                <c:pt idx="259">
                  <c:v>9.2548799999349285E-2</c:v>
                </c:pt>
                <c:pt idx="260">
                  <c:v>9.7644800000125542E-2</c:v>
                </c:pt>
                <c:pt idx="261">
                  <c:v>0.10011261999898124</c:v>
                </c:pt>
                <c:pt idx="262">
                  <c:v>0.10137213999405503</c:v>
                </c:pt>
                <c:pt idx="263">
                  <c:v>0.10199095999996644</c:v>
                </c:pt>
                <c:pt idx="264">
                  <c:v>0.10199095999996644</c:v>
                </c:pt>
                <c:pt idx="265">
                  <c:v>0.10395150000113063</c:v>
                </c:pt>
                <c:pt idx="266">
                  <c:v>0.10256255999411223</c:v>
                </c:pt>
                <c:pt idx="267">
                  <c:v>0.10452875999908429</c:v>
                </c:pt>
                <c:pt idx="268">
                  <c:v>0.10524427999916952</c:v>
                </c:pt>
                <c:pt idx="269">
                  <c:v>0.10585537999577355</c:v>
                </c:pt>
                <c:pt idx="270">
                  <c:v>0.10553398000047309</c:v>
                </c:pt>
                <c:pt idx="271">
                  <c:v>0.10599941999680595</c:v>
                </c:pt>
                <c:pt idx="272">
                  <c:v>0.10629941999650327</c:v>
                </c:pt>
                <c:pt idx="273">
                  <c:v>0.10679941999842413</c:v>
                </c:pt>
                <c:pt idx="274">
                  <c:v>0.1031615600004443</c:v>
                </c:pt>
                <c:pt idx="275">
                  <c:v>0.10760576000029687</c:v>
                </c:pt>
                <c:pt idx="276">
                  <c:v>0.10755457999766804</c:v>
                </c:pt>
                <c:pt idx="277">
                  <c:v>0.10737411999434698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3C-4D5F-944F-88D9E3D8C9E5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(6)'!$L$21:$L$987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3C-4D5F-944F-88D9E3D8C9E5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3C-4D5F-944F-88D9E3D8C9E5}"/>
            </c:ext>
          </c:extLst>
        </c:ser>
        <c:ser>
          <c:idx val="7"/>
          <c:order val="6"/>
          <c:tx>
            <c:strRef>
              <c:f>'A (6)'!$W$1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(6)'!$AX$2:$AX$95</c:f>
              <c:numCache>
                <c:formatCode>General</c:formatCode>
                <c:ptCount val="94"/>
                <c:pt idx="0">
                  <c:v>8.0871100540820792E-2</c:v>
                </c:pt>
                <c:pt idx="1">
                  <c:v>7.3455959120307668E-2</c:v>
                </c:pt>
                <c:pt idx="2">
                  <c:v>6.6381829795200215E-2</c:v>
                </c:pt>
                <c:pt idx="3">
                  <c:v>5.9687704416878325E-2</c:v>
                </c:pt>
                <c:pt idx="4">
                  <c:v>5.3400305512033938E-2</c:v>
                </c:pt>
                <c:pt idx="5">
                  <c:v>4.7538264034495889E-2</c:v>
                </c:pt>
                <c:pt idx="6">
                  <c:v>4.2114911891611102E-2</c:v>
                </c:pt>
                <c:pt idx="7">
                  <c:v>3.7140101485525753E-2</c:v>
                </c:pt>
                <c:pt idx="8">
                  <c:v>3.2621370859314096E-2</c:v>
                </c:pt>
                <c:pt idx="9">
                  <c:v>2.8564656907949133E-2</c:v>
                </c:pt>
                <c:pt idx="10">
                  <c:v>2.4974652365728805E-2</c:v>
                </c:pt>
                <c:pt idx="11">
                  <c:v>2.1854833162895881E-2</c:v>
                </c:pt>
                <c:pt idx="12">
                  <c:v>1.9207139894798605E-2</c:v>
                </c:pt>
                <c:pt idx="13">
                  <c:v>1.703123478756037E-2</c:v>
                </c:pt>
                <c:pt idx="14">
                  <c:v>1.5323142332202274E-2</c:v>
                </c:pt>
                <c:pt idx="15">
                  <c:v>1.407292562441431E-2</c:v>
                </c:pt>
                <c:pt idx="16">
                  <c:v>1.326086787471095E-2</c:v>
                </c:pt>
                <c:pt idx="17">
                  <c:v>1.2851441736197927E-2</c:v>
                </c:pt>
                <c:pt idx="18">
                  <c:v>1.278436182941566E-2</c:v>
                </c:pt>
                <c:pt idx="19">
                  <c:v>1.2963007564091853E-2</c:v>
                </c:pt>
                <c:pt idx="20">
                  <c:v>1.3244196403038913E-2</c:v>
                </c:pt>
                <c:pt idx="21">
                  <c:v>1.3441344017425323E-2</c:v>
                </c:pt>
                <c:pt idx="22">
                  <c:v>1.3360054371903855E-2</c:v>
                </c:pt>
                <c:pt idx="23">
                  <c:v>1.2868921495809763E-2</c:v>
                </c:pt>
                <c:pt idx="24">
                  <c:v>1.1960838479767496E-2</c:v>
                </c:pt>
                <c:pt idx="25">
                  <c:v>1.0747643783746369E-2</c:v>
                </c:pt>
                <c:pt idx="26">
                  <c:v>9.3977868460320864E-3</c:v>
                </c:pt>
                <c:pt idx="27">
                  <c:v>8.0755826744755253E-3</c:v>
                </c:pt>
                <c:pt idx="28">
                  <c:v>6.9127176473448128E-3</c:v>
                </c:pt>
                <c:pt idx="29">
                  <c:v>6.0048489542917144E-3</c:v>
                </c:pt>
                <c:pt idx="30">
                  <c:v>5.418327339008034E-3</c:v>
                </c:pt>
                <c:pt idx="31">
                  <c:v>5.1984116682879961E-3</c:v>
                </c:pt>
                <c:pt idx="32">
                  <c:v>5.3760014768909504E-3</c:v>
                </c:pt>
                <c:pt idx="33">
                  <c:v>5.9724717114587201E-3</c:v>
                </c:pt>
                <c:pt idx="34">
                  <c:v>7.0029504952023973E-3</c:v>
                </c:pt>
                <c:pt idx="35">
                  <c:v>8.4784727060958805E-3</c:v>
                </c:pt>
                <c:pt idx="36">
                  <c:v>1.040736860752629E-2</c:v>
                </c:pt>
                <c:pt idx="37">
                  <c:v>1.2796135953639126E-2</c:v>
                </c:pt>
                <c:pt idx="38">
                  <c:v>1.5649929278957683E-2</c:v>
                </c:pt>
                <c:pt idx="39">
                  <c:v>1.8972714931846053E-2</c:v>
                </c:pt>
                <c:pt idx="40">
                  <c:v>2.276709177616703E-2</c:v>
                </c:pt>
                <c:pt idx="41">
                  <c:v>2.7033728363034418E-2</c:v>
                </c:pt>
                <c:pt idx="42">
                  <c:v>3.1770274939183864E-2</c:v>
                </c:pt>
                <c:pt idx="43">
                  <c:v>3.6969466663127816E-2</c:v>
                </c:pt>
                <c:pt idx="44">
                  <c:v>4.2615961134962521E-2</c:v>
                </c:pt>
                <c:pt idx="45">
                  <c:v>4.8681260724111816E-2</c:v>
                </c:pt>
                <c:pt idx="46">
                  <c:v>5.5115954949374421E-2</c:v>
                </c:pt>
                <c:pt idx="47">
                  <c:v>6.1838981007077971E-2</c:v>
                </c:pt>
                <c:pt idx="48">
                  <c:v>6.872598320724424E-2</c:v>
                </c:pt>
                <c:pt idx="49">
                  <c:v>7.560519908450411E-2</c:v>
                </c:pt>
                <c:pt idx="50">
                  <c:v>8.227837549592637E-2</c:v>
                </c:pt>
                <c:pt idx="51">
                  <c:v>8.8580302228034841E-2</c:v>
                </c:pt>
                <c:pt idx="52">
                  <c:v>9.4451843833067747E-2</c:v>
                </c:pt>
                <c:pt idx="53">
                  <c:v>9.9964108344679045E-2</c:v>
                </c:pt>
                <c:pt idx="54">
                  <c:v>0.10527208224248287</c:v>
                </c:pt>
                <c:pt idx="55">
                  <c:v>0.11054694516241922</c:v>
                </c:pt>
                <c:pt idx="56">
                  <c:v>0.11593446801035401</c:v>
                </c:pt>
                <c:pt idx="57">
                  <c:v>0.12154378477413551</c:v>
                </c:pt>
                <c:pt idx="58">
                  <c:v>0.12745162250926639</c:v>
                </c:pt>
                <c:pt idx="59">
                  <c:v>0.13371052426586905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43C-4D5F-944F-88D9E3D8C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658664"/>
        <c:axId val="1"/>
      </c:scatterChart>
      <c:valAx>
        <c:axId val="72265866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3401534526854"/>
              <c:y val="0.936549289206869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938618925831201E-3"/>
              <c:y val="0.416244187750642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6586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782608695652173"/>
          <c:y val="0.93654928920686942"/>
          <c:w val="0.45268542199488493"/>
          <c:h val="5.0761421319796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Quadratic-fit residuals</a:t>
            </a:r>
          </a:p>
        </c:rich>
      </c:tx>
      <c:layout>
        <c:manualLayout>
          <c:xMode val="edge"/>
          <c:yMode val="edge"/>
          <c:x val="0.38675496688741723"/>
          <c:y val="3.7313432835820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45695364238404E-2"/>
          <c:y val="0.17164210376724245"/>
          <c:w val="0.87814569536423837"/>
          <c:h val="0.62686681375862463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(6)'!$AC$19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(6)'!$AC$21:$AC$298</c:f>
              <c:numCache>
                <c:formatCode>0.00E+00</c:formatCode>
                <c:ptCount val="278"/>
                <c:pt idx="0">
                  <c:v>-8.0421076737045433E-3</c:v>
                </c:pt>
                <c:pt idx="1">
                  <c:v>-1.8399783835671701E-3</c:v>
                </c:pt>
                <c:pt idx="2">
                  <c:v>-7.8137866860308949E-3</c:v>
                </c:pt>
                <c:pt idx="3">
                  <c:v>-6.4321553891513381E-3</c:v>
                </c:pt>
                <c:pt idx="4">
                  <c:v>-2.7208662783893001E-3</c:v>
                </c:pt>
                <c:pt idx="5">
                  <c:v>-3.9108754087966088E-3</c:v>
                </c:pt>
                <c:pt idx="6">
                  <c:v>1.1469181411284252E-3</c:v>
                </c:pt>
                <c:pt idx="29">
                  <c:v>5.8777963068448475E-4</c:v>
                </c:pt>
                <c:pt idx="66">
                  <c:v>9.6725104905423555E-3</c:v>
                </c:pt>
                <c:pt idx="82">
                  <c:v>5.5107355992676252E-3</c:v>
                </c:pt>
                <c:pt idx="91">
                  <c:v>-1.2333323714196947E-3</c:v>
                </c:pt>
                <c:pt idx="110">
                  <c:v>7.5565313775092869E-3</c:v>
                </c:pt>
                <c:pt idx="131">
                  <c:v>-3.6643787436317979E-3</c:v>
                </c:pt>
                <c:pt idx="138">
                  <c:v>6.9296446389527193E-3</c:v>
                </c:pt>
                <c:pt idx="141">
                  <c:v>2.5046036610086369E-3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BC-44DC-81C8-1DDBD3ADB828}"/>
            </c:ext>
          </c:extLst>
        </c:ser>
        <c:ser>
          <c:idx val="0"/>
          <c:order val="1"/>
          <c:tx>
            <c:strRef>
              <c:f>'A (6)'!$AD$19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(6)'!$AD$21:$AD$987</c:f>
              <c:numCache>
                <c:formatCode>General</c:formatCode>
                <c:ptCount val="967"/>
                <c:pt idx="8" formatCode="0.00E+00">
                  <c:v>-5.7214164885546516E-3</c:v>
                </c:pt>
                <c:pt idx="9" formatCode="0.00E+00">
                  <c:v>-6.7085389462652927E-3</c:v>
                </c:pt>
                <c:pt idx="11" formatCode="0.00E+00">
                  <c:v>-1.5700213495931144E-2</c:v>
                </c:pt>
                <c:pt idx="13" formatCode="0.00E+00">
                  <c:v>1.8338427742058535E-3</c:v>
                </c:pt>
                <c:pt idx="14" formatCode="0.00E+00">
                  <c:v>2.2467095232912024E-3</c:v>
                </c:pt>
                <c:pt idx="15" formatCode="0.00E+00">
                  <c:v>2.5595748162248137E-3</c:v>
                </c:pt>
                <c:pt idx="18" formatCode="0.00E+00">
                  <c:v>5.1677339365299689E-3</c:v>
                </c:pt>
                <c:pt idx="19" formatCode="0.00E+00">
                  <c:v>6.1677339330957169E-3</c:v>
                </c:pt>
                <c:pt idx="20" formatCode="0.00E+00">
                  <c:v>8.6807339398249882E-3</c:v>
                </c:pt>
                <c:pt idx="21" formatCode="0.00E+00">
                  <c:v>2.5935931006417874E-3</c:v>
                </c:pt>
                <c:pt idx="24" formatCode="0.00E+00">
                  <c:v>1.242743723105608E-2</c:v>
                </c:pt>
                <c:pt idx="25" formatCode="0.00E+00">
                  <c:v>1.4340437231114753E-2</c:v>
                </c:pt>
                <c:pt idx="33" formatCode="0.00E+00">
                  <c:v>1.3160992600890374E-2</c:v>
                </c:pt>
                <c:pt idx="34" formatCode="0.00E+00">
                  <c:v>2.0160992598678484E-2</c:v>
                </c:pt>
                <c:pt idx="35" formatCode="0.00E+00">
                  <c:v>2.1160992595244232E-2</c:v>
                </c:pt>
                <c:pt idx="36" formatCode="0.00E+00">
                  <c:v>1.0727306206131434E-3</c:v>
                </c:pt>
                <c:pt idx="37" formatCode="0.00E+00">
                  <c:v>3.072730621020597E-3</c:v>
                </c:pt>
                <c:pt idx="38" formatCode="0.00E+00">
                  <c:v>4.072730617586345E-3</c:v>
                </c:pt>
                <c:pt idx="39" formatCode="0.00E+00">
                  <c:v>2.0072730620845976E-2</c:v>
                </c:pt>
                <c:pt idx="40" formatCode="0.00E+00">
                  <c:v>2.0072730620845976E-2</c:v>
                </c:pt>
                <c:pt idx="41" formatCode="0.00E+00">
                  <c:v>2.2072730621253429E-2</c:v>
                </c:pt>
                <c:pt idx="42" formatCode="0.00E+00">
                  <c:v>1.984467187944392E-3</c:v>
                </c:pt>
                <c:pt idx="43" formatCode="0.00E+00">
                  <c:v>2.9844671917860976E-3</c:v>
                </c:pt>
                <c:pt idx="44" formatCode="0.00E+00">
                  <c:v>6.9844671853250473E-3</c:v>
                </c:pt>
                <c:pt idx="45" formatCode="0.00E+00">
                  <c:v>6.9844671853250473E-3</c:v>
                </c:pt>
                <c:pt idx="46" formatCode="0.00E+00">
                  <c:v>1.6984467187362316E-2</c:v>
                </c:pt>
                <c:pt idx="47" formatCode="0.00E+00">
                  <c:v>1.9984467191611476E-2</c:v>
                </c:pt>
                <c:pt idx="48" formatCode="0.00E+00">
                  <c:v>2.0984467188177224E-2</c:v>
                </c:pt>
                <c:pt idx="49" formatCode="0.00E+00">
                  <c:v>1.5896202295608161E-2</c:v>
                </c:pt>
                <c:pt idx="50" formatCode="0.00E+00">
                  <c:v>1.7896202288739657E-2</c:v>
                </c:pt>
                <c:pt idx="51" formatCode="0.00E+00">
                  <c:v>1.9896202289147111E-2</c:v>
                </c:pt>
                <c:pt idx="52" formatCode="0.00E+00">
                  <c:v>2.0896202292988816E-2</c:v>
                </c:pt>
                <c:pt idx="53" formatCode="0.00E+00">
                  <c:v>1.867854914064437E-2</c:v>
                </c:pt>
                <c:pt idx="54" formatCode="0.00E+00">
                  <c:v>2.0678549141051824E-2</c:v>
                </c:pt>
                <c:pt idx="55" formatCode="0.00E+00">
                  <c:v>2.3678549138025026E-2</c:v>
                </c:pt>
                <c:pt idx="56" formatCode="0.00E+00">
                  <c:v>5.9028249137533986E-4</c:v>
                </c:pt>
                <c:pt idx="57" formatCode="0.00E+00">
                  <c:v>3.5902824883485415E-3</c:v>
                </c:pt>
                <c:pt idx="58" formatCode="0.00E+00">
                  <c:v>4.5902824921902471E-3</c:v>
                </c:pt>
                <c:pt idx="59" formatCode="0.00E+00">
                  <c:v>6.5902824925977007E-3</c:v>
                </c:pt>
                <c:pt idx="60" formatCode="0.00E+00">
                  <c:v>7.5902824891634487E-3</c:v>
                </c:pt>
                <c:pt idx="61" formatCode="0.00E+00">
                  <c:v>1.0590282493412609E-2</c:v>
                </c:pt>
                <c:pt idx="62" formatCode="0.00E+00">
                  <c:v>1.359028249038581E-2</c:v>
                </c:pt>
                <c:pt idx="63" formatCode="0.00E+00">
                  <c:v>-7.6745261918520474E-3</c:v>
                </c:pt>
                <c:pt idx="64" formatCode="0.00E+00">
                  <c:v>-2.6745261944713921E-3</c:v>
                </c:pt>
                <c:pt idx="65" formatCode="0.00E+00">
                  <c:v>9.3254738079733297E-3</c:v>
                </c:pt>
                <c:pt idx="67" formatCode="0.00E+00">
                  <c:v>-2.3746585780943155E-3</c:v>
                </c:pt>
                <c:pt idx="68" formatCode="0.00E+00">
                  <c:v>1.6253414227205918E-3</c:v>
                </c:pt>
                <c:pt idx="69" formatCode="0.00E+00">
                  <c:v>6.6253414201012471E-3</c:v>
                </c:pt>
                <c:pt idx="70" formatCode="0.00E+00">
                  <c:v>1.1625341417481902E-2</c:v>
                </c:pt>
                <c:pt idx="71" formatCode="0.00E+00">
                  <c:v>2.1305980670259959E-3</c:v>
                </c:pt>
                <c:pt idx="72" formatCode="0.00E+00">
                  <c:v>7.1305980716826088E-3</c:v>
                </c:pt>
                <c:pt idx="73" formatCode="0.00E+00">
                  <c:v>4.230253919320498E-5</c:v>
                </c:pt>
                <c:pt idx="74" formatCode="0.00E+00">
                  <c:v>2.0423025396006586E-3</c:v>
                </c:pt>
                <c:pt idx="75" formatCode="0.00E+00">
                  <c:v>1.3042302538203675E-2</c:v>
                </c:pt>
                <c:pt idx="76" formatCode="0.00E+00">
                  <c:v>-4.099437472474177E-3</c:v>
                </c:pt>
                <c:pt idx="77" formatCode="0.00E+00">
                  <c:v>1.4527336158569951E-3</c:v>
                </c:pt>
                <c:pt idx="78" formatCode="0.00E+00">
                  <c:v>-5.4369305303173243E-3</c:v>
                </c:pt>
                <c:pt idx="79" formatCode="0.00E+00">
                  <c:v>5.38906975406582E-3</c:v>
                </c:pt>
                <c:pt idx="80" formatCode="0.00E+00">
                  <c:v>2.1713832306041502E-3</c:v>
                </c:pt>
                <c:pt idx="81" formatCode="0.00E+00">
                  <c:v>7.9400505642173366E-3</c:v>
                </c:pt>
                <c:pt idx="83" formatCode="0.00E+00">
                  <c:v>-6.5777483845174982E-3</c:v>
                </c:pt>
                <c:pt idx="84" formatCode="0.00E+00">
                  <c:v>2.0455464264802596E-4</c:v>
                </c:pt>
                <c:pt idx="85" formatCode="0.00E+00">
                  <c:v>1.2685746742860098E-2</c:v>
                </c:pt>
                <c:pt idx="86" formatCode="0.00E+00">
                  <c:v>2.5972227844306642E-3</c:v>
                </c:pt>
                <c:pt idx="87" formatCode="0.00E+00">
                  <c:v>1.1719168220279366E-2</c:v>
                </c:pt>
                <c:pt idx="88" formatCode="0.00E+00">
                  <c:v>-7.1735626601357938E-3</c:v>
                </c:pt>
                <c:pt idx="89" formatCode="0.00E+00">
                  <c:v>1.411054292315099E-2</c:v>
                </c:pt>
                <c:pt idx="90" formatCode="0.00E+00">
                  <c:v>2.0550684316269019E-3</c:v>
                </c:pt>
                <c:pt idx="92" formatCode="0.00E+00">
                  <c:v>-9.9078686054591691E-3</c:v>
                </c:pt>
                <c:pt idx="93" formatCode="0.00E+00">
                  <c:v>-5.9078686046442619E-3</c:v>
                </c:pt>
                <c:pt idx="94" formatCode="0.00E+00">
                  <c:v>-1.2475062194762748E-2</c:v>
                </c:pt>
                <c:pt idx="95" formatCode="0.00E+00">
                  <c:v>1.5524937803665645E-2</c:v>
                </c:pt>
                <c:pt idx="96" formatCode="0.00E+00">
                  <c:v>-6.0480721723937189E-3</c:v>
                </c:pt>
                <c:pt idx="97" formatCode="0.00E+00">
                  <c:v>9.5192782539438997E-4</c:v>
                </c:pt>
                <c:pt idx="98" formatCode="0.00E+00">
                  <c:v>9.5192782539438997E-4</c:v>
                </c:pt>
                <c:pt idx="99" formatCode="0.00E+00">
                  <c:v>9.9519278308659101E-3</c:v>
                </c:pt>
                <c:pt idx="100" formatCode="0.00E+00">
                  <c:v>1.2951927827839112E-2</c:v>
                </c:pt>
                <c:pt idx="101" formatCode="0.00E+00">
                  <c:v>1.4951927828246565E-2</c:v>
                </c:pt>
                <c:pt idx="102" formatCode="0.00E+00">
                  <c:v>-6.1368878643757009E-3</c:v>
                </c:pt>
                <c:pt idx="103" formatCode="0.00E+00">
                  <c:v>1.8631121372541136E-3</c:v>
                </c:pt>
                <c:pt idx="104" formatCode="0.00E+00">
                  <c:v>3.8631121376615672E-3</c:v>
                </c:pt>
                <c:pt idx="105" formatCode="0.00E+00">
                  <c:v>5.8631121380690208E-3</c:v>
                </c:pt>
                <c:pt idx="106" formatCode="0.00E+00">
                  <c:v>6.8631121346347688E-3</c:v>
                </c:pt>
                <c:pt idx="107" formatCode="0.00E+00">
                  <c:v>9.8631121388839289E-3</c:v>
                </c:pt>
                <c:pt idx="108" formatCode="0.00E+00">
                  <c:v>1.3863112132422879E-2</c:v>
                </c:pt>
                <c:pt idx="109" formatCode="0.00E+00">
                  <c:v>1.7863112133237786E-2</c:v>
                </c:pt>
                <c:pt idx="111" formatCode="0.00E+00">
                  <c:v>1.6854763772563026E-3</c:v>
                </c:pt>
                <c:pt idx="112" formatCode="0.00E+00">
                  <c:v>8.6854763750444115E-3</c:v>
                </c:pt>
                <c:pt idx="113" formatCode="0.00E+00">
                  <c:v>2.3685476374462333E-2</c:v>
                </c:pt>
                <c:pt idx="114" formatCode="0.00E+00">
                  <c:v>-3.6211078819186181E-3</c:v>
                </c:pt>
                <c:pt idx="115" formatCode="0.00E+00">
                  <c:v>2.3788921193037427E-3</c:v>
                </c:pt>
                <c:pt idx="116" formatCode="0.00E+00">
                  <c:v>3.3788921158694907E-3</c:v>
                </c:pt>
                <c:pt idx="117" formatCode="0.00E+00">
                  <c:v>4.3788921124352388E-3</c:v>
                </c:pt>
                <c:pt idx="118" formatCode="0.00E+00">
                  <c:v>5.3788921162769444E-3</c:v>
                </c:pt>
                <c:pt idx="119" formatCode="0.00E+00">
                  <c:v>7.378892116684398E-3</c:v>
                </c:pt>
                <c:pt idx="120" formatCode="0.00E+00">
                  <c:v>1.4378892114472507E-2</c:v>
                </c:pt>
                <c:pt idx="121" formatCode="0.00E+00">
                  <c:v>1.5378892118314213E-2</c:v>
                </c:pt>
                <c:pt idx="122" formatCode="0.00E+00">
                  <c:v>4.2900703012818285E-3</c:v>
                </c:pt>
                <c:pt idx="123" formatCode="0.00E+00">
                  <c:v>7.2900703055309877E-3</c:v>
                </c:pt>
                <c:pt idx="124" formatCode="0.00E+00">
                  <c:v>1.1290070306345896E-2</c:v>
                </c:pt>
                <c:pt idx="125" formatCode="0.00E+00">
                  <c:v>1.5290070307160803E-2</c:v>
                </c:pt>
                <c:pt idx="126" formatCode="0.00E+00">
                  <c:v>1.7290070300292299E-2</c:v>
                </c:pt>
                <c:pt idx="127" formatCode="0.00E+00">
                  <c:v>7.0864919803092282E-3</c:v>
                </c:pt>
                <c:pt idx="128" formatCode="0.00E+00">
                  <c:v>-8.486672381001906E-3</c:v>
                </c:pt>
                <c:pt idx="129" formatCode="0.00E+00">
                  <c:v>2.5133276176011101E-3</c:v>
                </c:pt>
                <c:pt idx="130" formatCode="0.00E+00">
                  <c:v>-4.6643787474735035E-3</c:v>
                </c:pt>
                <c:pt idx="132" formatCode="0.00E+00">
                  <c:v>-3.1769178943868645E-4</c:v>
                </c:pt>
                <c:pt idx="133" formatCode="0.00E+00">
                  <c:v>-1.4872105289226098E-4</c:v>
                </c:pt>
                <c:pt idx="134" formatCode="0.00E+00">
                  <c:v>6.7048093093852934E-3</c:v>
                </c:pt>
                <c:pt idx="135" formatCode="0.00E+00">
                  <c:v>1.2587681933351167E-2</c:v>
                </c:pt>
                <c:pt idx="136" formatCode="0.00E+00">
                  <c:v>-5.2222924827465805E-3</c:v>
                </c:pt>
                <c:pt idx="137" formatCode="0.00E+00">
                  <c:v>1.0660664098432079E-2</c:v>
                </c:pt>
                <c:pt idx="139" formatCode="0.00E+00">
                  <c:v>8.6841261848014904E-3</c:v>
                </c:pt>
                <c:pt idx="140" formatCode="0.00E+00">
                  <c:v>5.8429184102109814E-3</c:v>
                </c:pt>
                <c:pt idx="142" formatCode="0.00E+00">
                  <c:v>-5.7674726626163412E-3</c:v>
                </c:pt>
                <c:pt idx="143" formatCode="0.00E+00">
                  <c:v>2.8937470423414085E-4</c:v>
                </c:pt>
                <c:pt idx="144" formatCode="0.00E+00">
                  <c:v>-3.2007631053475099E-3</c:v>
                </c:pt>
                <c:pt idx="145" formatCode="0.00E+00">
                  <c:v>5.2184083379987877E-3</c:v>
                </c:pt>
                <c:pt idx="147" formatCode="0.00E+00">
                  <c:v>-7.5853794852091122E-3</c:v>
                </c:pt>
                <c:pt idx="148" formatCode="0.00E+00">
                  <c:v>1.5317455588204916E-2</c:v>
                </c:pt>
                <c:pt idx="149" formatCode="0.00E+00">
                  <c:v>1.3456423693718453E-2</c:v>
                </c:pt>
                <c:pt idx="150" formatCode="0.00E+00">
                  <c:v>-2.6357875120530429E-3</c:v>
                </c:pt>
                <c:pt idx="151" formatCode="0.00E+00">
                  <c:v>-1.4035722891231187E-2</c:v>
                </c:pt>
                <c:pt idx="152" formatCode="0.00E+00">
                  <c:v>-3.8673597946308619E-4</c:v>
                </c:pt>
                <c:pt idx="153" formatCode="0.00E+00">
                  <c:v>2.0254464260346262E-3</c:v>
                </c:pt>
                <c:pt idx="154" formatCode="0.00E+00">
                  <c:v>-1.1502659723887452E-3</c:v>
                </c:pt>
                <c:pt idx="157" formatCode="0.00E+00">
                  <c:v>1.1700871182483899E-2</c:v>
                </c:pt>
                <c:pt idx="158" formatCode="0.00E+00">
                  <c:v>5.7093032847882023E-3</c:v>
                </c:pt>
                <c:pt idx="159" formatCode="0.00E+00">
                  <c:v>-6.9713896258164956E-3</c:v>
                </c:pt>
                <c:pt idx="160" formatCode="0.00E+00">
                  <c:v>-3.2581058427468019E-3</c:v>
                </c:pt>
                <c:pt idx="161" formatCode="0.00E+00">
                  <c:v>-3.033213953610895E-3</c:v>
                </c:pt>
                <c:pt idx="162" formatCode="0.00E+00">
                  <c:v>5.8926577568060821E-3</c:v>
                </c:pt>
                <c:pt idx="164" formatCode="0.00E+00">
                  <c:v>9.0184226034311782E-3</c:v>
                </c:pt>
                <c:pt idx="165" formatCode="0.00E+00">
                  <c:v>-1.020013633667387E-2</c:v>
                </c:pt>
                <c:pt idx="166" formatCode="0.00E+00">
                  <c:v>-6.3857288923334574E-3</c:v>
                </c:pt>
                <c:pt idx="171" formatCode="0.00E+00">
                  <c:v>-1.8898955542028584E-2</c:v>
                </c:pt>
                <c:pt idx="172" formatCode="0.00E+00">
                  <c:v>-1.6084934359450794E-2</c:v>
                </c:pt>
                <c:pt idx="173" formatCode="0.00E+00">
                  <c:v>-2.1903291440900616E-2</c:v>
                </c:pt>
                <c:pt idx="174" formatCode="0.00E+00">
                  <c:v>-1.0940174908951765E-2</c:v>
                </c:pt>
                <c:pt idx="175" formatCode="0.00E+00">
                  <c:v>-1.2307062847068626E-2</c:v>
                </c:pt>
                <c:pt idx="176" formatCode="0.00E+00">
                  <c:v>-2.1400342966977147E-2</c:v>
                </c:pt>
                <c:pt idx="177" formatCode="0.00E+00">
                  <c:v>-1.9921354007182042E-3</c:v>
                </c:pt>
                <c:pt idx="178" formatCode="0.00E+00">
                  <c:v>-1.2858166684489993E-2</c:v>
                </c:pt>
                <c:pt idx="179" formatCode="0.00E+00">
                  <c:v>-9.4501073815174245E-3</c:v>
                </c:pt>
                <c:pt idx="182" formatCode="0.00E+00">
                  <c:v>-1.3319425255388803E-2</c:v>
                </c:pt>
                <c:pt idx="183" formatCode="0.00E+00">
                  <c:v>1.9457231887288762E-3</c:v>
                </c:pt>
                <c:pt idx="184" formatCode="0.00E+00">
                  <c:v>-7.5191368676488443E-3</c:v>
                </c:pt>
                <c:pt idx="185" formatCode="0.00E+00">
                  <c:v>-5.6084316245548702E-3</c:v>
                </c:pt>
                <c:pt idx="186" formatCode="0.00E+00">
                  <c:v>-5.9783827825231096E-3</c:v>
                </c:pt>
                <c:pt idx="187" formatCode="0.00E+00">
                  <c:v>-6.9207565617731854E-3</c:v>
                </c:pt>
                <c:pt idx="188" formatCode="0.00E+00">
                  <c:v>1.3913158284416752E-3</c:v>
                </c:pt>
                <c:pt idx="189" formatCode="0.00E+00">
                  <c:v>-9.5811749939186119E-3</c:v>
                </c:pt>
                <c:pt idx="190" formatCode="0.00E+00">
                  <c:v>-5.8117498844709181E-4</c:v>
                </c:pt>
                <c:pt idx="191" formatCode="0.00E+00">
                  <c:v>4.1882500811865619E-4</c:v>
                </c:pt>
                <c:pt idx="192" formatCode="0.00E+00">
                  <c:v>-6.118966308152507E-3</c:v>
                </c:pt>
                <c:pt idx="193" formatCode="0.00E+00">
                  <c:v>-7.2336016325331293E-4</c:v>
                </c:pt>
                <c:pt idx="194" formatCode="0.00E+00">
                  <c:v>2.503703702766983E-3</c:v>
                </c:pt>
                <c:pt idx="203" formatCode="0.00E+00">
                  <c:v>8.3199837675717453E-4</c:v>
                </c:pt>
                <c:pt idx="204" formatCode="0.00E+00">
                  <c:v>1.3634834528419716E-2</c:v>
                </c:pt>
                <c:pt idx="205" formatCode="0.00E+00">
                  <c:v>-3.4175027061885271E-3</c:v>
                </c:pt>
                <c:pt idx="206" formatCode="0.00E+00">
                  <c:v>-1.0140467974414136E-2</c:v>
                </c:pt>
                <c:pt idx="210" formatCode="0.00E+00">
                  <c:v>3.1656015012347938E-3</c:v>
                </c:pt>
                <c:pt idx="211" formatCode="0.00E+00">
                  <c:v>-4.8772256307690366E-3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BC-44DC-81C8-1DDBD3ADB828}"/>
            </c:ext>
          </c:extLst>
        </c:ser>
        <c:ser>
          <c:idx val="1"/>
          <c:order val="2"/>
          <c:tx>
            <c:strRef>
              <c:f>'A (6)'!$AE$19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(6)'!$AE$21:$AE$987</c:f>
              <c:numCache>
                <c:formatCode>General</c:formatCode>
                <c:ptCount val="967"/>
                <c:pt idx="16" formatCode="0.00E+00">
                  <c:v>4.2677339374380084E-3</c:v>
                </c:pt>
                <c:pt idx="17" formatCode="0.00E+00">
                  <c:v>4.6677339346091161E-3</c:v>
                </c:pt>
                <c:pt idx="22" formatCode="0.00E+00">
                  <c:v>1.0327437225898881E-2</c:v>
                </c:pt>
                <c:pt idx="23" formatCode="0.00E+00">
                  <c:v>1.2327437226306335E-2</c:v>
                </c:pt>
                <c:pt idx="195" formatCode="0.00E+00">
                  <c:v>-7.2127492147722946E-3</c:v>
                </c:pt>
                <c:pt idx="196" formatCode="0.00E+00">
                  <c:v>-6.9127492150749745E-3</c:v>
                </c:pt>
                <c:pt idx="197" formatCode="0.00E+00">
                  <c:v>-9.6732013749068792E-3</c:v>
                </c:pt>
                <c:pt idx="198" formatCode="0.00E+00">
                  <c:v>-9.0732013755122388E-3</c:v>
                </c:pt>
                <c:pt idx="199" formatCode="0.00E+00">
                  <c:v>-7.6520536850823717E-3</c:v>
                </c:pt>
                <c:pt idx="200" formatCode="0.00E+00">
                  <c:v>-4.6520536881091701E-3</c:v>
                </c:pt>
                <c:pt idx="201" formatCode="0.00E+00">
                  <c:v>-6.5791111325742176E-3</c:v>
                </c:pt>
                <c:pt idx="202" formatCode="0.00E+00">
                  <c:v>-4.2791111324694438E-3</c:v>
                </c:pt>
                <c:pt idx="207" formatCode="0.00E+00">
                  <c:v>-1.0194302612759488E-2</c:v>
                </c:pt>
                <c:pt idx="208" formatCode="0.00E+00">
                  <c:v>-9.9943026105359552E-3</c:v>
                </c:pt>
                <c:pt idx="212" formatCode="0.00E+00">
                  <c:v>-5.8847128273503413E-3</c:v>
                </c:pt>
                <c:pt idx="213" formatCode="0.00E+00">
                  <c:v>-7.5771863199676631E-3</c:v>
                </c:pt>
                <c:pt idx="217" formatCode="0.00E+00">
                  <c:v>-5.9449557375206574E-3</c:v>
                </c:pt>
                <c:pt idx="233" formatCode="0.00E+00">
                  <c:v>-5.052608513995499E-3</c:v>
                </c:pt>
                <c:pt idx="234" formatCode="0.00E+00">
                  <c:v>4.2652419639955808E-3</c:v>
                </c:pt>
                <c:pt idx="235" formatCode="0.00E+00">
                  <c:v>5.3448886203965457E-3</c:v>
                </c:pt>
                <c:pt idx="237" formatCode="0.00E+00">
                  <c:v>6.009259771587637E-3</c:v>
                </c:pt>
                <c:pt idx="238" formatCode="0.00E+00">
                  <c:v>4.1952366480670703E-3</c:v>
                </c:pt>
                <c:pt idx="244" formatCode="0.00E+00">
                  <c:v>7.6731577781872923E-3</c:v>
                </c:pt>
                <c:pt idx="245" formatCode="0.00E+00">
                  <c:v>7.6731577781872923E-3</c:v>
                </c:pt>
                <c:pt idx="246" formatCode="0.00E+00">
                  <c:v>5.2526792811261602E-3</c:v>
                </c:pt>
                <c:pt idx="247" formatCode="0.00E+00">
                  <c:v>5.2526792811261602E-3</c:v>
                </c:pt>
                <c:pt idx="248" formatCode="0.00E+00">
                  <c:v>7.6349085875911799E-3</c:v>
                </c:pt>
                <c:pt idx="254" formatCode="0.00E+00">
                  <c:v>7.1031827252290569E-3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BC-44DC-81C8-1DDBD3ADB828}"/>
            </c:ext>
          </c:extLst>
        </c:ser>
        <c:ser>
          <c:idx val="2"/>
          <c:order val="3"/>
          <c:tx>
            <c:strRef>
              <c:f>'A (6)'!$AF$19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(6)'!$AF$21:$AF$987</c:f>
              <c:numCache>
                <c:formatCode>General</c:formatCode>
                <c:ptCount val="967"/>
                <c:pt idx="209" formatCode="0.00E+00">
                  <c:v>-9.2771526338676358E-3</c:v>
                </c:pt>
                <c:pt idx="214" formatCode="0.00E+00">
                  <c:v>-6.7054285370059113E-3</c:v>
                </c:pt>
                <c:pt idx="215" formatCode="0.00E+00">
                  <c:v>-4.4743982726653045E-3</c:v>
                </c:pt>
                <c:pt idx="216" formatCode="0.00E+00">
                  <c:v>-4.1843982690773843E-3</c:v>
                </c:pt>
                <c:pt idx="218" formatCode="0.00E+00">
                  <c:v>-3.804333907639991E-3</c:v>
                </c:pt>
                <c:pt idx="219" formatCode="0.00E+00">
                  <c:v>-2.4600072089464783E-3</c:v>
                </c:pt>
                <c:pt idx="220" formatCode="0.00E+00">
                  <c:v>-2.6066151907066931E-3</c:v>
                </c:pt>
                <c:pt idx="221" formatCode="0.00E+00">
                  <c:v>-2.3581115098723973E-3</c:v>
                </c:pt>
                <c:pt idx="222" formatCode="0.00E+00">
                  <c:v>2.9556903866295725E-4</c:v>
                </c:pt>
                <c:pt idx="223" formatCode="0.00E+00">
                  <c:v>-5.6968232432404176E-5</c:v>
                </c:pt>
                <c:pt idx="224" formatCode="0.00E+00">
                  <c:v>1.0511157794720061E-3</c:v>
                </c:pt>
                <c:pt idx="225" formatCode="0.00E+00">
                  <c:v>1.1797898715955879E-3</c:v>
                </c:pt>
                <c:pt idx="226" formatCode="0.00E+00">
                  <c:v>1.6845838539055261E-3</c:v>
                </c:pt>
                <c:pt idx="227" formatCode="0.00E+00">
                  <c:v>2.1423234530056554E-3</c:v>
                </c:pt>
                <c:pt idx="228" formatCode="0.00E+00">
                  <c:v>3.3563947018984339E-3</c:v>
                </c:pt>
                <c:pt idx="229" formatCode="0.00E+00">
                  <c:v>2.5362586327570685E-3</c:v>
                </c:pt>
                <c:pt idx="230" formatCode="0.00E+00">
                  <c:v>8.7795267935127791E-4</c:v>
                </c:pt>
                <c:pt idx="231" formatCode="0.00E+00">
                  <c:v>1.4268805969121223E-4</c:v>
                </c:pt>
                <c:pt idx="232" formatCode="0.00E+00">
                  <c:v>4.1782263093769478E-3</c:v>
                </c:pt>
                <c:pt idx="236" formatCode="0.00E+00">
                  <c:v>3.2078095311044719E-3</c:v>
                </c:pt>
                <c:pt idx="239" formatCode="0.00E+00">
                  <c:v>7.0728421394488372E-3</c:v>
                </c:pt>
                <c:pt idx="240" formatCode="0.00E+00">
                  <c:v>6.6551994865265557E-3</c:v>
                </c:pt>
                <c:pt idx="241" formatCode="0.00E+00">
                  <c:v>5.3209802518396493E-3</c:v>
                </c:pt>
                <c:pt idx="242" formatCode="0.00E+00">
                  <c:v>-1.1978729930582493E-3</c:v>
                </c:pt>
                <c:pt idx="243" formatCode="0.00E+00">
                  <c:v>5.470017570419386E-3</c:v>
                </c:pt>
                <c:pt idx="249" formatCode="0.00E+00">
                  <c:v>6.8031079955414298E-3</c:v>
                </c:pt>
                <c:pt idx="250" formatCode="0.00E+00">
                  <c:v>4.7126170525307737E-3</c:v>
                </c:pt>
                <c:pt idx="251" formatCode="0.00E+00">
                  <c:v>6.4562979934665587E-3</c:v>
                </c:pt>
                <c:pt idx="252" formatCode="0.00E+00">
                  <c:v>6.2267547260545786E-3</c:v>
                </c:pt>
                <c:pt idx="253" formatCode="0.00E+00">
                  <c:v>7.7829258416637487E-3</c:v>
                </c:pt>
                <c:pt idx="255" formatCode="0.00E+00">
                  <c:v>8.3824717160204398E-3</c:v>
                </c:pt>
                <c:pt idx="256" formatCode="0.00E+00">
                  <c:v>8.3824717160204398E-3</c:v>
                </c:pt>
                <c:pt idx="257" formatCode="0.00E+00">
                  <c:v>5.8059734044929451E-3</c:v>
                </c:pt>
                <c:pt idx="258" formatCode="0.00E+00">
                  <c:v>6.0494214031364818E-3</c:v>
                </c:pt>
                <c:pt idx="259" formatCode="0.00E+00">
                  <c:v>8.3643746627149601E-3</c:v>
                </c:pt>
                <c:pt idx="260" formatCode="0.00E+00">
                  <c:v>7.8825582037289343E-3</c:v>
                </c:pt>
                <c:pt idx="261" formatCode="0.00E+00">
                  <c:v>5.6193157509337732E-3</c:v>
                </c:pt>
                <c:pt idx="262" formatCode="0.00E+00">
                  <c:v>6.1781289598880906E-3</c:v>
                </c:pt>
                <c:pt idx="263" formatCode="0.00E+00">
                  <c:v>6.696161183998614E-3</c:v>
                </c:pt>
                <c:pt idx="264" formatCode="0.00E+00">
                  <c:v>6.696161183998614E-3</c:v>
                </c:pt>
                <c:pt idx="265" formatCode="0.00E+00">
                  <c:v>7.8189786517043752E-3</c:v>
                </c:pt>
                <c:pt idx="266" formatCode="0.00E+00">
                  <c:v>3.0572455895429562E-3</c:v>
                </c:pt>
                <c:pt idx="267" formatCode="0.00E+00">
                  <c:v>4.3235294741547081E-3</c:v>
                </c:pt>
                <c:pt idx="268" formatCode="0.00E+00">
                  <c:v>4.9856170401470085E-3</c:v>
                </c:pt>
                <c:pt idx="269" formatCode="0.00E+00">
                  <c:v>5.5800163378733059E-3</c:v>
                </c:pt>
                <c:pt idx="270" formatCode="0.00E+00">
                  <c:v>4.823886175791714E-3</c:v>
                </c:pt>
                <c:pt idx="271" formatCode="0.00E+00">
                  <c:v>5.1151580068499181E-3</c:v>
                </c:pt>
                <c:pt idx="272" formatCode="0.00E+00">
                  <c:v>5.4151580065472382E-3</c:v>
                </c:pt>
                <c:pt idx="273" formatCode="0.00E+00">
                  <c:v>5.915158008468091E-3</c:v>
                </c:pt>
                <c:pt idx="274" formatCode="0.00E+00">
                  <c:v>2.153274593590021E-3</c:v>
                </c:pt>
                <c:pt idx="275" formatCode="0.00E+00">
                  <c:v>6.2282845905396594E-3</c:v>
                </c:pt>
                <c:pt idx="276" formatCode="0.00E+00">
                  <c:v>6.0729326149209645E-3</c:v>
                </c:pt>
                <c:pt idx="277" formatCode="0.00E+00">
                  <c:v>5.19543539836885E-3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BC-44DC-81C8-1DDBD3ADB828}"/>
            </c:ext>
          </c:extLst>
        </c:ser>
        <c:ser>
          <c:idx val="4"/>
          <c:order val="4"/>
          <c:tx>
            <c:strRef>
              <c:f>'A (6)'!$AZ$1</c:f>
              <c:strCache>
                <c:ptCount val="1"/>
                <c:pt idx="0">
                  <c:v>A.BOX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'A (6)'!$AW$2:$AW$65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(6)'!$AZ$2:$AZ$65</c:f>
              <c:numCache>
                <c:formatCode>General</c:formatCode>
                <c:ptCount val="64"/>
                <c:pt idx="0">
                  <c:v>8.3207728377648589E-4</c:v>
                </c:pt>
                <c:pt idx="1">
                  <c:v>-7.6813333459054911E-4</c:v>
                </c:pt>
                <c:pt idx="2">
                  <c:v>-2.2607203294059391E-3</c:v>
                </c:pt>
                <c:pt idx="3">
                  <c:v>-3.6066918492897778E-3</c:v>
                </c:pt>
                <c:pt idx="4">
                  <c:v>-4.7793253675501328E-3</c:v>
                </c:pt>
                <c:pt idx="5">
                  <c:v>-5.7599899303581734E-3</c:v>
                </c:pt>
                <c:pt idx="6">
                  <c:v>-6.5353536303669737E-3</c:v>
                </c:pt>
                <c:pt idx="7">
                  <c:v>-7.0955640654303542E-3</c:v>
                </c:pt>
                <c:pt idx="8">
                  <c:v>-7.4330831924740602E-3</c:v>
                </c:pt>
                <c:pt idx="9">
                  <c:v>-7.5419741165250898E-3</c:v>
                </c:pt>
                <c:pt idx="10">
                  <c:v>-7.4175441032855059E-3</c:v>
                </c:pt>
                <c:pt idx="11">
                  <c:v>-7.0563172225125443E-3</c:v>
                </c:pt>
                <c:pt idx="12">
                  <c:v>-6.4563528788579476E-3</c:v>
                </c:pt>
                <c:pt idx="13">
                  <c:v>-5.6179888461983301E-3</c:v>
                </c:pt>
                <c:pt idx="14">
                  <c:v>-4.5452006335125949E-3</c:v>
                </c:pt>
                <c:pt idx="15">
                  <c:v>-3.2479251451107507E-3</c:v>
                </c:pt>
                <c:pt idx="16">
                  <c:v>-1.7458791704783171E-3</c:v>
                </c:pt>
                <c:pt idx="17">
                  <c:v>-7.4590056509569257E-5</c:v>
                </c:pt>
                <c:pt idx="18">
                  <c:v>1.7056568173359165E-3</c:v>
                </c:pt>
                <c:pt idx="19">
                  <c:v>3.4982408607858403E-3</c:v>
                </c:pt>
                <c:pt idx="20">
                  <c:v>5.1599795366526115E-3</c:v>
                </c:pt>
                <c:pt idx="21">
                  <c:v>6.504288516104715E-3</c:v>
                </c:pt>
                <c:pt idx="22">
                  <c:v>7.3367717637949194E-3</c:v>
                </c:pt>
                <c:pt idx="23">
                  <c:v>7.5260233090584791E-3</c:v>
                </c:pt>
                <c:pt idx="24">
                  <c:v>7.0649362425198453E-3</c:v>
                </c:pt>
                <c:pt idx="25">
                  <c:v>6.0653490241483312E-3</c:v>
                </c:pt>
                <c:pt idx="26">
                  <c:v>4.6957110922296414E-3</c:v>
                </c:pt>
                <c:pt idx="27">
                  <c:v>3.1203374546146523E-3</c:v>
                </c:pt>
                <c:pt idx="28">
                  <c:v>1.4709144895714936E-3</c:v>
                </c:pt>
                <c:pt idx="29">
                  <c:v>-1.5690061324807127E-4</c:v>
                </c:pt>
                <c:pt idx="30">
                  <c:v>-1.6967571101522379E-3</c:v>
                </c:pt>
                <c:pt idx="31">
                  <c:v>-3.1033961343467833E-3</c:v>
                </c:pt>
                <c:pt idx="32">
                  <c:v>-4.3459181510723532E-3</c:v>
                </c:pt>
                <c:pt idx="33">
                  <c:v>-5.4029482136871299E-3</c:v>
                </c:pt>
                <c:pt idx="34">
                  <c:v>-6.2593581989800195E-3</c:v>
                </c:pt>
                <c:pt idx="35">
                  <c:v>-6.9041132289771228E-3</c:v>
                </c:pt>
                <c:pt idx="36">
                  <c:v>-7.3288830402913176E-3</c:v>
                </c:pt>
                <c:pt idx="37">
                  <c:v>-7.527169878777106E-3</c:v>
                </c:pt>
                <c:pt idx="38">
                  <c:v>-7.4938192099111931E-3</c:v>
                </c:pt>
                <c:pt idx="39">
                  <c:v>-7.2248646853294868E-3</c:v>
                </c:pt>
                <c:pt idx="40">
                  <c:v>-6.7177074411691956E-3</c:v>
                </c:pt>
                <c:pt idx="41">
                  <c:v>-5.971678926316515E-3</c:v>
                </c:pt>
                <c:pt idx="42">
                  <c:v>-4.9891288940357896E-3</c:v>
                </c:pt>
                <c:pt idx="43">
                  <c:v>-3.7773221858145873E-3</c:v>
                </c:pt>
                <c:pt idx="44">
                  <c:v>-2.3516012015566412E-3</c:v>
                </c:pt>
                <c:pt idx="45">
                  <c:v>-7.4046357183813393E-4</c:v>
                </c:pt>
                <c:pt idx="46">
                  <c:v>1.0066802221396713E-3</c:v>
                </c:pt>
                <c:pt idx="47">
                  <c:v>2.8087673767043931E-3</c:v>
                </c:pt>
                <c:pt idx="48">
                  <c:v>4.5414422018778119E-3</c:v>
                </c:pt>
                <c:pt idx="49">
                  <c:v>6.0329422322908197E-3</c:v>
                </c:pt>
                <c:pt idx="50">
                  <c:v>7.0850143250122191E-3</c:v>
                </c:pt>
                <c:pt idx="51">
                  <c:v>7.5324482665657744E-3</c:v>
                </c:pt>
                <c:pt idx="52">
                  <c:v>7.3161086091897455E-3</c:v>
                </c:pt>
                <c:pt idx="53">
                  <c:v>6.5071033865381133E-3</c:v>
                </c:pt>
                <c:pt idx="54">
                  <c:v>5.260419078224967E-3</c:v>
                </c:pt>
                <c:pt idx="55">
                  <c:v>3.7472353201903415E-3</c:v>
                </c:pt>
                <c:pt idx="56">
                  <c:v>2.1133230183001278E-3</c:v>
                </c:pt>
                <c:pt idx="57">
                  <c:v>4.6781616040259742E-4</c:v>
                </c:pt>
                <c:pt idx="58">
                  <c:v>-1.1125581979995664E-3</c:v>
                </c:pt>
                <c:pt idx="59">
                  <c:v>-2.575257006783958E-3</c:v>
                </c:pt>
                <c:pt idx="60">
                  <c:v>-3.8844791799805592E-3</c:v>
                </c:pt>
                <c:pt idx="61">
                  <c:v>-5.0156163556570165E-3</c:v>
                </c:pt>
                <c:pt idx="62">
                  <c:v>-5.9514233722636634E-3</c:v>
                </c:pt>
                <c:pt idx="63">
                  <c:v>-6.6794761732054571E-3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BC-44DC-81C8-1DDBD3ADB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665880"/>
        <c:axId val="1"/>
      </c:scatterChart>
      <c:valAx>
        <c:axId val="72266588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77483443708609"/>
              <c:y val="0.90671798487875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225165562913907E-3"/>
              <c:y val="0.373135111842362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6658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483443708609271"/>
          <c:y val="0.90671798487875577"/>
          <c:w val="0.35761589403973509"/>
          <c:h val="7.46268656716417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Residuals from the Quadratic-fit of this study </a:t>
            </a:r>
          </a:p>
        </c:rich>
      </c:tx>
      <c:layout>
        <c:manualLayout>
          <c:xMode val="edge"/>
          <c:yMode val="edge"/>
          <c:x val="0.26984168645585965"/>
          <c:y val="1.858736059479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78947042083961E-2"/>
          <c:y val="0.14869888475836432"/>
          <c:w val="0.88095351892350637"/>
          <c:h val="0.6802973977695167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(6)'!$AC$19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(6)'!$AC$21:$AC$298</c:f>
              <c:numCache>
                <c:formatCode>0.00E+00</c:formatCode>
                <c:ptCount val="278"/>
                <c:pt idx="0">
                  <c:v>-8.0421076737045433E-3</c:v>
                </c:pt>
                <c:pt idx="1">
                  <c:v>-1.8399783835671701E-3</c:v>
                </c:pt>
                <c:pt idx="2">
                  <c:v>-7.8137866860308949E-3</c:v>
                </c:pt>
                <c:pt idx="3">
                  <c:v>-6.4321553891513381E-3</c:v>
                </c:pt>
                <c:pt idx="4">
                  <c:v>-2.7208662783893001E-3</c:v>
                </c:pt>
                <c:pt idx="5">
                  <c:v>-3.9108754087966088E-3</c:v>
                </c:pt>
                <c:pt idx="6">
                  <c:v>1.1469181411284252E-3</c:v>
                </c:pt>
                <c:pt idx="29">
                  <c:v>5.8777963068448475E-4</c:v>
                </c:pt>
                <c:pt idx="66">
                  <c:v>9.6725104905423555E-3</c:v>
                </c:pt>
                <c:pt idx="82">
                  <c:v>5.5107355992676252E-3</c:v>
                </c:pt>
                <c:pt idx="91">
                  <c:v>-1.2333323714196947E-3</c:v>
                </c:pt>
                <c:pt idx="110">
                  <c:v>7.5565313775092869E-3</c:v>
                </c:pt>
                <c:pt idx="131">
                  <c:v>-3.6643787436317979E-3</c:v>
                </c:pt>
                <c:pt idx="138">
                  <c:v>6.9296446389527193E-3</c:v>
                </c:pt>
                <c:pt idx="141">
                  <c:v>2.5046036610086369E-3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09-48A6-B03C-C64F2FD7DC94}"/>
            </c:ext>
          </c:extLst>
        </c:ser>
        <c:ser>
          <c:idx val="0"/>
          <c:order val="1"/>
          <c:tx>
            <c:strRef>
              <c:f>'A (6)'!$AD$19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(6)'!$AD$21:$AD$987</c:f>
              <c:numCache>
                <c:formatCode>General</c:formatCode>
                <c:ptCount val="967"/>
                <c:pt idx="8" formatCode="0.00E+00">
                  <c:v>-5.7214164885546516E-3</c:v>
                </c:pt>
                <c:pt idx="9" formatCode="0.00E+00">
                  <c:v>-6.7085389462652927E-3</c:v>
                </c:pt>
                <c:pt idx="11" formatCode="0.00E+00">
                  <c:v>-1.5700213495931144E-2</c:v>
                </c:pt>
                <c:pt idx="13" formatCode="0.00E+00">
                  <c:v>1.8338427742058535E-3</c:v>
                </c:pt>
                <c:pt idx="14" formatCode="0.00E+00">
                  <c:v>2.2467095232912024E-3</c:v>
                </c:pt>
                <c:pt idx="15" formatCode="0.00E+00">
                  <c:v>2.5595748162248137E-3</c:v>
                </c:pt>
                <c:pt idx="18" formatCode="0.00E+00">
                  <c:v>5.1677339365299689E-3</c:v>
                </c:pt>
                <c:pt idx="19" formatCode="0.00E+00">
                  <c:v>6.1677339330957169E-3</c:v>
                </c:pt>
                <c:pt idx="20" formatCode="0.00E+00">
                  <c:v>8.6807339398249882E-3</c:v>
                </c:pt>
                <c:pt idx="21" formatCode="0.00E+00">
                  <c:v>2.5935931006417874E-3</c:v>
                </c:pt>
                <c:pt idx="24" formatCode="0.00E+00">
                  <c:v>1.242743723105608E-2</c:v>
                </c:pt>
                <c:pt idx="25" formatCode="0.00E+00">
                  <c:v>1.4340437231114753E-2</c:v>
                </c:pt>
                <c:pt idx="33" formatCode="0.00E+00">
                  <c:v>1.3160992600890374E-2</c:v>
                </c:pt>
                <c:pt idx="34" formatCode="0.00E+00">
                  <c:v>2.0160992598678484E-2</c:v>
                </c:pt>
                <c:pt idx="35" formatCode="0.00E+00">
                  <c:v>2.1160992595244232E-2</c:v>
                </c:pt>
                <c:pt idx="36" formatCode="0.00E+00">
                  <c:v>1.0727306206131434E-3</c:v>
                </c:pt>
                <c:pt idx="37" formatCode="0.00E+00">
                  <c:v>3.072730621020597E-3</c:v>
                </c:pt>
                <c:pt idx="38" formatCode="0.00E+00">
                  <c:v>4.072730617586345E-3</c:v>
                </c:pt>
                <c:pt idx="39" formatCode="0.00E+00">
                  <c:v>2.0072730620845976E-2</c:v>
                </c:pt>
                <c:pt idx="40" formatCode="0.00E+00">
                  <c:v>2.0072730620845976E-2</c:v>
                </c:pt>
                <c:pt idx="41" formatCode="0.00E+00">
                  <c:v>2.2072730621253429E-2</c:v>
                </c:pt>
                <c:pt idx="42" formatCode="0.00E+00">
                  <c:v>1.984467187944392E-3</c:v>
                </c:pt>
                <c:pt idx="43" formatCode="0.00E+00">
                  <c:v>2.9844671917860976E-3</c:v>
                </c:pt>
                <c:pt idx="44" formatCode="0.00E+00">
                  <c:v>6.9844671853250473E-3</c:v>
                </c:pt>
                <c:pt idx="45" formatCode="0.00E+00">
                  <c:v>6.9844671853250473E-3</c:v>
                </c:pt>
                <c:pt idx="46" formatCode="0.00E+00">
                  <c:v>1.6984467187362316E-2</c:v>
                </c:pt>
                <c:pt idx="47" formatCode="0.00E+00">
                  <c:v>1.9984467191611476E-2</c:v>
                </c:pt>
                <c:pt idx="48" formatCode="0.00E+00">
                  <c:v>2.0984467188177224E-2</c:v>
                </c:pt>
                <c:pt idx="49" formatCode="0.00E+00">
                  <c:v>1.5896202295608161E-2</c:v>
                </c:pt>
                <c:pt idx="50" formatCode="0.00E+00">
                  <c:v>1.7896202288739657E-2</c:v>
                </c:pt>
                <c:pt idx="51" formatCode="0.00E+00">
                  <c:v>1.9896202289147111E-2</c:v>
                </c:pt>
                <c:pt idx="52" formatCode="0.00E+00">
                  <c:v>2.0896202292988816E-2</c:v>
                </c:pt>
                <c:pt idx="53" formatCode="0.00E+00">
                  <c:v>1.867854914064437E-2</c:v>
                </c:pt>
                <c:pt idx="54" formatCode="0.00E+00">
                  <c:v>2.0678549141051824E-2</c:v>
                </c:pt>
                <c:pt idx="55" formatCode="0.00E+00">
                  <c:v>2.3678549138025026E-2</c:v>
                </c:pt>
                <c:pt idx="56" formatCode="0.00E+00">
                  <c:v>5.9028249137533986E-4</c:v>
                </c:pt>
                <c:pt idx="57" formatCode="0.00E+00">
                  <c:v>3.5902824883485415E-3</c:v>
                </c:pt>
                <c:pt idx="58" formatCode="0.00E+00">
                  <c:v>4.5902824921902471E-3</c:v>
                </c:pt>
                <c:pt idx="59" formatCode="0.00E+00">
                  <c:v>6.5902824925977007E-3</c:v>
                </c:pt>
                <c:pt idx="60" formatCode="0.00E+00">
                  <c:v>7.5902824891634487E-3</c:v>
                </c:pt>
                <c:pt idx="61" formatCode="0.00E+00">
                  <c:v>1.0590282493412609E-2</c:v>
                </c:pt>
                <c:pt idx="62" formatCode="0.00E+00">
                  <c:v>1.359028249038581E-2</c:v>
                </c:pt>
                <c:pt idx="63" formatCode="0.00E+00">
                  <c:v>-7.6745261918520474E-3</c:v>
                </c:pt>
                <c:pt idx="64" formatCode="0.00E+00">
                  <c:v>-2.6745261944713921E-3</c:v>
                </c:pt>
                <c:pt idx="65" formatCode="0.00E+00">
                  <c:v>9.3254738079733297E-3</c:v>
                </c:pt>
                <c:pt idx="67" formatCode="0.00E+00">
                  <c:v>-2.3746585780943155E-3</c:v>
                </c:pt>
                <c:pt idx="68" formatCode="0.00E+00">
                  <c:v>1.6253414227205918E-3</c:v>
                </c:pt>
                <c:pt idx="69" formatCode="0.00E+00">
                  <c:v>6.6253414201012471E-3</c:v>
                </c:pt>
                <c:pt idx="70" formatCode="0.00E+00">
                  <c:v>1.1625341417481902E-2</c:v>
                </c:pt>
                <c:pt idx="71" formatCode="0.00E+00">
                  <c:v>2.1305980670259959E-3</c:v>
                </c:pt>
                <c:pt idx="72" formatCode="0.00E+00">
                  <c:v>7.1305980716826088E-3</c:v>
                </c:pt>
                <c:pt idx="73" formatCode="0.00E+00">
                  <c:v>4.230253919320498E-5</c:v>
                </c:pt>
                <c:pt idx="74" formatCode="0.00E+00">
                  <c:v>2.0423025396006586E-3</c:v>
                </c:pt>
                <c:pt idx="75" formatCode="0.00E+00">
                  <c:v>1.3042302538203675E-2</c:v>
                </c:pt>
                <c:pt idx="76" formatCode="0.00E+00">
                  <c:v>-4.099437472474177E-3</c:v>
                </c:pt>
                <c:pt idx="77" formatCode="0.00E+00">
                  <c:v>1.4527336158569951E-3</c:v>
                </c:pt>
                <c:pt idx="78" formatCode="0.00E+00">
                  <c:v>-5.4369305303173243E-3</c:v>
                </c:pt>
                <c:pt idx="79" formatCode="0.00E+00">
                  <c:v>5.38906975406582E-3</c:v>
                </c:pt>
                <c:pt idx="80" formatCode="0.00E+00">
                  <c:v>2.1713832306041502E-3</c:v>
                </c:pt>
                <c:pt idx="81" formatCode="0.00E+00">
                  <c:v>7.9400505642173366E-3</c:v>
                </c:pt>
                <c:pt idx="83" formatCode="0.00E+00">
                  <c:v>-6.5777483845174982E-3</c:v>
                </c:pt>
                <c:pt idx="84" formatCode="0.00E+00">
                  <c:v>2.0455464264802596E-4</c:v>
                </c:pt>
                <c:pt idx="85" formatCode="0.00E+00">
                  <c:v>1.2685746742860098E-2</c:v>
                </c:pt>
                <c:pt idx="86" formatCode="0.00E+00">
                  <c:v>2.5972227844306642E-3</c:v>
                </c:pt>
                <c:pt idx="87" formatCode="0.00E+00">
                  <c:v>1.1719168220279366E-2</c:v>
                </c:pt>
                <c:pt idx="88" formatCode="0.00E+00">
                  <c:v>-7.1735626601357938E-3</c:v>
                </c:pt>
                <c:pt idx="89" formatCode="0.00E+00">
                  <c:v>1.411054292315099E-2</c:v>
                </c:pt>
                <c:pt idx="90" formatCode="0.00E+00">
                  <c:v>2.0550684316269019E-3</c:v>
                </c:pt>
                <c:pt idx="92" formatCode="0.00E+00">
                  <c:v>-9.9078686054591691E-3</c:v>
                </c:pt>
                <c:pt idx="93" formatCode="0.00E+00">
                  <c:v>-5.9078686046442619E-3</c:v>
                </c:pt>
                <c:pt idx="94" formatCode="0.00E+00">
                  <c:v>-1.2475062194762748E-2</c:v>
                </c:pt>
                <c:pt idx="95" formatCode="0.00E+00">
                  <c:v>1.5524937803665645E-2</c:v>
                </c:pt>
                <c:pt idx="96" formatCode="0.00E+00">
                  <c:v>-6.0480721723937189E-3</c:v>
                </c:pt>
                <c:pt idx="97" formatCode="0.00E+00">
                  <c:v>9.5192782539438997E-4</c:v>
                </c:pt>
                <c:pt idx="98" formatCode="0.00E+00">
                  <c:v>9.5192782539438997E-4</c:v>
                </c:pt>
                <c:pt idx="99" formatCode="0.00E+00">
                  <c:v>9.9519278308659101E-3</c:v>
                </c:pt>
                <c:pt idx="100" formatCode="0.00E+00">
                  <c:v>1.2951927827839112E-2</c:v>
                </c:pt>
                <c:pt idx="101" formatCode="0.00E+00">
                  <c:v>1.4951927828246565E-2</c:v>
                </c:pt>
                <c:pt idx="102" formatCode="0.00E+00">
                  <c:v>-6.1368878643757009E-3</c:v>
                </c:pt>
                <c:pt idx="103" formatCode="0.00E+00">
                  <c:v>1.8631121372541136E-3</c:v>
                </c:pt>
                <c:pt idx="104" formatCode="0.00E+00">
                  <c:v>3.8631121376615672E-3</c:v>
                </c:pt>
                <c:pt idx="105" formatCode="0.00E+00">
                  <c:v>5.8631121380690208E-3</c:v>
                </c:pt>
                <c:pt idx="106" formatCode="0.00E+00">
                  <c:v>6.8631121346347688E-3</c:v>
                </c:pt>
                <c:pt idx="107" formatCode="0.00E+00">
                  <c:v>9.8631121388839289E-3</c:v>
                </c:pt>
                <c:pt idx="108" formatCode="0.00E+00">
                  <c:v>1.3863112132422879E-2</c:v>
                </c:pt>
                <c:pt idx="109" formatCode="0.00E+00">
                  <c:v>1.7863112133237786E-2</c:v>
                </c:pt>
                <c:pt idx="111" formatCode="0.00E+00">
                  <c:v>1.6854763772563026E-3</c:v>
                </c:pt>
                <c:pt idx="112" formatCode="0.00E+00">
                  <c:v>8.6854763750444115E-3</c:v>
                </c:pt>
                <c:pt idx="113" formatCode="0.00E+00">
                  <c:v>2.3685476374462333E-2</c:v>
                </c:pt>
                <c:pt idx="114" formatCode="0.00E+00">
                  <c:v>-3.6211078819186181E-3</c:v>
                </c:pt>
                <c:pt idx="115" formatCode="0.00E+00">
                  <c:v>2.3788921193037427E-3</c:v>
                </c:pt>
                <c:pt idx="116" formatCode="0.00E+00">
                  <c:v>3.3788921158694907E-3</c:v>
                </c:pt>
                <c:pt idx="117" formatCode="0.00E+00">
                  <c:v>4.3788921124352388E-3</c:v>
                </c:pt>
                <c:pt idx="118" formatCode="0.00E+00">
                  <c:v>5.3788921162769444E-3</c:v>
                </c:pt>
                <c:pt idx="119" formatCode="0.00E+00">
                  <c:v>7.378892116684398E-3</c:v>
                </c:pt>
                <c:pt idx="120" formatCode="0.00E+00">
                  <c:v>1.4378892114472507E-2</c:v>
                </c:pt>
                <c:pt idx="121" formatCode="0.00E+00">
                  <c:v>1.5378892118314213E-2</c:v>
                </c:pt>
                <c:pt idx="122" formatCode="0.00E+00">
                  <c:v>4.2900703012818285E-3</c:v>
                </c:pt>
                <c:pt idx="123" formatCode="0.00E+00">
                  <c:v>7.2900703055309877E-3</c:v>
                </c:pt>
                <c:pt idx="124" formatCode="0.00E+00">
                  <c:v>1.1290070306345896E-2</c:v>
                </c:pt>
                <c:pt idx="125" formatCode="0.00E+00">
                  <c:v>1.5290070307160803E-2</c:v>
                </c:pt>
                <c:pt idx="126" formatCode="0.00E+00">
                  <c:v>1.7290070300292299E-2</c:v>
                </c:pt>
                <c:pt idx="127" formatCode="0.00E+00">
                  <c:v>7.0864919803092282E-3</c:v>
                </c:pt>
                <c:pt idx="128" formatCode="0.00E+00">
                  <c:v>-8.486672381001906E-3</c:v>
                </c:pt>
                <c:pt idx="129" formatCode="0.00E+00">
                  <c:v>2.5133276176011101E-3</c:v>
                </c:pt>
                <c:pt idx="130" formatCode="0.00E+00">
                  <c:v>-4.6643787474735035E-3</c:v>
                </c:pt>
                <c:pt idx="132" formatCode="0.00E+00">
                  <c:v>-3.1769178943868645E-4</c:v>
                </c:pt>
                <c:pt idx="133" formatCode="0.00E+00">
                  <c:v>-1.4872105289226098E-4</c:v>
                </c:pt>
                <c:pt idx="134" formatCode="0.00E+00">
                  <c:v>6.7048093093852934E-3</c:v>
                </c:pt>
                <c:pt idx="135" formatCode="0.00E+00">
                  <c:v>1.2587681933351167E-2</c:v>
                </c:pt>
                <c:pt idx="136" formatCode="0.00E+00">
                  <c:v>-5.2222924827465805E-3</c:v>
                </c:pt>
                <c:pt idx="137" formatCode="0.00E+00">
                  <c:v>1.0660664098432079E-2</c:v>
                </c:pt>
                <c:pt idx="139" formatCode="0.00E+00">
                  <c:v>8.6841261848014904E-3</c:v>
                </c:pt>
                <c:pt idx="140" formatCode="0.00E+00">
                  <c:v>5.8429184102109814E-3</c:v>
                </c:pt>
                <c:pt idx="142" formatCode="0.00E+00">
                  <c:v>-5.7674726626163412E-3</c:v>
                </c:pt>
                <c:pt idx="143" formatCode="0.00E+00">
                  <c:v>2.8937470423414085E-4</c:v>
                </c:pt>
                <c:pt idx="144" formatCode="0.00E+00">
                  <c:v>-3.2007631053475099E-3</c:v>
                </c:pt>
                <c:pt idx="145" formatCode="0.00E+00">
                  <c:v>5.2184083379987877E-3</c:v>
                </c:pt>
                <c:pt idx="147" formatCode="0.00E+00">
                  <c:v>-7.5853794852091122E-3</c:v>
                </c:pt>
                <c:pt idx="148" formatCode="0.00E+00">
                  <c:v>1.5317455588204916E-2</c:v>
                </c:pt>
                <c:pt idx="149" formatCode="0.00E+00">
                  <c:v>1.3456423693718453E-2</c:v>
                </c:pt>
                <c:pt idx="150" formatCode="0.00E+00">
                  <c:v>-2.6357875120530429E-3</c:v>
                </c:pt>
                <c:pt idx="151" formatCode="0.00E+00">
                  <c:v>-1.4035722891231187E-2</c:v>
                </c:pt>
                <c:pt idx="152" formatCode="0.00E+00">
                  <c:v>-3.8673597946308619E-4</c:v>
                </c:pt>
                <c:pt idx="153" formatCode="0.00E+00">
                  <c:v>2.0254464260346262E-3</c:v>
                </c:pt>
                <c:pt idx="154" formatCode="0.00E+00">
                  <c:v>-1.1502659723887452E-3</c:v>
                </c:pt>
                <c:pt idx="157" formatCode="0.00E+00">
                  <c:v>1.1700871182483899E-2</c:v>
                </c:pt>
                <c:pt idx="158" formatCode="0.00E+00">
                  <c:v>5.7093032847882023E-3</c:v>
                </c:pt>
                <c:pt idx="159" formatCode="0.00E+00">
                  <c:v>-6.9713896258164956E-3</c:v>
                </c:pt>
                <c:pt idx="160" formatCode="0.00E+00">
                  <c:v>-3.2581058427468019E-3</c:v>
                </c:pt>
                <c:pt idx="161" formatCode="0.00E+00">
                  <c:v>-3.033213953610895E-3</c:v>
                </c:pt>
                <c:pt idx="162" formatCode="0.00E+00">
                  <c:v>5.8926577568060821E-3</c:v>
                </c:pt>
                <c:pt idx="164" formatCode="0.00E+00">
                  <c:v>9.0184226034311782E-3</c:v>
                </c:pt>
                <c:pt idx="165" formatCode="0.00E+00">
                  <c:v>-1.020013633667387E-2</c:v>
                </c:pt>
                <c:pt idx="166" formatCode="0.00E+00">
                  <c:v>-6.3857288923334574E-3</c:v>
                </c:pt>
                <c:pt idx="171" formatCode="0.00E+00">
                  <c:v>-1.8898955542028584E-2</c:v>
                </c:pt>
                <c:pt idx="172" formatCode="0.00E+00">
                  <c:v>-1.6084934359450794E-2</c:v>
                </c:pt>
                <c:pt idx="173" formatCode="0.00E+00">
                  <c:v>-2.1903291440900616E-2</c:v>
                </c:pt>
                <c:pt idx="174" formatCode="0.00E+00">
                  <c:v>-1.0940174908951765E-2</c:v>
                </c:pt>
                <c:pt idx="175" formatCode="0.00E+00">
                  <c:v>-1.2307062847068626E-2</c:v>
                </c:pt>
                <c:pt idx="176" formatCode="0.00E+00">
                  <c:v>-2.1400342966977147E-2</c:v>
                </c:pt>
                <c:pt idx="177" formatCode="0.00E+00">
                  <c:v>-1.9921354007182042E-3</c:v>
                </c:pt>
                <c:pt idx="178" formatCode="0.00E+00">
                  <c:v>-1.2858166684489993E-2</c:v>
                </c:pt>
                <c:pt idx="179" formatCode="0.00E+00">
                  <c:v>-9.4501073815174245E-3</c:v>
                </c:pt>
                <c:pt idx="182" formatCode="0.00E+00">
                  <c:v>-1.3319425255388803E-2</c:v>
                </c:pt>
                <c:pt idx="183" formatCode="0.00E+00">
                  <c:v>1.9457231887288762E-3</c:v>
                </c:pt>
                <c:pt idx="184" formatCode="0.00E+00">
                  <c:v>-7.5191368676488443E-3</c:v>
                </c:pt>
                <c:pt idx="185" formatCode="0.00E+00">
                  <c:v>-5.6084316245548702E-3</c:v>
                </c:pt>
                <c:pt idx="186" formatCode="0.00E+00">
                  <c:v>-5.9783827825231096E-3</c:v>
                </c:pt>
                <c:pt idx="187" formatCode="0.00E+00">
                  <c:v>-6.9207565617731854E-3</c:v>
                </c:pt>
                <c:pt idx="188" formatCode="0.00E+00">
                  <c:v>1.3913158284416752E-3</c:v>
                </c:pt>
                <c:pt idx="189" formatCode="0.00E+00">
                  <c:v>-9.5811749939186119E-3</c:v>
                </c:pt>
                <c:pt idx="190" formatCode="0.00E+00">
                  <c:v>-5.8117498844709181E-4</c:v>
                </c:pt>
                <c:pt idx="191" formatCode="0.00E+00">
                  <c:v>4.1882500811865619E-4</c:v>
                </c:pt>
                <c:pt idx="192" formatCode="0.00E+00">
                  <c:v>-6.118966308152507E-3</c:v>
                </c:pt>
                <c:pt idx="193" formatCode="0.00E+00">
                  <c:v>-7.2336016325331293E-4</c:v>
                </c:pt>
                <c:pt idx="194" formatCode="0.00E+00">
                  <c:v>2.503703702766983E-3</c:v>
                </c:pt>
                <c:pt idx="203" formatCode="0.00E+00">
                  <c:v>8.3199837675717453E-4</c:v>
                </c:pt>
                <c:pt idx="204" formatCode="0.00E+00">
                  <c:v>1.3634834528419716E-2</c:v>
                </c:pt>
                <c:pt idx="205" formatCode="0.00E+00">
                  <c:v>-3.4175027061885271E-3</c:v>
                </c:pt>
                <c:pt idx="206" formatCode="0.00E+00">
                  <c:v>-1.0140467974414136E-2</c:v>
                </c:pt>
                <c:pt idx="210" formatCode="0.00E+00">
                  <c:v>3.1656015012347938E-3</c:v>
                </c:pt>
                <c:pt idx="211" formatCode="0.00E+00">
                  <c:v>-4.8772256307690366E-3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09-48A6-B03C-C64F2FD7DC94}"/>
            </c:ext>
          </c:extLst>
        </c:ser>
        <c:ser>
          <c:idx val="1"/>
          <c:order val="2"/>
          <c:tx>
            <c:strRef>
              <c:f>'A (6)'!$AE$19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(6)'!$AE$21:$AE$987</c:f>
              <c:numCache>
                <c:formatCode>General</c:formatCode>
                <c:ptCount val="967"/>
                <c:pt idx="16" formatCode="0.00E+00">
                  <c:v>4.2677339374380084E-3</c:v>
                </c:pt>
                <c:pt idx="17" formatCode="0.00E+00">
                  <c:v>4.6677339346091161E-3</c:v>
                </c:pt>
                <c:pt idx="22" formatCode="0.00E+00">
                  <c:v>1.0327437225898881E-2</c:v>
                </c:pt>
                <c:pt idx="23" formatCode="0.00E+00">
                  <c:v>1.2327437226306335E-2</c:v>
                </c:pt>
                <c:pt idx="195" formatCode="0.00E+00">
                  <c:v>-7.2127492147722946E-3</c:v>
                </c:pt>
                <c:pt idx="196" formatCode="0.00E+00">
                  <c:v>-6.9127492150749745E-3</c:v>
                </c:pt>
                <c:pt idx="197" formatCode="0.00E+00">
                  <c:v>-9.6732013749068792E-3</c:v>
                </c:pt>
                <c:pt idx="198" formatCode="0.00E+00">
                  <c:v>-9.0732013755122388E-3</c:v>
                </c:pt>
                <c:pt idx="199" formatCode="0.00E+00">
                  <c:v>-7.6520536850823717E-3</c:v>
                </c:pt>
                <c:pt idx="200" formatCode="0.00E+00">
                  <c:v>-4.6520536881091701E-3</c:v>
                </c:pt>
                <c:pt idx="201" formatCode="0.00E+00">
                  <c:v>-6.5791111325742176E-3</c:v>
                </c:pt>
                <c:pt idx="202" formatCode="0.00E+00">
                  <c:v>-4.2791111324694438E-3</c:v>
                </c:pt>
                <c:pt idx="207" formatCode="0.00E+00">
                  <c:v>-1.0194302612759488E-2</c:v>
                </c:pt>
                <c:pt idx="208" formatCode="0.00E+00">
                  <c:v>-9.9943026105359552E-3</c:v>
                </c:pt>
                <c:pt idx="212" formatCode="0.00E+00">
                  <c:v>-5.8847128273503413E-3</c:v>
                </c:pt>
                <c:pt idx="213" formatCode="0.00E+00">
                  <c:v>-7.5771863199676631E-3</c:v>
                </c:pt>
                <c:pt idx="217" formatCode="0.00E+00">
                  <c:v>-5.9449557375206574E-3</c:v>
                </c:pt>
                <c:pt idx="233" formatCode="0.00E+00">
                  <c:v>-5.052608513995499E-3</c:v>
                </c:pt>
                <c:pt idx="234" formatCode="0.00E+00">
                  <c:v>4.2652419639955808E-3</c:v>
                </c:pt>
                <c:pt idx="235" formatCode="0.00E+00">
                  <c:v>5.3448886203965457E-3</c:v>
                </c:pt>
                <c:pt idx="237" formatCode="0.00E+00">
                  <c:v>6.009259771587637E-3</c:v>
                </c:pt>
                <c:pt idx="238" formatCode="0.00E+00">
                  <c:v>4.1952366480670703E-3</c:v>
                </c:pt>
                <c:pt idx="244" formatCode="0.00E+00">
                  <c:v>7.6731577781872923E-3</c:v>
                </c:pt>
                <c:pt idx="245" formatCode="0.00E+00">
                  <c:v>7.6731577781872923E-3</c:v>
                </c:pt>
                <c:pt idx="246" formatCode="0.00E+00">
                  <c:v>5.2526792811261602E-3</c:v>
                </c:pt>
                <c:pt idx="247" formatCode="0.00E+00">
                  <c:v>5.2526792811261602E-3</c:v>
                </c:pt>
                <c:pt idx="248" formatCode="0.00E+00">
                  <c:v>7.6349085875911799E-3</c:v>
                </c:pt>
                <c:pt idx="254" formatCode="0.00E+00">
                  <c:v>7.1031827252290569E-3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09-48A6-B03C-C64F2FD7DC94}"/>
            </c:ext>
          </c:extLst>
        </c:ser>
        <c:ser>
          <c:idx val="2"/>
          <c:order val="3"/>
          <c:tx>
            <c:strRef>
              <c:f>'A (6)'!$AF$19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(6)'!$AF$21:$AF$987</c:f>
              <c:numCache>
                <c:formatCode>General</c:formatCode>
                <c:ptCount val="967"/>
                <c:pt idx="209" formatCode="0.00E+00">
                  <c:v>-9.2771526338676358E-3</c:v>
                </c:pt>
                <c:pt idx="214" formatCode="0.00E+00">
                  <c:v>-6.7054285370059113E-3</c:v>
                </c:pt>
                <c:pt idx="215" formatCode="0.00E+00">
                  <c:v>-4.4743982726653045E-3</c:v>
                </c:pt>
                <c:pt idx="216" formatCode="0.00E+00">
                  <c:v>-4.1843982690773843E-3</c:v>
                </c:pt>
                <c:pt idx="218" formatCode="0.00E+00">
                  <c:v>-3.804333907639991E-3</c:v>
                </c:pt>
                <c:pt idx="219" formatCode="0.00E+00">
                  <c:v>-2.4600072089464783E-3</c:v>
                </c:pt>
                <c:pt idx="220" formatCode="0.00E+00">
                  <c:v>-2.6066151907066931E-3</c:v>
                </c:pt>
                <c:pt idx="221" formatCode="0.00E+00">
                  <c:v>-2.3581115098723973E-3</c:v>
                </c:pt>
                <c:pt idx="222" formatCode="0.00E+00">
                  <c:v>2.9556903866295725E-4</c:v>
                </c:pt>
                <c:pt idx="223" formatCode="0.00E+00">
                  <c:v>-5.6968232432404176E-5</c:v>
                </c:pt>
                <c:pt idx="224" formatCode="0.00E+00">
                  <c:v>1.0511157794720061E-3</c:v>
                </c:pt>
                <c:pt idx="225" formatCode="0.00E+00">
                  <c:v>1.1797898715955879E-3</c:v>
                </c:pt>
                <c:pt idx="226" formatCode="0.00E+00">
                  <c:v>1.6845838539055261E-3</c:v>
                </c:pt>
                <c:pt idx="227" formatCode="0.00E+00">
                  <c:v>2.1423234530056554E-3</c:v>
                </c:pt>
                <c:pt idx="228" formatCode="0.00E+00">
                  <c:v>3.3563947018984339E-3</c:v>
                </c:pt>
                <c:pt idx="229" formatCode="0.00E+00">
                  <c:v>2.5362586327570685E-3</c:v>
                </c:pt>
                <c:pt idx="230" formatCode="0.00E+00">
                  <c:v>8.7795267935127791E-4</c:v>
                </c:pt>
                <c:pt idx="231" formatCode="0.00E+00">
                  <c:v>1.4268805969121223E-4</c:v>
                </c:pt>
                <c:pt idx="232" formatCode="0.00E+00">
                  <c:v>4.1782263093769478E-3</c:v>
                </c:pt>
                <c:pt idx="236" formatCode="0.00E+00">
                  <c:v>3.2078095311044719E-3</c:v>
                </c:pt>
                <c:pt idx="239" formatCode="0.00E+00">
                  <c:v>7.0728421394488372E-3</c:v>
                </c:pt>
                <c:pt idx="240" formatCode="0.00E+00">
                  <c:v>6.6551994865265557E-3</c:v>
                </c:pt>
                <c:pt idx="241" formatCode="0.00E+00">
                  <c:v>5.3209802518396493E-3</c:v>
                </c:pt>
                <c:pt idx="242" formatCode="0.00E+00">
                  <c:v>-1.1978729930582493E-3</c:v>
                </c:pt>
                <c:pt idx="243" formatCode="0.00E+00">
                  <c:v>5.470017570419386E-3</c:v>
                </c:pt>
                <c:pt idx="249" formatCode="0.00E+00">
                  <c:v>6.8031079955414298E-3</c:v>
                </c:pt>
                <c:pt idx="250" formatCode="0.00E+00">
                  <c:v>4.7126170525307737E-3</c:v>
                </c:pt>
                <c:pt idx="251" formatCode="0.00E+00">
                  <c:v>6.4562979934665587E-3</c:v>
                </c:pt>
                <c:pt idx="252" formatCode="0.00E+00">
                  <c:v>6.2267547260545786E-3</c:v>
                </c:pt>
                <c:pt idx="253" formatCode="0.00E+00">
                  <c:v>7.7829258416637487E-3</c:v>
                </c:pt>
                <c:pt idx="255" formatCode="0.00E+00">
                  <c:v>8.3824717160204398E-3</c:v>
                </c:pt>
                <c:pt idx="256" formatCode="0.00E+00">
                  <c:v>8.3824717160204398E-3</c:v>
                </c:pt>
                <c:pt idx="257" formatCode="0.00E+00">
                  <c:v>5.8059734044929451E-3</c:v>
                </c:pt>
                <c:pt idx="258" formatCode="0.00E+00">
                  <c:v>6.0494214031364818E-3</c:v>
                </c:pt>
                <c:pt idx="259" formatCode="0.00E+00">
                  <c:v>8.3643746627149601E-3</c:v>
                </c:pt>
                <c:pt idx="260" formatCode="0.00E+00">
                  <c:v>7.8825582037289343E-3</c:v>
                </c:pt>
                <c:pt idx="261" formatCode="0.00E+00">
                  <c:v>5.6193157509337732E-3</c:v>
                </c:pt>
                <c:pt idx="262" formatCode="0.00E+00">
                  <c:v>6.1781289598880906E-3</c:v>
                </c:pt>
                <c:pt idx="263" formatCode="0.00E+00">
                  <c:v>6.696161183998614E-3</c:v>
                </c:pt>
                <c:pt idx="264" formatCode="0.00E+00">
                  <c:v>6.696161183998614E-3</c:v>
                </c:pt>
                <c:pt idx="265" formatCode="0.00E+00">
                  <c:v>7.8189786517043752E-3</c:v>
                </c:pt>
                <c:pt idx="266" formatCode="0.00E+00">
                  <c:v>3.0572455895429562E-3</c:v>
                </c:pt>
                <c:pt idx="267" formatCode="0.00E+00">
                  <c:v>4.3235294741547081E-3</c:v>
                </c:pt>
                <c:pt idx="268" formatCode="0.00E+00">
                  <c:v>4.9856170401470085E-3</c:v>
                </c:pt>
                <c:pt idx="269" formatCode="0.00E+00">
                  <c:v>5.5800163378733059E-3</c:v>
                </c:pt>
                <c:pt idx="270" formatCode="0.00E+00">
                  <c:v>4.823886175791714E-3</c:v>
                </c:pt>
                <c:pt idx="271" formatCode="0.00E+00">
                  <c:v>5.1151580068499181E-3</c:v>
                </c:pt>
                <c:pt idx="272" formatCode="0.00E+00">
                  <c:v>5.4151580065472382E-3</c:v>
                </c:pt>
                <c:pt idx="273" formatCode="0.00E+00">
                  <c:v>5.915158008468091E-3</c:v>
                </c:pt>
                <c:pt idx="274" formatCode="0.00E+00">
                  <c:v>2.153274593590021E-3</c:v>
                </c:pt>
                <c:pt idx="275" formatCode="0.00E+00">
                  <c:v>6.2282845905396594E-3</c:v>
                </c:pt>
                <c:pt idx="276" formatCode="0.00E+00">
                  <c:v>6.0729326149209645E-3</c:v>
                </c:pt>
                <c:pt idx="277" formatCode="0.00E+00">
                  <c:v>5.19543539836885E-3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09-48A6-B03C-C64F2FD7DC94}"/>
            </c:ext>
          </c:extLst>
        </c:ser>
        <c:ser>
          <c:idx val="4"/>
          <c:order val="4"/>
          <c:tx>
            <c:strRef>
              <c:f>'A (6)'!$AZ$1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(6)'!$AZ$2:$AZ$65</c:f>
              <c:numCache>
                <c:formatCode>General</c:formatCode>
                <c:ptCount val="64"/>
                <c:pt idx="0">
                  <c:v>8.3207728377648589E-4</c:v>
                </c:pt>
                <c:pt idx="1">
                  <c:v>-7.6813333459054911E-4</c:v>
                </c:pt>
                <c:pt idx="2">
                  <c:v>-2.2607203294059391E-3</c:v>
                </c:pt>
                <c:pt idx="3">
                  <c:v>-3.6066918492897778E-3</c:v>
                </c:pt>
                <c:pt idx="4">
                  <c:v>-4.7793253675501328E-3</c:v>
                </c:pt>
                <c:pt idx="5">
                  <c:v>-5.7599899303581734E-3</c:v>
                </c:pt>
                <c:pt idx="6">
                  <c:v>-6.5353536303669737E-3</c:v>
                </c:pt>
                <c:pt idx="7">
                  <c:v>-7.0955640654303542E-3</c:v>
                </c:pt>
                <c:pt idx="8">
                  <c:v>-7.4330831924740602E-3</c:v>
                </c:pt>
                <c:pt idx="9">
                  <c:v>-7.5419741165250898E-3</c:v>
                </c:pt>
                <c:pt idx="10">
                  <c:v>-7.4175441032855059E-3</c:v>
                </c:pt>
                <c:pt idx="11">
                  <c:v>-7.0563172225125443E-3</c:v>
                </c:pt>
                <c:pt idx="12">
                  <c:v>-6.4563528788579476E-3</c:v>
                </c:pt>
                <c:pt idx="13">
                  <c:v>-5.6179888461983301E-3</c:v>
                </c:pt>
                <c:pt idx="14">
                  <c:v>-4.5452006335125949E-3</c:v>
                </c:pt>
                <c:pt idx="15">
                  <c:v>-3.2479251451107507E-3</c:v>
                </c:pt>
                <c:pt idx="16">
                  <c:v>-1.7458791704783171E-3</c:v>
                </c:pt>
                <c:pt idx="17">
                  <c:v>-7.4590056509569257E-5</c:v>
                </c:pt>
                <c:pt idx="18">
                  <c:v>1.7056568173359165E-3</c:v>
                </c:pt>
                <c:pt idx="19">
                  <c:v>3.4982408607858403E-3</c:v>
                </c:pt>
                <c:pt idx="20">
                  <c:v>5.1599795366526115E-3</c:v>
                </c:pt>
                <c:pt idx="21">
                  <c:v>6.504288516104715E-3</c:v>
                </c:pt>
                <c:pt idx="22">
                  <c:v>7.3367717637949194E-3</c:v>
                </c:pt>
                <c:pt idx="23">
                  <c:v>7.5260233090584791E-3</c:v>
                </c:pt>
                <c:pt idx="24">
                  <c:v>7.0649362425198453E-3</c:v>
                </c:pt>
                <c:pt idx="25">
                  <c:v>6.0653490241483312E-3</c:v>
                </c:pt>
                <c:pt idx="26">
                  <c:v>4.6957110922296414E-3</c:v>
                </c:pt>
                <c:pt idx="27">
                  <c:v>3.1203374546146523E-3</c:v>
                </c:pt>
                <c:pt idx="28">
                  <c:v>1.4709144895714936E-3</c:v>
                </c:pt>
                <c:pt idx="29">
                  <c:v>-1.5690061324807127E-4</c:v>
                </c:pt>
                <c:pt idx="30">
                  <c:v>-1.6967571101522379E-3</c:v>
                </c:pt>
                <c:pt idx="31">
                  <c:v>-3.1033961343467833E-3</c:v>
                </c:pt>
                <c:pt idx="32">
                  <c:v>-4.3459181510723532E-3</c:v>
                </c:pt>
                <c:pt idx="33">
                  <c:v>-5.4029482136871299E-3</c:v>
                </c:pt>
                <c:pt idx="34">
                  <c:v>-6.2593581989800195E-3</c:v>
                </c:pt>
                <c:pt idx="35">
                  <c:v>-6.9041132289771228E-3</c:v>
                </c:pt>
                <c:pt idx="36">
                  <c:v>-7.3288830402913176E-3</c:v>
                </c:pt>
                <c:pt idx="37">
                  <c:v>-7.527169878777106E-3</c:v>
                </c:pt>
                <c:pt idx="38">
                  <c:v>-7.4938192099111931E-3</c:v>
                </c:pt>
                <c:pt idx="39">
                  <c:v>-7.2248646853294868E-3</c:v>
                </c:pt>
                <c:pt idx="40">
                  <c:v>-6.7177074411691956E-3</c:v>
                </c:pt>
                <c:pt idx="41">
                  <c:v>-5.971678926316515E-3</c:v>
                </c:pt>
                <c:pt idx="42">
                  <c:v>-4.9891288940357896E-3</c:v>
                </c:pt>
                <c:pt idx="43">
                  <c:v>-3.7773221858145873E-3</c:v>
                </c:pt>
                <c:pt idx="44">
                  <c:v>-2.3516012015566412E-3</c:v>
                </c:pt>
                <c:pt idx="45">
                  <c:v>-7.4046357183813393E-4</c:v>
                </c:pt>
                <c:pt idx="46">
                  <c:v>1.0066802221396713E-3</c:v>
                </c:pt>
                <c:pt idx="47">
                  <c:v>2.8087673767043931E-3</c:v>
                </c:pt>
                <c:pt idx="48">
                  <c:v>4.5414422018778119E-3</c:v>
                </c:pt>
                <c:pt idx="49">
                  <c:v>6.0329422322908197E-3</c:v>
                </c:pt>
                <c:pt idx="50">
                  <c:v>7.0850143250122191E-3</c:v>
                </c:pt>
                <c:pt idx="51">
                  <c:v>7.5324482665657744E-3</c:v>
                </c:pt>
                <c:pt idx="52">
                  <c:v>7.3161086091897455E-3</c:v>
                </c:pt>
                <c:pt idx="53">
                  <c:v>6.5071033865381133E-3</c:v>
                </c:pt>
                <c:pt idx="54">
                  <c:v>5.260419078224967E-3</c:v>
                </c:pt>
                <c:pt idx="55">
                  <c:v>3.7472353201903415E-3</c:v>
                </c:pt>
                <c:pt idx="56">
                  <c:v>2.1133230183001278E-3</c:v>
                </c:pt>
                <c:pt idx="57">
                  <c:v>4.6781616040259742E-4</c:v>
                </c:pt>
                <c:pt idx="58">
                  <c:v>-1.1125581979995664E-3</c:v>
                </c:pt>
                <c:pt idx="59">
                  <c:v>-2.575257006783958E-3</c:v>
                </c:pt>
                <c:pt idx="60">
                  <c:v>-3.8844791799805592E-3</c:v>
                </c:pt>
                <c:pt idx="61">
                  <c:v>-5.0156163556570165E-3</c:v>
                </c:pt>
                <c:pt idx="62">
                  <c:v>-5.9514233722636634E-3</c:v>
                </c:pt>
                <c:pt idx="63">
                  <c:v>-6.6794761732054571E-3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09-48A6-B03C-C64F2FD7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664896"/>
        <c:axId val="1"/>
      </c:scatterChart>
      <c:valAx>
        <c:axId val="72266489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227624324737186"/>
              <c:y val="0.8996282527881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137566137566134E-3"/>
              <c:y val="0.353159851301115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6648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O-C Diagr.</a:t>
            </a:r>
          </a:p>
        </c:rich>
      </c:tx>
      <c:layout>
        <c:manualLayout>
          <c:xMode val="edge"/>
          <c:yMode val="edge"/>
          <c:x val="0.35000087489063869"/>
          <c:y val="3.5335689045936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8894691012074"/>
          <c:y val="0.17314517506552124"/>
          <c:w val="0.73333532263271117"/>
          <c:h val="0.64664422524470178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B!$G$22:$G$22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B!$G$23:$G$56</c:f>
              <c:numCache>
                <c:formatCode>General</c:formatCode>
                <c:ptCount val="34"/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17-4EE1-B475-75CF8E809DBC}"/>
            </c:ext>
          </c:extLst>
        </c:ser>
        <c:ser>
          <c:idx val="1"/>
          <c:order val="1"/>
          <c:tx>
            <c:strRef>
              <c:f>B!$H$22:$H$22</c:f>
              <c:strCache>
                <c:ptCount val="1"/>
                <c:pt idx="0">
                  <c:v>IBVS 4222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B!$H$23:$H$56</c:f>
              <c:numCache>
                <c:formatCode>General</c:formatCode>
                <c:ptCount val="34"/>
                <c:pt idx="24">
                  <c:v>-4.3703999996068887E-2</c:v>
                </c:pt>
                <c:pt idx="25">
                  <c:v>-4.1403999995964114E-2</c:v>
                </c:pt>
                <c:pt idx="26">
                  <c:v>-8.1147999997483566E-2</c:v>
                </c:pt>
                <c:pt idx="27">
                  <c:v>-8.0947999995260034E-2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17-4EE1-B475-75CF8E809DBC}"/>
            </c:ext>
          </c:extLst>
        </c:ser>
        <c:ser>
          <c:idx val="2"/>
          <c:order val="2"/>
          <c:tx>
            <c:strRef>
              <c:f>B!$I$22:$I$22</c:f>
              <c:strCache>
                <c:ptCount val="1"/>
                <c:pt idx="0">
                  <c:v>IBVS 1767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B!$I$23:$I$56</c:f>
              <c:numCache>
                <c:formatCode>General</c:formatCode>
                <c:ptCount val="34"/>
                <c:pt idx="0">
                  <c:v>-1.2602999995579012E-2</c:v>
                </c:pt>
                <c:pt idx="1">
                  <c:v>1.251000001502689E-3</c:v>
                </c:pt>
                <c:pt idx="2">
                  <c:v>-7.789999945089221E-4</c:v>
                </c:pt>
                <c:pt idx="3">
                  <c:v>-1.8304999997781124E-2</c:v>
                </c:pt>
                <c:pt idx="4">
                  <c:v>-1.2065000002621673E-2</c:v>
                </c:pt>
                <c:pt idx="5">
                  <c:v>-9.8949999955948442E-3</c:v>
                </c:pt>
                <c:pt idx="6">
                  <c:v>1.0889999975915998E-3</c:v>
                </c:pt>
                <c:pt idx="7">
                  <c:v>4.5900000259280205E-4</c:v>
                </c:pt>
                <c:pt idx="8">
                  <c:v>-2.7099999715574086E-4</c:v>
                </c:pt>
                <c:pt idx="10">
                  <c:v>2.5130000067292713E-3</c:v>
                </c:pt>
                <c:pt idx="11">
                  <c:v>-4.6169999914127402E-3</c:v>
                </c:pt>
                <c:pt idx="12">
                  <c:v>1.7070000030798838E-3</c:v>
                </c:pt>
                <c:pt idx="13">
                  <c:v>-1.1730999998690095E-2</c:v>
                </c:pt>
                <c:pt idx="14">
                  <c:v>-2.7849999969475903E-3</c:v>
                </c:pt>
                <c:pt idx="15">
                  <c:v>-4.036999998788815E-3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17-4EE1-B475-75CF8E809DBC}"/>
            </c:ext>
          </c:extLst>
        </c:ser>
        <c:ser>
          <c:idx val="3"/>
          <c:order val="3"/>
          <c:tx>
            <c:strRef>
              <c:f>B!$J$22:$J$22</c:f>
              <c:strCache>
                <c:ptCount val="1"/>
                <c:pt idx="0">
                  <c:v>RHN 2000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B!$J$23:$J$56</c:f>
              <c:numCache>
                <c:formatCode>General</c:formatCode>
                <c:ptCount val="34"/>
                <c:pt idx="29">
                  <c:v>-7.8719999946770258E-3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17-4EE1-B475-75CF8E809DBC}"/>
            </c:ext>
          </c:extLst>
        </c:ser>
        <c:ser>
          <c:idx val="4"/>
          <c:order val="4"/>
          <c:tx>
            <c:strRef>
              <c:f>B!$K$22:$K$22</c:f>
              <c:strCache>
                <c:ptCount val="1"/>
                <c:pt idx="0">
                  <c:v>Fitted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B!$K$23:$K$56</c:f>
              <c:numCache>
                <c:formatCode>General</c:formatCode>
                <c:ptCount val="34"/>
                <c:pt idx="0">
                  <c:v>-5.312721668627186E-3</c:v>
                </c:pt>
                <c:pt idx="1">
                  <c:v>-5.1342446528198759E-3</c:v>
                </c:pt>
                <c:pt idx="2">
                  <c:v>-5.0917926210768145E-3</c:v>
                </c:pt>
                <c:pt idx="3">
                  <c:v>-5.0833041760742067E-3</c:v>
                </c:pt>
                <c:pt idx="4">
                  <c:v>-4.998455684058223E-3</c:v>
                </c:pt>
                <c:pt idx="5">
                  <c:v>-4.9560559548752926E-3</c:v>
                </c:pt>
                <c:pt idx="6">
                  <c:v>-4.8204866568661922E-3</c:v>
                </c:pt>
                <c:pt idx="7">
                  <c:v>-4.7781555747934351E-3</c:v>
                </c:pt>
                <c:pt idx="8">
                  <c:v>-4.7358408372707187E-3</c:v>
                </c:pt>
                <c:pt idx="9">
                  <c:v>-4.6005435125743028E-3</c:v>
                </c:pt>
                <c:pt idx="10">
                  <c:v>-4.6005435125743028E-3</c:v>
                </c:pt>
                <c:pt idx="11">
                  <c:v>-4.5582974221617598E-3</c:v>
                </c:pt>
                <c:pt idx="12">
                  <c:v>-4.338881226163196E-3</c:v>
                </c:pt>
                <c:pt idx="13">
                  <c:v>-2.9733809900037789E-3</c:v>
                </c:pt>
                <c:pt idx="14">
                  <c:v>-2.3178236292336189E-3</c:v>
                </c:pt>
                <c:pt idx="15">
                  <c:v>-1.8885442998445355E-3</c:v>
                </c:pt>
                <c:pt idx="16">
                  <c:v>1.0993597559160382E-2</c:v>
                </c:pt>
                <c:pt idx="17">
                  <c:v>2.3972610624313131E-2</c:v>
                </c:pt>
                <c:pt idx="18">
                  <c:v>4.2085252734872805E-2</c:v>
                </c:pt>
                <c:pt idx="19">
                  <c:v>4.9737382819104732E-2</c:v>
                </c:pt>
                <c:pt idx="20">
                  <c:v>4.6929000877008881E-2</c:v>
                </c:pt>
                <c:pt idx="21">
                  <c:v>3.3660106908585313E-2</c:v>
                </c:pt>
                <c:pt idx="22">
                  <c:v>9.9307009138339397E-3</c:v>
                </c:pt>
                <c:pt idx="23">
                  <c:v>-2.4259217107245185E-2</c:v>
                </c:pt>
                <c:pt idx="24">
                  <c:v>-3.9279535863787879E-2</c:v>
                </c:pt>
                <c:pt idx="25">
                  <c:v>-3.9279535863787879E-2</c:v>
                </c:pt>
                <c:pt idx="26">
                  <c:v>-8.5646677047057473E-2</c:v>
                </c:pt>
                <c:pt idx="27">
                  <c:v>-8.5646677047057473E-2</c:v>
                </c:pt>
                <c:pt idx="28">
                  <c:v>-0.12402058922838671</c:v>
                </c:pt>
                <c:pt idx="29">
                  <c:v>-0.19550461650152162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17-4EE1-B475-75CF8E809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975992"/>
        <c:axId val="1"/>
      </c:scatterChart>
      <c:valAx>
        <c:axId val="66597599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277923592884226"/>
              <c:y val="0.844524452111330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444444444444446E-2"/>
              <c:y val="0.46996540626767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9759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000058326042573"/>
          <c:y val="0.93993081253535882"/>
          <c:w val="0.66111286089238852"/>
          <c:h val="3.88692579505299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O-C Diagr.</a:t>
            </a:r>
          </a:p>
        </c:rich>
      </c:tx>
      <c:layout>
        <c:manualLayout>
          <c:xMode val="edge"/>
          <c:yMode val="edge"/>
          <c:x val="0.35014093826506981"/>
          <c:y val="3.9301310043668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27219907705016"/>
          <c:y val="0.20524061229319965"/>
          <c:w val="0.75350346174572647"/>
          <c:h val="0.572053621498067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(old)'!$H$21:$H$45</c:f>
              <c:numCache>
                <c:formatCode>General</c:formatCode>
                <c:ptCount val="25"/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CF-495C-8D07-73F268659318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IBVS 4222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(old)'!$I$21:$I$45</c:f>
              <c:numCache>
                <c:formatCode>General</c:formatCode>
                <c:ptCount val="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CF-495C-8D07-73F268659318}"/>
            </c:ext>
          </c:extLst>
        </c:ser>
        <c:ser>
          <c:idx val="2"/>
          <c:order val="2"/>
          <c:tx>
            <c:strRef>
              <c:f>'A (old)'!$J$20:$J$20</c:f>
              <c:strCache>
                <c:ptCount val="1"/>
                <c:pt idx="0">
                  <c:v>IBVS 1767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(old)'!$J$21:$J$45</c:f>
              <c:numCache>
                <c:formatCode>General</c:formatCode>
                <c:ptCount val="25"/>
                <c:pt idx="0">
                  <c:v>-1.3873635383788496E-2</c:v>
                </c:pt>
                <c:pt idx="1">
                  <c:v>2.9802346398355439E-4</c:v>
                </c:pt>
                <c:pt idx="2">
                  <c:v>-1.6563434764975682E-3</c:v>
                </c:pt>
                <c:pt idx="3">
                  <c:v>-1.9167216865753289E-2</c:v>
                </c:pt>
                <c:pt idx="4">
                  <c:v>-1.2775950752256904E-2</c:v>
                </c:pt>
                <c:pt idx="5">
                  <c:v>-1.0530317689699586E-2</c:v>
                </c:pt>
                <c:pt idx="6">
                  <c:v>6.9570809137076139E-4</c:v>
                </c:pt>
                <c:pt idx="7">
                  <c:v>1.4134115917840973E-4</c:v>
                </c:pt>
                <c:pt idx="8">
                  <c:v>-5.1302578503964469E-4</c:v>
                </c:pt>
                <c:pt idx="10">
                  <c:v>2.5130000067292713E-3</c:v>
                </c:pt>
                <c:pt idx="11">
                  <c:v>-4.5413669358822517E-3</c:v>
                </c:pt>
                <c:pt idx="12">
                  <c:v>2.1759249721071683E-3</c:v>
                </c:pt>
                <c:pt idx="13">
                  <c:v>-8.7964373160502873E-3</c:v>
                </c:pt>
                <c:pt idx="14">
                  <c:v>1.3445650183712132E-3</c:v>
                </c:pt>
                <c:pt idx="16">
                  <c:v>8.7914882169570774E-4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CF-495C-8D07-73F268659318}"/>
            </c:ext>
          </c:extLst>
        </c:ser>
        <c:ser>
          <c:idx val="3"/>
          <c:order val="3"/>
          <c:tx>
            <c:strRef>
              <c:f>'A (old)'!$K$20:$K$20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(old)'!$K$21:$K$45</c:f>
              <c:numCache>
                <c:formatCode>General</c:formatCode>
                <c:ptCount val="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CF-495C-8D07-73F268659318}"/>
            </c:ext>
          </c:extLst>
        </c:ser>
        <c:ser>
          <c:idx val="4"/>
          <c:order val="4"/>
          <c:tx>
            <c:strRef>
              <c:f>'A (old)'!$N$20:$N$20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(old)'!$N$21:$N$45</c:f>
              <c:numCache>
                <c:formatCode>General</c:formatCode>
                <c:ptCount val="25"/>
                <c:pt idx="0">
                  <c:v>-1.2915129312345033E-2</c:v>
                </c:pt>
                <c:pt idx="1">
                  <c:v>-1.2903398792889003E-2</c:v>
                </c:pt>
                <c:pt idx="2">
                  <c:v>-1.2900605812066139E-2</c:v>
                </c:pt>
                <c:pt idx="3">
                  <c:v>-1.2900047215901565E-2</c:v>
                </c:pt>
                <c:pt idx="4">
                  <c:v>-1.2894461254255836E-2</c:v>
                </c:pt>
                <c:pt idx="5">
                  <c:v>-1.2891668273432973E-2</c:v>
                </c:pt>
                <c:pt idx="6">
                  <c:v>-1.2882730734799806E-2</c:v>
                </c:pt>
                <c:pt idx="7">
                  <c:v>-1.2879937753976943E-2</c:v>
                </c:pt>
                <c:pt idx="8">
                  <c:v>-1.2877144773154079E-2</c:v>
                </c:pt>
                <c:pt idx="9">
                  <c:v>-1.2868207234520913E-2</c:v>
                </c:pt>
                <c:pt idx="10">
                  <c:v>-1.2868207234520913E-2</c:v>
                </c:pt>
                <c:pt idx="11">
                  <c:v>-1.2865414253698049E-2</c:v>
                </c:pt>
                <c:pt idx="12">
                  <c:v>-1.2850890753419154E-2</c:v>
                </c:pt>
                <c:pt idx="13">
                  <c:v>-1.2759839578593777E-2</c:v>
                </c:pt>
                <c:pt idx="14">
                  <c:v>-1.2715710481592521E-2</c:v>
                </c:pt>
                <c:pt idx="15">
                  <c:v>-1.2710683116111366E-2</c:v>
                </c:pt>
                <c:pt idx="16">
                  <c:v>-1.2686663481034734E-2</c:v>
                </c:pt>
                <c:pt idx="17">
                  <c:v>-1.2686663481034734E-2</c:v>
                </c:pt>
                <c:pt idx="18">
                  <c:v>-1.1944289178317401E-2</c:v>
                </c:pt>
                <c:pt idx="19">
                  <c:v>-7.4883675735196945E-3</c:v>
                </c:pt>
                <c:pt idx="20">
                  <c:v>-5.4433470150184529E-3</c:v>
                </c:pt>
                <c:pt idx="21">
                  <c:v>-5.1707520867068976E-3</c:v>
                </c:pt>
                <c:pt idx="22">
                  <c:v>-5.1065135277810186E-3</c:v>
                </c:pt>
                <c:pt idx="23">
                  <c:v>-3.1698606252069106E-3</c:v>
                </c:pt>
                <c:pt idx="24">
                  <c:v>-3.167067644384047E-3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CF-495C-8D07-73F268659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374448"/>
        <c:axId val="1"/>
      </c:scatterChart>
      <c:valAx>
        <c:axId val="73037444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374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249358536065345"/>
          <c:y val="0.92576602597164426"/>
          <c:w val="0.64425946756655417"/>
          <c:h val="4.80349344978165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38139599991861478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8626481689803"/>
          <c:y val="0.14814859468012961"/>
          <c:w val="0.8077531609634826"/>
          <c:h val="0.638890814558058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(old)'!$H$21:$H$995</c:f>
              <c:numCache>
                <c:formatCode>General</c:formatCode>
                <c:ptCount val="975"/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82-435E-A621-51C8D5C6E66E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IBVS 4222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(old)'!$I$21:$I$995</c:f>
              <c:numCache>
                <c:formatCode>General</c:formatCode>
                <c:ptCount val="975"/>
                <c:pt idx="68">
                  <c:v>2.1013475881773047E-2</c:v>
                </c:pt>
                <c:pt idx="69">
                  <c:v>2.3313475881877821E-2</c:v>
                </c:pt>
                <c:pt idx="74">
                  <c:v>4.1716171464940999E-2</c:v>
                </c:pt>
                <c:pt idx="75">
                  <c:v>4.1916171467164531E-2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82-435E-A621-51C8D5C6E66E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IBVS 1767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(old)'!$J$21:$J$995</c:f>
              <c:numCache>
                <c:formatCode>General</c:formatCode>
                <c:ptCount val="975"/>
                <c:pt idx="0">
                  <c:v>-1.3873635383788496E-2</c:v>
                </c:pt>
                <c:pt idx="1">
                  <c:v>2.9802346398355439E-4</c:v>
                </c:pt>
                <c:pt idx="2">
                  <c:v>-1.6563434764975682E-3</c:v>
                </c:pt>
                <c:pt idx="3">
                  <c:v>-1.9167216865753289E-2</c:v>
                </c:pt>
                <c:pt idx="4">
                  <c:v>-1.2775950752256904E-2</c:v>
                </c:pt>
                <c:pt idx="5">
                  <c:v>-1.0530317689699586E-2</c:v>
                </c:pt>
                <c:pt idx="6">
                  <c:v>6.9570809137076139E-4</c:v>
                </c:pt>
                <c:pt idx="7">
                  <c:v>1.4134115917840973E-4</c:v>
                </c:pt>
                <c:pt idx="8">
                  <c:v>-5.1302578503964469E-4</c:v>
                </c:pt>
                <c:pt idx="10">
                  <c:v>2.5130000067292713E-3</c:v>
                </c:pt>
                <c:pt idx="11">
                  <c:v>-4.5413669358822517E-3</c:v>
                </c:pt>
                <c:pt idx="12">
                  <c:v>2.1759249721071683E-3</c:v>
                </c:pt>
                <c:pt idx="13">
                  <c:v>-8.7964373160502873E-3</c:v>
                </c:pt>
                <c:pt idx="14">
                  <c:v>1.3445650183712132E-3</c:v>
                </c:pt>
                <c:pt idx="16">
                  <c:v>8.7914882169570774E-4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82-435E-A621-51C8D5C6E66E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(old)'!$K$21:$K$995</c:f>
              <c:numCache>
                <c:formatCode>General</c:formatCode>
                <c:ptCount val="975"/>
                <c:pt idx="81">
                  <c:v>3.0981885174696799E-2</c:v>
                </c:pt>
                <c:pt idx="84">
                  <c:v>3.0981885167420842E-2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82-435E-A621-51C8D5C6E66E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(old)'!$L$21:$L$995</c:f>
              <c:numCache>
                <c:formatCode>General</c:formatCode>
                <c:ptCount val="975"/>
                <c:pt idx="15">
                  <c:v>8.0133704519539606E-2</c:v>
                </c:pt>
                <c:pt idx="17">
                  <c:v>4.5466148825653363E-2</c:v>
                </c:pt>
                <c:pt idx="18">
                  <c:v>1.6415415848314296E-2</c:v>
                </c:pt>
                <c:pt idx="19">
                  <c:v>2.9878397821448743E-2</c:v>
                </c:pt>
                <c:pt idx="20">
                  <c:v>3.4670923458179459E-2</c:v>
                </c:pt>
                <c:pt idx="21">
                  <c:v>-1.0835290006070863E-2</c:v>
                </c:pt>
                <c:pt idx="22">
                  <c:v>-1.0085729649290442E-2</c:v>
                </c:pt>
                <c:pt idx="23">
                  <c:v>8.1416233304480556E-2</c:v>
                </c:pt>
                <c:pt idx="24">
                  <c:v>6.4361866359831765E-2</c:v>
                </c:pt>
                <c:pt idx="25">
                  <c:v>-1.1691592088027392E-2</c:v>
                </c:pt>
                <c:pt idx="26">
                  <c:v>-1.4204956700268667E-2</c:v>
                </c:pt>
                <c:pt idx="27">
                  <c:v>-1.5833297846256755E-2</c:v>
                </c:pt>
                <c:pt idx="28">
                  <c:v>-2.7089980161690619E-2</c:v>
                </c:pt>
                <c:pt idx="29">
                  <c:v>-2.8056099785317201E-2</c:v>
                </c:pt>
                <c:pt idx="30">
                  <c:v>-4.6110466719255783E-2</c:v>
                </c:pt>
                <c:pt idx="31">
                  <c:v>-6.3684440930956043E-2</c:v>
                </c:pt>
                <c:pt idx="32">
                  <c:v>-7.5832389360584784E-2</c:v>
                </c:pt>
                <c:pt idx="33">
                  <c:v>-9.3515097454655915E-2</c:v>
                </c:pt>
                <c:pt idx="34">
                  <c:v>8.6548237617535051E-2</c:v>
                </c:pt>
                <c:pt idx="35">
                  <c:v>8.0811162588361185E-2</c:v>
                </c:pt>
                <c:pt idx="36">
                  <c:v>7.0312950367224403E-2</c:v>
                </c:pt>
                <c:pt idx="37">
                  <c:v>7.2669456822040956E-2</c:v>
                </c:pt>
                <c:pt idx="38">
                  <c:v>5.3258583429851569E-2</c:v>
                </c:pt>
                <c:pt idx="39">
                  <c:v>5.5149849547888152E-2</c:v>
                </c:pt>
                <c:pt idx="40">
                  <c:v>5.8757704129675403E-2</c:v>
                </c:pt>
                <c:pt idx="41">
                  <c:v>4.0129362983861938E-2</c:v>
                </c:pt>
                <c:pt idx="42">
                  <c:v>-8.1788632363895886E-2</c:v>
                </c:pt>
                <c:pt idx="43">
                  <c:v>-8.7619288882706314E-2</c:v>
                </c:pt>
                <c:pt idx="44">
                  <c:v>-8.2739599587512203E-2</c:v>
                </c:pt>
                <c:pt idx="45">
                  <c:v>-8.1848333473317325E-2</c:v>
                </c:pt>
                <c:pt idx="46">
                  <c:v>6.9481443752010819E-2</c:v>
                </c:pt>
                <c:pt idx="47">
                  <c:v>-6.0277876444160938E-2</c:v>
                </c:pt>
                <c:pt idx="48">
                  <c:v>-7.7791241055820137E-2</c:v>
                </c:pt>
                <c:pt idx="49">
                  <c:v>-8.7845607995404862E-2</c:v>
                </c:pt>
                <c:pt idx="50">
                  <c:v>-7.2473949148843531E-2</c:v>
                </c:pt>
                <c:pt idx="51">
                  <c:v>8.784958541218657E-2</c:v>
                </c:pt>
                <c:pt idx="52">
                  <c:v>8.722124426276423E-2</c:v>
                </c:pt>
                <c:pt idx="53">
                  <c:v>4.1390587743080687E-2</c:v>
                </c:pt>
                <c:pt idx="54">
                  <c:v>-8.0020285648060963E-2</c:v>
                </c:pt>
                <c:pt idx="55">
                  <c:v>7.0281853855703957E-2</c:v>
                </c:pt>
                <c:pt idx="56">
                  <c:v>4.7107176207646262E-2</c:v>
                </c:pt>
                <c:pt idx="57">
                  <c:v>2.6687393081374466E-2</c:v>
                </c:pt>
                <c:pt idx="58">
                  <c:v>1.5337129290855955E-2</c:v>
                </c:pt>
                <c:pt idx="59">
                  <c:v>-1.176235316961538E-3</c:v>
                </c:pt>
                <c:pt idx="60">
                  <c:v>-5.3233210957841948E-2</c:v>
                </c:pt>
                <c:pt idx="61">
                  <c:v>-4.9915919051272795E-2</c:v>
                </c:pt>
                <c:pt idx="62">
                  <c:v>-9.3353521668177564E-2</c:v>
                </c:pt>
                <c:pt idx="63">
                  <c:v>-8.4353521662706044E-2</c:v>
                </c:pt>
                <c:pt idx="64">
                  <c:v>-8.3353521666140296E-2</c:v>
                </c:pt>
                <c:pt idx="65">
                  <c:v>6.2293547467561439E-2</c:v>
                </c:pt>
                <c:pt idx="66">
                  <c:v>-4.7816886617511045E-2</c:v>
                </c:pt>
                <c:pt idx="67">
                  <c:v>-7.684361584688304E-2</c:v>
                </c:pt>
                <c:pt idx="70">
                  <c:v>-8.3633857379027177E-2</c:v>
                </c:pt>
                <c:pt idx="71">
                  <c:v>-8.6736348603153601E-2</c:v>
                </c:pt>
                <c:pt idx="72">
                  <c:v>9.1773557214764878E-2</c:v>
                </c:pt>
                <c:pt idx="73">
                  <c:v>7.3942900693509728E-2</c:v>
                </c:pt>
                <c:pt idx="76">
                  <c:v>3.1315266824094579E-4</c:v>
                </c:pt>
                <c:pt idx="77">
                  <c:v>-1.528250992851099E-2</c:v>
                </c:pt>
                <c:pt idx="78">
                  <c:v>-4.3424215698905755E-2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82-435E-A621-51C8D5C6E66E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(old)'!$M$21:$M$995</c:f>
              <c:numCache>
                <c:formatCode>General</c:formatCode>
                <c:ptCount val="975"/>
                <c:pt idx="79">
                  <c:v>1.6068309945694637E-2</c:v>
                </c:pt>
                <c:pt idx="80">
                  <c:v>-1.3730078127991874E-2</c:v>
                </c:pt>
                <c:pt idx="82">
                  <c:v>5.8384370138810482E-2</c:v>
                </c:pt>
                <c:pt idx="83">
                  <c:v>4.4856849206553306E-2</c:v>
                </c:pt>
                <c:pt idx="85">
                  <c:v>4.111863074649591E-2</c:v>
                </c:pt>
                <c:pt idx="86">
                  <c:v>3.8333783137204591E-2</c:v>
                </c:pt>
                <c:pt idx="87">
                  <c:v>-4.6850507686031051E-2</c:v>
                </c:pt>
                <c:pt idx="88">
                  <c:v>7.0519368942768779E-2</c:v>
                </c:pt>
                <c:pt idx="89">
                  <c:v>2.2019450960215181E-2</c:v>
                </c:pt>
                <c:pt idx="90">
                  <c:v>8.3806349794031121E-2</c:v>
                </c:pt>
                <c:pt idx="91">
                  <c:v>8.4695476398337632E-2</c:v>
                </c:pt>
                <c:pt idx="92">
                  <c:v>6.630813757510623E-2</c:v>
                </c:pt>
                <c:pt idx="93">
                  <c:v>4.6586039083194919E-2</c:v>
                </c:pt>
                <c:pt idx="94">
                  <c:v>-2.4495350407960359E-2</c:v>
                </c:pt>
                <c:pt idx="95">
                  <c:v>-4.0908715018304065E-2</c:v>
                </c:pt>
                <c:pt idx="96">
                  <c:v>-7.3281077304272912E-2</c:v>
                </c:pt>
                <c:pt idx="97">
                  <c:v>9.4616431466420181E-2</c:v>
                </c:pt>
                <c:pt idx="98">
                  <c:v>-9.4077150017255917E-2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82-435E-A621-51C8D5C6E66E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(old)'!$N$21:$N$995</c:f>
              <c:numCache>
                <c:formatCode>General</c:formatCode>
                <c:ptCount val="975"/>
                <c:pt idx="0">
                  <c:v>-1.2915129312345033E-2</c:v>
                </c:pt>
                <c:pt idx="1">
                  <c:v>-1.2903398792889003E-2</c:v>
                </c:pt>
                <c:pt idx="2">
                  <c:v>-1.2900605812066139E-2</c:v>
                </c:pt>
                <c:pt idx="3">
                  <c:v>-1.2900047215901565E-2</c:v>
                </c:pt>
                <c:pt idx="4">
                  <c:v>-1.2894461254255836E-2</c:v>
                </c:pt>
                <c:pt idx="5">
                  <c:v>-1.2891668273432973E-2</c:v>
                </c:pt>
                <c:pt idx="6">
                  <c:v>-1.2882730734799806E-2</c:v>
                </c:pt>
                <c:pt idx="7">
                  <c:v>-1.2879937753976943E-2</c:v>
                </c:pt>
                <c:pt idx="8">
                  <c:v>-1.2877144773154079E-2</c:v>
                </c:pt>
                <c:pt idx="9">
                  <c:v>-1.2868207234520913E-2</c:v>
                </c:pt>
                <c:pt idx="10">
                  <c:v>-1.2868207234520913E-2</c:v>
                </c:pt>
                <c:pt idx="11">
                  <c:v>-1.2865414253698049E-2</c:v>
                </c:pt>
                <c:pt idx="12">
                  <c:v>-1.2850890753419154E-2</c:v>
                </c:pt>
                <c:pt idx="13">
                  <c:v>-1.2759839578593777E-2</c:v>
                </c:pt>
                <c:pt idx="14">
                  <c:v>-1.2715710481592521E-2</c:v>
                </c:pt>
                <c:pt idx="15">
                  <c:v>-1.2710683116111366E-2</c:v>
                </c:pt>
                <c:pt idx="16">
                  <c:v>-1.2686663481034734E-2</c:v>
                </c:pt>
                <c:pt idx="17">
                  <c:v>-1.2686663481034734E-2</c:v>
                </c:pt>
                <c:pt idx="18">
                  <c:v>-1.1944289178317401E-2</c:v>
                </c:pt>
                <c:pt idx="19">
                  <c:v>-7.4883675735196945E-3</c:v>
                </c:pt>
                <c:pt idx="20">
                  <c:v>-5.4433470150184529E-3</c:v>
                </c:pt>
                <c:pt idx="21">
                  <c:v>-5.1707520867068976E-3</c:v>
                </c:pt>
                <c:pt idx="22">
                  <c:v>-5.1065135277810186E-3</c:v>
                </c:pt>
                <c:pt idx="23">
                  <c:v>-3.1698606252069106E-3</c:v>
                </c:pt>
                <c:pt idx="24">
                  <c:v>-3.167067644384047E-3</c:v>
                </c:pt>
                <c:pt idx="25">
                  <c:v>-2.9793793330875652E-3</c:v>
                </c:pt>
                <c:pt idx="26">
                  <c:v>-2.9324572552634452E-3</c:v>
                </c:pt>
                <c:pt idx="27">
                  <c:v>-2.9207267358074152E-3</c:v>
                </c:pt>
                <c:pt idx="28">
                  <c:v>-2.8972656968953552E-3</c:v>
                </c:pt>
                <c:pt idx="29">
                  <c:v>-2.7654370020561599E-3</c:v>
                </c:pt>
                <c:pt idx="30">
                  <c:v>-2.7626440212332962E-3</c:v>
                </c:pt>
                <c:pt idx="31">
                  <c:v>-2.7537064826001299E-3</c:v>
                </c:pt>
                <c:pt idx="32">
                  <c:v>-2.7358314053337988E-3</c:v>
                </c:pt>
                <c:pt idx="33">
                  <c:v>-2.7213079050549052E-3</c:v>
                </c:pt>
                <c:pt idx="34">
                  <c:v>-2.128637374443099E-3</c:v>
                </c:pt>
                <c:pt idx="35">
                  <c:v>-2.1113208933413417E-3</c:v>
                </c:pt>
                <c:pt idx="36">
                  <c:v>-2.0549026807194816E-3</c:v>
                </c:pt>
                <c:pt idx="37">
                  <c:v>-2.05266829606119E-3</c:v>
                </c:pt>
                <c:pt idx="38">
                  <c:v>-2.052109699896618E-3</c:v>
                </c:pt>
                <c:pt idx="39">
                  <c:v>-2.046523738250889E-3</c:v>
                </c:pt>
                <c:pt idx="40">
                  <c:v>-1.92363258204486E-3</c:v>
                </c:pt>
                <c:pt idx="41">
                  <c:v>-1.91190206258883E-3</c:v>
                </c:pt>
                <c:pt idx="42">
                  <c:v>-1.8236438685863172E-3</c:v>
                </c:pt>
                <c:pt idx="43">
                  <c:v>-1.7912452910410926E-3</c:v>
                </c:pt>
                <c:pt idx="44">
                  <c:v>-1.6823190389493852E-3</c:v>
                </c:pt>
                <c:pt idx="45">
                  <c:v>-1.6767330773036562E-3</c:v>
                </c:pt>
                <c:pt idx="46">
                  <c:v>-1.5806545369971246E-3</c:v>
                </c:pt>
                <c:pt idx="47">
                  <c:v>-1.1717621445297907E-3</c:v>
                </c:pt>
                <c:pt idx="48">
                  <c:v>-1.124840066705669E-3</c:v>
                </c:pt>
                <c:pt idx="49">
                  <c:v>-1.1220470858828054E-3</c:v>
                </c:pt>
                <c:pt idx="50">
                  <c:v>-1.1103165664267754E-3</c:v>
                </c:pt>
                <c:pt idx="51">
                  <c:v>-1.0550155461340627E-3</c:v>
                </c:pt>
                <c:pt idx="52">
                  <c:v>-1.0432850266780327E-3</c:v>
                </c:pt>
                <c:pt idx="53">
                  <c:v>-1.0108864491328064E-3</c:v>
                </c:pt>
                <c:pt idx="54">
                  <c:v>-1.0103278529682326E-3</c:v>
                </c:pt>
                <c:pt idx="55">
                  <c:v>-1.0053004874870774E-3</c:v>
                </c:pt>
                <c:pt idx="56">
                  <c:v>-8.9358125457250637E-4</c:v>
                </c:pt>
                <c:pt idx="57">
                  <c:v>-8.6174127319185202E-4</c:v>
                </c:pt>
                <c:pt idx="58">
                  <c:v>-8.2319813783632463E-4</c:v>
                </c:pt>
                <c:pt idx="59">
                  <c:v>-7.7627606001220463E-4</c:v>
                </c:pt>
                <c:pt idx="60">
                  <c:v>-7.467927730869274E-5</c:v>
                </c:pt>
                <c:pt idx="61">
                  <c:v>-6.015577702979738E-5</c:v>
                </c:pt>
                <c:pt idx="62">
                  <c:v>3.4246974783014653E-5</c:v>
                </c:pt>
                <c:pt idx="63">
                  <c:v>3.4246974783014653E-5</c:v>
                </c:pt>
                <c:pt idx="64">
                  <c:v>3.4246974783014653E-5</c:v>
                </c:pt>
                <c:pt idx="65">
                  <c:v>1.4484901536844161E-4</c:v>
                </c:pt>
                <c:pt idx="66">
                  <c:v>1.0341341093684352E-3</c:v>
                </c:pt>
                <c:pt idx="67">
                  <c:v>1.1279782650166752E-3</c:v>
                </c:pt>
                <c:pt idx="68">
                  <c:v>3.5858013891372602E-3</c:v>
                </c:pt>
                <c:pt idx="69">
                  <c:v>3.5858013891372602E-3</c:v>
                </c:pt>
                <c:pt idx="70">
                  <c:v>4.4667075406686629E-3</c:v>
                </c:pt>
                <c:pt idx="71">
                  <c:v>4.5130710223282092E-3</c:v>
                </c:pt>
                <c:pt idx="72">
                  <c:v>5.6068023125618698E-3</c:v>
                </c:pt>
                <c:pt idx="73">
                  <c:v>5.6392008901070961E-3</c:v>
                </c:pt>
                <c:pt idx="74">
                  <c:v>5.7330450457553361E-3</c:v>
                </c:pt>
                <c:pt idx="75">
                  <c:v>5.7330450457553361E-3</c:v>
                </c:pt>
                <c:pt idx="76">
                  <c:v>5.8564947981259372E-3</c:v>
                </c:pt>
                <c:pt idx="77">
                  <c:v>6.4932944257389998E-3</c:v>
                </c:pt>
                <c:pt idx="78">
                  <c:v>6.5519470230191515E-3</c:v>
                </c:pt>
                <c:pt idx="79">
                  <c:v>8.5969675815203914E-3</c:v>
                </c:pt>
                <c:pt idx="80">
                  <c:v>8.6790812177126031E-3</c:v>
                </c:pt>
                <c:pt idx="81">
                  <c:v>9.6627690635254088E-3</c:v>
                </c:pt>
                <c:pt idx="82">
                  <c:v>1.0697289160314347E-2</c:v>
                </c:pt>
                <c:pt idx="83">
                  <c:v>1.185972777879047E-2</c:v>
                </c:pt>
                <c:pt idx="84">
                  <c:v>1.1901063894968859E-2</c:v>
                </c:pt>
                <c:pt idx="85">
                  <c:v>1.2997029569860812E-2</c:v>
                </c:pt>
                <c:pt idx="86">
                  <c:v>1.3006525704658552E-2</c:v>
                </c:pt>
                <c:pt idx="87">
                  <c:v>1.325230801707061E-2</c:v>
                </c:pt>
                <c:pt idx="88">
                  <c:v>1.4032666858978894E-2</c:v>
                </c:pt>
                <c:pt idx="89">
                  <c:v>1.4147737668880906E-2</c:v>
                </c:pt>
                <c:pt idx="90">
                  <c:v>1.5109081668110796E-2</c:v>
                </c:pt>
                <c:pt idx="91">
                  <c:v>1.510964026427537E-2</c:v>
                </c:pt>
                <c:pt idx="92">
                  <c:v>1.5165499880732656E-2</c:v>
                </c:pt>
                <c:pt idx="93">
                  <c:v>1.5218007920202507E-2</c:v>
                </c:pt>
                <c:pt idx="94">
                  <c:v>1.5992780800465064E-2</c:v>
                </c:pt>
                <c:pt idx="95">
                  <c:v>1.6039702878289184E-2</c:v>
                </c:pt>
                <c:pt idx="96">
                  <c:v>1.6130754053114559E-2</c:v>
                </c:pt>
                <c:pt idx="97">
                  <c:v>1.6177117534774105E-2</c:v>
                </c:pt>
                <c:pt idx="98">
                  <c:v>1.6192199631217572E-2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282-435E-A621-51C8D5C6E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371168"/>
        <c:axId val="1"/>
      </c:scatterChart>
      <c:valAx>
        <c:axId val="73037116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78375958819102"/>
              <c:y val="0.848768024367324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7364503855622702E-2"/>
              <c:y val="0.37345776222416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3711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124047284787074"/>
          <c:y val="0.92284242247496839"/>
          <c:w val="0.7937995890048628"/>
          <c:h val="6.17287190952983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0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1336377120470358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81770399301476E-2"/>
          <c:y val="0.14040134256545286"/>
          <c:w val="0.89581023488940115"/>
          <c:h val="0.704872046349008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(old2)'!$H$20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68-4238-94C5-6EFF634C47FF}"/>
            </c:ext>
          </c:extLst>
        </c:ser>
        <c:ser>
          <c:idx val="1"/>
          <c:order val="1"/>
          <c:tx>
            <c:strRef>
              <c:f>'A (old2)'!$I$20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68-4238-94C5-6EFF634C47FF}"/>
            </c:ext>
          </c:extLst>
        </c:ser>
        <c:ser>
          <c:idx val="2"/>
          <c:order val="2"/>
          <c:tx>
            <c:strRef>
              <c:f>'A (old2)'!$J$20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-3.3733999996911734E-2</c:v>
                </c:pt>
                <c:pt idx="202">
                  <c:v>-3.1433999996806961E-2</c:v>
                </c:pt>
                <c:pt idx="207">
                  <c:v>-3.6346000000776257E-2</c:v>
                </c:pt>
                <c:pt idx="208">
                  <c:v>-3.6145999998552725E-2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68-4238-94C5-6EFF634C47FF}"/>
            </c:ext>
          </c:extLst>
        </c:ser>
        <c:ser>
          <c:idx val="3"/>
          <c:order val="3"/>
          <c:tx>
            <c:strRef>
              <c:f>'A (old2)'!$K$20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1.1942000004637521E-2</c:v>
                </c:pt>
                <c:pt idx="261">
                  <c:v>1.312300000427058E-2</c:v>
                </c:pt>
                <c:pt idx="262">
                  <c:v>1.270400000794325E-2</c:v>
                </c:pt>
                <c:pt idx="263">
                  <c:v>1.2501999997766688E-2</c:v>
                </c:pt>
                <c:pt idx="264">
                  <c:v>1.3163000003260095E-2</c:v>
                </c:pt>
                <c:pt idx="265">
                  <c:v>1.41589999984717E-2</c:v>
                </c:pt>
                <c:pt idx="266">
                  <c:v>1.4740000005986076E-2</c:v>
                </c:pt>
                <c:pt idx="267">
                  <c:v>1.4740000005986076E-2</c:v>
                </c:pt>
                <c:pt idx="268">
                  <c:v>1.6387000003305729E-2</c:v>
                </c:pt>
                <c:pt idx="269">
                  <c:v>1.374999999825377E-2</c:v>
                </c:pt>
                <c:pt idx="270">
                  <c:v>1.5460000002349261E-2</c:v>
                </c:pt>
                <c:pt idx="271">
                  <c:v>1.6155999997863546E-2</c:v>
                </c:pt>
                <c:pt idx="272">
                  <c:v>1.6760999998950865E-2</c:v>
                </c:pt>
                <c:pt idx="273">
                  <c:v>1.619100000243634E-2</c:v>
                </c:pt>
                <c:pt idx="274">
                  <c:v>1.6281000003800727E-2</c:v>
                </c:pt>
                <c:pt idx="275">
                  <c:v>1.6683000001648907E-2</c:v>
                </c:pt>
                <c:pt idx="276">
                  <c:v>1.6983000001346227E-2</c:v>
                </c:pt>
                <c:pt idx="277">
                  <c:v>1.748300000326708E-2</c:v>
                </c:pt>
                <c:pt idx="278">
                  <c:v>1.38000000079046E-2</c:v>
                </c:pt>
                <c:pt idx="279">
                  <c:v>1.8110000004526228E-2</c:v>
                </c:pt>
                <c:pt idx="280">
                  <c:v>1.8021000003500376E-2</c:v>
                </c:pt>
                <c:pt idx="281">
                  <c:v>1.7588000002433546E-2</c:v>
                </c:pt>
                <c:pt idx="282">
                  <c:v>1.6965000002528541E-2</c:v>
                </c:pt>
                <c:pt idx="283">
                  <c:v>1.8147000002500135E-2</c:v>
                </c:pt>
                <c:pt idx="284">
                  <c:v>1.9994000002043322E-2</c:v>
                </c:pt>
                <c:pt idx="285">
                  <c:v>2.0103000002563931E-2</c:v>
                </c:pt>
                <c:pt idx="286">
                  <c:v>1.8484000007447321E-2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68-4238-94C5-6EFF634C47FF}"/>
            </c:ext>
          </c:extLst>
        </c:ser>
        <c:ser>
          <c:idx val="4"/>
          <c:order val="4"/>
          <c:tx>
            <c:strRef>
              <c:f>'A (old2)'!$L$20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(old2)'!$L$21:$L$987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68-4238-94C5-6EFF634C47FF}"/>
            </c:ext>
          </c:extLst>
        </c:ser>
        <c:ser>
          <c:idx val="5"/>
          <c:order val="5"/>
          <c:tx>
            <c:strRef>
              <c:f>'A (old2)'!$M$20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68-4238-94C5-6EFF634C47FF}"/>
            </c:ext>
          </c:extLst>
        </c:ser>
        <c:ser>
          <c:idx val="6"/>
          <c:order val="6"/>
          <c:tx>
            <c:strRef>
              <c:f>'A (old2)'!$N$20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(old2)'!$N$21:$N$987</c:f>
              <c:numCache>
                <c:formatCode>General</c:formatCode>
                <c:ptCount val="967"/>
                <c:pt idx="214">
                  <c:v>-5.3667113730724025E-3</c:v>
                </c:pt>
                <c:pt idx="215">
                  <c:v>-4.696837049420137E-3</c:v>
                </c:pt>
                <c:pt idx="216">
                  <c:v>-4.696837049420137E-3</c:v>
                </c:pt>
                <c:pt idx="217">
                  <c:v>-3.6489423605533255E-3</c:v>
                </c:pt>
                <c:pt idx="218">
                  <c:v>-3.2551711467881592E-3</c:v>
                </c:pt>
                <c:pt idx="219">
                  <c:v>-3.2060655601303875E-3</c:v>
                </c:pt>
                <c:pt idx="220">
                  <c:v>-1.7190001528525414E-3</c:v>
                </c:pt>
                <c:pt idx="221">
                  <c:v>-1.6504376356322598E-3</c:v>
                </c:pt>
                <c:pt idx="222">
                  <c:v>-1.4086157843552979E-3</c:v>
                </c:pt>
                <c:pt idx="223">
                  <c:v>-4.0145001458491425E-5</c:v>
                </c:pt>
                <c:pt idx="224">
                  <c:v>-2.5320673410864081E-5</c:v>
                </c:pt>
                <c:pt idx="225">
                  <c:v>-1.5128947878119414E-5</c:v>
                </c:pt>
                <c:pt idx="226">
                  <c:v>1.6924863221427777E-4</c:v>
                </c:pt>
                <c:pt idx="227">
                  <c:v>1.8499948076488443E-4</c:v>
                </c:pt>
                <c:pt idx="228">
                  <c:v>2.2576638289586309E-4</c:v>
                </c:pt>
                <c:pt idx="229">
                  <c:v>2.266929033988424E-4</c:v>
                </c:pt>
                <c:pt idx="230">
                  <c:v>5.9266850207469884E-4</c:v>
                </c:pt>
                <c:pt idx="231">
                  <c:v>1.7137583106766816E-3</c:v>
                </c:pt>
                <c:pt idx="232">
                  <c:v>1.8888706857393064E-3</c:v>
                </c:pt>
                <c:pt idx="233">
                  <c:v>2.079733909352538E-3</c:v>
                </c:pt>
                <c:pt idx="234">
                  <c:v>3.6761287359816514E-3</c:v>
                </c:pt>
                <c:pt idx="235">
                  <c:v>3.6770552564846307E-3</c:v>
                </c:pt>
                <c:pt idx="236">
                  <c:v>3.6955856665441683E-3</c:v>
                </c:pt>
                <c:pt idx="237">
                  <c:v>3.769707306782312E-3</c:v>
                </c:pt>
                <c:pt idx="238">
                  <c:v>3.8568002340621382E-3</c:v>
                </c:pt>
                <c:pt idx="239">
                  <c:v>5.1428106921940081E-3</c:v>
                </c:pt>
                <c:pt idx="240">
                  <c:v>5.2206384144440621E-3</c:v>
                </c:pt>
                <c:pt idx="241">
                  <c:v>5.3716612564292873E-3</c:v>
                </c:pt>
                <c:pt idx="242">
                  <c:v>5.4494889786793413E-3</c:v>
                </c:pt>
                <c:pt idx="243">
                  <c:v>5.4735785117567409E-3</c:v>
                </c:pt>
                <c:pt idx="244">
                  <c:v>5.6635152148669932E-3</c:v>
                </c:pt>
                <c:pt idx="245">
                  <c:v>5.6635152148669932E-3</c:v>
                </c:pt>
                <c:pt idx="246">
                  <c:v>5.6644417353699725E-3</c:v>
                </c:pt>
                <c:pt idx="247">
                  <c:v>5.6644417353699725E-3</c:v>
                </c:pt>
                <c:pt idx="248">
                  <c:v>6.9791743290941247E-3</c:v>
                </c:pt>
                <c:pt idx="249">
                  <c:v>6.9986312596566347E-3</c:v>
                </c:pt>
                <c:pt idx="250">
                  <c:v>7.6509016937523419E-3</c:v>
                </c:pt>
                <c:pt idx="251">
                  <c:v>7.6759177473327139E-3</c:v>
                </c:pt>
                <c:pt idx="252">
                  <c:v>8.8442601015865235E-3</c:v>
                </c:pt>
                <c:pt idx="253">
                  <c:v>9.0388294072116585E-3</c:v>
                </c:pt>
                <c:pt idx="254">
                  <c:v>9.3556994192297432E-3</c:v>
                </c:pt>
                <c:pt idx="255">
                  <c:v>9.3566259397327226E-3</c:v>
                </c:pt>
                <c:pt idx="256">
                  <c:v>9.3566259397327226E-3</c:v>
                </c:pt>
                <c:pt idx="257">
                  <c:v>1.0587971688188952E-2</c:v>
                </c:pt>
                <c:pt idx="258">
                  <c:v>1.072417020212655E-2</c:v>
                </c:pt>
                <c:pt idx="259">
                  <c:v>1.1186503933111998E-2</c:v>
                </c:pt>
                <c:pt idx="260">
                  <c:v>1.2798649608291718E-2</c:v>
                </c:pt>
                <c:pt idx="261">
                  <c:v>1.2799576128794697E-2</c:v>
                </c:pt>
                <c:pt idx="262">
                  <c:v>1.280050264929767E-2</c:v>
                </c:pt>
                <c:pt idx="263">
                  <c:v>1.2854240838470331E-2</c:v>
                </c:pt>
                <c:pt idx="264">
                  <c:v>1.4226417703379041E-2</c:v>
                </c:pt>
                <c:pt idx="265">
                  <c:v>1.4426546132022044E-2</c:v>
                </c:pt>
                <c:pt idx="266">
                  <c:v>1.4455268267614327E-2</c:v>
                </c:pt>
                <c:pt idx="267">
                  <c:v>1.4455268267614327E-2</c:v>
                </c:pt>
                <c:pt idx="268">
                  <c:v>1.4693384036879378E-2</c:v>
                </c:pt>
                <c:pt idx="269">
                  <c:v>1.5641214511424695E-2</c:v>
                </c:pt>
                <c:pt idx="270">
                  <c:v>1.583578381704983E-2</c:v>
                </c:pt>
                <c:pt idx="271">
                  <c:v>1.5850608145097464E-2</c:v>
                </c:pt>
                <c:pt idx="272">
                  <c:v>1.5855240747612347E-2</c:v>
                </c:pt>
                <c:pt idx="273">
                  <c:v>1.5975688412999338E-2</c:v>
                </c:pt>
                <c:pt idx="274">
                  <c:v>1.5975688412999338E-2</c:v>
                </c:pt>
                <c:pt idx="275">
                  <c:v>1.602386747915413E-2</c:v>
                </c:pt>
                <c:pt idx="276">
                  <c:v>1.602386747915413E-2</c:v>
                </c:pt>
                <c:pt idx="277">
                  <c:v>1.602386747915413E-2</c:v>
                </c:pt>
                <c:pt idx="278">
                  <c:v>1.6058148737764275E-2</c:v>
                </c:pt>
                <c:pt idx="279">
                  <c:v>1.6160065993091728E-2</c:v>
                </c:pt>
                <c:pt idx="280">
                  <c:v>1.618878812868401E-2</c:v>
                </c:pt>
                <c:pt idx="281">
                  <c:v>1.6380577872800221E-2</c:v>
                </c:pt>
                <c:pt idx="282">
                  <c:v>1.8342021777602212E-2</c:v>
                </c:pt>
                <c:pt idx="283">
                  <c:v>1.9603942702656682E-2</c:v>
                </c:pt>
                <c:pt idx="284">
                  <c:v>1.974014121659428E-2</c:v>
                </c:pt>
                <c:pt idx="285">
                  <c:v>1.9822601541359224E-2</c:v>
                </c:pt>
                <c:pt idx="286">
                  <c:v>1.9823528061862196E-2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168-4238-94C5-6EFF634C47FF}"/>
            </c:ext>
          </c:extLst>
        </c:ser>
        <c:ser>
          <c:idx val="7"/>
          <c:order val="7"/>
          <c:tx>
            <c:strRef>
              <c:f>'A (old2)'!$W$1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(old2)'!$V$2:$V$28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(old2)'!$W$2:$W$28</c:f>
              <c:numCache>
                <c:formatCode>0.00E+00</c:formatCode>
                <c:ptCount val="27"/>
                <c:pt idx="0">
                  <c:v>0.10372311826559266</c:v>
                </c:pt>
                <c:pt idx="1">
                  <c:v>8.8550073029372303E-2</c:v>
                </c:pt>
                <c:pt idx="2">
                  <c:v>7.4311730817475427E-2</c:v>
                </c:pt>
                <c:pt idx="3">
                  <c:v>6.1008091629902034E-2</c:v>
                </c:pt>
                <c:pt idx="4">
                  <c:v>4.8639155466652137E-2</c:v>
                </c:pt>
                <c:pt idx="5">
                  <c:v>3.7204922327725716E-2</c:v>
                </c:pt>
                <c:pt idx="6">
                  <c:v>2.6705392213122799E-2</c:v>
                </c:pt>
                <c:pt idx="7">
                  <c:v>1.7140565122843364E-2</c:v>
                </c:pt>
                <c:pt idx="8">
                  <c:v>8.5104410568874189E-3</c:v>
                </c:pt>
                <c:pt idx="9">
                  <c:v>8.1502001525496229E-4</c:v>
                </c:pt>
                <c:pt idx="10">
                  <c:v>-5.9456980020540055E-3</c:v>
                </c:pt>
                <c:pt idx="11">
                  <c:v>-1.1771712995039485E-2</c:v>
                </c:pt>
                <c:pt idx="12">
                  <c:v>-1.6663024963701475E-2</c:v>
                </c:pt>
                <c:pt idx="13">
                  <c:v>-2.0619633908039975E-2</c:v>
                </c:pt>
                <c:pt idx="14">
                  <c:v>-2.3641539828054989E-2</c:v>
                </c:pt>
                <c:pt idx="15">
                  <c:v>-2.5728742723746506E-2</c:v>
                </c:pt>
                <c:pt idx="16">
                  <c:v>-2.6881242595114544E-2</c:v>
                </c:pt>
                <c:pt idx="17">
                  <c:v>-2.7099039442159092E-2</c:v>
                </c:pt>
                <c:pt idx="18">
                  <c:v>-2.6382133264880151E-2</c:v>
                </c:pt>
                <c:pt idx="19">
                  <c:v>-2.473052406327772E-2</c:v>
                </c:pt>
                <c:pt idx="20">
                  <c:v>-2.2144211837351803E-2</c:v>
                </c:pt>
                <c:pt idx="21">
                  <c:v>-1.8623196587102396E-2</c:v>
                </c:pt>
                <c:pt idx="22">
                  <c:v>-1.41674783125295E-2</c:v>
                </c:pt>
                <c:pt idx="23">
                  <c:v>-8.7770570136331133E-3</c:v>
                </c:pt>
                <c:pt idx="24">
                  <c:v>-2.4519326904132444E-3</c:v>
                </c:pt>
                <c:pt idx="25">
                  <c:v>4.8078946571301212E-3</c:v>
                </c:pt>
                <c:pt idx="26">
                  <c:v>1.300242502899697E-2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68-4238-94C5-6EFF634C4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362640"/>
        <c:axId val="1"/>
      </c:scatterChart>
      <c:valAx>
        <c:axId val="73036264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337533402888618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25141562853904E-3"/>
              <c:y val="0.40687739247493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362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14383974936315"/>
          <c:y val="0.92836796546563483"/>
          <c:w val="0.4824464439113853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015345268542199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47570332480812E-2"/>
          <c:y val="0.12962996452847153"/>
          <c:w val="0.88235294117647056"/>
          <c:h val="0.72751510704754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1'!$H$21:$H$1980</c:f>
              <c:numCache>
                <c:formatCode>General</c:formatCode>
                <c:ptCount val="1960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89-40F6-914E-860B3E04C562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1'!$I$21:$I$1980</c:f>
              <c:numCache>
                <c:formatCode>General</c:formatCode>
                <c:ptCount val="1960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89-40F6-914E-860B3E04C56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1'!$J$21:$J$1980</c:f>
              <c:numCache>
                <c:formatCode>General</c:formatCode>
                <c:ptCount val="1960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-3.3733999996911734E-2</c:v>
                </c:pt>
                <c:pt idx="202">
                  <c:v>-3.1433999996806961E-2</c:v>
                </c:pt>
                <c:pt idx="207">
                  <c:v>-3.6346000000776257E-2</c:v>
                </c:pt>
                <c:pt idx="208">
                  <c:v>-3.6145999998552725E-2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8">
                  <c:v>-1.8946999996842351E-2</c:v>
                </c:pt>
                <c:pt idx="239">
                  <c:v>-7.3839999968186021E-3</c:v>
                </c:pt>
                <c:pt idx="240">
                  <c:v>-6.3029999946593307E-3</c:v>
                </c:pt>
                <c:pt idx="242">
                  <c:v>-5.5030000003171153E-3</c:v>
                </c:pt>
                <c:pt idx="243">
                  <c:v>-7.1889999962877482E-3</c:v>
                </c:pt>
                <c:pt idx="249">
                  <c:v>-9.3899999774293974E-4</c:v>
                </c:pt>
                <c:pt idx="250">
                  <c:v>-9.3899999774293974E-4</c:v>
                </c:pt>
                <c:pt idx="251">
                  <c:v>-3.3579999944777228E-3</c:v>
                </c:pt>
                <c:pt idx="252">
                  <c:v>-3.3579999944777228E-3</c:v>
                </c:pt>
                <c:pt idx="253">
                  <c:v>1.1810000069090165E-3</c:v>
                </c:pt>
                <c:pt idx="262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89-40F6-914E-860B3E04C56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1'!$K$21:$K$1980</c:f>
              <c:numCache>
                <c:formatCode>General</c:formatCode>
                <c:ptCount val="1960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-1.6579999995883554E-2</c:v>
                </c:pt>
                <c:pt idx="227">
                  <c:v>-1.8277000002854038E-2</c:v>
                </c:pt>
                <c:pt idx="228">
                  <c:v>-1.4668999996501952E-2</c:v>
                </c:pt>
                <c:pt idx="229">
                  <c:v>-1.4191999995091464E-2</c:v>
                </c:pt>
                <c:pt idx="230">
                  <c:v>-1.3567000001785345E-2</c:v>
                </c:pt>
                <c:pt idx="231">
                  <c:v>-1.2956999999005347E-2</c:v>
                </c:pt>
                <c:pt idx="232">
                  <c:v>-1.7075999996450264E-2</c:v>
                </c:pt>
                <c:pt idx="233">
                  <c:v>-1.2927999996463768E-2</c:v>
                </c:pt>
                <c:pt idx="234">
                  <c:v>-1.3746999997238163E-2</c:v>
                </c:pt>
                <c:pt idx="235">
                  <c:v>-1.4951999997720122E-2</c:v>
                </c:pt>
                <c:pt idx="236">
                  <c:v>-1.4241999997466337E-2</c:v>
                </c:pt>
                <c:pt idx="237">
                  <c:v>-9.9729999928968027E-3</c:v>
                </c:pt>
                <c:pt idx="241">
                  <c:v>-8.4129999959259294E-3</c:v>
                </c:pt>
                <c:pt idx="244">
                  <c:v>-2.3609999916516244E-3</c:v>
                </c:pt>
                <c:pt idx="245">
                  <c:v>-2.6569999972707592E-3</c:v>
                </c:pt>
                <c:pt idx="246">
                  <c:v>-3.7539999975706451E-3</c:v>
                </c:pt>
                <c:pt idx="247">
                  <c:v>-1.0150000001885928E-2</c:v>
                </c:pt>
                <c:pt idx="248">
                  <c:v>-3.444000001763925E-3</c:v>
                </c:pt>
                <c:pt idx="254">
                  <c:v>3.820000056293793E-4</c:v>
                </c:pt>
                <c:pt idx="255">
                  <c:v>-5.9800000017276034E-3</c:v>
                </c:pt>
                <c:pt idx="256">
                  <c:v>-9.0300000010756776E-4</c:v>
                </c:pt>
                <c:pt idx="257">
                  <c:v>-2.2000000171829015E-5</c:v>
                </c:pt>
                <c:pt idx="258">
                  <c:v>-5.9399999736342579E-4</c:v>
                </c:pt>
                <c:pt idx="259">
                  <c:v>1.193000003695488E-3</c:v>
                </c:pt>
                <c:pt idx="260">
                  <c:v>3.0340000084834173E-3</c:v>
                </c:pt>
                <c:pt idx="261">
                  <c:v>4.9440000075264834E-3</c:v>
                </c:pt>
                <c:pt idx="263">
                  <c:v>6.1270000078366138E-3</c:v>
                </c:pt>
                <c:pt idx="264">
                  <c:v>6.1270000078366138E-3</c:v>
                </c:pt>
                <c:pt idx="265">
                  <c:v>5.8760000028996728E-3</c:v>
                </c:pt>
                <c:pt idx="266">
                  <c:v>6.3830000071902759E-3</c:v>
                </c:pt>
                <c:pt idx="267">
                  <c:v>9.602000005543232E-3</c:v>
                </c:pt>
                <c:pt idx="268">
                  <c:v>9.3460000061895698E-3</c:v>
                </c:pt>
                <c:pt idx="269">
                  <c:v>8.8429999959771521E-3</c:v>
                </c:pt>
                <c:pt idx="270">
                  <c:v>9.9580000023706816E-3</c:v>
                </c:pt>
                <c:pt idx="271">
                  <c:v>9.6390000035171397E-3</c:v>
                </c:pt>
                <c:pt idx="272">
                  <c:v>1.1942000004637521E-2</c:v>
                </c:pt>
                <c:pt idx="273">
                  <c:v>1.312300000427058E-2</c:v>
                </c:pt>
                <c:pt idx="274">
                  <c:v>1.270400000794325E-2</c:v>
                </c:pt>
                <c:pt idx="275">
                  <c:v>1.2501999997766688E-2</c:v>
                </c:pt>
                <c:pt idx="276">
                  <c:v>1.3163000003260095E-2</c:v>
                </c:pt>
                <c:pt idx="277">
                  <c:v>1.4003000003867783E-2</c:v>
                </c:pt>
                <c:pt idx="278">
                  <c:v>1.3284000000567175E-2</c:v>
                </c:pt>
                <c:pt idx="279">
                  <c:v>1.41589999984717E-2</c:v>
                </c:pt>
                <c:pt idx="280">
                  <c:v>1.4740000005986076E-2</c:v>
                </c:pt>
                <c:pt idx="281">
                  <c:v>1.4740000005986076E-2</c:v>
                </c:pt>
                <c:pt idx="282">
                  <c:v>1.6387000003305729E-2</c:v>
                </c:pt>
                <c:pt idx="283">
                  <c:v>1.374999999825377E-2</c:v>
                </c:pt>
                <c:pt idx="284">
                  <c:v>1.5460000002349261E-2</c:v>
                </c:pt>
                <c:pt idx="285">
                  <c:v>1.6155999997863546E-2</c:v>
                </c:pt>
                <c:pt idx="286">
                  <c:v>1.6760999998950865E-2</c:v>
                </c:pt>
                <c:pt idx="287">
                  <c:v>1.619100000243634E-2</c:v>
                </c:pt>
                <c:pt idx="288">
                  <c:v>1.6281000003800727E-2</c:v>
                </c:pt>
                <c:pt idx="289">
                  <c:v>1.6683000001648907E-2</c:v>
                </c:pt>
                <c:pt idx="290">
                  <c:v>1.6983000001346227E-2</c:v>
                </c:pt>
                <c:pt idx="291">
                  <c:v>1.748300000326708E-2</c:v>
                </c:pt>
                <c:pt idx="292">
                  <c:v>1.38000000079046E-2</c:v>
                </c:pt>
                <c:pt idx="293">
                  <c:v>1.6938000000664033E-2</c:v>
                </c:pt>
                <c:pt idx="294">
                  <c:v>1.8110000004526228E-2</c:v>
                </c:pt>
                <c:pt idx="295">
                  <c:v>1.8021000003500376E-2</c:v>
                </c:pt>
                <c:pt idx="296">
                  <c:v>1.7588000002433546E-2</c:v>
                </c:pt>
                <c:pt idx="297">
                  <c:v>1.6965000002528541E-2</c:v>
                </c:pt>
                <c:pt idx="298">
                  <c:v>1.8147000002500135E-2</c:v>
                </c:pt>
                <c:pt idx="299">
                  <c:v>1.9994000002043322E-2</c:v>
                </c:pt>
                <c:pt idx="300">
                  <c:v>2.0080000002053566E-2</c:v>
                </c:pt>
                <c:pt idx="301">
                  <c:v>2.0103000002563931E-2</c:v>
                </c:pt>
                <c:pt idx="302">
                  <c:v>1.8484000007447321E-2</c:v>
                </c:pt>
                <c:pt idx="303">
                  <c:v>2.2126000003481749E-2</c:v>
                </c:pt>
                <c:pt idx="304">
                  <c:v>2.1328000009816606E-2</c:v>
                </c:pt>
                <c:pt idx="305">
                  <c:v>2.0713000005343929E-2</c:v>
                </c:pt>
                <c:pt idx="307">
                  <c:v>1.8674000006285496E-2</c:v>
                </c:pt>
                <c:pt idx="308">
                  <c:v>1.8674000188184436E-2</c:v>
                </c:pt>
                <c:pt idx="309">
                  <c:v>1.8674000188184436E-2</c:v>
                </c:pt>
                <c:pt idx="310">
                  <c:v>8.3549999981187284E-3</c:v>
                </c:pt>
                <c:pt idx="311">
                  <c:v>8.3550000563263893E-3</c:v>
                </c:pt>
                <c:pt idx="312">
                  <c:v>8.3550000563263893E-3</c:v>
                </c:pt>
                <c:pt idx="313">
                  <c:v>2.4469000003591646E-2</c:v>
                </c:pt>
                <c:pt idx="314">
                  <c:v>2.3258000001078472E-2</c:v>
                </c:pt>
                <c:pt idx="315">
                  <c:v>2.3140999932365958E-2</c:v>
                </c:pt>
                <c:pt idx="316">
                  <c:v>2.337900000566151E-2</c:v>
                </c:pt>
                <c:pt idx="317">
                  <c:v>2.7106999863462988E-2</c:v>
                </c:pt>
                <c:pt idx="318">
                  <c:v>2.7458000004116911E-2</c:v>
                </c:pt>
                <c:pt idx="319">
                  <c:v>2.7458000004116911E-2</c:v>
                </c:pt>
                <c:pt idx="320">
                  <c:v>2.7341000044543762E-2</c:v>
                </c:pt>
                <c:pt idx="321">
                  <c:v>3.0841000007058028E-2</c:v>
                </c:pt>
                <c:pt idx="322">
                  <c:v>3.0841000007058028E-2</c:v>
                </c:pt>
                <c:pt idx="323">
                  <c:v>4.1533000003255438E-2</c:v>
                </c:pt>
                <c:pt idx="324">
                  <c:v>4.2031000004499219E-2</c:v>
                </c:pt>
                <c:pt idx="325">
                  <c:v>4.2121999998926185E-2</c:v>
                </c:pt>
                <c:pt idx="326">
                  <c:v>3.6771999875782058E-2</c:v>
                </c:pt>
                <c:pt idx="327">
                  <c:v>4.1984000003139954E-2</c:v>
                </c:pt>
                <c:pt idx="328">
                  <c:v>4.5798000006470829E-2</c:v>
                </c:pt>
                <c:pt idx="329">
                  <c:v>4.577900000003865E-2</c:v>
                </c:pt>
                <c:pt idx="330">
                  <c:v>4.5765000002575107E-2</c:v>
                </c:pt>
                <c:pt idx="331">
                  <c:v>4.9658000156341586E-2</c:v>
                </c:pt>
                <c:pt idx="332">
                  <c:v>4.9959000003582332E-2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89-40F6-914E-860B3E04C56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1'!$L$21:$L$980</c:f>
              <c:numCache>
                <c:formatCode>General</c:formatCode>
                <c:ptCount val="9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89-40F6-914E-860B3E04C56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1'!$M$21:$M$980</c:f>
              <c:numCache>
                <c:formatCode>General</c:formatCode>
                <c:ptCount val="9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89-40F6-914E-860B3E04C562}"/>
            </c:ext>
          </c:extLst>
        </c:ser>
        <c:ser>
          <c:idx val="7"/>
          <c:order val="6"/>
          <c:tx>
            <c:strRef>
              <c:f>'Active 1'!$AX$1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</c:numCache>
            </c:numRef>
          </c:xVal>
          <c:yVal>
            <c:numRef>
              <c:f>'Active 1'!$AX$2:$AX$95</c:f>
              <c:numCache>
                <c:formatCode>General</c:formatCode>
                <c:ptCount val="94"/>
                <c:pt idx="0">
                  <c:v>0.15197641518402805</c:v>
                </c:pt>
                <c:pt idx="1">
                  <c:v>0.14055896357584149</c:v>
                </c:pt>
                <c:pt idx="2">
                  <c:v>0.12925324004743244</c:v>
                </c:pt>
                <c:pt idx="3">
                  <c:v>0.11849734187689094</c:v>
                </c:pt>
                <c:pt idx="4">
                  <c:v>0.10839007316983942</c:v>
                </c:pt>
                <c:pt idx="5">
                  <c:v>9.8914931232242972E-2</c:v>
                </c:pt>
                <c:pt idx="6">
                  <c:v>9.0030103848522738E-2</c:v>
                </c:pt>
                <c:pt idx="7">
                  <c:v>8.1693764108995384E-2</c:v>
                </c:pt>
                <c:pt idx="8">
                  <c:v>7.3869983074489151E-2</c:v>
                </c:pt>
                <c:pt idx="9">
                  <c:v>6.6529362927811586E-2</c:v>
                </c:pt>
                <c:pt idx="10">
                  <c:v>5.9648160008483858E-2</c:v>
                </c:pt>
                <c:pt idx="11">
                  <c:v>5.32067182339181E-2</c:v>
                </c:pt>
                <c:pt idx="12">
                  <c:v>4.718812286058368E-2</c:v>
                </c:pt>
                <c:pt idx="13">
                  <c:v>4.1577806027696576E-2</c:v>
                </c:pt>
                <c:pt idx="14">
                  <c:v>3.636378479108264E-2</c:v>
                </c:pt>
                <c:pt idx="15">
                  <c:v>3.1536504457098061E-2</c:v>
                </c:pt>
                <c:pt idx="16">
                  <c:v>2.7087696323270793E-2</c:v>
                </c:pt>
                <c:pt idx="17">
                  <c:v>2.3008724679441723E-2</c:v>
                </c:pt>
                <c:pt idx="18">
                  <c:v>1.9289416938561933E-2</c:v>
                </c:pt>
                <c:pt idx="19">
                  <c:v>1.5917694471563947E-2</c:v>
                </c:pt>
                <c:pt idx="20">
                  <c:v>1.2879019684493415E-2</c:v>
                </c:pt>
                <c:pt idx="21">
                  <c:v>1.0154062558418636E-2</c:v>
                </c:pt>
                <c:pt idx="22">
                  <c:v>7.7135219493456621E-3</c:v>
                </c:pt>
                <c:pt idx="23">
                  <c:v>5.5089865607794034E-3</c:v>
                </c:pt>
                <c:pt idx="24">
                  <c:v>3.4556537535245725E-3</c:v>
                </c:pt>
                <c:pt idx="25">
                  <c:v>1.3974097620024035E-3</c:v>
                </c:pt>
                <c:pt idx="26">
                  <c:v>-9.5675114859007648E-4</c:v>
                </c:pt>
                <c:pt idx="27">
                  <c:v>-4.0746716866103183E-3</c:v>
                </c:pt>
                <c:pt idx="28">
                  <c:v>-8.2945462941013889E-3</c:v>
                </c:pt>
                <c:pt idx="29">
                  <c:v>-1.3197946025574198E-2</c:v>
                </c:pt>
                <c:pt idx="30">
                  <c:v>-1.7977125152576157E-2</c:v>
                </c:pt>
                <c:pt idx="31">
                  <c:v>-2.2202455994870973E-2</c:v>
                </c:pt>
                <c:pt idx="32">
                  <c:v>-2.5778871119023782E-2</c:v>
                </c:pt>
                <c:pt idx="33">
                  <c:v>-2.8723833363048158E-2</c:v>
                </c:pt>
                <c:pt idx="34">
                  <c:v>-3.1079286093628058E-2</c:v>
                </c:pt>
                <c:pt idx="35">
                  <c:v>-3.2886972838487238E-2</c:v>
                </c:pt>
                <c:pt idx="36">
                  <c:v>-3.4182700921094829E-2</c:v>
                </c:pt>
                <c:pt idx="37">
                  <c:v>-3.4995752913789917E-2</c:v>
                </c:pt>
                <c:pt idx="38">
                  <c:v>-3.5349781966722879E-2</c:v>
                </c:pt>
                <c:pt idx="39">
                  <c:v>-3.5264383735660598E-2</c:v>
                </c:pt>
                <c:pt idx="40">
                  <c:v>-3.4756429276296665E-2</c:v>
                </c:pt>
                <c:pt idx="41">
                  <c:v>-3.3840441389262295E-2</c:v>
                </c:pt>
                <c:pt idx="42">
                  <c:v>-3.2528354089125237E-2</c:v>
                </c:pt>
                <c:pt idx="43">
                  <c:v>-3.0829685089852982E-2</c:v>
                </c:pt>
                <c:pt idx="44">
                  <c:v>-2.8752694913611869E-2</c:v>
                </c:pt>
                <c:pt idx="45">
                  <c:v>-2.6306039766116878E-2</c:v>
                </c:pt>
                <c:pt idx="46">
                  <c:v>-2.3499925733732031E-2</c:v>
                </c:pt>
                <c:pt idx="47">
                  <c:v>-2.0346468695538498E-2</c:v>
                </c:pt>
                <c:pt idx="48">
                  <c:v>-1.6860265850804301E-2</c:v>
                </c:pt>
                <c:pt idx="49">
                  <c:v>-1.3060774483709847E-2</c:v>
                </c:pt>
                <c:pt idx="50">
                  <c:v>-8.9775497620151242E-3</c:v>
                </c:pt>
                <c:pt idx="51">
                  <c:v>-4.6594811923619849E-3</c:v>
                </c:pt>
                <c:pt idx="52">
                  <c:v>-1.9229667382444481E-4</c:v>
                </c:pt>
                <c:pt idx="53">
                  <c:v>4.2660737015818321E-3</c:v>
                </c:pt>
                <c:pt idx="54">
                  <c:v>8.4214103958277775E-3</c:v>
                </c:pt>
                <c:pt idx="55">
                  <c:v>1.1803631217694874E-2</c:v>
                </c:pt>
                <c:pt idx="56">
                  <c:v>1.4083572152352128E-2</c:v>
                </c:pt>
                <c:pt idx="57">
                  <c:v>1.5694527705710361E-2</c:v>
                </c:pt>
                <c:pt idx="58">
                  <c:v>1.7442032508437046E-2</c:v>
                </c:pt>
                <c:pt idx="59">
                  <c:v>1.9747294595036595E-2</c:v>
                </c:pt>
                <c:pt idx="60">
                  <c:v>2.2701725053143357E-2</c:v>
                </c:pt>
                <c:pt idx="61">
                  <c:v>2.6286927676523599E-2</c:v>
                </c:pt>
                <c:pt idx="62">
                  <c:v>3.0460835287880086E-2</c:v>
                </c:pt>
                <c:pt idx="63">
                  <c:v>3.5181789356466771E-2</c:v>
                </c:pt>
                <c:pt idx="64">
                  <c:v>4.0414104296518531E-2</c:v>
                </c:pt>
                <c:pt idx="65">
                  <c:v>4.6128612464494519E-2</c:v>
                </c:pt>
                <c:pt idx="66">
                  <c:v>5.2301750656777155E-2</c:v>
                </c:pt>
                <c:pt idx="67">
                  <c:v>5.8913983166505493E-2</c:v>
                </c:pt>
                <c:pt idx="68">
                  <c:v>6.594848250935291E-2</c:v>
                </c:pt>
                <c:pt idx="69">
                  <c:v>7.3390771061107057E-2</c:v>
                </c:pt>
                <c:pt idx="70">
                  <c:v>8.1228963697151782E-2</c:v>
                </c:pt>
                <c:pt idx="71">
                  <c:v>8.9453579272613284E-2</c:v>
                </c:pt>
                <c:pt idx="72">
                  <c:v>9.8056364850161129E-2</c:v>
                </c:pt>
                <c:pt idx="73">
                  <c:v>0.10702864332485752</c:v>
                </c:pt>
                <c:pt idx="74">
                  <c:v>0.11636017502037621</c:v>
                </c:pt>
                <c:pt idx="75">
                  <c:v>0.12603880666444731</c:v>
                </c:pt>
                <c:pt idx="76">
                  <c:v>0.13604988067201684</c:v>
                </c:pt>
                <c:pt idx="77">
                  <c:v>0.14637381073105438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89-40F6-914E-860B3E04C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04544"/>
        <c:axId val="1"/>
      </c:scatterChart>
      <c:valAx>
        <c:axId val="785004544"/>
        <c:scaling>
          <c:orientation val="minMax"/>
          <c:max val="45000"/>
          <c:min val="-2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3401534526854"/>
              <c:y val="0.933864933549972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6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938618925831201E-3"/>
              <c:y val="0.412699523670652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04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074168797953966"/>
          <c:y val="0.93386493354997291"/>
          <c:w val="0.48721227621483371"/>
          <c:h val="5.29100529100529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015345268542199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47570332480812E-2"/>
          <c:y val="0.12962996452847153"/>
          <c:w val="0.88235294117647056"/>
          <c:h val="0.72751510704754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(old2)'!$H$20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E9-4C23-AF59-E45679DE5F81}"/>
            </c:ext>
          </c:extLst>
        </c:ser>
        <c:ser>
          <c:idx val="1"/>
          <c:order val="1"/>
          <c:tx>
            <c:strRef>
              <c:f>'A (old2)'!$I$20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E9-4C23-AF59-E45679DE5F81}"/>
            </c:ext>
          </c:extLst>
        </c:ser>
        <c:ser>
          <c:idx val="2"/>
          <c:order val="2"/>
          <c:tx>
            <c:strRef>
              <c:f>'A (old2)'!$J$20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-3.3733999996911734E-2</c:v>
                </c:pt>
                <c:pt idx="202">
                  <c:v>-3.1433999996806961E-2</c:v>
                </c:pt>
                <c:pt idx="207">
                  <c:v>-3.6346000000776257E-2</c:v>
                </c:pt>
                <c:pt idx="208">
                  <c:v>-3.6145999998552725E-2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E9-4C23-AF59-E45679DE5F81}"/>
            </c:ext>
          </c:extLst>
        </c:ser>
        <c:ser>
          <c:idx val="3"/>
          <c:order val="3"/>
          <c:tx>
            <c:strRef>
              <c:f>'A (old2)'!$K$20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1.1942000004637521E-2</c:v>
                </c:pt>
                <c:pt idx="261">
                  <c:v>1.312300000427058E-2</c:v>
                </c:pt>
                <c:pt idx="262">
                  <c:v>1.270400000794325E-2</c:v>
                </c:pt>
                <c:pt idx="263">
                  <c:v>1.2501999997766688E-2</c:v>
                </c:pt>
                <c:pt idx="264">
                  <c:v>1.3163000003260095E-2</c:v>
                </c:pt>
                <c:pt idx="265">
                  <c:v>1.41589999984717E-2</c:v>
                </c:pt>
                <c:pt idx="266">
                  <c:v>1.4740000005986076E-2</c:v>
                </c:pt>
                <c:pt idx="267">
                  <c:v>1.4740000005986076E-2</c:v>
                </c:pt>
                <c:pt idx="268">
                  <c:v>1.6387000003305729E-2</c:v>
                </c:pt>
                <c:pt idx="269">
                  <c:v>1.374999999825377E-2</c:v>
                </c:pt>
                <c:pt idx="270">
                  <c:v>1.5460000002349261E-2</c:v>
                </c:pt>
                <c:pt idx="271">
                  <c:v>1.6155999997863546E-2</c:v>
                </c:pt>
                <c:pt idx="272">
                  <c:v>1.6760999998950865E-2</c:v>
                </c:pt>
                <c:pt idx="273">
                  <c:v>1.619100000243634E-2</c:v>
                </c:pt>
                <c:pt idx="274">
                  <c:v>1.6281000003800727E-2</c:v>
                </c:pt>
                <c:pt idx="275">
                  <c:v>1.6683000001648907E-2</c:v>
                </c:pt>
                <c:pt idx="276">
                  <c:v>1.6983000001346227E-2</c:v>
                </c:pt>
                <c:pt idx="277">
                  <c:v>1.748300000326708E-2</c:v>
                </c:pt>
                <c:pt idx="278">
                  <c:v>1.38000000079046E-2</c:v>
                </c:pt>
                <c:pt idx="279">
                  <c:v>1.8110000004526228E-2</c:v>
                </c:pt>
                <c:pt idx="280">
                  <c:v>1.8021000003500376E-2</c:v>
                </c:pt>
                <c:pt idx="281">
                  <c:v>1.7588000002433546E-2</c:v>
                </c:pt>
                <c:pt idx="282">
                  <c:v>1.6965000002528541E-2</c:v>
                </c:pt>
                <c:pt idx="283">
                  <c:v>1.8147000002500135E-2</c:v>
                </c:pt>
                <c:pt idx="284">
                  <c:v>1.9994000002043322E-2</c:v>
                </c:pt>
                <c:pt idx="285">
                  <c:v>2.0103000002563931E-2</c:v>
                </c:pt>
                <c:pt idx="286">
                  <c:v>1.8484000007447321E-2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E9-4C23-AF59-E45679DE5F81}"/>
            </c:ext>
          </c:extLst>
        </c:ser>
        <c:ser>
          <c:idx val="4"/>
          <c:order val="4"/>
          <c:tx>
            <c:strRef>
              <c:f>'A (old2)'!$L$20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(old2)'!$L$21:$L$987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E9-4C23-AF59-E45679DE5F81}"/>
            </c:ext>
          </c:extLst>
        </c:ser>
        <c:ser>
          <c:idx val="5"/>
          <c:order val="5"/>
          <c:tx>
            <c:strRef>
              <c:f>'A (old2)'!$M$20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E9-4C23-AF59-E45679DE5F81}"/>
            </c:ext>
          </c:extLst>
        </c:ser>
        <c:ser>
          <c:idx val="7"/>
          <c:order val="6"/>
          <c:tx>
            <c:strRef>
              <c:f>'A (old2)'!$W$1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(old2)'!$AW$2:$AW$95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(old2)'!$AX$2:$AX$95</c:f>
              <c:numCache>
                <c:formatCode>General</c:formatCode>
                <c:ptCount val="94"/>
                <c:pt idx="0">
                  <c:v>0.15144457196227651</c:v>
                </c:pt>
                <c:pt idx="1">
                  <c:v>0.14057519195150492</c:v>
                </c:pt>
                <c:pt idx="2">
                  <c:v>0.1298270798818382</c:v>
                </c:pt>
                <c:pt idx="3">
                  <c:v>0.1194322838226165</c:v>
                </c:pt>
                <c:pt idx="4">
                  <c:v>0.1094900712265746</c:v>
                </c:pt>
                <c:pt idx="5">
                  <c:v>0.10003392989533508</c:v>
                </c:pt>
                <c:pt idx="6">
                  <c:v>9.1068814637006792E-2</c:v>
                </c:pt>
                <c:pt idx="7">
                  <c:v>8.2588303466968646E-2</c:v>
                </c:pt>
                <c:pt idx="8">
                  <c:v>7.4582116023245076E-2</c:v>
                </c:pt>
                <c:pt idx="9">
                  <c:v>6.703939156428676E-2</c:v>
                </c:pt>
                <c:pt idx="10">
                  <c:v>5.9949932956543599E-2</c:v>
                </c:pt>
                <c:pt idx="11">
                  <c:v>5.3304480492501145E-2</c:v>
                </c:pt>
                <c:pt idx="12">
                  <c:v>4.7094758539884478E-2</c:v>
                </c:pt>
                <c:pt idx="13">
                  <c:v>4.1313602541991741E-2</c:v>
                </c:pt>
                <c:pt idx="14">
                  <c:v>3.595499659524265E-2</c:v>
                </c:pt>
                <c:pt idx="15">
                  <c:v>3.1013748919590543E-2</c:v>
                </c:pt>
                <c:pt idx="16">
                  <c:v>2.6484820600564039E-2</c:v>
                </c:pt>
                <c:pt idx="17">
                  <c:v>2.2362572607525017E-2</c:v>
                </c:pt>
                <c:pt idx="18">
                  <c:v>1.8640016808586464E-2</c:v>
                </c:pt>
                <c:pt idx="19">
                  <c:v>1.5307639109971316E-2</c:v>
                </c:pt>
                <c:pt idx="20">
                  <c:v>1.2350971271065176E-2</c:v>
                </c:pt>
                <c:pt idx="21">
                  <c:v>9.7459569930911302E-3</c:v>
                </c:pt>
                <c:pt idx="22">
                  <c:v>7.4505580465729342E-3</c:v>
                </c:pt>
                <c:pt idx="23">
                  <c:v>5.3892248406701999E-3</c:v>
                </c:pt>
                <c:pt idx="24">
                  <c:v>3.4251088095366539E-3</c:v>
                </c:pt>
                <c:pt idx="25">
                  <c:v>1.3202379699489486E-3</c:v>
                </c:pt>
                <c:pt idx="26">
                  <c:v>-1.272641084974116E-3</c:v>
                </c:pt>
                <c:pt idx="27">
                  <c:v>-4.6441896236359172E-3</c:v>
                </c:pt>
                <c:pt idx="28">
                  <c:v>-8.7124692780862975E-3</c:v>
                </c:pt>
                <c:pt idx="29">
                  <c:v>-1.3050934283874211E-2</c:v>
                </c:pt>
                <c:pt idx="30">
                  <c:v>-1.7254538729352814E-2</c:v>
                </c:pt>
                <c:pt idx="31">
                  <c:v>-2.1098464519700006E-2</c:v>
                </c:pt>
                <c:pt idx="32">
                  <c:v>-2.4487403102029563E-2</c:v>
                </c:pt>
                <c:pt idx="33">
                  <c:v>-2.7389650644258464E-2</c:v>
                </c:pt>
                <c:pt idx="34">
                  <c:v>-2.9800989458654441E-2</c:v>
                </c:pt>
                <c:pt idx="35">
                  <c:v>-3.1728116395202469E-2</c:v>
                </c:pt>
                <c:pt idx="36">
                  <c:v>-3.3181384038079201E-2</c:v>
                </c:pt>
                <c:pt idx="37">
                  <c:v>-3.4171640263148048E-2</c:v>
                </c:pt>
                <c:pt idx="38">
                  <c:v>-3.4709044126672181E-2</c:v>
                </c:pt>
                <c:pt idx="39">
                  <c:v>-3.4802814696975708E-2</c:v>
                </c:pt>
                <c:pt idx="40">
                  <c:v>-3.4461183362941114E-2</c:v>
                </c:pt>
                <c:pt idx="41">
                  <c:v>-3.369126472023741E-2</c:v>
                </c:pt>
                <c:pt idx="42">
                  <c:v>-3.249902993223773E-2</c:v>
                </c:pt>
                <c:pt idx="43">
                  <c:v>-3.0889648992767263E-2</c:v>
                </c:pt>
                <c:pt idx="44">
                  <c:v>-2.8868171360498317E-2</c:v>
                </c:pt>
                <c:pt idx="45">
                  <c:v>-2.6440277483480591E-2</c:v>
                </c:pt>
                <c:pt idx="46">
                  <c:v>-2.3613033295603943E-2</c:v>
                </c:pt>
                <c:pt idx="47">
                  <c:v>-2.0396102131320135E-2</c:v>
                </c:pt>
                <c:pt idx="48">
                  <c:v>-1.6804246312261937E-2</c:v>
                </c:pt>
                <c:pt idx="49">
                  <c:v>-1.2862081007461631E-2</c:v>
                </c:pt>
                <c:pt idx="50">
                  <c:v>-8.6126862584151691E-3</c:v>
                </c:pt>
                <c:pt idx="51">
                  <c:v>-4.1335495900218745E-3</c:v>
                </c:pt>
                <c:pt idx="52">
                  <c:v>4.3502940603944596E-4</c:v>
                </c:pt>
                <c:pt idx="53">
                  <c:v>4.8499916233972606E-3</c:v>
                </c:pt>
                <c:pt idx="54">
                  <c:v>8.7612741400462449E-3</c:v>
                </c:pt>
                <c:pt idx="55">
                  <c:v>1.1887989322033259E-2</c:v>
                </c:pt>
                <c:pt idx="56">
                  <c:v>1.4331380816058149E-2</c:v>
                </c:pt>
                <c:pt idx="57">
                  <c:v>1.6524584611488959E-2</c:v>
                </c:pt>
                <c:pt idx="58">
                  <c:v>1.8865882788848477E-2</c:v>
                </c:pt>
                <c:pt idx="59">
                  <c:v>2.1572989675397183E-2</c:v>
                </c:pt>
                <c:pt idx="60">
                  <c:v>2.4737377402358172E-2</c:v>
                </c:pt>
                <c:pt idx="61">
                  <c:v>2.8389028997226898E-2</c:v>
                </c:pt>
                <c:pt idx="62">
                  <c:v>3.2531453499979213E-2</c:v>
                </c:pt>
                <c:pt idx="63">
                  <c:v>3.7157691603700721E-2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E9-4C23-AF59-E45679DE5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973696"/>
        <c:axId val="1"/>
      </c:scatterChart>
      <c:valAx>
        <c:axId val="66597369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3401534526854"/>
              <c:y val="0.933864933549972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6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938618925831201E-3"/>
              <c:y val="0.412699523670652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973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736572890025578"/>
          <c:y val="0.93386493354997291"/>
          <c:w val="0.45268542199488487"/>
          <c:h val="5.29100529100529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Quadratic-fit residuals</a:t>
            </a:r>
          </a:p>
        </c:rich>
      </c:tx>
      <c:layout>
        <c:manualLayout>
          <c:xMode val="edge"/>
          <c:yMode val="edge"/>
          <c:x val="0.39080513403257539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51307260869721E-2"/>
          <c:y val="0.12860925353011587"/>
          <c:w val="0.88250429351289805"/>
          <c:h val="0.72966066288514719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(old2)'!$K$20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(old2)'!$AC$21:$AC$298</c:f>
              <c:numCache>
                <c:formatCode>0.00E+00</c:formatCode>
                <c:ptCount val="278"/>
                <c:pt idx="0">
                  <c:v>-8.3764545168053539E-3</c:v>
                </c:pt>
                <c:pt idx="1">
                  <c:v>-2.1441558818341422E-3</c:v>
                </c:pt>
                <c:pt idx="2">
                  <c:v>-8.1112644458051081E-3</c:v>
                </c:pt>
                <c:pt idx="3">
                  <c:v>-6.7156283672370753E-3</c:v>
                </c:pt>
                <c:pt idx="4">
                  <c:v>-2.9824582738691499E-3</c:v>
                </c:pt>
                <c:pt idx="5">
                  <c:v>-4.1667295152413436E-3</c:v>
                </c:pt>
                <c:pt idx="6">
                  <c:v>9.143605868408549E-4</c:v>
                </c:pt>
                <c:pt idx="8">
                  <c:v>-5.9435384496223809E-3</c:v>
                </c:pt>
                <c:pt idx="9">
                  <c:v>-6.9306540719109196E-3</c:v>
                </c:pt>
                <c:pt idx="11">
                  <c:v>-1.5922313578326866E-2</c:v>
                </c:pt>
                <c:pt idx="13">
                  <c:v>1.6117713760266826E-3</c:v>
                </c:pt>
                <c:pt idx="14">
                  <c:v>2.0246449472472372E-3</c:v>
                </c:pt>
                <c:pt idx="15">
                  <c:v>2.3375170605205303E-3</c:v>
                </c:pt>
                <c:pt idx="16">
                  <c:v>4.045698006396297E-3</c:v>
                </c:pt>
                <c:pt idx="17">
                  <c:v>4.4456980035674047E-3</c:v>
                </c:pt>
                <c:pt idx="18">
                  <c:v>4.9456980054882575E-3</c:v>
                </c:pt>
                <c:pt idx="19">
                  <c:v>5.9456980020540055E-3</c:v>
                </c:pt>
                <c:pt idx="20">
                  <c:v>8.4586980087832768E-3</c:v>
                </c:pt>
                <c:pt idx="21">
                  <c:v>2.3715639896745039E-3</c:v>
                </c:pt>
                <c:pt idx="22">
                  <c:v>1.0105443524181286E-2</c:v>
                </c:pt>
                <c:pt idx="23">
                  <c:v>1.2105443524588739E-2</c:v>
                </c:pt>
                <c:pt idx="24">
                  <c:v>1.2205443529338484E-2</c:v>
                </c:pt>
                <c:pt idx="25">
                  <c:v>1.4118443529397158E-2</c:v>
                </c:pt>
                <c:pt idx="29">
                  <c:v>3.6617627358655723E-4</c:v>
                </c:pt>
                <c:pt idx="33">
                  <c:v>1.2943665479012819E-2</c:v>
                </c:pt>
                <c:pt idx="34">
                  <c:v>1.9943665476800928E-2</c:v>
                </c:pt>
                <c:pt idx="35">
                  <c:v>2.0943665473366676E-2</c:v>
                </c:pt>
                <c:pt idx="36">
                  <c:v>8.5540893149245283E-4</c:v>
                </c:pt>
                <c:pt idx="37">
                  <c:v>2.8554089318999065E-3</c:v>
                </c:pt>
                <c:pt idx="38">
                  <c:v>3.8554089284656545E-3</c:v>
                </c:pt>
                <c:pt idx="39">
                  <c:v>1.9855408931725285E-2</c:v>
                </c:pt>
                <c:pt idx="40">
                  <c:v>1.9855408931725285E-2</c:v>
                </c:pt>
                <c:pt idx="41">
                  <c:v>2.1855408932132739E-2</c:v>
                </c:pt>
                <c:pt idx="42">
                  <c:v>1.7671509297850392E-3</c:v>
                </c:pt>
                <c:pt idx="43">
                  <c:v>2.7671509336267448E-3</c:v>
                </c:pt>
                <c:pt idx="44">
                  <c:v>6.7671509271656945E-3</c:v>
                </c:pt>
                <c:pt idx="45">
                  <c:v>6.7671509271656945E-3</c:v>
                </c:pt>
                <c:pt idx="46">
                  <c:v>1.6767150929202963E-2</c:v>
                </c:pt>
                <c:pt idx="47">
                  <c:v>1.9767150933452122E-2</c:v>
                </c:pt>
                <c:pt idx="48">
                  <c:v>2.076715093001787E-2</c:v>
                </c:pt>
                <c:pt idx="49">
                  <c:v>1.5678891466614622E-2</c:v>
                </c:pt>
                <c:pt idx="50">
                  <c:v>1.7678891459746118E-2</c:v>
                </c:pt>
                <c:pt idx="51">
                  <c:v>1.9678891460153572E-2</c:v>
                </c:pt>
                <c:pt idx="52">
                  <c:v>2.0678891463995278E-2</c:v>
                </c:pt>
                <c:pt idx="53">
                  <c:v>1.8461239401634105E-2</c:v>
                </c:pt>
                <c:pt idx="54">
                  <c:v>2.0461239402041559E-2</c:v>
                </c:pt>
                <c:pt idx="55">
                  <c:v>2.3461239399014761E-2</c:v>
                </c:pt>
                <c:pt idx="56">
                  <c:v>3.7297817937625467E-4</c:v>
                </c:pt>
                <c:pt idx="57">
                  <c:v>3.3729781763494563E-3</c:v>
                </c:pt>
                <c:pt idx="58">
                  <c:v>4.3729781801911619E-3</c:v>
                </c:pt>
                <c:pt idx="59">
                  <c:v>6.3729781805986156E-3</c:v>
                </c:pt>
                <c:pt idx="60">
                  <c:v>7.3729781771643636E-3</c:v>
                </c:pt>
                <c:pt idx="61">
                  <c:v>1.0372978181413523E-2</c:v>
                </c:pt>
                <c:pt idx="62">
                  <c:v>1.3372978178386724E-2</c:v>
                </c:pt>
                <c:pt idx="63">
                  <c:v>-7.891814226314792E-3</c:v>
                </c:pt>
                <c:pt idx="64">
                  <c:v>-2.8918142289341368E-3</c:v>
                </c:pt>
                <c:pt idx="65">
                  <c:v>9.108185773510585E-3</c:v>
                </c:pt>
                <c:pt idx="66">
                  <c:v>9.4552257067373243E-3</c:v>
                </c:pt>
                <c:pt idx="67">
                  <c:v>-2.5919281764568477E-3</c:v>
                </c:pt>
                <c:pt idx="68">
                  <c:v>1.4080718243580596E-3</c:v>
                </c:pt>
                <c:pt idx="69">
                  <c:v>6.4080718217387148E-3</c:v>
                </c:pt>
                <c:pt idx="70">
                  <c:v>1.140807181911937E-2</c:v>
                </c:pt>
                <c:pt idx="71">
                  <c:v>1.9133955024958123E-3</c:v>
                </c:pt>
                <c:pt idx="72">
                  <c:v>6.9133955071524252E-3</c:v>
                </c:pt>
                <c:pt idx="73">
                  <c:v>-1.7489462660126402E-4</c:v>
                </c:pt>
                <c:pt idx="74">
                  <c:v>1.8251053738061896E-3</c:v>
                </c:pt>
                <c:pt idx="75">
                  <c:v>1.2825105372409206E-2</c:v>
                </c:pt>
                <c:pt idx="76">
                  <c:v>-4.3165894048869599E-3</c:v>
                </c:pt>
                <c:pt idx="77">
                  <c:v>1.2356332402348458E-3</c:v>
                </c:pt>
                <c:pt idx="78">
                  <c:v>-5.6539528320413129E-3</c:v>
                </c:pt>
                <c:pt idx="79">
                  <c:v>5.17236849118409E-3</c:v>
                </c:pt>
                <c:pt idx="80">
                  <c:v>1.9546830093480922E-3</c:v>
                </c:pt>
                <c:pt idx="81">
                  <c:v>7.7233993857007237E-3</c:v>
                </c:pt>
                <c:pt idx="82">
                  <c:v>5.2942151021785396E-3</c:v>
                </c:pt>
                <c:pt idx="83">
                  <c:v>-6.7942637221288394E-3</c:v>
                </c:pt>
                <c:pt idx="84">
                  <c:v>-1.1959666193611315E-5</c:v>
                </c:pt>
                <c:pt idx="85">
                  <c:v>1.2469367040269973E-2</c:v>
                </c:pt>
                <c:pt idx="86">
                  <c:v>2.3808481993968199E-3</c:v>
                </c:pt>
                <c:pt idx="87">
                  <c:v>1.1502821208463705E-2</c:v>
                </c:pt>
                <c:pt idx="88">
                  <c:v>-7.3898353584161188E-3</c:v>
                </c:pt>
                <c:pt idx="89">
                  <c:v>1.3894334043013936E-2</c:v>
                </c:pt>
                <c:pt idx="90">
                  <c:v>1.8388968946135703E-3</c:v>
                </c:pt>
                <c:pt idx="91">
                  <c:v>-1.4494194842183793E-3</c:v>
                </c:pt>
                <c:pt idx="92">
                  <c:v>-1.0123760701618793E-2</c:v>
                </c:pt>
                <c:pt idx="93">
                  <c:v>-6.1237607008038861E-3</c:v>
                </c:pt>
                <c:pt idx="94">
                  <c:v>-1.2690474998199626E-2</c:v>
                </c:pt>
                <c:pt idx="95">
                  <c:v>1.5309525000228768E-2</c:v>
                </c:pt>
                <c:pt idx="96">
                  <c:v>-6.2634649896467619E-3</c:v>
                </c:pt>
                <c:pt idx="97">
                  <c:v>7.3653500814134694E-4</c:v>
                </c:pt>
                <c:pt idx="98">
                  <c:v>7.3653500814134694E-4</c:v>
                </c:pt>
                <c:pt idx="99">
                  <c:v>9.7365350136128671E-3</c:v>
                </c:pt>
                <c:pt idx="100">
                  <c:v>1.2736535010586069E-2</c:v>
                </c:pt>
                <c:pt idx="101">
                  <c:v>1.4736535010993522E-2</c:v>
                </c:pt>
                <c:pt idx="102">
                  <c:v>-6.3522759304537064E-3</c:v>
                </c:pt>
                <c:pt idx="103">
                  <c:v>1.6477240711761081E-3</c:v>
                </c:pt>
                <c:pt idx="104">
                  <c:v>3.6477240715835618E-3</c:v>
                </c:pt>
                <c:pt idx="105">
                  <c:v>5.6477240719910154E-3</c:v>
                </c:pt>
                <c:pt idx="106">
                  <c:v>6.6477240685567634E-3</c:v>
                </c:pt>
                <c:pt idx="107">
                  <c:v>9.6477240728059226E-3</c:v>
                </c:pt>
                <c:pt idx="108">
                  <c:v>1.3647724066344872E-2</c:v>
                </c:pt>
                <c:pt idx="109">
                  <c:v>1.7647724067159781E-2</c:v>
                </c:pt>
                <c:pt idx="110">
                  <c:v>7.3411490148368053E-3</c:v>
                </c:pt>
                <c:pt idx="111">
                  <c:v>1.470097815417749E-3</c:v>
                </c:pt>
                <c:pt idx="112">
                  <c:v>8.4700978132058579E-3</c:v>
                </c:pt>
                <c:pt idx="113">
                  <c:v>2.3470097812623783E-2</c:v>
                </c:pt>
                <c:pt idx="114">
                  <c:v>-3.8364807373849549E-3</c:v>
                </c:pt>
                <c:pt idx="115">
                  <c:v>2.1635192638374059E-3</c:v>
                </c:pt>
                <c:pt idx="116">
                  <c:v>3.163519260403154E-3</c:v>
                </c:pt>
                <c:pt idx="117">
                  <c:v>4.163519256968902E-3</c:v>
                </c:pt>
                <c:pt idx="118">
                  <c:v>5.1635192608106076E-3</c:v>
                </c:pt>
                <c:pt idx="119">
                  <c:v>7.1635192612180612E-3</c:v>
                </c:pt>
                <c:pt idx="120">
                  <c:v>1.416351925900617E-2</c:v>
                </c:pt>
                <c:pt idx="121">
                  <c:v>1.5163519262847876E-2</c:v>
                </c:pt>
                <c:pt idx="122">
                  <c:v>4.0747021821733592E-3</c:v>
                </c:pt>
                <c:pt idx="123">
                  <c:v>7.0747021864225185E-3</c:v>
                </c:pt>
                <c:pt idx="124">
                  <c:v>1.1074702187237426E-2</c:v>
                </c:pt>
                <c:pt idx="125">
                  <c:v>1.5074702188052333E-2</c:v>
                </c:pt>
                <c:pt idx="126">
                  <c:v>1.7074702181183829E-2</c:v>
                </c:pt>
                <c:pt idx="127">
                  <c:v>6.8711986188790698E-3</c:v>
                </c:pt>
                <c:pt idx="128">
                  <c:v>-8.7019459462867443E-3</c:v>
                </c:pt>
                <c:pt idx="129">
                  <c:v>2.2980540523162719E-3</c:v>
                </c:pt>
                <c:pt idx="130">
                  <c:v>-4.8796428954223699E-3</c:v>
                </c:pt>
                <c:pt idx="131">
                  <c:v>-3.8796428915806643E-3</c:v>
                </c:pt>
                <c:pt idx="132">
                  <c:v>-5.3295310994929193E-4</c:v>
                </c:pt>
                <c:pt idx="133">
                  <c:v>-3.6397015531830675E-4</c:v>
                </c:pt>
                <c:pt idx="134">
                  <c:v>6.4895996330779897E-3</c:v>
                </c:pt>
                <c:pt idx="135">
                  <c:v>1.2372749217489388E-2</c:v>
                </c:pt>
                <c:pt idx="136">
                  <c:v>-5.4371631019971122E-3</c:v>
                </c:pt>
                <c:pt idx="137">
                  <c:v>1.0445860663647794E-2</c:v>
                </c:pt>
                <c:pt idx="138">
                  <c:v>6.7149188073756978E-3</c:v>
                </c:pt>
                <c:pt idx="139">
                  <c:v>8.4695530608416315E-3</c:v>
                </c:pt>
                <c:pt idx="140">
                  <c:v>5.6284661164354866E-3</c:v>
                </c:pt>
                <c:pt idx="141">
                  <c:v>2.2910054051287626E-3</c:v>
                </c:pt>
                <c:pt idx="142">
                  <c:v>-5.9797028867104099E-3</c:v>
                </c:pt>
                <c:pt idx="143">
                  <c:v>7.8569596061221769E-5</c:v>
                </c:pt>
                <c:pt idx="144">
                  <c:v>-3.41156030183953E-3</c:v>
                </c:pt>
                <c:pt idx="145">
                  <c:v>5.0076215108731427E-3</c:v>
                </c:pt>
                <c:pt idx="147">
                  <c:v>-7.7954429384635426E-3</c:v>
                </c:pt>
                <c:pt idx="148">
                  <c:v>1.5107434502794288E-2</c:v>
                </c:pt>
                <c:pt idx="149">
                  <c:v>1.3247234584708015E-2</c:v>
                </c:pt>
                <c:pt idx="150">
                  <c:v>-2.8449760422388885E-3</c:v>
                </c:pt>
                <c:pt idx="151">
                  <c:v>-1.4244876941568518E-2</c:v>
                </c:pt>
                <c:pt idx="152">
                  <c:v>-5.9588267676172896E-4</c:v>
                </c:pt>
                <c:pt idx="153">
                  <c:v>1.8163014878129422E-3</c:v>
                </c:pt>
                <c:pt idx="154">
                  <c:v>-1.3594074874757819E-3</c:v>
                </c:pt>
                <c:pt idx="157">
                  <c:v>1.149174785147631E-2</c:v>
                </c:pt>
                <c:pt idx="158">
                  <c:v>5.5001818844583328E-3</c:v>
                </c:pt>
                <c:pt idx="159">
                  <c:v>-7.180509505712071E-3</c:v>
                </c:pt>
                <c:pt idx="160">
                  <c:v>-3.4672053160871921E-3</c:v>
                </c:pt>
                <c:pt idx="161">
                  <c:v>-3.2423140479369561E-3</c:v>
                </c:pt>
                <c:pt idx="162">
                  <c:v>5.6835551614483268E-3</c:v>
                </c:pt>
                <c:pt idx="164">
                  <c:v>8.8093198943724679E-3</c:v>
                </c:pt>
                <c:pt idx="165">
                  <c:v>-1.0409239077975342E-2</c:v>
                </c:pt>
                <c:pt idx="166">
                  <c:v>-6.594831923632985E-3</c:v>
                </c:pt>
                <c:pt idx="171">
                  <c:v>-1.9108093090186365E-2</c:v>
                </c:pt>
                <c:pt idx="172">
                  <c:v>-1.6294072673062019E-2</c:v>
                </c:pt>
                <c:pt idx="173">
                  <c:v>-2.2112444166489709E-2</c:v>
                </c:pt>
                <c:pt idx="174">
                  <c:v>-1.1149412389143867E-2</c:v>
                </c:pt>
                <c:pt idx="175">
                  <c:v>-1.2516312515007857E-2</c:v>
                </c:pt>
                <c:pt idx="176">
                  <c:v>-2.1609593379129495E-2</c:v>
                </c:pt>
                <c:pt idx="177">
                  <c:v>-2.2013889465312617E-3</c:v>
                </c:pt>
                <c:pt idx="178">
                  <c:v>-1.3067435584242507E-2</c:v>
                </c:pt>
                <c:pt idx="179">
                  <c:v>-9.6593795974279674E-3</c:v>
                </c:pt>
                <c:pt idx="182">
                  <c:v>-1.3528708429437129E-2</c:v>
                </c:pt>
                <c:pt idx="183">
                  <c:v>1.7364058737551272E-3</c:v>
                </c:pt>
                <c:pt idx="184">
                  <c:v>-7.728464441459016E-3</c:v>
                </c:pt>
                <c:pt idx="185">
                  <c:v>-5.8177719268649661E-3</c:v>
                </c:pt>
                <c:pt idx="186">
                  <c:v>-6.1877390431858172E-3</c:v>
                </c:pt>
                <c:pt idx="187">
                  <c:v>-7.1304121567809936E-3</c:v>
                </c:pt>
                <c:pt idx="188">
                  <c:v>1.1816528484880559E-3</c:v>
                </c:pt>
                <c:pt idx="189">
                  <c:v>-9.7908871921933219E-3</c:v>
                </c:pt>
                <c:pt idx="190">
                  <c:v>-7.9088718672180175E-4</c:v>
                </c:pt>
                <c:pt idx="191">
                  <c:v>2.0911280984394626E-4</c:v>
                </c:pt>
                <c:pt idx="192">
                  <c:v>-6.3287390784400703E-3</c:v>
                </c:pt>
                <c:pt idx="193">
                  <c:v>-9.3372040250055618E-4</c:v>
                </c:pt>
                <c:pt idx="194">
                  <c:v>2.2932708918809962E-3</c:v>
                </c:pt>
                <c:pt idx="195">
                  <c:v>-7.4234979676244192E-3</c:v>
                </c:pt>
                <c:pt idx="196">
                  <c:v>-7.1234979679270991E-3</c:v>
                </c:pt>
                <c:pt idx="197">
                  <c:v>-9.8844292010232745E-3</c:v>
                </c:pt>
                <c:pt idx="198">
                  <c:v>-9.2844292016286342E-3</c:v>
                </c:pt>
                <c:pt idx="199">
                  <c:v>-7.8635202113590888E-3</c:v>
                </c:pt>
                <c:pt idx="200">
                  <c:v>-4.8635202143858872E-3</c:v>
                </c:pt>
                <c:pt idx="201">
                  <c:v>-6.7921703465780234E-3</c:v>
                </c:pt>
                <c:pt idx="202">
                  <c:v>-4.4921703464732496E-3</c:v>
                </c:pt>
                <c:pt idx="203">
                  <c:v>6.1765926864779455E-4</c:v>
                </c:pt>
                <c:pt idx="204">
                  <c:v>1.3420423152664309E-2</c:v>
                </c:pt>
                <c:pt idx="205">
                  <c:v>-3.6337655267122959E-3</c:v>
                </c:pt>
                <c:pt idx="206">
                  <c:v>-1.0356789757329669E-2</c:v>
                </c:pt>
                <c:pt idx="207">
                  <c:v>-1.0410796562048102E-2</c:v>
                </c:pt>
                <c:pt idx="208">
                  <c:v>-1.021079655982457E-2</c:v>
                </c:pt>
                <c:pt idx="209">
                  <c:v>-9.4938761359981139E-3</c:v>
                </c:pt>
                <c:pt idx="210">
                  <c:v>2.9476370114323025E-3</c:v>
                </c:pt>
                <c:pt idx="211">
                  <c:v>-5.0953090205118484E-3</c:v>
                </c:pt>
                <c:pt idx="212">
                  <c:v>-6.107442555946585E-3</c:v>
                </c:pt>
                <c:pt idx="213">
                  <c:v>-7.8001225327033671E-3</c:v>
                </c:pt>
                <c:pt idx="214">
                  <c:v>-6.9309620666198821E-3</c:v>
                </c:pt>
                <c:pt idx="215">
                  <c:v>-4.7010615039268788E-3</c:v>
                </c:pt>
                <c:pt idx="216">
                  <c:v>-4.4110615003389586E-3</c:v>
                </c:pt>
                <c:pt idx="217">
                  <c:v>-6.1734614646205693E-3</c:v>
                </c:pt>
                <c:pt idx="218">
                  <c:v>-4.0335557504392675E-3</c:v>
                </c:pt>
                <c:pt idx="219">
                  <c:v>-2.6893192667299601E-3</c:v>
                </c:pt>
                <c:pt idx="220">
                  <c:v>-2.8387547340480435E-3</c:v>
                </c:pt>
                <c:pt idx="221">
                  <c:v>-2.5903858734694085E-3</c:v>
                </c:pt>
                <c:pt idx="222">
                  <c:v>6.2815998912217619E-5</c:v>
                </c:pt>
                <c:pt idx="223">
                  <c:v>-2.9252226174036888E-4</c:v>
                </c:pt>
                <c:pt idx="224">
                  <c:v>8.1553054522461033E-4</c:v>
                </c:pt>
                <c:pt idx="225">
                  <c:v>9.4418318192709266E-4</c:v>
                </c:pt>
                <c:pt idx="226">
                  <c:v>1.4485874169075513E-3</c:v>
                </c:pt>
                <c:pt idx="227">
                  <c:v>1.9062935883052828E-3</c:v>
                </c:pt>
                <c:pt idx="228">
                  <c:v>3.120278216919084E-3</c:v>
                </c:pt>
                <c:pt idx="229">
                  <c:v>2.3001401887637052E-3</c:v>
                </c:pt>
                <c:pt idx="230">
                  <c:v>6.4105042757028885E-4</c:v>
                </c:pt>
                <c:pt idx="231">
                  <c:v>-9.6684962845261513E-5</c:v>
                </c:pt>
                <c:pt idx="232">
                  <c:v>3.9384578616101368E-3</c:v>
                </c:pt>
                <c:pt idx="233">
                  <c:v>-5.2928108697980619E-3</c:v>
                </c:pt>
                <c:pt idx="234">
                  <c:v>4.0212909617926007E-3</c:v>
                </c:pt>
                <c:pt idx="235">
                  <c:v>5.1009353844419791E-3</c:v>
                </c:pt>
                <c:pt idx="236">
                  <c:v>2.963811525000179E-3</c:v>
                </c:pt>
                <c:pt idx="237">
                  <c:v>5.7650824121521088E-3</c:v>
                </c:pt>
                <c:pt idx="238">
                  <c:v>3.9508479636613247E-3</c:v>
                </c:pt>
                <c:pt idx="239">
                  <c:v>6.8252591530363477E-3</c:v>
                </c:pt>
                <c:pt idx="240">
                  <c:v>6.407418737004747E-3</c:v>
                </c:pt>
                <c:pt idx="241">
                  <c:v>5.0728143188097097E-3</c:v>
                </c:pt>
                <c:pt idx="242">
                  <c:v>-1.4462381720648093E-3</c:v>
                </c:pt>
                <c:pt idx="243">
                  <c:v>5.2215906145631902E-3</c:v>
                </c:pt>
                <c:pt idx="244">
                  <c:v>7.4242420669913545E-3</c:v>
                </c:pt>
                <c:pt idx="245">
                  <c:v>7.4242420669913545E-3</c:v>
                </c:pt>
                <c:pt idx="246">
                  <c:v>5.0037611821224653E-3</c:v>
                </c:pt>
                <c:pt idx="247">
                  <c:v>5.0037611821224653E-3</c:v>
                </c:pt>
                <c:pt idx="248">
                  <c:v>7.3825244243496541E-3</c:v>
                </c:pt>
                <c:pt idx="249">
                  <c:v>6.5506714515151665E-3</c:v>
                </c:pt>
                <c:pt idx="250">
                  <c:v>4.4584061745884529E-3</c:v>
                </c:pt>
                <c:pt idx="251">
                  <c:v>6.2020183581257549E-3</c:v>
                </c:pt>
                <c:pt idx="252">
                  <c:v>5.9692055033584018E-3</c:v>
                </c:pt>
                <c:pt idx="253">
                  <c:v>7.5248210249160841E-3</c:v>
                </c:pt>
                <c:pt idx="254">
                  <c:v>6.8441663055895108E-3</c:v>
                </c:pt>
                <c:pt idx="255">
                  <c:v>8.1234526223662312E-3</c:v>
                </c:pt>
                <c:pt idx="256">
                  <c:v>8.1234526223662312E-3</c:v>
                </c:pt>
                <c:pt idx="257">
                  <c:v>5.5433320069079861E-3</c:v>
                </c:pt>
                <c:pt idx="258">
                  <c:v>5.786371552700259E-3</c:v>
                </c:pt>
                <c:pt idx="259">
                  <c:v>8.0999267223264559E-3</c:v>
                </c:pt>
                <c:pt idx="260">
                  <c:v>7.1688681885079542E-3</c:v>
                </c:pt>
                <c:pt idx="261">
                  <c:v>8.3479374157575253E-3</c:v>
                </c:pt>
                <c:pt idx="262">
                  <c:v>7.927006588627758E-3</c:v>
                </c:pt>
                <c:pt idx="263">
                  <c:v>7.6129184371054454E-3</c:v>
                </c:pt>
                <c:pt idx="264">
                  <c:v>5.34522978369395E-3</c:v>
                </c:pt>
                <c:pt idx="265">
                  <c:v>5.9033813619404074E-3</c:v>
                </c:pt>
                <c:pt idx="266">
                  <c:v>6.4213183564082316E-3</c:v>
                </c:pt>
                <c:pt idx="267">
                  <c:v>6.4213183564082316E-3</c:v>
                </c:pt>
                <c:pt idx="268">
                  <c:v>7.5433436645692548E-3</c:v>
                </c:pt>
                <c:pt idx="269">
                  <c:v>2.7784103704807106E-3</c:v>
                </c:pt>
                <c:pt idx="270">
                  <c:v>4.0440280163938358E-3</c:v>
                </c:pt>
                <c:pt idx="271">
                  <c:v>4.7060646869858253E-3</c:v>
                </c:pt>
                <c:pt idx="272">
                  <c:v>5.3004480820406097E-3</c:v>
                </c:pt>
                <c:pt idx="273">
                  <c:v>4.4539037024906719E-3</c:v>
                </c:pt>
                <c:pt idx="274">
                  <c:v>4.5439037038550595E-3</c:v>
                </c:pt>
                <c:pt idx="275">
                  <c:v>4.8350095100696128E-3</c:v>
                </c:pt>
                <c:pt idx="276">
                  <c:v>5.1350095097669329E-3</c:v>
                </c:pt>
                <c:pt idx="277">
                  <c:v>5.6350095116877857E-3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27-4F9B-B3AA-85311FC5A320}"/>
            </c:ext>
          </c:extLst>
        </c:ser>
        <c:ser>
          <c:idx val="7"/>
          <c:order val="1"/>
          <c:tx>
            <c:strRef>
              <c:f>'A (old2)'!$W$1</c:f>
              <c:strCache>
                <c:ptCount val="1"/>
                <c:pt idx="0">
                  <c:v>Q_fit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(old2)'!$Z$21:$Z$298</c:f>
              <c:numCache>
                <c:formatCode>General</c:formatCode>
                <c:ptCount val="278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</c:numCache>
            </c:numRef>
          </c:xVal>
          <c:yVal>
            <c:numRef>
              <c:f>'A (old2)'!$AH$21:$AH$298</c:f>
              <c:numCache>
                <c:formatCode>General</c:formatCode>
                <c:ptCount val="278"/>
                <c:pt idx="0">
                  <c:v>-3.6361837757376701E-3</c:v>
                </c:pt>
                <c:pt idx="1">
                  <c:v>-7.1644859437696405E-3</c:v>
                </c:pt>
                <c:pt idx="2">
                  <c:v>-7.5154797502821414E-3</c:v>
                </c:pt>
                <c:pt idx="3">
                  <c:v>-7.6554114496883586E-3</c:v>
                </c:pt>
                <c:pt idx="4">
                  <c:v>-5.8985136154833806E-3</c:v>
                </c:pt>
                <c:pt idx="5">
                  <c:v>-4.9207276975175305E-3</c:v>
                </c:pt>
                <c:pt idx="6">
                  <c:v>2.4180474791690547E-3</c:v>
                </c:pt>
                <c:pt idx="7">
                  <c:v>7.229137120144934E-3</c:v>
                </c:pt>
                <c:pt idx="8">
                  <c:v>7.2384547943759063E-3</c:v>
                </c:pt>
                <c:pt idx="9">
                  <c:v>7.2406617593732056E-3</c:v>
                </c:pt>
                <c:pt idx="10">
                  <c:v>7.2411026189351376E-3</c:v>
                </c:pt>
                <c:pt idx="11">
                  <c:v>7.2455014203509629E-3</c:v>
                </c:pt>
                <c:pt idx="12">
                  <c:v>7.2476941332955342E-3</c:v>
                </c:pt>
                <c:pt idx="13">
                  <c:v>7.2546807676251547E-3</c:v>
                </c:pt>
                <c:pt idx="14">
                  <c:v>7.2568546786180022E-3</c:v>
                </c:pt>
                <c:pt idx="15">
                  <c:v>7.2590240968706888E-3</c:v>
                </c:pt>
                <c:pt idx="16">
                  <c:v>7.2659359720029541E-3</c:v>
                </c:pt>
                <c:pt idx="17">
                  <c:v>7.2659359720029541E-3</c:v>
                </c:pt>
                <c:pt idx="18">
                  <c:v>7.2659359720029541E-3</c:v>
                </c:pt>
                <c:pt idx="19">
                  <c:v>7.2659359720029541E-3</c:v>
                </c:pt>
                <c:pt idx="20">
                  <c:v>7.2659359720029541E-3</c:v>
                </c:pt>
                <c:pt idx="21">
                  <c:v>7.2680864531885049E-3</c:v>
                </c:pt>
                <c:pt idx="22">
                  <c:v>7.2791958741820649E-3</c:v>
                </c:pt>
                <c:pt idx="23">
                  <c:v>7.2791958741820649E-3</c:v>
                </c:pt>
                <c:pt idx="24">
                  <c:v>7.2791958741820649E-3</c:v>
                </c:pt>
                <c:pt idx="25">
                  <c:v>7.2791958741820649E-3</c:v>
                </c:pt>
                <c:pt idx="26">
                  <c:v>7.3460008161504936E-3</c:v>
                </c:pt>
                <c:pt idx="27">
                  <c:v>7.3765724755716078E-3</c:v>
                </c:pt>
                <c:pt idx="28">
                  <c:v>7.3803563810989478E-3</c:v>
                </c:pt>
                <c:pt idx="29">
                  <c:v>7.39418714851696E-3</c:v>
                </c:pt>
                <c:pt idx="30">
                  <c:v>7.3960355912734144E-3</c:v>
                </c:pt>
                <c:pt idx="31">
                  <c:v>7.3964046897253052E-3</c:v>
                </c:pt>
                <c:pt idx="32">
                  <c:v>7.6949106772720832E-3</c:v>
                </c:pt>
                <c:pt idx="33">
                  <c:v>7.2104011695879764E-3</c:v>
                </c:pt>
                <c:pt idx="34">
                  <c:v>7.2104011695879764E-3</c:v>
                </c:pt>
                <c:pt idx="35">
                  <c:v>7.2104011695879764E-3</c:v>
                </c:pt>
                <c:pt idx="36">
                  <c:v>7.2078550039519343E-3</c:v>
                </c:pt>
                <c:pt idx="37">
                  <c:v>7.2078550039519343E-3</c:v>
                </c:pt>
                <c:pt idx="38">
                  <c:v>7.2078550039519343E-3</c:v>
                </c:pt>
                <c:pt idx="39">
                  <c:v>7.2078550039519343E-3</c:v>
                </c:pt>
                <c:pt idx="40">
                  <c:v>7.2078550039519343E-3</c:v>
                </c:pt>
                <c:pt idx="41">
                  <c:v>7.2078550039519343E-3</c:v>
                </c:pt>
                <c:pt idx="42">
                  <c:v>7.2053026546637436E-3</c:v>
                </c:pt>
                <c:pt idx="43">
                  <c:v>7.2053026546637436E-3</c:v>
                </c:pt>
                <c:pt idx="44">
                  <c:v>7.2053026546637436E-3</c:v>
                </c:pt>
                <c:pt idx="45">
                  <c:v>7.2053026546637436E-3</c:v>
                </c:pt>
                <c:pt idx="46">
                  <c:v>7.2053026546637436E-3</c:v>
                </c:pt>
                <c:pt idx="47">
                  <c:v>7.2053026546637436E-3</c:v>
                </c:pt>
                <c:pt idx="48">
                  <c:v>7.2053026546637436E-3</c:v>
                </c:pt>
                <c:pt idx="49">
                  <c:v>7.2027441265428514E-3</c:v>
                </c:pt>
                <c:pt idx="50">
                  <c:v>7.2027441265428514E-3</c:v>
                </c:pt>
                <c:pt idx="51">
                  <c:v>7.2027441265428514E-3</c:v>
                </c:pt>
                <c:pt idx="52">
                  <c:v>7.2027441265428514E-3</c:v>
                </c:pt>
                <c:pt idx="53">
                  <c:v>7.202231679884135E-3</c:v>
                </c:pt>
                <c:pt idx="54">
                  <c:v>7.202231679884135E-3</c:v>
                </c:pt>
                <c:pt idx="55">
                  <c:v>7.202231679884135E-3</c:v>
                </c:pt>
                <c:pt idx="56">
                  <c:v>7.1996657435511686E-3</c:v>
                </c:pt>
                <c:pt idx="57">
                  <c:v>7.1996657435511686E-3</c:v>
                </c:pt>
                <c:pt idx="58">
                  <c:v>7.1996657435511686E-3</c:v>
                </c:pt>
                <c:pt idx="59">
                  <c:v>7.1996657435511686E-3</c:v>
                </c:pt>
                <c:pt idx="60">
                  <c:v>7.1996657435511686E-3</c:v>
                </c:pt>
                <c:pt idx="61">
                  <c:v>7.1996657435511686E-3</c:v>
                </c:pt>
                <c:pt idx="62">
                  <c:v>7.1996657435511686E-3</c:v>
                </c:pt>
                <c:pt idx="63">
                  <c:v>7.1919309450820534E-3</c:v>
                </c:pt>
                <c:pt idx="64">
                  <c:v>7.1919309450820534E-3</c:v>
                </c:pt>
                <c:pt idx="65">
                  <c:v>7.1919309450820534E-3</c:v>
                </c:pt>
                <c:pt idx="66">
                  <c:v>7.1903773353871447E-3</c:v>
                </c:pt>
                <c:pt idx="67">
                  <c:v>7.1830978975750146E-3</c:v>
                </c:pt>
                <c:pt idx="68">
                  <c:v>7.1830978975750146E-3</c:v>
                </c:pt>
                <c:pt idx="69">
                  <c:v>7.1830978975750146E-3</c:v>
                </c:pt>
                <c:pt idx="70">
                  <c:v>7.1830978975750146E-3</c:v>
                </c:pt>
                <c:pt idx="71">
                  <c:v>7.1502835902339835E-3</c:v>
                </c:pt>
                <c:pt idx="72">
                  <c:v>7.1502835902339835E-3</c:v>
                </c:pt>
                <c:pt idx="73">
                  <c:v>7.1475964516358225E-3</c:v>
                </c:pt>
                <c:pt idx="74">
                  <c:v>7.1475964516358225E-3</c:v>
                </c:pt>
                <c:pt idx="75">
                  <c:v>7.1475964516358225E-3</c:v>
                </c:pt>
                <c:pt idx="76">
                  <c:v>7.1247854226688962E-3</c:v>
                </c:pt>
                <c:pt idx="77">
                  <c:v>7.0981954078638077E-3</c:v>
                </c:pt>
                <c:pt idx="78">
                  <c:v>7.0567031395986175E-3</c:v>
                </c:pt>
                <c:pt idx="79">
                  <c:v>6.8706258326251901E-3</c:v>
                </c:pt>
                <c:pt idx="80">
                  <c:v>6.8699793197898769E-3</c:v>
                </c:pt>
                <c:pt idx="81">
                  <c:v>6.8393454687899567E-3</c:v>
                </c:pt>
                <c:pt idx="82">
                  <c:v>6.7548609870296062E-3</c:v>
                </c:pt>
                <c:pt idx="83">
                  <c:v>6.7514385873229761E-3</c:v>
                </c:pt>
                <c:pt idx="84">
                  <c:v>6.7507534749546043E-3</c:v>
                </c:pt>
                <c:pt idx="85">
                  <c:v>6.6592034808744816E-3</c:v>
                </c:pt>
                <c:pt idx="86">
                  <c:v>6.6556393001563664E-3</c:v>
                </c:pt>
                <c:pt idx="87">
                  <c:v>6.6363052605782355E-3</c:v>
                </c:pt>
                <c:pt idx="88">
                  <c:v>6.5833002587688105E-3</c:v>
                </c:pt>
                <c:pt idx="89">
                  <c:v>6.5367114641757158E-3</c:v>
                </c:pt>
                <c:pt idx="90">
                  <c:v>6.5089913824120139E-3</c:v>
                </c:pt>
                <c:pt idx="91">
                  <c:v>6.4450936393207299E-3</c:v>
                </c:pt>
                <c:pt idx="92">
                  <c:v>6.2909632726364101E-3</c:v>
                </c:pt>
                <c:pt idx="93">
                  <c:v>6.2909632726364101E-3</c:v>
                </c:pt>
                <c:pt idx="94">
                  <c:v>5.8739806218185463E-3</c:v>
                </c:pt>
                <c:pt idx="95">
                  <c:v>5.8739806218185463E-3</c:v>
                </c:pt>
                <c:pt idx="96">
                  <c:v>5.8554315838480015E-3</c:v>
                </c:pt>
                <c:pt idx="97">
                  <c:v>5.8554315838480015E-3</c:v>
                </c:pt>
                <c:pt idx="98">
                  <c:v>5.8554315838480015E-3</c:v>
                </c:pt>
                <c:pt idx="99">
                  <c:v>5.8554315838480015E-3</c:v>
                </c:pt>
                <c:pt idx="100">
                  <c:v>5.8554315838480015E-3</c:v>
                </c:pt>
                <c:pt idx="101">
                  <c:v>5.8554315838480015E-3</c:v>
                </c:pt>
                <c:pt idx="102">
                  <c:v>5.8510059723746568E-3</c:v>
                </c:pt>
                <c:pt idx="103">
                  <c:v>5.8510059723746568E-3</c:v>
                </c:pt>
                <c:pt idx="104">
                  <c:v>5.8510059723746568E-3</c:v>
                </c:pt>
                <c:pt idx="105">
                  <c:v>5.8510059723746568E-3</c:v>
                </c:pt>
                <c:pt idx="106">
                  <c:v>5.8510059723746568E-3</c:v>
                </c:pt>
                <c:pt idx="107">
                  <c:v>5.8510059723746568E-3</c:v>
                </c:pt>
                <c:pt idx="108">
                  <c:v>5.8510059723746568E-3</c:v>
                </c:pt>
                <c:pt idx="109">
                  <c:v>5.8510059723746568E-3</c:v>
                </c:pt>
                <c:pt idx="110">
                  <c:v>5.8456906035427294E-3</c:v>
                </c:pt>
                <c:pt idx="111">
                  <c:v>5.8421442215630878E-3</c:v>
                </c:pt>
                <c:pt idx="112">
                  <c:v>5.8421442215630878E-3</c:v>
                </c:pt>
                <c:pt idx="113">
                  <c:v>5.8421442215630878E-3</c:v>
                </c:pt>
                <c:pt idx="114">
                  <c:v>5.8368204546479577E-3</c:v>
                </c:pt>
                <c:pt idx="115">
                  <c:v>5.8368204546479577E-3</c:v>
                </c:pt>
                <c:pt idx="116">
                  <c:v>5.8368204546479577E-3</c:v>
                </c:pt>
                <c:pt idx="117">
                  <c:v>5.8368204546479577E-3</c:v>
                </c:pt>
                <c:pt idx="118">
                  <c:v>5.8368204546479577E-3</c:v>
                </c:pt>
                <c:pt idx="119">
                  <c:v>5.8368204546479577E-3</c:v>
                </c:pt>
                <c:pt idx="120">
                  <c:v>5.8368204546479577E-3</c:v>
                </c:pt>
                <c:pt idx="121">
                  <c:v>5.8368204546479577E-3</c:v>
                </c:pt>
                <c:pt idx="122">
                  <c:v>5.8323801465251825E-3</c:v>
                </c:pt>
                <c:pt idx="123">
                  <c:v>5.8323801465251825E-3</c:v>
                </c:pt>
                <c:pt idx="124">
                  <c:v>5.8323801465251825E-3</c:v>
                </c:pt>
                <c:pt idx="125">
                  <c:v>5.8323801465251825E-3</c:v>
                </c:pt>
                <c:pt idx="126">
                  <c:v>5.8323801465251825E-3</c:v>
                </c:pt>
                <c:pt idx="127">
                  <c:v>5.7617668165986565E-3</c:v>
                </c:pt>
                <c:pt idx="128">
                  <c:v>5.7428540692504113E-3</c:v>
                </c:pt>
                <c:pt idx="129">
                  <c:v>5.7428540692504113E-3</c:v>
                </c:pt>
                <c:pt idx="130">
                  <c:v>5.7338273805975469E-3</c:v>
                </c:pt>
                <c:pt idx="131">
                  <c:v>5.7338273805975469E-3</c:v>
                </c:pt>
                <c:pt idx="132">
                  <c:v>5.7311167940547782E-3</c:v>
                </c:pt>
                <c:pt idx="133">
                  <c:v>5.7193572163390955E-3</c:v>
                </c:pt>
                <c:pt idx="134">
                  <c:v>5.6812139664435711E-3</c:v>
                </c:pt>
                <c:pt idx="135">
                  <c:v>5.4033929827364893E-3</c:v>
                </c:pt>
                <c:pt idx="136">
                  <c:v>5.3387786871981627E-3</c:v>
                </c:pt>
                <c:pt idx="137">
                  <c:v>5.2679078590585817E-3</c:v>
                </c:pt>
                <c:pt idx="138">
                  <c:v>5.1848487459458994E-3</c:v>
                </c:pt>
                <c:pt idx="139">
                  <c:v>5.0176175652448113E-3</c:v>
                </c:pt>
                <c:pt idx="140">
                  <c:v>4.8818014174645333E-3</c:v>
                </c:pt>
                <c:pt idx="141">
                  <c:v>3.8374797415893966E-3</c:v>
                </c:pt>
                <c:pt idx="142">
                  <c:v>1.8771528032333279E-3</c:v>
                </c:pt>
                <c:pt idx="143">
                  <c:v>-5.5855658463844083E-4</c:v>
                </c:pt>
                <c:pt idx="144">
                  <c:v>-5.7351781374932547E-4</c:v>
                </c:pt>
                <c:pt idx="145">
                  <c:v>-5.9313220654636184E-4</c:v>
                </c:pt>
                <c:pt idx="146">
                  <c:v>-1.6567340556797221E-3</c:v>
                </c:pt>
                <c:pt idx="147">
                  <c:v>-2.0700321133520039E-3</c:v>
                </c:pt>
                <c:pt idx="148">
                  <c:v>-2.1652378833996689E-3</c:v>
                </c:pt>
                <c:pt idx="149">
                  <c:v>-4.6384543302364955E-3</c:v>
                </c:pt>
                <c:pt idx="150">
                  <c:v>-4.6414591730516404E-3</c:v>
                </c:pt>
                <c:pt idx="151">
                  <c:v>-4.8397593944516891E-3</c:v>
                </c:pt>
                <c:pt idx="152">
                  <c:v>-4.8882209567147703E-3</c:v>
                </c:pt>
                <c:pt idx="153">
                  <c:v>-4.9002669384041906E-3</c:v>
                </c:pt>
                <c:pt idx="154">
                  <c:v>-4.9242756867117869E-3</c:v>
                </c:pt>
                <c:pt idx="155">
                  <c:v>-5.0571225329872098E-3</c:v>
                </c:pt>
                <c:pt idx="156">
                  <c:v>-5.0598993277889059E-3</c:v>
                </c:pt>
                <c:pt idx="157">
                  <c:v>-5.0687745605455144E-3</c:v>
                </c:pt>
                <c:pt idx="158">
                  <c:v>-5.0864769942296712E-3</c:v>
                </c:pt>
                <c:pt idx="159">
                  <c:v>-5.1008130882618137E-3</c:v>
                </c:pt>
                <c:pt idx="160">
                  <c:v>-5.6510326745154368E-3</c:v>
                </c:pt>
                <c:pt idx="161">
                  <c:v>-5.6660349482690574E-3</c:v>
                </c:pt>
                <c:pt idx="162">
                  <c:v>-5.7145066115622378E-3</c:v>
                </c:pt>
                <c:pt idx="163">
                  <c:v>-5.7149834204372465E-3</c:v>
                </c:pt>
                <c:pt idx="164">
                  <c:v>-5.7164134816328977E-3</c:v>
                </c:pt>
                <c:pt idx="165">
                  <c:v>-5.7168900468928755E-3</c:v>
                </c:pt>
                <c:pt idx="166">
                  <c:v>-5.721652350198783E-3</c:v>
                </c:pt>
                <c:pt idx="167">
                  <c:v>-5.8248850124181838E-3</c:v>
                </c:pt>
                <c:pt idx="168">
                  <c:v>-5.834585498008308E-3</c:v>
                </c:pt>
                <c:pt idx="169">
                  <c:v>-5.9067146662932718E-3</c:v>
                </c:pt>
                <c:pt idx="170">
                  <c:v>-5.9328142134869267E-3</c:v>
                </c:pt>
                <c:pt idx="171">
                  <c:v>-6.0190778223995394E-3</c:v>
                </c:pt>
                <c:pt idx="172">
                  <c:v>-6.0234400212561927E-3</c:v>
                </c:pt>
                <c:pt idx="173">
                  <c:v>-6.0979578793972393E-3</c:v>
                </c:pt>
                <c:pt idx="174">
                  <c:v>-6.3935581530483142E-3</c:v>
                </c:pt>
                <c:pt idx="175">
                  <c:v>-6.4254566940525268E-3</c:v>
                </c:pt>
                <c:pt idx="176">
                  <c:v>-6.4273423681753305E-3</c:v>
                </c:pt>
                <c:pt idx="177">
                  <c:v>-6.4352462030790444E-3</c:v>
                </c:pt>
                <c:pt idx="178">
                  <c:v>-6.4725293609026501E-3</c:v>
                </c:pt>
                <c:pt idx="179">
                  <c:v>-6.4802845345694627E-3</c:v>
                </c:pt>
                <c:pt idx="180">
                  <c:v>-6.501569811652827E-3</c:v>
                </c:pt>
                <c:pt idx="181">
                  <c:v>-6.501569811652827E-3</c:v>
                </c:pt>
                <c:pt idx="182">
                  <c:v>-6.5052198478063299E-3</c:v>
                </c:pt>
                <c:pt idx="183">
                  <c:v>-6.5769977633168735E-3</c:v>
                </c:pt>
                <c:pt idx="184">
                  <c:v>-6.597028857172363E-3</c:v>
                </c:pt>
                <c:pt idx="185">
                  <c:v>-6.6210250681007334E-3</c:v>
                </c:pt>
                <c:pt idx="186">
                  <c:v>-6.6498659985144313E-3</c:v>
                </c:pt>
                <c:pt idx="187">
                  <c:v>-7.0332070596400686E-3</c:v>
                </c:pt>
                <c:pt idx="188">
                  <c:v>-7.0401914267678939E-3</c:v>
                </c:pt>
                <c:pt idx="189">
                  <c:v>-7.084666801624599E-3</c:v>
                </c:pt>
                <c:pt idx="190">
                  <c:v>-7.084666801624599E-3</c:v>
                </c:pt>
                <c:pt idx="191">
                  <c:v>-7.084666801624599E-3</c:v>
                </c:pt>
                <c:pt idx="192">
                  <c:v>-7.1349922075561066E-3</c:v>
                </c:pt>
                <c:pt idx="193">
                  <c:v>-7.4592862754016961E-3</c:v>
                </c:pt>
                <c:pt idx="194">
                  <c:v>-7.4854613216136434E-3</c:v>
                </c:pt>
                <c:pt idx="195">
                  <c:v>-7.5763843281326463E-3</c:v>
                </c:pt>
                <c:pt idx="196">
                  <c:v>-7.5763843281326463E-3</c:v>
                </c:pt>
                <c:pt idx="197">
                  <c:v>-7.6601051392013019E-3</c:v>
                </c:pt>
                <c:pt idx="198">
                  <c:v>-7.6601051392013019E-3</c:v>
                </c:pt>
                <c:pt idx="199">
                  <c:v>-7.6836646742857433E-3</c:v>
                </c:pt>
                <c:pt idx="200">
                  <c:v>-7.6836646742857433E-3</c:v>
                </c:pt>
                <c:pt idx="201">
                  <c:v>-7.6483077728894157E-3</c:v>
                </c:pt>
                <c:pt idx="202">
                  <c:v>-7.6483077728894157E-3</c:v>
                </c:pt>
                <c:pt idx="203">
                  <c:v>-7.4708396469249008E-3</c:v>
                </c:pt>
                <c:pt idx="204">
                  <c:v>-7.4581836932974413E-3</c:v>
                </c:pt>
                <c:pt idx="205">
                  <c:v>-7.0643635787396132E-3</c:v>
                </c:pt>
                <c:pt idx="206">
                  <c:v>-7.0499736185906745E-3</c:v>
                </c:pt>
                <c:pt idx="207">
                  <c:v>-7.0074122673728723E-3</c:v>
                </c:pt>
                <c:pt idx="208">
                  <c:v>-7.0074122673728723E-3</c:v>
                </c:pt>
                <c:pt idx="209">
                  <c:v>-6.9494350976456332E-3</c:v>
                </c:pt>
                <c:pt idx="210">
                  <c:v>-6.6144005035245618E-3</c:v>
                </c:pt>
                <c:pt idx="211">
                  <c:v>-6.5805829105467437E-3</c:v>
                </c:pt>
                <c:pt idx="212">
                  <c:v>-5.0919992619202284E-3</c:v>
                </c:pt>
                <c:pt idx="213">
                  <c:v>-5.0200456622651575E-3</c:v>
                </c:pt>
                <c:pt idx="214">
                  <c:v>-4.0859529439563188E-3</c:v>
                </c:pt>
                <c:pt idx="215">
                  <c:v>-3.6656614005439172E-3</c:v>
                </c:pt>
                <c:pt idx="216">
                  <c:v>-3.6656614005439172E-3</c:v>
                </c:pt>
                <c:pt idx="217">
                  <c:v>-2.9661571150936977E-3</c:v>
                </c:pt>
                <c:pt idx="218">
                  <c:v>-2.6903751344486944E-3</c:v>
                </c:pt>
                <c:pt idx="219">
                  <c:v>-2.6554983262080958E-3</c:v>
                </c:pt>
                <c:pt idx="220">
                  <c:v>-1.5499989488941483E-3</c:v>
                </c:pt>
                <c:pt idx="221">
                  <c:v>-1.4967983948942862E-3</c:v>
                </c:pt>
                <c:pt idx="222">
                  <c:v>-1.3076536193371349E-3</c:v>
                </c:pt>
                <c:pt idx="223">
                  <c:v>-1.9531553694931771E-4</c:v>
                </c:pt>
                <c:pt idx="224">
                  <c:v>-1.8289793042821075E-4</c:v>
                </c:pt>
                <c:pt idx="225">
                  <c:v>-1.7435652354940245E-4</c:v>
                </c:pt>
                <c:pt idx="226">
                  <c:v>-1.9235778806871635E-5</c:v>
                </c:pt>
                <c:pt idx="227">
                  <c:v>-5.9322101117960446E-6</c:v>
                </c:pt>
                <c:pt idx="228">
                  <c:v>2.8538105610815632E-5</c:v>
                </c:pt>
                <c:pt idx="229">
                  <c:v>2.9322149424766026E-5</c:v>
                </c:pt>
                <c:pt idx="230">
                  <c:v>3.4114955404298652E-4</c:v>
                </c:pt>
                <c:pt idx="231">
                  <c:v>1.3201927086473162E-3</c:v>
                </c:pt>
                <c:pt idx="232">
                  <c:v>1.4759072263883274E-3</c:v>
                </c:pt>
                <c:pt idx="233">
                  <c:v>1.6463419367498718E-3</c:v>
                </c:pt>
                <c:pt idx="234">
                  <c:v>3.0910647556849813E-3</c:v>
                </c:pt>
                <c:pt idx="235">
                  <c:v>3.0919076772144677E-3</c:v>
                </c:pt>
                <c:pt idx="236">
                  <c:v>3.1087657824860988E-3</c:v>
                </c:pt>
                <c:pt idx="237">
                  <c:v>3.1761902393638288E-3</c:v>
                </c:pt>
                <c:pt idx="238">
                  <c:v>3.2553906489246665E-3</c:v>
                </c:pt>
                <c:pt idx="239">
                  <c:v>4.4138656867136437E-3</c:v>
                </c:pt>
                <c:pt idx="240">
                  <c:v>4.4827643528005806E-3</c:v>
                </c:pt>
                <c:pt idx="241">
                  <c:v>4.6158541018013572E-3</c:v>
                </c:pt>
                <c:pt idx="242">
                  <c:v>4.684102662351107E-3</c:v>
                </c:pt>
                <c:pt idx="243">
                  <c:v>4.7051777648250146E-3</c:v>
                </c:pt>
                <c:pt idx="244">
                  <c:v>4.8704702873335467E-3</c:v>
                </c:pt>
                <c:pt idx="245">
                  <c:v>4.8704702873335467E-3</c:v>
                </c:pt>
                <c:pt idx="246">
                  <c:v>4.8712725899594566E-3</c:v>
                </c:pt>
                <c:pt idx="247">
                  <c:v>4.8712725899594566E-3</c:v>
                </c:pt>
                <c:pt idx="248">
                  <c:v>5.955990729430225E-3</c:v>
                </c:pt>
                <c:pt idx="249">
                  <c:v>5.9710195932293486E-3</c:v>
                </c:pt>
                <c:pt idx="250">
                  <c:v>6.4512942737787217E-3</c:v>
                </c:pt>
                <c:pt idx="251">
                  <c:v>6.4687068143882099E-3</c:v>
                </c:pt>
                <c:pt idx="252">
                  <c:v>7.1758673635735062E-3</c:v>
                </c:pt>
                <c:pt idx="253">
                  <c:v>7.2698550043880095E-3</c:v>
                </c:pt>
                <c:pt idx="254">
                  <c:v>7.405611707524325E-3</c:v>
                </c:pt>
                <c:pt idx="255">
                  <c:v>7.4059756491998306E-3</c:v>
                </c:pt>
                <c:pt idx="256">
                  <c:v>7.4059756491998306E-3</c:v>
                </c:pt>
                <c:pt idx="257">
                  <c:v>7.6965215756980548E-3</c:v>
                </c:pt>
                <c:pt idx="258">
                  <c:v>7.7027235861593154E-3</c:v>
                </c:pt>
                <c:pt idx="259">
                  <c:v>7.681769150936239E-3</c:v>
                </c:pt>
                <c:pt idx="260">
                  <c:v>7.0902685953838657E-3</c:v>
                </c:pt>
                <c:pt idx="261">
                  <c:v>7.0897053996612468E-3</c:v>
                </c:pt>
                <c:pt idx="262">
                  <c:v>7.0891419657431167E-3</c:v>
                </c:pt>
                <c:pt idx="263">
                  <c:v>7.0560567833331542E-3</c:v>
                </c:pt>
                <c:pt idx="264">
                  <c:v>5.9717320112256771E-3</c:v>
                </c:pt>
                <c:pt idx="265">
                  <c:v>5.7814092666925564E-3</c:v>
                </c:pt>
                <c:pt idx="266">
                  <c:v>5.7535606066289879E-3</c:v>
                </c:pt>
                <c:pt idx="267">
                  <c:v>5.7535606066289879E-3</c:v>
                </c:pt>
                <c:pt idx="268">
                  <c:v>5.5179198882269881E-3</c:v>
                </c:pt>
                <c:pt idx="269">
                  <c:v>4.5130064142005766E-3</c:v>
                </c:pt>
                <c:pt idx="270">
                  <c:v>4.2971519467517984E-3</c:v>
                </c:pt>
                <c:pt idx="271">
                  <c:v>4.280611907043751E-3</c:v>
                </c:pt>
                <c:pt idx="272">
                  <c:v>4.2754406118248114E-3</c:v>
                </c:pt>
                <c:pt idx="273">
                  <c:v>4.1405844961822048E-3</c:v>
                </c:pt>
                <c:pt idx="274">
                  <c:v>4.1405844961822048E-3</c:v>
                </c:pt>
                <c:pt idx="275">
                  <c:v>4.0864387829304578E-3</c:v>
                </c:pt>
                <c:pt idx="276">
                  <c:v>4.0864387829304578E-3</c:v>
                </c:pt>
                <c:pt idx="277">
                  <c:v>4.0864387829304578E-3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27-4F9B-B3AA-85311FC5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980256"/>
        <c:axId val="1"/>
      </c:scatterChart>
      <c:valAx>
        <c:axId val="66598025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614424633702398"/>
              <c:y val="0.934385682104697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856960408684551E-3"/>
              <c:y val="0.41469926495408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9802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7892773939656008"/>
          <c:y val="0.93438568210469752"/>
          <c:w val="0.14942542143917836"/>
          <c:h val="5.24934383202099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2201877670489962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142771389577153E-2"/>
          <c:y val="0.13881019830028329"/>
          <c:w val="0.90621904687006927"/>
          <c:h val="0.70821529745042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D!$H$20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AD-47C5-8588-75CAE2D0101C}"/>
            </c:ext>
          </c:extLst>
        </c:ser>
        <c:ser>
          <c:idx val="1"/>
          <c:order val="1"/>
          <c:tx>
            <c:strRef>
              <c:f>D!$I$20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AD-47C5-8588-75CAE2D0101C}"/>
            </c:ext>
          </c:extLst>
        </c:ser>
        <c:ser>
          <c:idx val="2"/>
          <c:order val="2"/>
          <c:tx>
            <c:strRef>
              <c:f>D!$J$20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5.6728360000051907</c:v>
                </c:pt>
                <c:pt idx="202">
                  <c:v>5.6751360000052955</c:v>
                </c:pt>
                <c:pt idx="207">
                  <c:v>6.4311000000016065</c:v>
                </c:pt>
                <c:pt idx="208">
                  <c:v>6.4313000000038301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AD-47C5-8588-75CAE2D0101C}"/>
            </c:ext>
          </c:extLst>
        </c:ser>
        <c:ser>
          <c:idx val="3"/>
          <c:order val="3"/>
          <c:tx>
            <c:strRef>
              <c:f>D!$K$20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1.2501999997766688E-2</c:v>
                </c:pt>
                <c:pt idx="261">
                  <c:v>1.3163000003260095E-2</c:v>
                </c:pt>
                <c:pt idx="262">
                  <c:v>1.41589999984717E-2</c:v>
                </c:pt>
                <c:pt idx="263">
                  <c:v>1.4740000005986076E-2</c:v>
                </c:pt>
                <c:pt idx="264">
                  <c:v>1.4740000005986076E-2</c:v>
                </c:pt>
                <c:pt idx="265">
                  <c:v>1.6387000003305729E-2</c:v>
                </c:pt>
                <c:pt idx="266">
                  <c:v>1.374999999825377E-2</c:v>
                </c:pt>
                <c:pt idx="267">
                  <c:v>1.5460000002349261E-2</c:v>
                </c:pt>
                <c:pt idx="268">
                  <c:v>1.6155999997863546E-2</c:v>
                </c:pt>
                <c:pt idx="269">
                  <c:v>1.6760999998950865E-2</c:v>
                </c:pt>
                <c:pt idx="270">
                  <c:v>1.6281000003800727E-2</c:v>
                </c:pt>
                <c:pt idx="271">
                  <c:v>1.6683000001648907E-2</c:v>
                </c:pt>
                <c:pt idx="272">
                  <c:v>1.6983000001346227E-2</c:v>
                </c:pt>
                <c:pt idx="273">
                  <c:v>1.748300000326708E-2</c:v>
                </c:pt>
                <c:pt idx="274">
                  <c:v>1.38000000079046E-2</c:v>
                </c:pt>
                <c:pt idx="275">
                  <c:v>1.8110000004526228E-2</c:v>
                </c:pt>
                <c:pt idx="276">
                  <c:v>1.8021000003500376E-2</c:v>
                </c:pt>
                <c:pt idx="277">
                  <c:v>1.7588000002433546E-2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AD-47C5-8588-75CAE2D0101C}"/>
            </c:ext>
          </c:extLst>
        </c:ser>
        <c:ser>
          <c:idx val="4"/>
          <c:order val="4"/>
          <c:tx>
            <c:strRef>
              <c:f>D!$L$20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D!$L$21:$L$987</c:f>
              <c:numCache>
                <c:formatCode>General</c:formatCode>
                <c:ptCount val="967"/>
                <c:pt idx="278">
                  <c:v>0.20718399999896064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AD-47C5-8588-75CAE2D0101C}"/>
            </c:ext>
          </c:extLst>
        </c:ser>
        <c:ser>
          <c:idx val="5"/>
          <c:order val="5"/>
          <c:tx>
            <c:strRef>
              <c:f>D!$M$20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AD-47C5-8588-75CAE2D0101C}"/>
            </c:ext>
          </c:extLst>
        </c:ser>
        <c:ser>
          <c:idx val="6"/>
          <c:order val="6"/>
          <c:tx>
            <c:strRef>
              <c:f>D!$N$20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D!$N$21:$N$987</c:f>
              <c:numCache>
                <c:formatCode>General</c:formatCode>
                <c:ptCount val="967"/>
                <c:pt idx="214">
                  <c:v>-3.3003104555830567E-2</c:v>
                </c:pt>
                <c:pt idx="215">
                  <c:v>-3.1121554221760606E-2</c:v>
                </c:pt>
                <c:pt idx="216">
                  <c:v>-3.1121554221760606E-2</c:v>
                </c:pt>
                <c:pt idx="217">
                  <c:v>-2.8178216147302607E-2</c:v>
                </c:pt>
                <c:pt idx="218">
                  <c:v>-2.7072187251065069E-2</c:v>
                </c:pt>
                <c:pt idx="219">
                  <c:v>-2.6934258941651926E-2</c:v>
                </c:pt>
                <c:pt idx="220">
                  <c:v>-2.275737334527253E-2</c:v>
                </c:pt>
                <c:pt idx="221">
                  <c:v>-2.2564794196280588E-2</c:v>
                </c:pt>
                <c:pt idx="222">
                  <c:v>-2.1885562332944128E-2</c:v>
                </c:pt>
                <c:pt idx="223">
                  <c:v>-1.8041786615902153E-2</c:v>
                </c:pt>
                <c:pt idx="224">
                  <c:v>-1.8000147880984974E-2</c:v>
                </c:pt>
                <c:pt idx="225">
                  <c:v>-1.7971521250729414E-2</c:v>
                </c:pt>
                <c:pt idx="226">
                  <c:v>-1.7453639485197028E-2</c:v>
                </c:pt>
                <c:pt idx="227">
                  <c:v>-1.7409398329347528E-2</c:v>
                </c:pt>
                <c:pt idx="228">
                  <c:v>-1.7294891808325288E-2</c:v>
                </c:pt>
                <c:pt idx="229">
                  <c:v>-1.7292289387392953E-2</c:v>
                </c:pt>
                <c:pt idx="230">
                  <c:v>-1.6264333119125132E-2</c:v>
                </c:pt>
                <c:pt idx="231">
                  <c:v>-1.3115403791013572E-2</c:v>
                </c:pt>
                <c:pt idx="232">
                  <c:v>-1.2623546234804411E-2</c:v>
                </c:pt>
                <c:pt idx="233">
                  <c:v>-1.2087447522745737E-2</c:v>
                </c:pt>
                <c:pt idx="234">
                  <c:v>-7.6034762563521874E-3</c:v>
                </c:pt>
                <c:pt idx="235">
                  <c:v>-7.6008738354198524E-3</c:v>
                </c:pt>
                <c:pt idx="236">
                  <c:v>-7.5488254167733748E-3</c:v>
                </c:pt>
                <c:pt idx="237">
                  <c:v>-7.3406317421874923E-3</c:v>
                </c:pt>
                <c:pt idx="238">
                  <c:v>-7.0960041745490587E-3</c:v>
                </c:pt>
                <c:pt idx="239">
                  <c:v>-3.4838439204838978E-3</c:v>
                </c:pt>
                <c:pt idx="240">
                  <c:v>-3.2652405621687308E-3</c:v>
                </c:pt>
                <c:pt idx="241">
                  <c:v>-2.8410459501999885E-3</c:v>
                </c:pt>
                <c:pt idx="242">
                  <c:v>-2.6224425918847938E-3</c:v>
                </c:pt>
                <c:pt idx="243">
                  <c:v>-2.5547796476443896E-3</c:v>
                </c:pt>
                <c:pt idx="244">
                  <c:v>-2.0212833565180499E-3</c:v>
                </c:pt>
                <c:pt idx="245">
                  <c:v>-2.0212833565180499E-3</c:v>
                </c:pt>
                <c:pt idx="246">
                  <c:v>-2.0186809355857149E-3</c:v>
                </c:pt>
                <c:pt idx="247">
                  <c:v>-2.0186809355857149E-3</c:v>
                </c:pt>
                <c:pt idx="248">
                  <c:v>1.6741543673814696E-3</c:v>
                </c:pt>
                <c:pt idx="249">
                  <c:v>1.7288052069602822E-3</c:v>
                </c:pt>
                <c:pt idx="250">
                  <c:v>3.5609095433160876E-3</c:v>
                </c:pt>
                <c:pt idx="251">
                  <c:v>3.6311749084888267E-3</c:v>
                </c:pt>
                <c:pt idx="252">
                  <c:v>6.9128277041488884E-3</c:v>
                </c:pt>
                <c:pt idx="253">
                  <c:v>7.4593360999368474E-3</c:v>
                </c:pt>
                <c:pt idx="254">
                  <c:v>8.3493640587915252E-3</c:v>
                </c:pt>
                <c:pt idx="255">
                  <c:v>8.3519664797238602E-3</c:v>
                </c:pt>
                <c:pt idx="256">
                  <c:v>8.3519664797238602E-3</c:v>
                </c:pt>
                <c:pt idx="257">
                  <c:v>1.1810583898781923E-2</c:v>
                </c:pt>
                <c:pt idx="258">
                  <c:v>1.21931397758335E-2</c:v>
                </c:pt>
                <c:pt idx="259">
                  <c:v>1.3491747821062966E-2</c:v>
                </c:pt>
                <c:pt idx="260">
                  <c:v>1.8176105499245476E-2</c:v>
                </c:pt>
                <c:pt idx="261">
                  <c:v>2.2030290900016736E-2</c:v>
                </c:pt>
                <c:pt idx="262">
                  <c:v>2.2592413821398621E-2</c:v>
                </c:pt>
                <c:pt idx="263">
                  <c:v>2.2673088870300645E-2</c:v>
                </c:pt>
                <c:pt idx="264">
                  <c:v>2.2673088870300645E-2</c:v>
                </c:pt>
                <c:pt idx="265">
                  <c:v>2.3341911049907821E-2</c:v>
                </c:pt>
                <c:pt idx="266">
                  <c:v>2.6004187663674877E-2</c:v>
                </c:pt>
                <c:pt idx="267">
                  <c:v>2.6550696059462836E-2</c:v>
                </c:pt>
                <c:pt idx="268">
                  <c:v>2.6592334794380001E-2</c:v>
                </c:pt>
                <c:pt idx="269">
                  <c:v>2.6605346899041621E-2</c:v>
                </c:pt>
                <c:pt idx="270">
                  <c:v>2.6943661620243697E-2</c:v>
                </c:pt>
                <c:pt idx="271">
                  <c:v>2.7078987508724534E-2</c:v>
                </c:pt>
                <c:pt idx="272">
                  <c:v>2.7078987508724534E-2</c:v>
                </c:pt>
                <c:pt idx="273">
                  <c:v>2.7078987508724534E-2</c:v>
                </c:pt>
                <c:pt idx="274">
                  <c:v>2.7175277083220484E-2</c:v>
                </c:pt>
                <c:pt idx="275">
                  <c:v>2.7461543385776083E-2</c:v>
                </c:pt>
                <c:pt idx="276">
                  <c:v>2.7542218434678134E-2</c:v>
                </c:pt>
                <c:pt idx="277">
                  <c:v>2.8080919567669116E-2</c:v>
                </c:pt>
                <c:pt idx="278">
                  <c:v>3.3587642260465872E-2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EAD-47C5-8588-75CAE2D0101C}"/>
            </c:ext>
          </c:extLst>
        </c:ser>
        <c:ser>
          <c:idx val="7"/>
          <c:order val="7"/>
          <c:tx>
            <c:strRef>
              <c:f>D!$O$20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D!$O$21:$O$987</c:f>
              <c:numCache>
                <c:formatCode>0.00E+00</c:formatCode>
                <c:ptCount val="967"/>
                <c:pt idx="0">
                  <c:v>0.13038021660000002</c:v>
                </c:pt>
                <c:pt idx="1">
                  <c:v>9.4494025349999983E-2</c:v>
                </c:pt>
                <c:pt idx="2">
                  <c:v>8.6433789399999988E-2</c:v>
                </c:pt>
                <c:pt idx="3">
                  <c:v>6.9446054399999999E-2</c:v>
                </c:pt>
                <c:pt idx="4">
                  <c:v>4.2402981399999998E-2</c:v>
                </c:pt>
                <c:pt idx="5">
                  <c:v>3.5171940149999997E-2</c:v>
                </c:pt>
                <c:pt idx="6">
                  <c:v>4.7786281499999986E-3</c:v>
                </c:pt>
                <c:pt idx="7">
                  <c:v>-9.8317354000000013E-3</c:v>
                </c:pt>
                <c:pt idx="8">
                  <c:v>-9.8738511625000008E-3</c:v>
                </c:pt>
                <c:pt idx="9">
                  <c:v>-9.8838738500000006E-3</c:v>
                </c:pt>
                <c:pt idx="10">
                  <c:v>-9.8858781625000003E-3</c:v>
                </c:pt>
                <c:pt idx="11">
                  <c:v>-9.9059171624999998E-3</c:v>
                </c:pt>
                <c:pt idx="12">
                  <c:v>-9.9159338499999992E-3</c:v>
                </c:pt>
                <c:pt idx="13">
                  <c:v>-9.9479746500000001E-3</c:v>
                </c:pt>
                <c:pt idx="14">
                  <c:v>-9.9579834625000002E-3</c:v>
                </c:pt>
                <c:pt idx="15">
                  <c:v>-9.9679903999999996E-3</c:v>
                </c:pt>
                <c:pt idx="16">
                  <c:v>-0.01</c:v>
                </c:pt>
                <c:pt idx="17">
                  <c:v>-0.01</c:v>
                </c:pt>
                <c:pt idx="18">
                  <c:v>-0.01</c:v>
                </c:pt>
                <c:pt idx="19">
                  <c:v>-0.01</c:v>
                </c:pt>
                <c:pt idx="20">
                  <c:v>-0.01</c:v>
                </c:pt>
                <c:pt idx="21">
                  <c:v>-1.00099990625E-2</c:v>
                </c:pt>
                <c:pt idx="22">
                  <c:v>-1.00619639625E-2</c:v>
                </c:pt>
                <c:pt idx="23">
                  <c:v>-1.00619639625E-2</c:v>
                </c:pt>
                <c:pt idx="24">
                  <c:v>-1.00619639625E-2</c:v>
                </c:pt>
                <c:pt idx="25">
                  <c:v>-1.00619639625E-2</c:v>
                </c:pt>
                <c:pt idx="26">
                  <c:v>-1.038658865E-2</c:v>
                </c:pt>
                <c:pt idx="27">
                  <c:v>-1.05432051625E-2</c:v>
                </c:pt>
                <c:pt idx="28">
                  <c:v>-1.0562996662500001E-2</c:v>
                </c:pt>
                <c:pt idx="29">
                  <c:v>-1.063616E-2</c:v>
                </c:pt>
                <c:pt idx="30">
                  <c:v>-1.0646039062499999E-2</c:v>
                </c:pt>
                <c:pt idx="31">
                  <c:v>-1.0648014650000001E-2</c:v>
                </c:pt>
                <c:pt idx="32">
                  <c:v>-1.32091624E-2</c:v>
                </c:pt>
                <c:pt idx="33">
                  <c:v>-1.7132175662499999E-2</c:v>
                </c:pt>
                <c:pt idx="34">
                  <c:v>-1.7132175662499999E-2</c:v>
                </c:pt>
                <c:pt idx="35">
                  <c:v>-1.7132175662499999E-2</c:v>
                </c:pt>
                <c:pt idx="36">
                  <c:v>-1.7140733599999999E-2</c:v>
                </c:pt>
                <c:pt idx="37">
                  <c:v>-1.7140733599999999E-2</c:v>
                </c:pt>
                <c:pt idx="38">
                  <c:v>-1.7140733599999999E-2</c:v>
                </c:pt>
                <c:pt idx="39">
                  <c:v>-1.7140733599999999E-2</c:v>
                </c:pt>
                <c:pt idx="40">
                  <c:v>-1.7140733599999999E-2</c:v>
                </c:pt>
                <c:pt idx="41">
                  <c:v>-1.7140733599999999E-2</c:v>
                </c:pt>
                <c:pt idx="42">
                  <c:v>-1.7149289662500001E-2</c:v>
                </c:pt>
                <c:pt idx="43">
                  <c:v>-1.7149289662500001E-2</c:v>
                </c:pt>
                <c:pt idx="44">
                  <c:v>-1.7149289662500001E-2</c:v>
                </c:pt>
                <c:pt idx="45">
                  <c:v>-1.7149289662500001E-2</c:v>
                </c:pt>
                <c:pt idx="46">
                  <c:v>-1.7149289662500001E-2</c:v>
                </c:pt>
                <c:pt idx="47">
                  <c:v>-1.7149289662500001E-2</c:v>
                </c:pt>
                <c:pt idx="48">
                  <c:v>-1.7149289662500001E-2</c:v>
                </c:pt>
                <c:pt idx="49">
                  <c:v>-1.715784385E-2</c:v>
                </c:pt>
                <c:pt idx="50">
                  <c:v>-1.715784385E-2</c:v>
                </c:pt>
                <c:pt idx="51">
                  <c:v>-1.715784385E-2</c:v>
                </c:pt>
                <c:pt idx="52">
                  <c:v>-1.715784385E-2</c:v>
                </c:pt>
                <c:pt idx="53">
                  <c:v>-1.7159554462500001E-2</c:v>
                </c:pt>
                <c:pt idx="54">
                  <c:v>-1.7159554462500001E-2</c:v>
                </c:pt>
                <c:pt idx="55">
                  <c:v>-1.7159554462500001E-2</c:v>
                </c:pt>
                <c:pt idx="56">
                  <c:v>-1.7168106400000001E-2</c:v>
                </c:pt>
                <c:pt idx="57">
                  <c:v>-1.7168106400000001E-2</c:v>
                </c:pt>
                <c:pt idx="58">
                  <c:v>-1.7168106400000001E-2</c:v>
                </c:pt>
                <c:pt idx="59">
                  <c:v>-1.7168106400000001E-2</c:v>
                </c:pt>
                <c:pt idx="60">
                  <c:v>-1.7168106400000001E-2</c:v>
                </c:pt>
                <c:pt idx="61">
                  <c:v>-1.7168106400000001E-2</c:v>
                </c:pt>
                <c:pt idx="62">
                  <c:v>-1.7168106400000001E-2</c:v>
                </c:pt>
                <c:pt idx="63">
                  <c:v>-1.7193750962500001E-2</c:v>
                </c:pt>
                <c:pt idx="64">
                  <c:v>-1.7193750962500001E-2</c:v>
                </c:pt>
                <c:pt idx="65">
                  <c:v>-1.7193750962500001E-2</c:v>
                </c:pt>
                <c:pt idx="66">
                  <c:v>-1.7198877850000002E-2</c:v>
                </c:pt>
                <c:pt idx="67">
                  <c:v>-1.7222794399999998E-2</c:v>
                </c:pt>
                <c:pt idx="68">
                  <c:v>-1.7222794399999998E-2</c:v>
                </c:pt>
                <c:pt idx="69">
                  <c:v>-1.7222794399999998E-2</c:v>
                </c:pt>
                <c:pt idx="70">
                  <c:v>-1.7222794399999998E-2</c:v>
                </c:pt>
                <c:pt idx="71">
                  <c:v>-1.7328533850000001E-2</c:v>
                </c:pt>
                <c:pt idx="72">
                  <c:v>-1.7328533850000001E-2</c:v>
                </c:pt>
                <c:pt idx="73">
                  <c:v>-1.7337048662499997E-2</c:v>
                </c:pt>
                <c:pt idx="74">
                  <c:v>-1.7337048662499997E-2</c:v>
                </c:pt>
                <c:pt idx="75">
                  <c:v>-1.7337048662499997E-2</c:v>
                </c:pt>
                <c:pt idx="76">
                  <c:v>-1.7408499062499999E-2</c:v>
                </c:pt>
                <c:pt idx="77">
                  <c:v>-1.7489994662500001E-2</c:v>
                </c:pt>
                <c:pt idx="78">
                  <c:v>-1.7613604649999996E-2</c:v>
                </c:pt>
                <c:pt idx="79">
                  <c:v>-1.8124066250000001E-2</c:v>
                </c:pt>
                <c:pt idx="80">
                  <c:v>-1.8125733962500001E-2</c:v>
                </c:pt>
                <c:pt idx="81">
                  <c:v>-1.820403185E-2</c:v>
                </c:pt>
                <c:pt idx="82">
                  <c:v>-1.84131194E-2</c:v>
                </c:pt>
                <c:pt idx="83">
                  <c:v>-1.8421391962499999E-2</c:v>
                </c:pt>
                <c:pt idx="84">
                  <c:v>-1.8423046250000002E-2</c:v>
                </c:pt>
                <c:pt idx="85">
                  <c:v>-1.8639109462499998E-2</c:v>
                </c:pt>
                <c:pt idx="86">
                  <c:v>-1.8647330650000002E-2</c:v>
                </c:pt>
                <c:pt idx="87">
                  <c:v>-1.8691692662500002E-2</c:v>
                </c:pt>
                <c:pt idx="88">
                  <c:v>-1.8811360650000001E-2</c:v>
                </c:pt>
                <c:pt idx="89">
                  <c:v>-1.8914314462500002E-2</c:v>
                </c:pt>
                <c:pt idx="90">
                  <c:v>-1.8974640649999999E-2</c:v>
                </c:pt>
                <c:pt idx="91">
                  <c:v>-1.911121625E-2</c:v>
                </c:pt>
                <c:pt idx="92">
                  <c:v>-1.9427834649999996E-2</c:v>
                </c:pt>
                <c:pt idx="93">
                  <c:v>-1.9427834649999996E-2</c:v>
                </c:pt>
                <c:pt idx="94">
                  <c:v>-2.0213060000000001E-2</c:v>
                </c:pt>
                <c:pt idx="95">
                  <c:v>-2.0213060000000001E-2</c:v>
                </c:pt>
                <c:pt idx="96">
                  <c:v>-2.02460344625E-2</c:v>
                </c:pt>
                <c:pt idx="97">
                  <c:v>-2.02460344625E-2</c:v>
                </c:pt>
                <c:pt idx="98">
                  <c:v>-2.02460344625E-2</c:v>
                </c:pt>
                <c:pt idx="99">
                  <c:v>-2.02460344625E-2</c:v>
                </c:pt>
                <c:pt idx="100">
                  <c:v>-2.02460344625E-2</c:v>
                </c:pt>
                <c:pt idx="101">
                  <c:v>-2.02460344625E-2</c:v>
                </c:pt>
                <c:pt idx="102">
                  <c:v>-2.0253880649999997E-2</c:v>
                </c:pt>
                <c:pt idx="103">
                  <c:v>-2.0253880649999997E-2</c:v>
                </c:pt>
                <c:pt idx="104">
                  <c:v>-2.0253880649999997E-2</c:v>
                </c:pt>
                <c:pt idx="105">
                  <c:v>-2.0253880649999997E-2</c:v>
                </c:pt>
                <c:pt idx="106">
                  <c:v>-2.0253880649999997E-2</c:v>
                </c:pt>
                <c:pt idx="107">
                  <c:v>-2.0253880649999997E-2</c:v>
                </c:pt>
                <c:pt idx="108">
                  <c:v>-2.0253880649999997E-2</c:v>
                </c:pt>
                <c:pt idx="109">
                  <c:v>-2.0253880649999997E-2</c:v>
                </c:pt>
                <c:pt idx="110">
                  <c:v>-2.0263293600000003E-2</c:v>
                </c:pt>
                <c:pt idx="111">
                  <c:v>-2.0269567400000001E-2</c:v>
                </c:pt>
                <c:pt idx="112">
                  <c:v>-2.0269567400000001E-2</c:v>
                </c:pt>
                <c:pt idx="113">
                  <c:v>-2.0269567400000001E-2</c:v>
                </c:pt>
                <c:pt idx="114">
                  <c:v>-2.0278975850000002E-2</c:v>
                </c:pt>
                <c:pt idx="115">
                  <c:v>-2.0278975850000002E-2</c:v>
                </c:pt>
                <c:pt idx="116">
                  <c:v>-2.0278975850000002E-2</c:v>
                </c:pt>
                <c:pt idx="117">
                  <c:v>-2.0278975850000002E-2</c:v>
                </c:pt>
                <c:pt idx="118">
                  <c:v>-2.0278975850000002E-2</c:v>
                </c:pt>
                <c:pt idx="119">
                  <c:v>-2.0278975850000002E-2</c:v>
                </c:pt>
                <c:pt idx="120">
                  <c:v>-2.0278975850000002E-2</c:v>
                </c:pt>
                <c:pt idx="121">
                  <c:v>-2.0278975850000002E-2</c:v>
                </c:pt>
                <c:pt idx="122">
                  <c:v>-2.0286814162499996E-2</c:v>
                </c:pt>
                <c:pt idx="123">
                  <c:v>-2.0286814162499996E-2</c:v>
                </c:pt>
                <c:pt idx="124">
                  <c:v>-2.0286814162499996E-2</c:v>
                </c:pt>
                <c:pt idx="125">
                  <c:v>-2.0286814162499996E-2</c:v>
                </c:pt>
                <c:pt idx="126">
                  <c:v>-2.0286814162499996E-2</c:v>
                </c:pt>
                <c:pt idx="127">
                  <c:v>-2.0410410649999999E-2</c:v>
                </c:pt>
                <c:pt idx="128">
                  <c:v>-2.0443186662500001E-2</c:v>
                </c:pt>
                <c:pt idx="129">
                  <c:v>-2.0443186662500001E-2</c:v>
                </c:pt>
                <c:pt idx="130">
                  <c:v>-2.0458782662499998E-2</c:v>
                </c:pt>
                <c:pt idx="131">
                  <c:v>-2.0458782662499998E-2</c:v>
                </c:pt>
                <c:pt idx="132">
                  <c:v>-2.0463460000000003E-2</c:v>
                </c:pt>
                <c:pt idx="133">
                  <c:v>-2.04837206625E-2</c:v>
                </c:pt>
                <c:pt idx="134">
                  <c:v>-2.05490915625E-2</c:v>
                </c:pt>
                <c:pt idx="135">
                  <c:v>-2.1010646650000003E-2</c:v>
                </c:pt>
                <c:pt idx="136">
                  <c:v>-2.1114679849999998E-2</c:v>
                </c:pt>
                <c:pt idx="137">
                  <c:v>-2.1227498400000003E-2</c:v>
                </c:pt>
                <c:pt idx="138">
                  <c:v>-2.1358095850000001E-2</c:v>
                </c:pt>
                <c:pt idx="139">
                  <c:v>-2.1616124162500003E-2</c:v>
                </c:pt>
                <c:pt idx="140">
                  <c:v>-2.1821266249999999E-2</c:v>
                </c:pt>
                <c:pt idx="141">
                  <c:v>-2.3298682649999999E-2</c:v>
                </c:pt>
                <c:pt idx="142">
                  <c:v>-2.5796416962500002E-2</c:v>
                </c:pt>
                <c:pt idx="143">
                  <c:v>-2.8693229062499999E-2</c:v>
                </c:pt>
                <c:pt idx="144">
                  <c:v>-2.8710717462499997E-2</c:v>
                </c:pt>
                <c:pt idx="145">
                  <c:v>-2.8733641849999998E-2</c:v>
                </c:pt>
                <c:pt idx="146">
                  <c:v>-2.9972638649999998E-2</c:v>
                </c:pt>
                <c:pt idx="147">
                  <c:v>-3.0452708649999997E-2</c:v>
                </c:pt>
                <c:pt idx="148">
                  <c:v>-3.0563239462499996E-2</c:v>
                </c:pt>
                <c:pt idx="149">
                  <c:v>-3.3432585000000001E-2</c:v>
                </c:pt>
                <c:pt idx="150">
                  <c:v>-3.3436066562499998E-2</c:v>
                </c:pt>
                <c:pt idx="151">
                  <c:v>-3.3665730962500001E-2</c:v>
                </c:pt>
                <c:pt idx="152">
                  <c:v>-3.3721824062499996E-2</c:v>
                </c:pt>
                <c:pt idx="153">
                  <c:v>-3.373576465E-2</c:v>
                </c:pt>
                <c:pt idx="154">
                  <c:v>-3.37635466E-2</c:v>
                </c:pt>
                <c:pt idx="155">
                  <c:v>-3.3917194400000003E-2</c:v>
                </c:pt>
                <c:pt idx="156">
                  <c:v>-3.3920404462500005E-2</c:v>
                </c:pt>
                <c:pt idx="157">
                  <c:v>-3.3930664062499998E-2</c:v>
                </c:pt>
                <c:pt idx="158">
                  <c:v>-3.3951125662499998E-2</c:v>
                </c:pt>
                <c:pt idx="159">
                  <c:v>-3.3967694162499999E-2</c:v>
                </c:pt>
                <c:pt idx="160">
                  <c:v>-3.4601680650000001E-2</c:v>
                </c:pt>
                <c:pt idx="161">
                  <c:v>-3.4618897662500002E-2</c:v>
                </c:pt>
                <c:pt idx="162">
                  <c:v>-3.4674491850000003E-2</c:v>
                </c:pt>
                <c:pt idx="163">
                  <c:v>-3.4675038462500002E-2</c:v>
                </c:pt>
                <c:pt idx="164">
                  <c:v>-3.4676677850000004E-2</c:v>
                </c:pt>
                <c:pt idx="165">
                  <c:v>-3.4677224162499999E-2</c:v>
                </c:pt>
                <c:pt idx="166">
                  <c:v>-3.4682683162500005E-2</c:v>
                </c:pt>
                <c:pt idx="167">
                  <c:v>-3.4800883662499997E-2</c:v>
                </c:pt>
                <c:pt idx="168">
                  <c:v>-3.481197665E-2</c:v>
                </c:pt>
                <c:pt idx="169">
                  <c:v>-3.4894377600000005E-2</c:v>
                </c:pt>
                <c:pt idx="170">
                  <c:v>-3.4924156250000005E-2</c:v>
                </c:pt>
                <c:pt idx="171">
                  <c:v>-3.5022424062500002E-2</c:v>
                </c:pt>
                <c:pt idx="172">
                  <c:v>-3.5027386562499999E-2</c:v>
                </c:pt>
                <c:pt idx="173">
                  <c:v>-3.51120506E-2</c:v>
                </c:pt>
                <c:pt idx="174">
                  <c:v>-3.5445440000000002E-2</c:v>
                </c:pt>
                <c:pt idx="175">
                  <c:v>-3.5481127400000007E-2</c:v>
                </c:pt>
                <c:pt idx="176">
                  <c:v>-3.5483234962499999E-2</c:v>
                </c:pt>
                <c:pt idx="177">
                  <c:v>-3.5492066249999996E-2</c:v>
                </c:pt>
                <c:pt idx="178">
                  <c:v>-3.5533666249999998E-2</c:v>
                </c:pt>
                <c:pt idx="179">
                  <c:v>-3.5542306962499999E-2</c:v>
                </c:pt>
                <c:pt idx="180">
                  <c:v>-3.5565999962500004E-2</c:v>
                </c:pt>
                <c:pt idx="181">
                  <c:v>-3.5565999962500004E-2</c:v>
                </c:pt>
                <c:pt idx="182">
                  <c:v>-3.5570059462499998E-2</c:v>
                </c:pt>
                <c:pt idx="183">
                  <c:v>-3.5649674462500003E-2</c:v>
                </c:pt>
                <c:pt idx="184">
                  <c:v>-3.5671815400000001E-2</c:v>
                </c:pt>
                <c:pt idx="185">
                  <c:v>-3.5698291562499998E-2</c:v>
                </c:pt>
                <c:pt idx="186">
                  <c:v>-3.5730041462500001E-2</c:v>
                </c:pt>
                <c:pt idx="187">
                  <c:v>-3.6141944650000001E-2</c:v>
                </c:pt>
                <c:pt idx="188">
                  <c:v>-3.6149213600000007E-2</c:v>
                </c:pt>
                <c:pt idx="189">
                  <c:v>-3.6195225962500001E-2</c:v>
                </c:pt>
                <c:pt idx="190">
                  <c:v>-3.6195225962500001E-2</c:v>
                </c:pt>
                <c:pt idx="191">
                  <c:v>-3.6195225962500001E-2</c:v>
                </c:pt>
                <c:pt idx="192">
                  <c:v>-3.624666E-2</c:v>
                </c:pt>
                <c:pt idx="193">
                  <c:v>-3.6551341162500001E-2</c:v>
                </c:pt>
                <c:pt idx="194">
                  <c:v>-3.6572378962499999E-2</c:v>
                </c:pt>
                <c:pt idx="195">
                  <c:v>-3.6636111400000004E-2</c:v>
                </c:pt>
                <c:pt idx="196">
                  <c:v>-3.6636111400000004E-2</c:v>
                </c:pt>
                <c:pt idx="197">
                  <c:v>-3.6666654062499998E-2</c:v>
                </c:pt>
                <c:pt idx="198">
                  <c:v>-3.6666654062499998E-2</c:v>
                </c:pt>
                <c:pt idx="199">
                  <c:v>-3.6659461562499988E-2</c:v>
                </c:pt>
                <c:pt idx="200">
                  <c:v>-3.6659461562499988E-2</c:v>
                </c:pt>
                <c:pt idx="201">
                  <c:v>-3.6374902399999999E-2</c:v>
                </c:pt>
                <c:pt idx="202">
                  <c:v>-3.6374902399999999E-2</c:v>
                </c:pt>
                <c:pt idx="203">
                  <c:v>-3.5941546399999996E-2</c:v>
                </c:pt>
                <c:pt idx="204">
                  <c:v>-3.5913914662499997E-2</c:v>
                </c:pt>
                <c:pt idx="205">
                  <c:v>-3.5110762599999991E-2</c:v>
                </c:pt>
                <c:pt idx="206">
                  <c:v>-3.5082616649999995E-2</c:v>
                </c:pt>
                <c:pt idx="207">
                  <c:v>-3.5016624999999989E-2</c:v>
                </c:pt>
                <c:pt idx="208">
                  <c:v>-3.5016624999999989E-2</c:v>
                </c:pt>
                <c:pt idx="209">
                  <c:v>-3.4887324062499996E-2</c:v>
                </c:pt>
                <c:pt idx="210">
                  <c:v>-3.4249034399999989E-2</c:v>
                </c:pt>
                <c:pt idx="211">
                  <c:v>-3.4185389962499993E-2</c:v>
                </c:pt>
                <c:pt idx="212">
                  <c:v>-3.1445756649999997E-2</c:v>
                </c:pt>
                <c:pt idx="213">
                  <c:v>-3.13148586625E-2</c:v>
                </c:pt>
                <c:pt idx="214">
                  <c:v>-2.9618698399999983E-2</c:v>
                </c:pt>
                <c:pt idx="215">
                  <c:v>-2.8855707462499991E-2</c:v>
                </c:pt>
                <c:pt idx="216">
                  <c:v>-2.8855707462499991E-2</c:v>
                </c:pt>
                <c:pt idx="217">
                  <c:v>-2.7583516249999995E-2</c:v>
                </c:pt>
                <c:pt idx="218">
                  <c:v>-2.7080661562499997E-2</c:v>
                </c:pt>
                <c:pt idx="219">
                  <c:v>-2.7017002599999992E-2</c:v>
                </c:pt>
                <c:pt idx="220">
                  <c:v>-2.4989426162499995E-2</c:v>
                </c:pt>
                <c:pt idx="221">
                  <c:v>-2.4891283662499986E-2</c:v>
                </c:pt>
                <c:pt idx="222">
                  <c:v>-2.4541853599999996E-2</c:v>
                </c:pt>
                <c:pt idx="223">
                  <c:v>-2.246816406249999E-2</c:v>
                </c:pt>
                <c:pt idx="224">
                  <c:v>-2.2444804462499982E-2</c:v>
                </c:pt>
                <c:pt idx="225">
                  <c:v>-2.2428733599999987E-2</c:v>
                </c:pt>
                <c:pt idx="226">
                  <c:v>-2.2136429962499982E-2</c:v>
                </c:pt>
                <c:pt idx="227">
                  <c:v>-2.2111321599999997E-2</c:v>
                </c:pt>
                <c:pt idx="228">
                  <c:v>-2.2046234599999992E-2</c:v>
                </c:pt>
                <c:pt idx="229">
                  <c:v>-2.2044753662499986E-2</c:v>
                </c:pt>
                <c:pt idx="230">
                  <c:v>-2.1453917599999983E-2</c:v>
                </c:pt>
                <c:pt idx="231">
                  <c:v>-1.9571187849999991E-2</c:v>
                </c:pt>
                <c:pt idx="232">
                  <c:v>-1.9267193162500001E-2</c:v>
                </c:pt>
                <c:pt idx="233">
                  <c:v>-1.8932803662499997E-2</c:v>
                </c:pt>
                <c:pt idx="234">
                  <c:v>-1.6011306399999994E-2</c:v>
                </c:pt>
                <c:pt idx="235">
                  <c:v>-1.6009546162499999E-2</c:v>
                </c:pt>
                <c:pt idx="236">
                  <c:v>-1.5974325662499997E-2</c:v>
                </c:pt>
                <c:pt idx="237">
                  <c:v>-1.5833143662499993E-2</c:v>
                </c:pt>
                <c:pt idx="238">
                  <c:v>-1.5666641462499992E-2</c:v>
                </c:pt>
                <c:pt idx="239">
                  <c:v>-1.3130938962499991E-2</c:v>
                </c:pt>
                <c:pt idx="240">
                  <c:v>-1.2972844662499983E-2</c:v>
                </c:pt>
                <c:pt idx="241">
                  <c:v>-1.2664556649999992E-2</c:v>
                </c:pt>
                <c:pt idx="242">
                  <c:v>-1.2504906249999989E-2</c:v>
                </c:pt>
                <c:pt idx="243">
                  <c:v>-1.2455383399999992E-2</c:v>
                </c:pt>
                <c:pt idx="244">
                  <c:v>-1.2063138962499997E-2</c:v>
                </c:pt>
                <c:pt idx="245">
                  <c:v>-1.2063138962499997E-2</c:v>
                </c:pt>
                <c:pt idx="246">
                  <c:v>-1.2061217849999986E-2</c:v>
                </c:pt>
                <c:pt idx="247">
                  <c:v>-1.2061217849999986E-2</c:v>
                </c:pt>
                <c:pt idx="248">
                  <c:v>-9.259597462499991E-3</c:v>
                </c:pt>
                <c:pt idx="249">
                  <c:v>-9.2170018499999895E-3</c:v>
                </c:pt>
                <c:pt idx="250">
                  <c:v>-7.7698946499999838E-3</c:v>
                </c:pt>
                <c:pt idx="251">
                  <c:v>-7.7136546624999858E-3</c:v>
                </c:pt>
                <c:pt idx="252">
                  <c:v>-5.0261326500000009E-3</c:v>
                </c:pt>
                <c:pt idx="253">
                  <c:v>-4.5669833999999881E-3</c:v>
                </c:pt>
                <c:pt idx="254">
                  <c:v>-3.8121466499999868E-3</c:v>
                </c:pt>
                <c:pt idx="255">
                  <c:v>-3.8099266624999906E-3</c:v>
                </c:pt>
                <c:pt idx="256">
                  <c:v>-3.8099266624999906E-3</c:v>
                </c:pt>
                <c:pt idx="257">
                  <c:v>-7.932793999999993E-4</c:v>
                </c:pt>
                <c:pt idx="258">
                  <c:v>-4.5147316249999347E-4</c:v>
                </c:pt>
                <c:pt idx="259">
                  <c:v>7.2089615000001106E-4</c:v>
                </c:pt>
                <c:pt idx="260">
                  <c:v>5.1050661500000039E-3</c:v>
                </c:pt>
                <c:pt idx="261">
                  <c:v>8.8944823375000093E-3</c:v>
                </c:pt>
                <c:pt idx="262">
                  <c:v>9.4609045375000089E-3</c:v>
                </c:pt>
                <c:pt idx="263">
                  <c:v>9.542483749999997E-3</c:v>
                </c:pt>
                <c:pt idx="264">
                  <c:v>9.542483749999997E-3</c:v>
                </c:pt>
                <c:pt idx="265">
                  <c:v>1.0221577337499982E-2</c:v>
                </c:pt>
                <c:pt idx="266">
                  <c:v>1.2973843749999991E-2</c:v>
                </c:pt>
                <c:pt idx="267">
                  <c:v>1.3548535E-2</c:v>
                </c:pt>
                <c:pt idx="268">
                  <c:v>1.3592456599999997E-2</c:v>
                </c:pt>
                <c:pt idx="269">
                  <c:v>1.3606186037499995E-2</c:v>
                </c:pt>
                <c:pt idx="270">
                  <c:v>1.396380953750001E-2</c:v>
                </c:pt>
                <c:pt idx="271">
                  <c:v>1.4107213837499993E-2</c:v>
                </c:pt>
                <c:pt idx="272">
                  <c:v>1.4107213837499993E-2</c:v>
                </c:pt>
                <c:pt idx="273">
                  <c:v>1.4107213837499993E-2</c:v>
                </c:pt>
                <c:pt idx="274">
                  <c:v>1.4209374999999996E-2</c:v>
                </c:pt>
                <c:pt idx="275">
                  <c:v>1.4513703749999995E-2</c:v>
                </c:pt>
                <c:pt idx="276">
                  <c:v>1.4599633037499976E-2</c:v>
                </c:pt>
                <c:pt idx="277">
                  <c:v>1.5175266399999998E-2</c:v>
                </c:pt>
                <c:pt idx="278">
                  <c:v>2.1243848600000004E-2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EAD-47C5-8588-75CAE2D0101C}"/>
            </c:ext>
          </c:extLst>
        </c:ser>
        <c:ser>
          <c:idx val="8"/>
          <c:order val="8"/>
          <c:tx>
            <c:strRef>
              <c:f>D!$Q$20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D!$Q$21:$Q$987</c:f>
              <c:numCache>
                <c:formatCode>General</c:formatCode>
                <c:ptCount val="967"/>
                <c:pt idx="7">
                  <c:v>-2.9990999995789025E-2</c:v>
                </c:pt>
                <c:pt idx="10">
                  <c:v>-3.0103999997663777E-2</c:v>
                </c:pt>
                <c:pt idx="12">
                  <c:v>-1.8588999992061872E-2</c:v>
                </c:pt>
                <c:pt idx="26">
                  <c:v>2.8427000004739966E-2</c:v>
                </c:pt>
                <c:pt idx="27">
                  <c:v>5.3726000005553942E-2</c:v>
                </c:pt>
                <c:pt idx="28">
                  <c:v>-5.5976999996346422E-2</c:v>
                </c:pt>
                <c:pt idx="30">
                  <c:v>6.3238000002456829E-2</c:v>
                </c:pt>
                <c:pt idx="31">
                  <c:v>-8.2393999997293577E-2</c:v>
                </c:pt>
                <c:pt idx="32">
                  <c:v>-4.6663999994052574E-2</c:v>
                </c:pt>
                <c:pt idx="146">
                  <c:v>-7.8013999998802319E-2</c:v>
                </c:pt>
                <c:pt idx="155">
                  <c:v>1.8223999999463558E-2</c:v>
                </c:pt>
                <c:pt idx="156">
                  <c:v>1.1290000038570724E-3</c:v>
                </c:pt>
                <c:pt idx="163">
                  <c:v>8.2998999998380896E-2</c:v>
                </c:pt>
                <c:pt idx="167">
                  <c:v>1.3752999999269377E-2</c:v>
                </c:pt>
                <c:pt idx="168">
                  <c:v>-8.459999953629449E-4</c:v>
                </c:pt>
                <c:pt idx="169">
                  <c:v>-9.2447999995783903E-2</c:v>
                </c:pt>
                <c:pt idx="170">
                  <c:v>-8.7149999999382999E-2</c:v>
                </c:pt>
                <c:pt idx="180">
                  <c:v>-7.0530999997572508E-2</c:v>
                </c:pt>
                <c:pt idx="181">
                  <c:v>-1.5310000017052516E-3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EAD-47C5-8588-75CAE2D0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376088"/>
        <c:axId val="1"/>
      </c:scatterChart>
      <c:valAx>
        <c:axId val="73037608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903256359010169"/>
              <c:y val="0.92917847025495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968399592252805E-3"/>
              <c:y val="0.40793201133144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376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275261463876646"/>
          <c:y val="0.92917847025495748"/>
          <c:w val="0.4984714831135405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38176197836166925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90108191653782E-2"/>
          <c:y val="0.14501531966242162"/>
          <c:w val="0.86089644513137553"/>
          <c:h val="0.69184392088946978"/>
        </c:manualLayout>
      </c:layout>
      <c:scatterChart>
        <c:scatterStyle val="lineMarker"/>
        <c:varyColors val="0"/>
        <c:ser>
          <c:idx val="0"/>
          <c:order val="0"/>
          <c:tx>
            <c:strRef>
              <c:f>D!$H$20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07-4202-8B05-AD1C9F3C7D5A}"/>
            </c:ext>
          </c:extLst>
        </c:ser>
        <c:ser>
          <c:idx val="1"/>
          <c:order val="1"/>
          <c:tx>
            <c:strRef>
              <c:f>D!$I$20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07-4202-8B05-AD1C9F3C7D5A}"/>
            </c:ext>
          </c:extLst>
        </c:ser>
        <c:ser>
          <c:idx val="2"/>
          <c:order val="2"/>
          <c:tx>
            <c:strRef>
              <c:f>D!$J$20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5.6728360000051907</c:v>
                </c:pt>
                <c:pt idx="202">
                  <c:v>5.6751360000052955</c:v>
                </c:pt>
                <c:pt idx="207">
                  <c:v>6.4311000000016065</c:v>
                </c:pt>
                <c:pt idx="208">
                  <c:v>6.4313000000038301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07-4202-8B05-AD1C9F3C7D5A}"/>
            </c:ext>
          </c:extLst>
        </c:ser>
        <c:ser>
          <c:idx val="3"/>
          <c:order val="3"/>
          <c:tx>
            <c:strRef>
              <c:f>D!$K$20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1.2501999997766688E-2</c:v>
                </c:pt>
                <c:pt idx="261">
                  <c:v>1.3163000003260095E-2</c:v>
                </c:pt>
                <c:pt idx="262">
                  <c:v>1.41589999984717E-2</c:v>
                </c:pt>
                <c:pt idx="263">
                  <c:v>1.4740000005986076E-2</c:v>
                </c:pt>
                <c:pt idx="264">
                  <c:v>1.4740000005986076E-2</c:v>
                </c:pt>
                <c:pt idx="265">
                  <c:v>1.6387000003305729E-2</c:v>
                </c:pt>
                <c:pt idx="266">
                  <c:v>1.374999999825377E-2</c:v>
                </c:pt>
                <c:pt idx="267">
                  <c:v>1.5460000002349261E-2</c:v>
                </c:pt>
                <c:pt idx="268">
                  <c:v>1.6155999997863546E-2</c:v>
                </c:pt>
                <c:pt idx="269">
                  <c:v>1.6760999998950865E-2</c:v>
                </c:pt>
                <c:pt idx="270">
                  <c:v>1.6281000003800727E-2</c:v>
                </c:pt>
                <c:pt idx="271">
                  <c:v>1.6683000001648907E-2</c:v>
                </c:pt>
                <c:pt idx="272">
                  <c:v>1.6983000001346227E-2</c:v>
                </c:pt>
                <c:pt idx="273">
                  <c:v>1.748300000326708E-2</c:v>
                </c:pt>
                <c:pt idx="274">
                  <c:v>1.38000000079046E-2</c:v>
                </c:pt>
                <c:pt idx="275">
                  <c:v>1.8110000004526228E-2</c:v>
                </c:pt>
                <c:pt idx="276">
                  <c:v>1.8021000003500376E-2</c:v>
                </c:pt>
                <c:pt idx="277">
                  <c:v>1.7588000002433546E-2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907-4202-8B05-AD1C9F3C7D5A}"/>
            </c:ext>
          </c:extLst>
        </c:ser>
        <c:ser>
          <c:idx val="4"/>
          <c:order val="4"/>
          <c:tx>
            <c:strRef>
              <c:f>D!$L$20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D!$L$21:$L$987</c:f>
              <c:numCache>
                <c:formatCode>General</c:formatCode>
                <c:ptCount val="967"/>
                <c:pt idx="278">
                  <c:v>0.20718399999896064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907-4202-8B05-AD1C9F3C7D5A}"/>
            </c:ext>
          </c:extLst>
        </c:ser>
        <c:ser>
          <c:idx val="5"/>
          <c:order val="5"/>
          <c:tx>
            <c:strRef>
              <c:f>D!$M$20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907-4202-8B05-AD1C9F3C7D5A}"/>
            </c:ext>
          </c:extLst>
        </c:ser>
        <c:ser>
          <c:idx val="6"/>
          <c:order val="6"/>
          <c:tx>
            <c:strRef>
              <c:f>D!$N$20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D!$N$21:$N$987</c:f>
              <c:numCache>
                <c:formatCode>General</c:formatCode>
                <c:ptCount val="967"/>
                <c:pt idx="214">
                  <c:v>-3.3003104555830567E-2</c:v>
                </c:pt>
                <c:pt idx="215">
                  <c:v>-3.1121554221760606E-2</c:v>
                </c:pt>
                <c:pt idx="216">
                  <c:v>-3.1121554221760606E-2</c:v>
                </c:pt>
                <c:pt idx="217">
                  <c:v>-2.8178216147302607E-2</c:v>
                </c:pt>
                <c:pt idx="218">
                  <c:v>-2.7072187251065069E-2</c:v>
                </c:pt>
                <c:pt idx="219">
                  <c:v>-2.6934258941651926E-2</c:v>
                </c:pt>
                <c:pt idx="220">
                  <c:v>-2.275737334527253E-2</c:v>
                </c:pt>
                <c:pt idx="221">
                  <c:v>-2.2564794196280588E-2</c:v>
                </c:pt>
                <c:pt idx="222">
                  <c:v>-2.1885562332944128E-2</c:v>
                </c:pt>
                <c:pt idx="223">
                  <c:v>-1.8041786615902153E-2</c:v>
                </c:pt>
                <c:pt idx="224">
                  <c:v>-1.8000147880984974E-2</c:v>
                </c:pt>
                <c:pt idx="225">
                  <c:v>-1.7971521250729414E-2</c:v>
                </c:pt>
                <c:pt idx="226">
                  <c:v>-1.7453639485197028E-2</c:v>
                </c:pt>
                <c:pt idx="227">
                  <c:v>-1.7409398329347528E-2</c:v>
                </c:pt>
                <c:pt idx="228">
                  <c:v>-1.7294891808325288E-2</c:v>
                </c:pt>
                <c:pt idx="229">
                  <c:v>-1.7292289387392953E-2</c:v>
                </c:pt>
                <c:pt idx="230">
                  <c:v>-1.6264333119125132E-2</c:v>
                </c:pt>
                <c:pt idx="231">
                  <c:v>-1.3115403791013572E-2</c:v>
                </c:pt>
                <c:pt idx="232">
                  <c:v>-1.2623546234804411E-2</c:v>
                </c:pt>
                <c:pt idx="233">
                  <c:v>-1.2087447522745737E-2</c:v>
                </c:pt>
                <c:pt idx="234">
                  <c:v>-7.6034762563521874E-3</c:v>
                </c:pt>
                <c:pt idx="235">
                  <c:v>-7.6008738354198524E-3</c:v>
                </c:pt>
                <c:pt idx="236">
                  <c:v>-7.5488254167733748E-3</c:v>
                </c:pt>
                <c:pt idx="237">
                  <c:v>-7.3406317421874923E-3</c:v>
                </c:pt>
                <c:pt idx="238">
                  <c:v>-7.0960041745490587E-3</c:v>
                </c:pt>
                <c:pt idx="239">
                  <c:v>-3.4838439204838978E-3</c:v>
                </c:pt>
                <c:pt idx="240">
                  <c:v>-3.2652405621687308E-3</c:v>
                </c:pt>
                <c:pt idx="241">
                  <c:v>-2.8410459501999885E-3</c:v>
                </c:pt>
                <c:pt idx="242">
                  <c:v>-2.6224425918847938E-3</c:v>
                </c:pt>
                <c:pt idx="243">
                  <c:v>-2.5547796476443896E-3</c:v>
                </c:pt>
                <c:pt idx="244">
                  <c:v>-2.0212833565180499E-3</c:v>
                </c:pt>
                <c:pt idx="245">
                  <c:v>-2.0212833565180499E-3</c:v>
                </c:pt>
                <c:pt idx="246">
                  <c:v>-2.0186809355857149E-3</c:v>
                </c:pt>
                <c:pt idx="247">
                  <c:v>-2.0186809355857149E-3</c:v>
                </c:pt>
                <c:pt idx="248">
                  <c:v>1.6741543673814696E-3</c:v>
                </c:pt>
                <c:pt idx="249">
                  <c:v>1.7288052069602822E-3</c:v>
                </c:pt>
                <c:pt idx="250">
                  <c:v>3.5609095433160876E-3</c:v>
                </c:pt>
                <c:pt idx="251">
                  <c:v>3.6311749084888267E-3</c:v>
                </c:pt>
                <c:pt idx="252">
                  <c:v>6.9128277041488884E-3</c:v>
                </c:pt>
                <c:pt idx="253">
                  <c:v>7.4593360999368474E-3</c:v>
                </c:pt>
                <c:pt idx="254">
                  <c:v>8.3493640587915252E-3</c:v>
                </c:pt>
                <c:pt idx="255">
                  <c:v>8.3519664797238602E-3</c:v>
                </c:pt>
                <c:pt idx="256">
                  <c:v>8.3519664797238602E-3</c:v>
                </c:pt>
                <c:pt idx="257">
                  <c:v>1.1810583898781923E-2</c:v>
                </c:pt>
                <c:pt idx="258">
                  <c:v>1.21931397758335E-2</c:v>
                </c:pt>
                <c:pt idx="259">
                  <c:v>1.3491747821062966E-2</c:v>
                </c:pt>
                <c:pt idx="260">
                  <c:v>1.8176105499245476E-2</c:v>
                </c:pt>
                <c:pt idx="261">
                  <c:v>2.2030290900016736E-2</c:v>
                </c:pt>
                <c:pt idx="262">
                  <c:v>2.2592413821398621E-2</c:v>
                </c:pt>
                <c:pt idx="263">
                  <c:v>2.2673088870300645E-2</c:v>
                </c:pt>
                <c:pt idx="264">
                  <c:v>2.2673088870300645E-2</c:v>
                </c:pt>
                <c:pt idx="265">
                  <c:v>2.3341911049907821E-2</c:v>
                </c:pt>
                <c:pt idx="266">
                  <c:v>2.6004187663674877E-2</c:v>
                </c:pt>
                <c:pt idx="267">
                  <c:v>2.6550696059462836E-2</c:v>
                </c:pt>
                <c:pt idx="268">
                  <c:v>2.6592334794380001E-2</c:v>
                </c:pt>
                <c:pt idx="269">
                  <c:v>2.6605346899041621E-2</c:v>
                </c:pt>
                <c:pt idx="270">
                  <c:v>2.6943661620243697E-2</c:v>
                </c:pt>
                <c:pt idx="271">
                  <c:v>2.7078987508724534E-2</c:v>
                </c:pt>
                <c:pt idx="272">
                  <c:v>2.7078987508724534E-2</c:v>
                </c:pt>
                <c:pt idx="273">
                  <c:v>2.7078987508724534E-2</c:v>
                </c:pt>
                <c:pt idx="274">
                  <c:v>2.7175277083220484E-2</c:v>
                </c:pt>
                <c:pt idx="275">
                  <c:v>2.7461543385776083E-2</c:v>
                </c:pt>
                <c:pt idx="276">
                  <c:v>2.7542218434678134E-2</c:v>
                </c:pt>
                <c:pt idx="277">
                  <c:v>2.8080919567669116E-2</c:v>
                </c:pt>
                <c:pt idx="278">
                  <c:v>3.3587642260465872E-2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907-4202-8B05-AD1C9F3C7D5A}"/>
            </c:ext>
          </c:extLst>
        </c:ser>
        <c:ser>
          <c:idx val="7"/>
          <c:order val="7"/>
          <c:tx>
            <c:strRef>
              <c:f>D!$O$20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D!$O$21:$O$987</c:f>
              <c:numCache>
                <c:formatCode>0.00E+00</c:formatCode>
                <c:ptCount val="967"/>
                <c:pt idx="0">
                  <c:v>0.13038021660000002</c:v>
                </c:pt>
                <c:pt idx="1">
                  <c:v>9.4494025349999983E-2</c:v>
                </c:pt>
                <c:pt idx="2">
                  <c:v>8.6433789399999988E-2</c:v>
                </c:pt>
                <c:pt idx="3">
                  <c:v>6.9446054399999999E-2</c:v>
                </c:pt>
                <c:pt idx="4">
                  <c:v>4.2402981399999998E-2</c:v>
                </c:pt>
                <c:pt idx="5">
                  <c:v>3.5171940149999997E-2</c:v>
                </c:pt>
                <c:pt idx="6">
                  <c:v>4.7786281499999986E-3</c:v>
                </c:pt>
                <c:pt idx="7">
                  <c:v>-9.8317354000000013E-3</c:v>
                </c:pt>
                <c:pt idx="8">
                  <c:v>-9.8738511625000008E-3</c:v>
                </c:pt>
                <c:pt idx="9">
                  <c:v>-9.8838738500000006E-3</c:v>
                </c:pt>
                <c:pt idx="10">
                  <c:v>-9.8858781625000003E-3</c:v>
                </c:pt>
                <c:pt idx="11">
                  <c:v>-9.9059171624999998E-3</c:v>
                </c:pt>
                <c:pt idx="12">
                  <c:v>-9.9159338499999992E-3</c:v>
                </c:pt>
                <c:pt idx="13">
                  <c:v>-9.9479746500000001E-3</c:v>
                </c:pt>
                <c:pt idx="14">
                  <c:v>-9.9579834625000002E-3</c:v>
                </c:pt>
                <c:pt idx="15">
                  <c:v>-9.9679903999999996E-3</c:v>
                </c:pt>
                <c:pt idx="16">
                  <c:v>-0.01</c:v>
                </c:pt>
                <c:pt idx="17">
                  <c:v>-0.01</c:v>
                </c:pt>
                <c:pt idx="18">
                  <c:v>-0.01</c:v>
                </c:pt>
                <c:pt idx="19">
                  <c:v>-0.01</c:v>
                </c:pt>
                <c:pt idx="20">
                  <c:v>-0.01</c:v>
                </c:pt>
                <c:pt idx="21">
                  <c:v>-1.00099990625E-2</c:v>
                </c:pt>
                <c:pt idx="22">
                  <c:v>-1.00619639625E-2</c:v>
                </c:pt>
                <c:pt idx="23">
                  <c:v>-1.00619639625E-2</c:v>
                </c:pt>
                <c:pt idx="24">
                  <c:v>-1.00619639625E-2</c:v>
                </c:pt>
                <c:pt idx="25">
                  <c:v>-1.00619639625E-2</c:v>
                </c:pt>
                <c:pt idx="26">
                  <c:v>-1.038658865E-2</c:v>
                </c:pt>
                <c:pt idx="27">
                  <c:v>-1.05432051625E-2</c:v>
                </c:pt>
                <c:pt idx="28">
                  <c:v>-1.0562996662500001E-2</c:v>
                </c:pt>
                <c:pt idx="29">
                  <c:v>-1.063616E-2</c:v>
                </c:pt>
                <c:pt idx="30">
                  <c:v>-1.0646039062499999E-2</c:v>
                </c:pt>
                <c:pt idx="31">
                  <c:v>-1.0648014650000001E-2</c:v>
                </c:pt>
                <c:pt idx="32">
                  <c:v>-1.32091624E-2</c:v>
                </c:pt>
                <c:pt idx="33">
                  <c:v>-1.7132175662499999E-2</c:v>
                </c:pt>
                <c:pt idx="34">
                  <c:v>-1.7132175662499999E-2</c:v>
                </c:pt>
                <c:pt idx="35">
                  <c:v>-1.7132175662499999E-2</c:v>
                </c:pt>
                <c:pt idx="36">
                  <c:v>-1.7140733599999999E-2</c:v>
                </c:pt>
                <c:pt idx="37">
                  <c:v>-1.7140733599999999E-2</c:v>
                </c:pt>
                <c:pt idx="38">
                  <c:v>-1.7140733599999999E-2</c:v>
                </c:pt>
                <c:pt idx="39">
                  <c:v>-1.7140733599999999E-2</c:v>
                </c:pt>
                <c:pt idx="40">
                  <c:v>-1.7140733599999999E-2</c:v>
                </c:pt>
                <c:pt idx="41">
                  <c:v>-1.7140733599999999E-2</c:v>
                </c:pt>
                <c:pt idx="42">
                  <c:v>-1.7149289662500001E-2</c:v>
                </c:pt>
                <c:pt idx="43">
                  <c:v>-1.7149289662500001E-2</c:v>
                </c:pt>
                <c:pt idx="44">
                  <c:v>-1.7149289662500001E-2</c:v>
                </c:pt>
                <c:pt idx="45">
                  <c:v>-1.7149289662500001E-2</c:v>
                </c:pt>
                <c:pt idx="46">
                  <c:v>-1.7149289662500001E-2</c:v>
                </c:pt>
                <c:pt idx="47">
                  <c:v>-1.7149289662500001E-2</c:v>
                </c:pt>
                <c:pt idx="48">
                  <c:v>-1.7149289662500001E-2</c:v>
                </c:pt>
                <c:pt idx="49">
                  <c:v>-1.715784385E-2</c:v>
                </c:pt>
                <c:pt idx="50">
                  <c:v>-1.715784385E-2</c:v>
                </c:pt>
                <c:pt idx="51">
                  <c:v>-1.715784385E-2</c:v>
                </c:pt>
                <c:pt idx="52">
                  <c:v>-1.715784385E-2</c:v>
                </c:pt>
                <c:pt idx="53">
                  <c:v>-1.7159554462500001E-2</c:v>
                </c:pt>
                <c:pt idx="54">
                  <c:v>-1.7159554462500001E-2</c:v>
                </c:pt>
                <c:pt idx="55">
                  <c:v>-1.7159554462500001E-2</c:v>
                </c:pt>
                <c:pt idx="56">
                  <c:v>-1.7168106400000001E-2</c:v>
                </c:pt>
                <c:pt idx="57">
                  <c:v>-1.7168106400000001E-2</c:v>
                </c:pt>
                <c:pt idx="58">
                  <c:v>-1.7168106400000001E-2</c:v>
                </c:pt>
                <c:pt idx="59">
                  <c:v>-1.7168106400000001E-2</c:v>
                </c:pt>
                <c:pt idx="60">
                  <c:v>-1.7168106400000001E-2</c:v>
                </c:pt>
                <c:pt idx="61">
                  <c:v>-1.7168106400000001E-2</c:v>
                </c:pt>
                <c:pt idx="62">
                  <c:v>-1.7168106400000001E-2</c:v>
                </c:pt>
                <c:pt idx="63">
                  <c:v>-1.7193750962500001E-2</c:v>
                </c:pt>
                <c:pt idx="64">
                  <c:v>-1.7193750962500001E-2</c:v>
                </c:pt>
                <c:pt idx="65">
                  <c:v>-1.7193750962500001E-2</c:v>
                </c:pt>
                <c:pt idx="66">
                  <c:v>-1.7198877850000002E-2</c:v>
                </c:pt>
                <c:pt idx="67">
                  <c:v>-1.7222794399999998E-2</c:v>
                </c:pt>
                <c:pt idx="68">
                  <c:v>-1.7222794399999998E-2</c:v>
                </c:pt>
                <c:pt idx="69">
                  <c:v>-1.7222794399999998E-2</c:v>
                </c:pt>
                <c:pt idx="70">
                  <c:v>-1.7222794399999998E-2</c:v>
                </c:pt>
                <c:pt idx="71">
                  <c:v>-1.7328533850000001E-2</c:v>
                </c:pt>
                <c:pt idx="72">
                  <c:v>-1.7328533850000001E-2</c:v>
                </c:pt>
                <c:pt idx="73">
                  <c:v>-1.7337048662499997E-2</c:v>
                </c:pt>
                <c:pt idx="74">
                  <c:v>-1.7337048662499997E-2</c:v>
                </c:pt>
                <c:pt idx="75">
                  <c:v>-1.7337048662499997E-2</c:v>
                </c:pt>
                <c:pt idx="76">
                  <c:v>-1.7408499062499999E-2</c:v>
                </c:pt>
                <c:pt idx="77">
                  <c:v>-1.7489994662500001E-2</c:v>
                </c:pt>
                <c:pt idx="78">
                  <c:v>-1.7613604649999996E-2</c:v>
                </c:pt>
                <c:pt idx="79">
                  <c:v>-1.8124066250000001E-2</c:v>
                </c:pt>
                <c:pt idx="80">
                  <c:v>-1.8125733962500001E-2</c:v>
                </c:pt>
                <c:pt idx="81">
                  <c:v>-1.820403185E-2</c:v>
                </c:pt>
                <c:pt idx="82">
                  <c:v>-1.84131194E-2</c:v>
                </c:pt>
                <c:pt idx="83">
                  <c:v>-1.8421391962499999E-2</c:v>
                </c:pt>
                <c:pt idx="84">
                  <c:v>-1.8423046250000002E-2</c:v>
                </c:pt>
                <c:pt idx="85">
                  <c:v>-1.8639109462499998E-2</c:v>
                </c:pt>
                <c:pt idx="86">
                  <c:v>-1.8647330650000002E-2</c:v>
                </c:pt>
                <c:pt idx="87">
                  <c:v>-1.8691692662500002E-2</c:v>
                </c:pt>
                <c:pt idx="88">
                  <c:v>-1.8811360650000001E-2</c:v>
                </c:pt>
                <c:pt idx="89">
                  <c:v>-1.8914314462500002E-2</c:v>
                </c:pt>
                <c:pt idx="90">
                  <c:v>-1.8974640649999999E-2</c:v>
                </c:pt>
                <c:pt idx="91">
                  <c:v>-1.911121625E-2</c:v>
                </c:pt>
                <c:pt idx="92">
                  <c:v>-1.9427834649999996E-2</c:v>
                </c:pt>
                <c:pt idx="93">
                  <c:v>-1.9427834649999996E-2</c:v>
                </c:pt>
                <c:pt idx="94">
                  <c:v>-2.0213060000000001E-2</c:v>
                </c:pt>
                <c:pt idx="95">
                  <c:v>-2.0213060000000001E-2</c:v>
                </c:pt>
                <c:pt idx="96">
                  <c:v>-2.02460344625E-2</c:v>
                </c:pt>
                <c:pt idx="97">
                  <c:v>-2.02460344625E-2</c:v>
                </c:pt>
                <c:pt idx="98">
                  <c:v>-2.02460344625E-2</c:v>
                </c:pt>
                <c:pt idx="99">
                  <c:v>-2.02460344625E-2</c:v>
                </c:pt>
                <c:pt idx="100">
                  <c:v>-2.02460344625E-2</c:v>
                </c:pt>
                <c:pt idx="101">
                  <c:v>-2.02460344625E-2</c:v>
                </c:pt>
                <c:pt idx="102">
                  <c:v>-2.0253880649999997E-2</c:v>
                </c:pt>
                <c:pt idx="103">
                  <c:v>-2.0253880649999997E-2</c:v>
                </c:pt>
                <c:pt idx="104">
                  <c:v>-2.0253880649999997E-2</c:v>
                </c:pt>
                <c:pt idx="105">
                  <c:v>-2.0253880649999997E-2</c:v>
                </c:pt>
                <c:pt idx="106">
                  <c:v>-2.0253880649999997E-2</c:v>
                </c:pt>
                <c:pt idx="107">
                  <c:v>-2.0253880649999997E-2</c:v>
                </c:pt>
                <c:pt idx="108">
                  <c:v>-2.0253880649999997E-2</c:v>
                </c:pt>
                <c:pt idx="109">
                  <c:v>-2.0253880649999997E-2</c:v>
                </c:pt>
                <c:pt idx="110">
                  <c:v>-2.0263293600000003E-2</c:v>
                </c:pt>
                <c:pt idx="111">
                  <c:v>-2.0269567400000001E-2</c:v>
                </c:pt>
                <c:pt idx="112">
                  <c:v>-2.0269567400000001E-2</c:v>
                </c:pt>
                <c:pt idx="113">
                  <c:v>-2.0269567400000001E-2</c:v>
                </c:pt>
                <c:pt idx="114">
                  <c:v>-2.0278975850000002E-2</c:v>
                </c:pt>
                <c:pt idx="115">
                  <c:v>-2.0278975850000002E-2</c:v>
                </c:pt>
                <c:pt idx="116">
                  <c:v>-2.0278975850000002E-2</c:v>
                </c:pt>
                <c:pt idx="117">
                  <c:v>-2.0278975850000002E-2</c:v>
                </c:pt>
                <c:pt idx="118">
                  <c:v>-2.0278975850000002E-2</c:v>
                </c:pt>
                <c:pt idx="119">
                  <c:v>-2.0278975850000002E-2</c:v>
                </c:pt>
                <c:pt idx="120">
                  <c:v>-2.0278975850000002E-2</c:v>
                </c:pt>
                <c:pt idx="121">
                  <c:v>-2.0278975850000002E-2</c:v>
                </c:pt>
                <c:pt idx="122">
                  <c:v>-2.0286814162499996E-2</c:v>
                </c:pt>
                <c:pt idx="123">
                  <c:v>-2.0286814162499996E-2</c:v>
                </c:pt>
                <c:pt idx="124">
                  <c:v>-2.0286814162499996E-2</c:v>
                </c:pt>
                <c:pt idx="125">
                  <c:v>-2.0286814162499996E-2</c:v>
                </c:pt>
                <c:pt idx="126">
                  <c:v>-2.0286814162499996E-2</c:v>
                </c:pt>
                <c:pt idx="127">
                  <c:v>-2.0410410649999999E-2</c:v>
                </c:pt>
                <c:pt idx="128">
                  <c:v>-2.0443186662500001E-2</c:v>
                </c:pt>
                <c:pt idx="129">
                  <c:v>-2.0443186662500001E-2</c:v>
                </c:pt>
                <c:pt idx="130">
                  <c:v>-2.0458782662499998E-2</c:v>
                </c:pt>
                <c:pt idx="131">
                  <c:v>-2.0458782662499998E-2</c:v>
                </c:pt>
                <c:pt idx="132">
                  <c:v>-2.0463460000000003E-2</c:v>
                </c:pt>
                <c:pt idx="133">
                  <c:v>-2.04837206625E-2</c:v>
                </c:pt>
                <c:pt idx="134">
                  <c:v>-2.05490915625E-2</c:v>
                </c:pt>
                <c:pt idx="135">
                  <c:v>-2.1010646650000003E-2</c:v>
                </c:pt>
                <c:pt idx="136">
                  <c:v>-2.1114679849999998E-2</c:v>
                </c:pt>
                <c:pt idx="137">
                  <c:v>-2.1227498400000003E-2</c:v>
                </c:pt>
                <c:pt idx="138">
                  <c:v>-2.1358095850000001E-2</c:v>
                </c:pt>
                <c:pt idx="139">
                  <c:v>-2.1616124162500003E-2</c:v>
                </c:pt>
                <c:pt idx="140">
                  <c:v>-2.1821266249999999E-2</c:v>
                </c:pt>
                <c:pt idx="141">
                  <c:v>-2.3298682649999999E-2</c:v>
                </c:pt>
                <c:pt idx="142">
                  <c:v>-2.5796416962500002E-2</c:v>
                </c:pt>
                <c:pt idx="143">
                  <c:v>-2.8693229062499999E-2</c:v>
                </c:pt>
                <c:pt idx="144">
                  <c:v>-2.8710717462499997E-2</c:v>
                </c:pt>
                <c:pt idx="145">
                  <c:v>-2.8733641849999998E-2</c:v>
                </c:pt>
                <c:pt idx="146">
                  <c:v>-2.9972638649999998E-2</c:v>
                </c:pt>
                <c:pt idx="147">
                  <c:v>-3.0452708649999997E-2</c:v>
                </c:pt>
                <c:pt idx="148">
                  <c:v>-3.0563239462499996E-2</c:v>
                </c:pt>
                <c:pt idx="149">
                  <c:v>-3.3432585000000001E-2</c:v>
                </c:pt>
                <c:pt idx="150">
                  <c:v>-3.3436066562499998E-2</c:v>
                </c:pt>
                <c:pt idx="151">
                  <c:v>-3.3665730962500001E-2</c:v>
                </c:pt>
                <c:pt idx="152">
                  <c:v>-3.3721824062499996E-2</c:v>
                </c:pt>
                <c:pt idx="153">
                  <c:v>-3.373576465E-2</c:v>
                </c:pt>
                <c:pt idx="154">
                  <c:v>-3.37635466E-2</c:v>
                </c:pt>
                <c:pt idx="155">
                  <c:v>-3.3917194400000003E-2</c:v>
                </c:pt>
                <c:pt idx="156">
                  <c:v>-3.3920404462500005E-2</c:v>
                </c:pt>
                <c:pt idx="157">
                  <c:v>-3.3930664062499998E-2</c:v>
                </c:pt>
                <c:pt idx="158">
                  <c:v>-3.3951125662499998E-2</c:v>
                </c:pt>
                <c:pt idx="159">
                  <c:v>-3.3967694162499999E-2</c:v>
                </c:pt>
                <c:pt idx="160">
                  <c:v>-3.4601680650000001E-2</c:v>
                </c:pt>
                <c:pt idx="161">
                  <c:v>-3.4618897662500002E-2</c:v>
                </c:pt>
                <c:pt idx="162">
                  <c:v>-3.4674491850000003E-2</c:v>
                </c:pt>
                <c:pt idx="163">
                  <c:v>-3.4675038462500002E-2</c:v>
                </c:pt>
                <c:pt idx="164">
                  <c:v>-3.4676677850000004E-2</c:v>
                </c:pt>
                <c:pt idx="165">
                  <c:v>-3.4677224162499999E-2</c:v>
                </c:pt>
                <c:pt idx="166">
                  <c:v>-3.4682683162500005E-2</c:v>
                </c:pt>
                <c:pt idx="167">
                  <c:v>-3.4800883662499997E-2</c:v>
                </c:pt>
                <c:pt idx="168">
                  <c:v>-3.481197665E-2</c:v>
                </c:pt>
                <c:pt idx="169">
                  <c:v>-3.4894377600000005E-2</c:v>
                </c:pt>
                <c:pt idx="170">
                  <c:v>-3.4924156250000005E-2</c:v>
                </c:pt>
                <c:pt idx="171">
                  <c:v>-3.5022424062500002E-2</c:v>
                </c:pt>
                <c:pt idx="172">
                  <c:v>-3.5027386562499999E-2</c:v>
                </c:pt>
                <c:pt idx="173">
                  <c:v>-3.51120506E-2</c:v>
                </c:pt>
                <c:pt idx="174">
                  <c:v>-3.5445440000000002E-2</c:v>
                </c:pt>
                <c:pt idx="175">
                  <c:v>-3.5481127400000007E-2</c:v>
                </c:pt>
                <c:pt idx="176">
                  <c:v>-3.5483234962499999E-2</c:v>
                </c:pt>
                <c:pt idx="177">
                  <c:v>-3.5492066249999996E-2</c:v>
                </c:pt>
                <c:pt idx="178">
                  <c:v>-3.5533666249999998E-2</c:v>
                </c:pt>
                <c:pt idx="179">
                  <c:v>-3.5542306962499999E-2</c:v>
                </c:pt>
                <c:pt idx="180">
                  <c:v>-3.5565999962500004E-2</c:v>
                </c:pt>
                <c:pt idx="181">
                  <c:v>-3.5565999962500004E-2</c:v>
                </c:pt>
                <c:pt idx="182">
                  <c:v>-3.5570059462499998E-2</c:v>
                </c:pt>
                <c:pt idx="183">
                  <c:v>-3.5649674462500003E-2</c:v>
                </c:pt>
                <c:pt idx="184">
                  <c:v>-3.5671815400000001E-2</c:v>
                </c:pt>
                <c:pt idx="185">
                  <c:v>-3.5698291562499998E-2</c:v>
                </c:pt>
                <c:pt idx="186">
                  <c:v>-3.5730041462500001E-2</c:v>
                </c:pt>
                <c:pt idx="187">
                  <c:v>-3.6141944650000001E-2</c:v>
                </c:pt>
                <c:pt idx="188">
                  <c:v>-3.6149213600000007E-2</c:v>
                </c:pt>
                <c:pt idx="189">
                  <c:v>-3.6195225962500001E-2</c:v>
                </c:pt>
                <c:pt idx="190">
                  <c:v>-3.6195225962500001E-2</c:v>
                </c:pt>
                <c:pt idx="191">
                  <c:v>-3.6195225962500001E-2</c:v>
                </c:pt>
                <c:pt idx="192">
                  <c:v>-3.624666E-2</c:v>
                </c:pt>
                <c:pt idx="193">
                  <c:v>-3.6551341162500001E-2</c:v>
                </c:pt>
                <c:pt idx="194">
                  <c:v>-3.6572378962499999E-2</c:v>
                </c:pt>
                <c:pt idx="195">
                  <c:v>-3.6636111400000004E-2</c:v>
                </c:pt>
                <c:pt idx="196">
                  <c:v>-3.6636111400000004E-2</c:v>
                </c:pt>
                <c:pt idx="197">
                  <c:v>-3.6666654062499998E-2</c:v>
                </c:pt>
                <c:pt idx="198">
                  <c:v>-3.6666654062499998E-2</c:v>
                </c:pt>
                <c:pt idx="199">
                  <c:v>-3.6659461562499988E-2</c:v>
                </c:pt>
                <c:pt idx="200">
                  <c:v>-3.6659461562499988E-2</c:v>
                </c:pt>
                <c:pt idx="201">
                  <c:v>-3.6374902399999999E-2</c:v>
                </c:pt>
                <c:pt idx="202">
                  <c:v>-3.6374902399999999E-2</c:v>
                </c:pt>
                <c:pt idx="203">
                  <c:v>-3.5941546399999996E-2</c:v>
                </c:pt>
                <c:pt idx="204">
                  <c:v>-3.5913914662499997E-2</c:v>
                </c:pt>
                <c:pt idx="205">
                  <c:v>-3.5110762599999991E-2</c:v>
                </c:pt>
                <c:pt idx="206">
                  <c:v>-3.5082616649999995E-2</c:v>
                </c:pt>
                <c:pt idx="207">
                  <c:v>-3.5016624999999989E-2</c:v>
                </c:pt>
                <c:pt idx="208">
                  <c:v>-3.5016624999999989E-2</c:v>
                </c:pt>
                <c:pt idx="209">
                  <c:v>-3.4887324062499996E-2</c:v>
                </c:pt>
                <c:pt idx="210">
                  <c:v>-3.4249034399999989E-2</c:v>
                </c:pt>
                <c:pt idx="211">
                  <c:v>-3.4185389962499993E-2</c:v>
                </c:pt>
                <c:pt idx="212">
                  <c:v>-3.1445756649999997E-2</c:v>
                </c:pt>
                <c:pt idx="213">
                  <c:v>-3.13148586625E-2</c:v>
                </c:pt>
                <c:pt idx="214">
                  <c:v>-2.9618698399999983E-2</c:v>
                </c:pt>
                <c:pt idx="215">
                  <c:v>-2.8855707462499991E-2</c:v>
                </c:pt>
                <c:pt idx="216">
                  <c:v>-2.8855707462499991E-2</c:v>
                </c:pt>
                <c:pt idx="217">
                  <c:v>-2.7583516249999995E-2</c:v>
                </c:pt>
                <c:pt idx="218">
                  <c:v>-2.7080661562499997E-2</c:v>
                </c:pt>
                <c:pt idx="219">
                  <c:v>-2.7017002599999992E-2</c:v>
                </c:pt>
                <c:pt idx="220">
                  <c:v>-2.4989426162499995E-2</c:v>
                </c:pt>
                <c:pt idx="221">
                  <c:v>-2.4891283662499986E-2</c:v>
                </c:pt>
                <c:pt idx="222">
                  <c:v>-2.4541853599999996E-2</c:v>
                </c:pt>
                <c:pt idx="223">
                  <c:v>-2.246816406249999E-2</c:v>
                </c:pt>
                <c:pt idx="224">
                  <c:v>-2.2444804462499982E-2</c:v>
                </c:pt>
                <c:pt idx="225">
                  <c:v>-2.2428733599999987E-2</c:v>
                </c:pt>
                <c:pt idx="226">
                  <c:v>-2.2136429962499982E-2</c:v>
                </c:pt>
                <c:pt idx="227">
                  <c:v>-2.2111321599999997E-2</c:v>
                </c:pt>
                <c:pt idx="228">
                  <c:v>-2.2046234599999992E-2</c:v>
                </c:pt>
                <c:pt idx="229">
                  <c:v>-2.2044753662499986E-2</c:v>
                </c:pt>
                <c:pt idx="230">
                  <c:v>-2.1453917599999983E-2</c:v>
                </c:pt>
                <c:pt idx="231">
                  <c:v>-1.9571187849999991E-2</c:v>
                </c:pt>
                <c:pt idx="232">
                  <c:v>-1.9267193162500001E-2</c:v>
                </c:pt>
                <c:pt idx="233">
                  <c:v>-1.8932803662499997E-2</c:v>
                </c:pt>
                <c:pt idx="234">
                  <c:v>-1.6011306399999994E-2</c:v>
                </c:pt>
                <c:pt idx="235">
                  <c:v>-1.6009546162499999E-2</c:v>
                </c:pt>
                <c:pt idx="236">
                  <c:v>-1.5974325662499997E-2</c:v>
                </c:pt>
                <c:pt idx="237">
                  <c:v>-1.5833143662499993E-2</c:v>
                </c:pt>
                <c:pt idx="238">
                  <c:v>-1.5666641462499992E-2</c:v>
                </c:pt>
                <c:pt idx="239">
                  <c:v>-1.3130938962499991E-2</c:v>
                </c:pt>
                <c:pt idx="240">
                  <c:v>-1.2972844662499983E-2</c:v>
                </c:pt>
                <c:pt idx="241">
                  <c:v>-1.2664556649999992E-2</c:v>
                </c:pt>
                <c:pt idx="242">
                  <c:v>-1.2504906249999989E-2</c:v>
                </c:pt>
                <c:pt idx="243">
                  <c:v>-1.2455383399999992E-2</c:v>
                </c:pt>
                <c:pt idx="244">
                  <c:v>-1.2063138962499997E-2</c:v>
                </c:pt>
                <c:pt idx="245">
                  <c:v>-1.2063138962499997E-2</c:v>
                </c:pt>
                <c:pt idx="246">
                  <c:v>-1.2061217849999986E-2</c:v>
                </c:pt>
                <c:pt idx="247">
                  <c:v>-1.2061217849999986E-2</c:v>
                </c:pt>
                <c:pt idx="248">
                  <c:v>-9.259597462499991E-3</c:v>
                </c:pt>
                <c:pt idx="249">
                  <c:v>-9.2170018499999895E-3</c:v>
                </c:pt>
                <c:pt idx="250">
                  <c:v>-7.7698946499999838E-3</c:v>
                </c:pt>
                <c:pt idx="251">
                  <c:v>-7.7136546624999858E-3</c:v>
                </c:pt>
                <c:pt idx="252">
                  <c:v>-5.0261326500000009E-3</c:v>
                </c:pt>
                <c:pt idx="253">
                  <c:v>-4.5669833999999881E-3</c:v>
                </c:pt>
                <c:pt idx="254">
                  <c:v>-3.8121466499999868E-3</c:v>
                </c:pt>
                <c:pt idx="255">
                  <c:v>-3.8099266624999906E-3</c:v>
                </c:pt>
                <c:pt idx="256">
                  <c:v>-3.8099266624999906E-3</c:v>
                </c:pt>
                <c:pt idx="257">
                  <c:v>-7.932793999999993E-4</c:v>
                </c:pt>
                <c:pt idx="258">
                  <c:v>-4.5147316249999347E-4</c:v>
                </c:pt>
                <c:pt idx="259">
                  <c:v>7.2089615000001106E-4</c:v>
                </c:pt>
                <c:pt idx="260">
                  <c:v>5.1050661500000039E-3</c:v>
                </c:pt>
                <c:pt idx="261">
                  <c:v>8.8944823375000093E-3</c:v>
                </c:pt>
                <c:pt idx="262">
                  <c:v>9.4609045375000089E-3</c:v>
                </c:pt>
                <c:pt idx="263">
                  <c:v>9.542483749999997E-3</c:v>
                </c:pt>
                <c:pt idx="264">
                  <c:v>9.542483749999997E-3</c:v>
                </c:pt>
                <c:pt idx="265">
                  <c:v>1.0221577337499982E-2</c:v>
                </c:pt>
                <c:pt idx="266">
                  <c:v>1.2973843749999991E-2</c:v>
                </c:pt>
                <c:pt idx="267">
                  <c:v>1.3548535E-2</c:v>
                </c:pt>
                <c:pt idx="268">
                  <c:v>1.3592456599999997E-2</c:v>
                </c:pt>
                <c:pt idx="269">
                  <c:v>1.3606186037499995E-2</c:v>
                </c:pt>
                <c:pt idx="270">
                  <c:v>1.396380953750001E-2</c:v>
                </c:pt>
                <c:pt idx="271">
                  <c:v>1.4107213837499993E-2</c:v>
                </c:pt>
                <c:pt idx="272">
                  <c:v>1.4107213837499993E-2</c:v>
                </c:pt>
                <c:pt idx="273">
                  <c:v>1.4107213837499993E-2</c:v>
                </c:pt>
                <c:pt idx="274">
                  <c:v>1.4209374999999996E-2</c:v>
                </c:pt>
                <c:pt idx="275">
                  <c:v>1.4513703749999995E-2</c:v>
                </c:pt>
                <c:pt idx="276">
                  <c:v>1.4599633037499976E-2</c:v>
                </c:pt>
                <c:pt idx="277">
                  <c:v>1.5175266399999998E-2</c:v>
                </c:pt>
                <c:pt idx="278">
                  <c:v>2.1243848600000004E-2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907-4202-8B05-AD1C9F3C7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8224"/>
        <c:axId val="1"/>
      </c:scatterChart>
      <c:valAx>
        <c:axId val="740828224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581143740340033"/>
              <c:y val="0.9244725678172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7279752704791345E-3"/>
              <c:y val="0.398792175147290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08282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2874806800618239"/>
          <c:y val="0.9244725678172403"/>
          <c:w val="0.65842349304482228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2158880852724367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81496269519453E-2"/>
          <c:y val="0.13764044943820225"/>
          <c:w val="0.90631409626902226"/>
          <c:h val="0.7106741573033708"/>
        </c:manualLayout>
      </c:layout>
      <c:scatterChart>
        <c:scatterStyle val="lineMarker"/>
        <c:varyColors val="0"/>
        <c:ser>
          <c:idx val="0"/>
          <c:order val="0"/>
          <c:tx>
            <c:strRef>
              <c:f>D!$H$20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A3-4DD0-BFF9-672260D721C6}"/>
            </c:ext>
          </c:extLst>
        </c:ser>
        <c:ser>
          <c:idx val="1"/>
          <c:order val="1"/>
          <c:tx>
            <c:strRef>
              <c:f>D!$I$20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A3-4DD0-BFF9-672260D721C6}"/>
            </c:ext>
          </c:extLst>
        </c:ser>
        <c:ser>
          <c:idx val="2"/>
          <c:order val="2"/>
          <c:tx>
            <c:strRef>
              <c:f>D!$J$20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5.6728360000051907</c:v>
                </c:pt>
                <c:pt idx="202">
                  <c:v>5.6751360000052955</c:v>
                </c:pt>
                <c:pt idx="207">
                  <c:v>6.4311000000016065</c:v>
                </c:pt>
                <c:pt idx="208">
                  <c:v>6.4313000000038301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A3-4DD0-BFF9-672260D721C6}"/>
            </c:ext>
          </c:extLst>
        </c:ser>
        <c:ser>
          <c:idx val="3"/>
          <c:order val="3"/>
          <c:tx>
            <c:strRef>
              <c:f>D!$K$20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1.2501999997766688E-2</c:v>
                </c:pt>
                <c:pt idx="261">
                  <c:v>1.3163000003260095E-2</c:v>
                </c:pt>
                <c:pt idx="262">
                  <c:v>1.41589999984717E-2</c:v>
                </c:pt>
                <c:pt idx="263">
                  <c:v>1.4740000005986076E-2</c:v>
                </c:pt>
                <c:pt idx="264">
                  <c:v>1.4740000005986076E-2</c:v>
                </c:pt>
                <c:pt idx="265">
                  <c:v>1.6387000003305729E-2</c:v>
                </c:pt>
                <c:pt idx="266">
                  <c:v>1.374999999825377E-2</c:v>
                </c:pt>
                <c:pt idx="267">
                  <c:v>1.5460000002349261E-2</c:v>
                </c:pt>
                <c:pt idx="268">
                  <c:v>1.6155999997863546E-2</c:v>
                </c:pt>
                <c:pt idx="269">
                  <c:v>1.6760999998950865E-2</c:v>
                </c:pt>
                <c:pt idx="270">
                  <c:v>1.6281000003800727E-2</c:v>
                </c:pt>
                <c:pt idx="271">
                  <c:v>1.6683000001648907E-2</c:v>
                </c:pt>
                <c:pt idx="272">
                  <c:v>1.6983000001346227E-2</c:v>
                </c:pt>
                <c:pt idx="273">
                  <c:v>1.748300000326708E-2</c:v>
                </c:pt>
                <c:pt idx="274">
                  <c:v>1.38000000079046E-2</c:v>
                </c:pt>
                <c:pt idx="275">
                  <c:v>1.8110000004526228E-2</c:v>
                </c:pt>
                <c:pt idx="276">
                  <c:v>1.8021000003500376E-2</c:v>
                </c:pt>
                <c:pt idx="277">
                  <c:v>1.7588000002433546E-2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A3-4DD0-BFF9-672260D721C6}"/>
            </c:ext>
          </c:extLst>
        </c:ser>
        <c:ser>
          <c:idx val="4"/>
          <c:order val="4"/>
          <c:tx>
            <c:strRef>
              <c:f>D!$L$20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D!$L$21:$L$987</c:f>
              <c:numCache>
                <c:formatCode>General</c:formatCode>
                <c:ptCount val="967"/>
                <c:pt idx="278">
                  <c:v>0.20718399999896064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A3-4DD0-BFF9-672260D721C6}"/>
            </c:ext>
          </c:extLst>
        </c:ser>
        <c:ser>
          <c:idx val="5"/>
          <c:order val="5"/>
          <c:tx>
            <c:strRef>
              <c:f>D!$M$20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A3-4DD0-BFF9-672260D721C6}"/>
            </c:ext>
          </c:extLst>
        </c:ser>
        <c:ser>
          <c:idx val="6"/>
          <c:order val="6"/>
          <c:tx>
            <c:strRef>
              <c:f>D!$N$20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D!$N$21:$N$987</c:f>
              <c:numCache>
                <c:formatCode>General</c:formatCode>
                <c:ptCount val="967"/>
                <c:pt idx="214">
                  <c:v>-3.3003104555830567E-2</c:v>
                </c:pt>
                <c:pt idx="215">
                  <c:v>-3.1121554221760606E-2</c:v>
                </c:pt>
                <c:pt idx="216">
                  <c:v>-3.1121554221760606E-2</c:v>
                </c:pt>
                <c:pt idx="217">
                  <c:v>-2.8178216147302607E-2</c:v>
                </c:pt>
                <c:pt idx="218">
                  <c:v>-2.7072187251065069E-2</c:v>
                </c:pt>
                <c:pt idx="219">
                  <c:v>-2.6934258941651926E-2</c:v>
                </c:pt>
                <c:pt idx="220">
                  <c:v>-2.275737334527253E-2</c:v>
                </c:pt>
                <c:pt idx="221">
                  <c:v>-2.2564794196280588E-2</c:v>
                </c:pt>
                <c:pt idx="222">
                  <c:v>-2.1885562332944128E-2</c:v>
                </c:pt>
                <c:pt idx="223">
                  <c:v>-1.8041786615902153E-2</c:v>
                </c:pt>
                <c:pt idx="224">
                  <c:v>-1.8000147880984974E-2</c:v>
                </c:pt>
                <c:pt idx="225">
                  <c:v>-1.7971521250729414E-2</c:v>
                </c:pt>
                <c:pt idx="226">
                  <c:v>-1.7453639485197028E-2</c:v>
                </c:pt>
                <c:pt idx="227">
                  <c:v>-1.7409398329347528E-2</c:v>
                </c:pt>
                <c:pt idx="228">
                  <c:v>-1.7294891808325288E-2</c:v>
                </c:pt>
                <c:pt idx="229">
                  <c:v>-1.7292289387392953E-2</c:v>
                </c:pt>
                <c:pt idx="230">
                  <c:v>-1.6264333119125132E-2</c:v>
                </c:pt>
                <c:pt idx="231">
                  <c:v>-1.3115403791013572E-2</c:v>
                </c:pt>
                <c:pt idx="232">
                  <c:v>-1.2623546234804411E-2</c:v>
                </c:pt>
                <c:pt idx="233">
                  <c:v>-1.2087447522745737E-2</c:v>
                </c:pt>
                <c:pt idx="234">
                  <c:v>-7.6034762563521874E-3</c:v>
                </c:pt>
                <c:pt idx="235">
                  <c:v>-7.6008738354198524E-3</c:v>
                </c:pt>
                <c:pt idx="236">
                  <c:v>-7.5488254167733748E-3</c:v>
                </c:pt>
                <c:pt idx="237">
                  <c:v>-7.3406317421874923E-3</c:v>
                </c:pt>
                <c:pt idx="238">
                  <c:v>-7.0960041745490587E-3</c:v>
                </c:pt>
                <c:pt idx="239">
                  <c:v>-3.4838439204838978E-3</c:v>
                </c:pt>
                <c:pt idx="240">
                  <c:v>-3.2652405621687308E-3</c:v>
                </c:pt>
                <c:pt idx="241">
                  <c:v>-2.8410459501999885E-3</c:v>
                </c:pt>
                <c:pt idx="242">
                  <c:v>-2.6224425918847938E-3</c:v>
                </c:pt>
                <c:pt idx="243">
                  <c:v>-2.5547796476443896E-3</c:v>
                </c:pt>
                <c:pt idx="244">
                  <c:v>-2.0212833565180499E-3</c:v>
                </c:pt>
                <c:pt idx="245">
                  <c:v>-2.0212833565180499E-3</c:v>
                </c:pt>
                <c:pt idx="246">
                  <c:v>-2.0186809355857149E-3</c:v>
                </c:pt>
                <c:pt idx="247">
                  <c:v>-2.0186809355857149E-3</c:v>
                </c:pt>
                <c:pt idx="248">
                  <c:v>1.6741543673814696E-3</c:v>
                </c:pt>
                <c:pt idx="249">
                  <c:v>1.7288052069602822E-3</c:v>
                </c:pt>
                <c:pt idx="250">
                  <c:v>3.5609095433160876E-3</c:v>
                </c:pt>
                <c:pt idx="251">
                  <c:v>3.6311749084888267E-3</c:v>
                </c:pt>
                <c:pt idx="252">
                  <c:v>6.9128277041488884E-3</c:v>
                </c:pt>
                <c:pt idx="253">
                  <c:v>7.4593360999368474E-3</c:v>
                </c:pt>
                <c:pt idx="254">
                  <c:v>8.3493640587915252E-3</c:v>
                </c:pt>
                <c:pt idx="255">
                  <c:v>8.3519664797238602E-3</c:v>
                </c:pt>
                <c:pt idx="256">
                  <c:v>8.3519664797238602E-3</c:v>
                </c:pt>
                <c:pt idx="257">
                  <c:v>1.1810583898781923E-2</c:v>
                </c:pt>
                <c:pt idx="258">
                  <c:v>1.21931397758335E-2</c:v>
                </c:pt>
                <c:pt idx="259">
                  <c:v>1.3491747821062966E-2</c:v>
                </c:pt>
                <c:pt idx="260">
                  <c:v>1.8176105499245476E-2</c:v>
                </c:pt>
                <c:pt idx="261">
                  <c:v>2.2030290900016736E-2</c:v>
                </c:pt>
                <c:pt idx="262">
                  <c:v>2.2592413821398621E-2</c:v>
                </c:pt>
                <c:pt idx="263">
                  <c:v>2.2673088870300645E-2</c:v>
                </c:pt>
                <c:pt idx="264">
                  <c:v>2.2673088870300645E-2</c:v>
                </c:pt>
                <c:pt idx="265">
                  <c:v>2.3341911049907821E-2</c:v>
                </c:pt>
                <c:pt idx="266">
                  <c:v>2.6004187663674877E-2</c:v>
                </c:pt>
                <c:pt idx="267">
                  <c:v>2.6550696059462836E-2</c:v>
                </c:pt>
                <c:pt idx="268">
                  <c:v>2.6592334794380001E-2</c:v>
                </c:pt>
                <c:pt idx="269">
                  <c:v>2.6605346899041621E-2</c:v>
                </c:pt>
                <c:pt idx="270">
                  <c:v>2.6943661620243697E-2</c:v>
                </c:pt>
                <c:pt idx="271">
                  <c:v>2.7078987508724534E-2</c:v>
                </c:pt>
                <c:pt idx="272">
                  <c:v>2.7078987508724534E-2</c:v>
                </c:pt>
                <c:pt idx="273">
                  <c:v>2.7078987508724534E-2</c:v>
                </c:pt>
                <c:pt idx="274">
                  <c:v>2.7175277083220484E-2</c:v>
                </c:pt>
                <c:pt idx="275">
                  <c:v>2.7461543385776083E-2</c:v>
                </c:pt>
                <c:pt idx="276">
                  <c:v>2.7542218434678134E-2</c:v>
                </c:pt>
                <c:pt idx="277">
                  <c:v>2.8080919567669116E-2</c:v>
                </c:pt>
                <c:pt idx="278">
                  <c:v>3.3587642260465872E-2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A3-4DD0-BFF9-672260D721C6}"/>
            </c:ext>
          </c:extLst>
        </c:ser>
        <c:ser>
          <c:idx val="7"/>
          <c:order val="7"/>
          <c:tx>
            <c:strRef>
              <c:f>D!$W$1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D!$V$2:$V$28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D!$W$2:$W$28</c:f>
              <c:numCache>
                <c:formatCode>0.00E+00</c:formatCode>
                <c:ptCount val="27"/>
                <c:pt idx="0">
                  <c:v>0.13</c:v>
                </c:pt>
                <c:pt idx="1">
                  <c:v>0.11059999999999999</c:v>
                </c:pt>
                <c:pt idx="2">
                  <c:v>9.2399999999999996E-2</c:v>
                </c:pt>
                <c:pt idx="3">
                  <c:v>7.5399999999999995E-2</c:v>
                </c:pt>
                <c:pt idx="4">
                  <c:v>5.96E-2</c:v>
                </c:pt>
                <c:pt idx="5">
                  <c:v>4.4999999999999998E-2</c:v>
                </c:pt>
                <c:pt idx="6">
                  <c:v>3.1599999999999996E-2</c:v>
                </c:pt>
                <c:pt idx="7">
                  <c:v>1.9400000000000001E-2</c:v>
                </c:pt>
                <c:pt idx="8">
                  <c:v>8.3999999999999995E-3</c:v>
                </c:pt>
                <c:pt idx="9">
                  <c:v>-1.4000000000000002E-3</c:v>
                </c:pt>
                <c:pt idx="10">
                  <c:v>-0.01</c:v>
                </c:pt>
                <c:pt idx="11">
                  <c:v>-1.7400000000000002E-2</c:v>
                </c:pt>
                <c:pt idx="12">
                  <c:v>-2.3600000000000003E-2</c:v>
                </c:pt>
                <c:pt idx="13">
                  <c:v>-2.86E-2</c:v>
                </c:pt>
                <c:pt idx="14">
                  <c:v>-3.2400000000000005E-2</c:v>
                </c:pt>
                <c:pt idx="15">
                  <c:v>-3.5000000000000003E-2</c:v>
                </c:pt>
                <c:pt idx="16">
                  <c:v>-3.6400000000000002E-2</c:v>
                </c:pt>
                <c:pt idx="17">
                  <c:v>-3.6599999999999994E-2</c:v>
                </c:pt>
                <c:pt idx="18">
                  <c:v>-3.56E-2</c:v>
                </c:pt>
                <c:pt idx="19">
                  <c:v>-3.3399999999999992E-2</c:v>
                </c:pt>
                <c:pt idx="20">
                  <c:v>-0.03</c:v>
                </c:pt>
                <c:pt idx="21">
                  <c:v>-2.5399999999999992E-2</c:v>
                </c:pt>
                <c:pt idx="22">
                  <c:v>-1.9599999999999992E-2</c:v>
                </c:pt>
                <c:pt idx="23">
                  <c:v>-1.2599999999999986E-2</c:v>
                </c:pt>
                <c:pt idx="24">
                  <c:v>-4.3999999999999873E-3</c:v>
                </c:pt>
                <c:pt idx="25">
                  <c:v>5.0000000000000044E-3</c:v>
                </c:pt>
                <c:pt idx="26">
                  <c:v>1.5599999999999975E-2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A3-4DD0-BFF9-672260D72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32488"/>
        <c:axId val="1"/>
      </c:scatterChart>
      <c:valAx>
        <c:axId val="74083248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908393070010855"/>
              <c:y val="0.9297752808988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916496945010185E-3"/>
              <c:y val="0.407303370786516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08324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401243378182616"/>
          <c:y val="0.9297752808988764"/>
          <c:w val="0.43380876779404615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LiTE-fit  residuals</a:t>
            </a:r>
          </a:p>
        </c:rich>
      </c:tx>
      <c:layout>
        <c:manualLayout>
          <c:xMode val="edge"/>
          <c:yMode val="edge"/>
          <c:x val="0.41199006374203223"/>
          <c:y val="3.1413612565445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55148910303798E-2"/>
          <c:y val="0.12827241526967348"/>
          <c:w val="0.88265361094797001"/>
          <c:h val="0.73036742571916125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1'!$AD$21:$AD$1980</c:f>
              <c:numCache>
                <c:formatCode>General</c:formatCode>
                <c:ptCount val="1960"/>
                <c:pt idx="0">
                  <c:v>0.10055057897220177</c:v>
                </c:pt>
                <c:pt idx="1">
                  <c:v>8.1678127862456054E-2</c:v>
                </c:pt>
                <c:pt idx="2">
                  <c:v>6.9561493547698028E-2</c:v>
                </c:pt>
                <c:pt idx="3">
                  <c:v>5.7383400850193625E-2</c:v>
                </c:pt>
                <c:pt idx="4">
                  <c:v>3.7651837902077517E-2</c:v>
                </c:pt>
                <c:pt idx="5">
                  <c:v>2.9746610159805502E-2</c:v>
                </c:pt>
                <c:pt idx="6">
                  <c:v>3.9254808909300097E-3</c:v>
                </c:pt>
                <c:pt idx="7">
                  <c:v>9999</c:v>
                </c:pt>
                <c:pt idx="8">
                  <c:v>-1.9072368700310267E-2</c:v>
                </c:pt>
                <c:pt idx="9">
                  <c:v>-2.006995052663238E-2</c:v>
                </c:pt>
                <c:pt idx="10">
                  <c:v>9999</c:v>
                </c:pt>
                <c:pt idx="11">
                  <c:v>-2.9084619533573455E-2</c:v>
                </c:pt>
                <c:pt idx="12">
                  <c:v>9999</c:v>
                </c:pt>
                <c:pt idx="13">
                  <c:v>-1.1594399955800701E-2</c:v>
                </c:pt>
                <c:pt idx="14">
                  <c:v>-1.1191958518787192E-2</c:v>
                </c:pt>
                <c:pt idx="15">
                  <c:v>-1.0889513910962399E-2</c:v>
                </c:pt>
                <c:pt idx="16">
                  <c:v>-9.2146698083133034E-3</c:v>
                </c:pt>
                <c:pt idx="17">
                  <c:v>-8.8146698111421957E-3</c:v>
                </c:pt>
                <c:pt idx="18">
                  <c:v>-8.3146698092213429E-3</c:v>
                </c:pt>
                <c:pt idx="19">
                  <c:v>-7.3146698126555941E-3</c:v>
                </c:pt>
                <c:pt idx="20">
                  <c:v>-4.8016698059263228E-3</c:v>
                </c:pt>
                <c:pt idx="21">
                  <c:v>-1.0899211825006999E-2</c:v>
                </c:pt>
                <c:pt idx="22">
                  <c:v>-3.2193786427708914E-3</c:v>
                </c:pt>
                <c:pt idx="23">
                  <c:v>-1.2193786423634377E-3</c:v>
                </c:pt>
                <c:pt idx="24">
                  <c:v>-1.1193786376136926E-3</c:v>
                </c:pt>
                <c:pt idx="25">
                  <c:v>7.9362136244498071E-4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-1.3550655858964877E-2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-6.3848346863188367E-3</c:v>
                </c:pt>
                <c:pt idx="34">
                  <c:v>6.1516531146927223E-4</c:v>
                </c:pt>
                <c:pt idx="35">
                  <c:v>1.6151653080350202E-3</c:v>
                </c:pt>
                <c:pt idx="36">
                  <c:v>-1.8477689451998389E-2</c:v>
                </c:pt>
                <c:pt idx="37">
                  <c:v>-1.6477689451590935E-2</c:v>
                </c:pt>
                <c:pt idx="38">
                  <c:v>-1.5477689455025189E-2</c:v>
                </c:pt>
                <c:pt idx="39">
                  <c:v>5.2231054823444027E-4</c:v>
                </c:pt>
                <c:pt idx="40">
                  <c:v>5.2231054823444027E-4</c:v>
                </c:pt>
                <c:pt idx="41">
                  <c:v>2.5223105486418939E-3</c:v>
                </c:pt>
                <c:pt idx="42">
                  <c:v>-1.7570535420985463E-2</c:v>
                </c:pt>
                <c:pt idx="43">
                  <c:v>-1.6570535417143758E-2</c:v>
                </c:pt>
                <c:pt idx="44">
                  <c:v>-1.2570535423604808E-2</c:v>
                </c:pt>
                <c:pt idx="45">
                  <c:v>-1.2570535423604808E-2</c:v>
                </c:pt>
                <c:pt idx="46">
                  <c:v>-2.5705354215675401E-3</c:v>
                </c:pt>
                <c:pt idx="47">
                  <c:v>4.2946458268161916E-4</c:v>
                </c:pt>
                <c:pt idx="48">
                  <c:v>1.4294645792473672E-3</c:v>
                </c:pt>
                <c:pt idx="49">
                  <c:v>-3.6633725980571383E-3</c:v>
                </c:pt>
                <c:pt idx="50">
                  <c:v>-1.6633726049256423E-3</c:v>
                </c:pt>
                <c:pt idx="51">
                  <c:v>3.366273954818113E-4</c:v>
                </c:pt>
                <c:pt idx="52">
                  <c:v>1.3366273993235169E-3</c:v>
                </c:pt>
                <c:pt idx="53">
                  <c:v>-8.8193897519525839E-4</c:v>
                </c:pt>
                <c:pt idx="54">
                  <c:v>1.1180610252121952E-3</c:v>
                </c:pt>
                <c:pt idx="55">
                  <c:v>4.1180610221853969E-3</c:v>
                </c:pt>
                <c:pt idx="56">
                  <c:v>-1.8974765604055008E-2</c:v>
                </c:pt>
                <c:pt idx="57">
                  <c:v>-1.5974765607081807E-2</c:v>
                </c:pt>
                <c:pt idx="58">
                  <c:v>-1.4974765603240101E-2</c:v>
                </c:pt>
                <c:pt idx="59">
                  <c:v>-1.2974765602832648E-2</c:v>
                </c:pt>
                <c:pt idx="60">
                  <c:v>-1.19747656062669E-2</c:v>
                </c:pt>
                <c:pt idx="61">
                  <c:v>-8.9747656020177403E-3</c:v>
                </c:pt>
                <c:pt idx="62">
                  <c:v>-5.9747656050445378E-3</c:v>
                </c:pt>
                <c:pt idx="63">
                  <c:v>-2.7253192667623723E-2</c:v>
                </c:pt>
                <c:pt idx="64">
                  <c:v>-2.2253192670243067E-2</c:v>
                </c:pt>
                <c:pt idx="65">
                  <c:v>-1.0253192667798347E-2</c:v>
                </c:pt>
                <c:pt idx="66">
                  <c:v>-9.9088685811197924E-3</c:v>
                </c:pt>
                <c:pt idx="67">
                  <c:v>-2.1968647535565246E-2</c:v>
                </c:pt>
                <c:pt idx="68">
                  <c:v>-1.7968647534750339E-2</c:v>
                </c:pt>
                <c:pt idx="69">
                  <c:v>-1.2968647537369682E-2</c:v>
                </c:pt>
                <c:pt idx="70">
                  <c:v>-7.9686475399890263E-3</c:v>
                </c:pt>
                <c:pt idx="71">
                  <c:v>-1.7518266120610609E-2</c:v>
                </c:pt>
                <c:pt idx="72">
                  <c:v>-1.2518266115953995E-2</c:v>
                </c:pt>
                <c:pt idx="73">
                  <c:v>-1.9610918133254572E-2</c:v>
                </c:pt>
                <c:pt idx="74">
                  <c:v>-1.7610918132847118E-2</c:v>
                </c:pt>
                <c:pt idx="75">
                  <c:v>-6.610918134244104E-3</c:v>
                </c:pt>
                <c:pt idx="76">
                  <c:v>-2.3788845993954665E-2</c:v>
                </c:pt>
                <c:pt idx="77">
                  <c:v>-1.8277141707829975E-2</c:v>
                </c:pt>
                <c:pt idx="78">
                  <c:v>-2.5226525924494127E-2</c:v>
                </c:pt>
                <c:pt idx="79">
                  <c:v>-1.462556428704433E-2</c:v>
                </c:pt>
                <c:pt idx="80">
                  <c:v>-1.7843928247901882E-2</c:v>
                </c:pt>
                <c:pt idx="81">
                  <c:v>-1.2106637550393276E-2</c:v>
                </c:pt>
                <c:pt idx="82">
                  <c:v>-1.4615612152136694E-2</c:v>
                </c:pt>
                <c:pt idx="83">
                  <c:v>-2.6707123842935034E-2</c:v>
                </c:pt>
                <c:pt idx="84">
                  <c:v>-1.9925425142122366E-2</c:v>
                </c:pt>
                <c:pt idx="85">
                  <c:v>-7.5199029237134141E-3</c:v>
                </c:pt>
                <c:pt idx="86">
                  <c:v>-1.7611178127810993E-2</c:v>
                </c:pt>
                <c:pt idx="87">
                  <c:v>-8.5039164383764639E-3</c:v>
                </c:pt>
                <c:pt idx="88">
                  <c:v>-2.7434891735276069E-2</c:v>
                </c:pt>
                <c:pt idx="89">
                  <c:v>-6.182093784695258E-3</c:v>
                </c:pt>
                <c:pt idx="90">
                  <c:v>-1.8255227606777415E-2</c:v>
                </c:pt>
                <c:pt idx="91">
                  <c:v>-2.1581738339895119E-2</c:v>
                </c:pt>
                <c:pt idx="92">
                  <c:v>-3.0334680685435125E-2</c:v>
                </c:pt>
                <c:pt idx="93">
                  <c:v>-2.6334680684620217E-2</c:v>
                </c:pt>
                <c:pt idx="94">
                  <c:v>-3.3037514236444521E-2</c:v>
                </c:pt>
                <c:pt idx="95">
                  <c:v>-5.0375142380161241E-3</c:v>
                </c:pt>
                <c:pt idx="96">
                  <c:v>-2.661443677836408E-2</c:v>
                </c:pt>
                <c:pt idx="97">
                  <c:v>-1.9614436780575971E-2</c:v>
                </c:pt>
                <c:pt idx="98">
                  <c:v>-1.9614436780575971E-2</c:v>
                </c:pt>
                <c:pt idx="99">
                  <c:v>-1.0614436775104453E-2</c:v>
                </c:pt>
                <c:pt idx="100">
                  <c:v>-7.6144367781312509E-3</c:v>
                </c:pt>
                <c:pt idx="101">
                  <c:v>-5.6144367777237972E-3</c:v>
                </c:pt>
                <c:pt idx="102">
                  <c:v>-2.6704162857877557E-2</c:v>
                </c:pt>
                <c:pt idx="103">
                  <c:v>-1.8704162856247743E-2</c:v>
                </c:pt>
                <c:pt idx="104">
                  <c:v>-1.6704162855840289E-2</c:v>
                </c:pt>
                <c:pt idx="105">
                  <c:v>-1.4704162855432834E-2</c:v>
                </c:pt>
                <c:pt idx="106">
                  <c:v>-1.3704162858867086E-2</c:v>
                </c:pt>
                <c:pt idx="107">
                  <c:v>-1.0704162854617926E-2</c:v>
                </c:pt>
                <c:pt idx="108">
                  <c:v>-6.7041628610789768E-3</c:v>
                </c:pt>
                <c:pt idx="109">
                  <c:v>-2.7041628602640696E-3</c:v>
                </c:pt>
                <c:pt idx="110">
                  <c:v>-1.3011825361307721E-2</c:v>
                </c:pt>
                <c:pt idx="111">
                  <c:v>-1.8883595041394634E-2</c:v>
                </c:pt>
                <c:pt idx="112">
                  <c:v>-1.1883595043606525E-2</c:v>
                </c:pt>
                <c:pt idx="113">
                  <c:v>3.1164049558113993E-3</c:v>
                </c:pt>
                <c:pt idx="114">
                  <c:v>-2.4191241604229967E-2</c:v>
                </c:pt>
                <c:pt idx="115">
                  <c:v>-1.8191241603007606E-2</c:v>
                </c:pt>
                <c:pt idx="116">
                  <c:v>-1.7191241606441858E-2</c:v>
                </c:pt>
                <c:pt idx="117">
                  <c:v>-1.619124160987611E-2</c:v>
                </c:pt>
                <c:pt idx="118">
                  <c:v>-1.5191241606034404E-2</c:v>
                </c:pt>
                <c:pt idx="119">
                  <c:v>-1.3191241605626951E-2</c:v>
                </c:pt>
                <c:pt idx="120">
                  <c:v>-6.1912416078388419E-3</c:v>
                </c:pt>
                <c:pt idx="121">
                  <c:v>-5.1912416039971362E-3</c:v>
                </c:pt>
                <c:pt idx="122">
                  <c:v>-1.6280939805735258E-2</c:v>
                </c:pt>
                <c:pt idx="123">
                  <c:v>-1.3280939801486098E-2</c:v>
                </c:pt>
                <c:pt idx="124">
                  <c:v>-9.280939800671191E-3</c:v>
                </c:pt>
                <c:pt idx="125">
                  <c:v>-5.2809397998562838E-3</c:v>
                </c:pt>
                <c:pt idx="126">
                  <c:v>-3.2809398067247877E-3</c:v>
                </c:pt>
                <c:pt idx="127">
                  <c:v>-1.3497303328017267E-2</c:v>
                </c:pt>
                <c:pt idx="128">
                  <c:v>-2.9073534297079498E-2</c:v>
                </c:pt>
                <c:pt idx="129">
                  <c:v>-1.8073534298476482E-2</c:v>
                </c:pt>
                <c:pt idx="130">
                  <c:v>-2.525265255745612E-2</c:v>
                </c:pt>
                <c:pt idx="131">
                  <c:v>-2.4252652553614414E-2</c:v>
                </c:pt>
                <c:pt idx="132">
                  <c:v>-2.0906383099832823E-2</c:v>
                </c:pt>
                <c:pt idx="133">
                  <c:v>-2.0739189315212726E-2</c:v>
                </c:pt>
                <c:pt idx="134">
                  <c:v>-1.3891044214425897E-2</c:v>
                </c:pt>
                <c:pt idx="135">
                  <c:v>-8.0314928079278404E-3</c:v>
                </c:pt>
                <c:pt idx="136">
                  <c:v>-2.5843292560738237E-2</c:v>
                </c:pt>
                <c:pt idx="137">
                  <c:v>-9.9609492447541581E-3</c:v>
                </c:pt>
                <c:pt idx="138">
                  <c:v>-1.3690946324077788E-2</c:v>
                </c:pt>
                <c:pt idx="139">
                  <c:v>-1.1929184638457534E-2</c:v>
                </c:pt>
                <c:pt idx="140">
                  <c:v>-1.4759858776179566E-2</c:v>
                </c:pt>
                <c:pt idx="141">
                  <c:v>-1.7920056373075897E-2</c:v>
                </c:pt>
                <c:pt idx="142">
                  <c:v>-2.5667617474509193E-2</c:v>
                </c:pt>
                <c:pt idx="143">
                  <c:v>-1.9004596982878253E-2</c:v>
                </c:pt>
                <c:pt idx="144">
                  <c:v>-2.2491629814810992E-2</c:v>
                </c:pt>
                <c:pt idx="145">
                  <c:v>-1.4068401547599795E-2</c:v>
                </c:pt>
                <c:pt idx="146">
                  <c:v>9999</c:v>
                </c:pt>
                <c:pt idx="147">
                  <c:v>-2.661511258822892E-2</c:v>
                </c:pt>
                <c:pt idx="148">
                  <c:v>-3.6991909382187078E-3</c:v>
                </c:pt>
                <c:pt idx="149">
                  <c:v>-5.3899518806844919E-3</c:v>
                </c:pt>
                <c:pt idx="150">
                  <c:v>-2.1482174616798244E-2</c:v>
                </c:pt>
                <c:pt idx="151">
                  <c:v>-3.2884187975977232E-2</c:v>
                </c:pt>
                <c:pt idx="152">
                  <c:v>-1.923610906008575E-2</c:v>
                </c:pt>
                <c:pt idx="153">
                  <c:v>-1.6824177120489649E-2</c:v>
                </c:pt>
                <c:pt idx="154">
                  <c:v>-2.000041828839157E-2</c:v>
                </c:pt>
                <c:pt idx="155">
                  <c:v>9999</c:v>
                </c:pt>
                <c:pt idx="156">
                  <c:v>9999</c:v>
                </c:pt>
                <c:pt idx="157">
                  <c:v>-7.1533049109870185E-3</c:v>
                </c:pt>
                <c:pt idx="158">
                  <c:v>-1.314546618542398E-2</c:v>
                </c:pt>
                <c:pt idx="159">
                  <c:v>-2.5826655884113627E-2</c:v>
                </c:pt>
                <c:pt idx="160">
                  <c:v>-2.2143927782552648E-2</c:v>
                </c:pt>
                <c:pt idx="161">
                  <c:v>-2.1920197991942916E-2</c:v>
                </c:pt>
                <c:pt idx="162">
                  <c:v>-1.2998207141346588E-2</c:v>
                </c:pt>
                <c:pt idx="163">
                  <c:v>9999</c:v>
                </c:pt>
                <c:pt idx="164">
                  <c:v>-9.872598932728795E-3</c:v>
                </c:pt>
                <c:pt idx="165">
                  <c:v>-2.9091197070603467E-2</c:v>
                </c:pt>
                <c:pt idx="166">
                  <c:v>-2.5277182328248604E-2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-3.7818795533961412E-2</c:v>
                </c:pt>
                <c:pt idx="172">
                  <c:v>-3.5005249304430594E-2</c:v>
                </c:pt>
                <c:pt idx="173">
                  <c:v>-4.083199438317691E-2</c:v>
                </c:pt>
                <c:pt idx="174">
                  <c:v>-2.9907556998793508E-2</c:v>
                </c:pt>
                <c:pt idx="175">
                  <c:v>-3.1279170212640039E-2</c:v>
                </c:pt>
                <c:pt idx="176">
                  <c:v>-4.0372733236552771E-2</c:v>
                </c:pt>
                <c:pt idx="177">
                  <c:v>-2.0965715824968624E-2</c:v>
                </c:pt>
                <c:pt idx="178">
                  <c:v>-3.1837457237620062E-2</c:v>
                </c:pt>
                <c:pt idx="179">
                  <c:v>-2.843060581888851E-2</c:v>
                </c:pt>
                <c:pt idx="180">
                  <c:v>9999</c:v>
                </c:pt>
                <c:pt idx="181">
                  <c:v>9999</c:v>
                </c:pt>
                <c:pt idx="182">
                  <c:v>-3.2303855113674548E-2</c:v>
                </c:pt>
                <c:pt idx="183">
                  <c:v>-1.7050439192722529E-2</c:v>
                </c:pt>
                <c:pt idx="184">
                  <c:v>-2.6518686573030376E-2</c:v>
                </c:pt>
                <c:pt idx="185">
                  <c:v>-2.4612105981920179E-2</c:v>
                </c:pt>
                <c:pt idx="186">
                  <c:v>-2.4987112702230498E-2</c:v>
                </c:pt>
                <c:pt idx="187">
                  <c:v>-2.6008326065783259E-2</c:v>
                </c:pt>
                <c:pt idx="188">
                  <c:v>-1.7697923396443459E-2</c:v>
                </c:pt>
                <c:pt idx="189">
                  <c:v>-2.8681281738490785E-2</c:v>
                </c:pt>
                <c:pt idx="190">
                  <c:v>-1.9681281733019265E-2</c:v>
                </c:pt>
                <c:pt idx="191">
                  <c:v>-1.8681281736453517E-2</c:v>
                </c:pt>
                <c:pt idx="192">
                  <c:v>-2.5231887514282014E-2</c:v>
                </c:pt>
                <c:pt idx="193">
                  <c:v>-1.9936976472706869E-2</c:v>
                </c:pt>
                <c:pt idx="194">
                  <c:v>-1.6720082788196297E-2</c:v>
                </c:pt>
                <c:pt idx="195">
                  <c:v>-2.6476413236947022E-2</c:v>
                </c:pt>
                <c:pt idx="196">
                  <c:v>-2.6176413237249702E-2</c:v>
                </c:pt>
                <c:pt idx="197">
                  <c:v>-2.8985894244803401E-2</c:v>
                </c:pt>
                <c:pt idx="198">
                  <c:v>-2.8385894245408761E-2</c:v>
                </c:pt>
                <c:pt idx="199">
                  <c:v>-2.6984872935566756E-2</c:v>
                </c:pt>
                <c:pt idx="200">
                  <c:v>-2.3984872938593554E-2</c:v>
                </c:pt>
                <c:pt idx="201">
                  <c:v>-2.599103919780649E-2</c:v>
                </c:pt>
                <c:pt idx="202">
                  <c:v>-2.3691039197701717E-2</c:v>
                </c:pt>
                <c:pt idx="203">
                  <c:v>-1.8591013175564979E-2</c:v>
                </c:pt>
                <c:pt idx="204">
                  <c:v>-5.7876889590333346E-3</c:v>
                </c:pt>
                <c:pt idx="205">
                  <c:v>-2.279383072914842E-2</c:v>
                </c:pt>
                <c:pt idx="206">
                  <c:v>-2.9514363514500576E-2</c:v>
                </c:pt>
                <c:pt idx="207">
                  <c:v>-2.9560789842820324E-2</c:v>
                </c:pt>
                <c:pt idx="208">
                  <c:v>-2.9360789840596792E-2</c:v>
                </c:pt>
                <c:pt idx="209">
                  <c:v>-2.8633066315483336E-2</c:v>
                </c:pt>
                <c:pt idx="210">
                  <c:v>-1.6120320817217919E-2</c:v>
                </c:pt>
                <c:pt idx="211">
                  <c:v>-2.4155376716507561E-2</c:v>
                </c:pt>
                <c:pt idx="212">
                  <c:v>-2.4739611559205635E-2</c:v>
                </c:pt>
                <c:pt idx="213">
                  <c:v>-2.6408558871052701E-2</c:v>
                </c:pt>
                <c:pt idx="214">
                  <c:v>-2.5211614801543769E-2</c:v>
                </c:pt>
                <c:pt idx="215">
                  <c:v>-2.2823193423077853E-2</c:v>
                </c:pt>
                <c:pt idx="216">
                  <c:v>-2.2533193419489932E-2</c:v>
                </c:pt>
                <c:pt idx="217">
                  <c:v>-2.4017657011484971E-2</c:v>
                </c:pt>
                <c:pt idx="218">
                  <c:v>-2.1763463967470517E-2</c:v>
                </c:pt>
                <c:pt idx="219">
                  <c:v>-2.0404586705624637E-2</c:v>
                </c:pt>
                <c:pt idx="220">
                  <c:v>-2.0068195881003073E-2</c:v>
                </c:pt>
                <c:pt idx="221">
                  <c:v>-1.9795376972296729E-2</c:v>
                </c:pt>
                <c:pt idx="222">
                  <c:v>-1.7054438853844538E-2</c:v>
                </c:pt>
                <c:pt idx="223">
                  <c:v>-1.6867441899681826E-2</c:v>
                </c:pt>
                <c:pt idx="224">
                  <c:v>-1.5753070073134787E-2</c:v>
                </c:pt>
                <c:pt idx="225">
                  <c:v>-1.5620067386995071E-2</c:v>
                </c:pt>
                <c:pt idx="226">
                  <c:v>-1.6851558491332339E-2</c:v>
                </c:pt>
                <c:pt idx="227">
                  <c:v>-1.8594491607463154E-2</c:v>
                </c:pt>
                <c:pt idx="228">
                  <c:v>-1.5036156796362627E-2</c:v>
                </c:pt>
                <c:pt idx="229">
                  <c:v>-1.4571587033236071E-2</c:v>
                </c:pt>
                <c:pt idx="230">
                  <c:v>-1.3964876872020133E-2</c:v>
                </c:pt>
                <c:pt idx="231">
                  <c:v>-1.336219614933506E-2</c:v>
                </c:pt>
                <c:pt idx="232">
                  <c:v>-1.748192817978441E-2</c:v>
                </c:pt>
                <c:pt idx="233">
                  <c:v>-1.3339785130364384E-2</c:v>
                </c:pt>
                <c:pt idx="234">
                  <c:v>-1.4159517335729295E-2</c:v>
                </c:pt>
                <c:pt idx="235">
                  <c:v>-1.5655195307579247E-2</c:v>
                </c:pt>
                <c:pt idx="236">
                  <c:v>-1.585189920832307E-2</c:v>
                </c:pt>
                <c:pt idx="237">
                  <c:v>-1.1726432489066874E-2</c:v>
                </c:pt>
                <c:pt idx="238">
                  <c:v>-2.0857367598505063E-2</c:v>
                </c:pt>
                <c:pt idx="239">
                  <c:v>-1.0620671762876019E-2</c:v>
                </c:pt>
                <c:pt idx="240">
                  <c:v>-9.540445151759485E-3</c:v>
                </c:pt>
                <c:pt idx="241">
                  <c:v>-1.1665912987607989E-2</c:v>
                </c:pt>
                <c:pt idx="242">
                  <c:v>-8.8177835089250749E-3</c:v>
                </c:pt>
                <c:pt idx="243">
                  <c:v>-1.0576475371936199E-2</c:v>
                </c:pt>
                <c:pt idx="244">
                  <c:v>-6.816185567999151E-3</c:v>
                </c:pt>
                <c:pt idx="245">
                  <c:v>-7.1761290548438047E-3</c:v>
                </c:pt>
                <c:pt idx="246">
                  <c:v>-8.3968622686153363E-3</c:v>
                </c:pt>
                <c:pt idx="247">
                  <c:v>-1.4856432315396469E-2</c:v>
                </c:pt>
                <c:pt idx="248">
                  <c:v>-8.1700801980138342E-3</c:v>
                </c:pt>
                <c:pt idx="249">
                  <c:v>-5.8194881707224764E-3</c:v>
                </c:pt>
                <c:pt idx="250">
                  <c:v>-5.8194881707224764E-3</c:v>
                </c:pt>
                <c:pt idx="251">
                  <c:v>-8.2392390517672387E-3</c:v>
                </c:pt>
                <c:pt idx="252">
                  <c:v>-8.2392390517672387E-3</c:v>
                </c:pt>
                <c:pt idx="253">
                  <c:v>-4.733979175846041E-3</c:v>
                </c:pt>
                <c:pt idx="254">
                  <c:v>-5.5476643096628985E-3</c:v>
                </c:pt>
                <c:pt idx="255">
                  <c:v>-1.204699141438402E-2</c:v>
                </c:pt>
                <c:pt idx="256">
                  <c:v>-7.0501259494485735E-3</c:v>
                </c:pt>
                <c:pt idx="257">
                  <c:v>-6.1698074594298304E-3</c:v>
                </c:pt>
                <c:pt idx="258">
                  <c:v>-7.0015447544887043E-3</c:v>
                </c:pt>
                <c:pt idx="259">
                  <c:v>-5.23224960357495E-3</c:v>
                </c:pt>
                <c:pt idx="260">
                  <c:v>-4.1500922303099475E-3</c:v>
                </c:pt>
                <c:pt idx="261">
                  <c:v>-2.3506701106110273E-3</c:v>
                </c:pt>
                <c:pt idx="262">
                  <c:v>-2.6166672024476268E-3</c:v>
                </c:pt>
                <c:pt idx="263">
                  <c:v>-1.3361349174435891E-3</c:v>
                </c:pt>
                <c:pt idx="264">
                  <c:v>-1.3361349174435891E-3</c:v>
                </c:pt>
                <c:pt idx="265">
                  <c:v>-2.060346795618952E-3</c:v>
                </c:pt>
                <c:pt idx="266">
                  <c:v>-1.5841846526872851E-3</c:v>
                </c:pt>
                <c:pt idx="267">
                  <c:v>1.5691919716438515E-3</c:v>
                </c:pt>
                <c:pt idx="268">
                  <c:v>1.5216098346369274E-3</c:v>
                </c:pt>
                <c:pt idx="269">
                  <c:v>1.0328765650142041E-3</c:v>
                </c:pt>
                <c:pt idx="270">
                  <c:v>2.1537964536417356E-3</c:v>
                </c:pt>
                <c:pt idx="271">
                  <c:v>1.835193908506041E-3</c:v>
                </c:pt>
                <c:pt idx="272">
                  <c:v>4.2549235242410419E-3</c:v>
                </c:pt>
                <c:pt idx="273">
                  <c:v>5.4364139540760198E-3</c:v>
                </c:pt>
                <c:pt idx="274">
                  <c:v>5.0179047421116899E-3</c:v>
                </c:pt>
                <c:pt idx="275">
                  <c:v>4.8449764805293923E-3</c:v>
                </c:pt>
                <c:pt idx="276">
                  <c:v>6.641118282634445E-3</c:v>
                </c:pt>
                <c:pt idx="277">
                  <c:v>7.6244424165853248E-3</c:v>
                </c:pt>
                <c:pt idx="278">
                  <c:v>6.9064856029431377E-3</c:v>
                </c:pt>
                <c:pt idx="279">
                  <c:v>7.8604900903935619E-3</c:v>
                </c:pt>
                <c:pt idx="280">
                  <c:v>8.4745803418295376E-3</c:v>
                </c:pt>
                <c:pt idx="281">
                  <c:v>8.4745803418295376E-3</c:v>
                </c:pt>
                <c:pt idx="282">
                  <c:v>1.0405225295235097E-2</c:v>
                </c:pt>
                <c:pt idx="283">
                  <c:v>9.0287438180037538E-3</c:v>
                </c:pt>
                <c:pt idx="284">
                  <c:v>1.101579016573976E-2</c:v>
                </c:pt>
                <c:pt idx="285">
                  <c:v>1.1733065395508776E-2</c:v>
                </c:pt>
                <c:pt idx="286">
                  <c:v>1.2344718303528231E-2</c:v>
                </c:pt>
                <c:pt idx="287">
                  <c:v>1.1948380487542085E-2</c:v>
                </c:pt>
                <c:pt idx="288">
                  <c:v>1.2038380488906472E-2</c:v>
                </c:pt>
                <c:pt idx="289">
                  <c:v>1.2510183877242856E-2</c:v>
                </c:pt>
                <c:pt idx="290">
                  <c:v>1.2810183876940176E-2</c:v>
                </c:pt>
                <c:pt idx="291">
                  <c:v>1.3310183878861029E-2</c:v>
                </c:pt>
                <c:pt idx="292">
                  <c:v>9.6769567451477721E-3</c:v>
                </c:pt>
                <c:pt idx="293">
                  <c:v>1.2947167084675552E-2</c:v>
                </c:pt>
                <c:pt idx="294">
                  <c:v>1.413539069121969E-2</c:v>
                </c:pt>
                <c:pt idx="295">
                  <c:v>1.4088333450431215E-2</c:v>
                </c:pt>
                <c:pt idx="296">
                  <c:v>1.3936378593175234E-2</c:v>
                </c:pt>
                <c:pt idx="297">
                  <c:v>1.6140334944343176E-2</c:v>
                </c:pt>
                <c:pt idx="298">
                  <c:v>1.8964611188312608E-2</c:v>
                </c:pt>
                <c:pt idx="299">
                  <c:v>2.0977663426124588E-2</c:v>
                </c:pt>
                <c:pt idx="300">
                  <c:v>2.1070392994018236E-2</c:v>
                </c:pt>
                <c:pt idx="301">
                  <c:v>2.1186097427773311E-2</c:v>
                </c:pt>
                <c:pt idx="302">
                  <c:v>1.9568209938244235E-2</c:v>
                </c:pt>
                <c:pt idx="303">
                  <c:v>2.4742895515420187E-2</c:v>
                </c:pt>
                <c:pt idx="304">
                  <c:v>2.4079643757661896E-2</c:v>
                </c:pt>
                <c:pt idx="305">
                  <c:v>2.3553627093157635E-2</c:v>
                </c:pt>
                <c:pt idx="306">
                  <c:v>-4.6215828572623456E-2</c:v>
                </c:pt>
                <c:pt idx="307">
                  <c:v>2.1853253864325788E-2</c:v>
                </c:pt>
                <c:pt idx="308">
                  <c:v>2.1853254046224728E-2</c:v>
                </c:pt>
                <c:pt idx="309">
                  <c:v>2.1853254046224728E-2</c:v>
                </c:pt>
                <c:pt idx="310">
                  <c:v>1.1535147620714154E-2</c:v>
                </c:pt>
                <c:pt idx="311">
                  <c:v>9999</c:v>
                </c:pt>
                <c:pt idx="312">
                  <c:v>1.1535147678921815E-2</c:v>
                </c:pt>
                <c:pt idx="313">
                  <c:v>2.8722451368077308E-2</c:v>
                </c:pt>
                <c:pt idx="314">
                  <c:v>2.7564123968143041E-2</c:v>
                </c:pt>
                <c:pt idx="315">
                  <c:v>2.7658477652690822E-2</c:v>
                </c:pt>
                <c:pt idx="316">
                  <c:v>2.8018422516416966E-2</c:v>
                </c:pt>
                <c:pt idx="317">
                  <c:v>3.2944751389483946E-2</c:v>
                </c:pt>
                <c:pt idx="318">
                  <c:v>3.3432379803048667E-2</c:v>
                </c:pt>
                <c:pt idx="319">
                  <c:v>3.3432379803048667E-2</c:v>
                </c:pt>
                <c:pt idx="320">
                  <c:v>3.3338276296813109E-2</c:v>
                </c:pt>
                <c:pt idx="321">
                  <c:v>3.7592335865783671E-2</c:v>
                </c:pt>
                <c:pt idx="322">
                  <c:v>3.7592335865783671E-2</c:v>
                </c:pt>
                <c:pt idx="323">
                  <c:v>4.9344147607831068E-2</c:v>
                </c:pt>
                <c:pt idx="324">
                  <c:v>4.9859191750791509E-2</c:v>
                </c:pt>
                <c:pt idx="325">
                  <c:v>4.9961023652866129E-2</c:v>
                </c:pt>
                <c:pt idx="326">
                  <c:v>4.4749480542239206E-2</c:v>
                </c:pt>
                <c:pt idx="327">
                  <c:v>4.998061119700839E-2</c:v>
                </c:pt>
                <c:pt idx="328">
                  <c:v>5.3806973124253414E-2</c:v>
                </c:pt>
                <c:pt idx="329">
                  <c:v>5.3788031543860297E-2</c:v>
                </c:pt>
                <c:pt idx="330">
                  <c:v>5.3777768057728145E-2</c:v>
                </c:pt>
                <c:pt idx="331">
                  <c:v>5.7572240373486086E-2</c:v>
                </c:pt>
                <c:pt idx="332">
                  <c:v>5.7774063677662933E-2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5D-4900-A401-E4C485E688EB}"/>
            </c:ext>
          </c:extLst>
        </c:ser>
        <c:ser>
          <c:idx val="7"/>
          <c:order val="1"/>
          <c:tx>
            <c:strRef>
              <c:f>'Active 1'!$AY$1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1'!$AW$2:$AW$73</c:f>
              <c:numCache>
                <c:formatCode>General</c:formatCode>
                <c:ptCount val="72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</c:numCache>
            </c:numRef>
          </c:xVal>
          <c:yVal>
            <c:numRef>
              <c:f>'Active 1'!$AY$2:$AY$673</c:f>
              <c:numCache>
                <c:formatCode>General</c:formatCode>
                <c:ptCount val="672"/>
                <c:pt idx="0">
                  <c:v>0.14588151169832264</c:v>
                </c:pt>
                <c:pt idx="1">
                  <c:v>0.13701390667819074</c:v>
                </c:pt>
                <c:pt idx="2">
                  <c:v>0.12837927283723991</c:v>
                </c:pt>
                <c:pt idx="3">
                  <c:v>0.11997761017547015</c:v>
                </c:pt>
                <c:pt idx="4">
                  <c:v>0.11180891869288148</c:v>
                </c:pt>
                <c:pt idx="5">
                  <c:v>0.10387319838947387</c:v>
                </c:pt>
                <c:pt idx="6">
                  <c:v>9.6170449265247343E-2</c:v>
                </c:pt>
                <c:pt idx="7">
                  <c:v>8.8700671320201874E-2</c:v>
                </c:pt>
                <c:pt idx="8">
                  <c:v>8.146386455433749E-2</c:v>
                </c:pt>
                <c:pt idx="9">
                  <c:v>7.4460028967654163E-2</c:v>
                </c:pt>
                <c:pt idx="10">
                  <c:v>6.7689164560151921E-2</c:v>
                </c:pt>
                <c:pt idx="11">
                  <c:v>6.1151271331830744E-2</c:v>
                </c:pt>
                <c:pt idx="12">
                  <c:v>5.4846349282690637E-2</c:v>
                </c:pt>
                <c:pt idx="13">
                  <c:v>4.8774398412731609E-2</c:v>
                </c:pt>
                <c:pt idx="14">
                  <c:v>4.2935418721953646E-2</c:v>
                </c:pt>
                <c:pt idx="15">
                  <c:v>3.7329410210356753E-2</c:v>
                </c:pt>
                <c:pt idx="16">
                  <c:v>3.1956372877940939E-2</c:v>
                </c:pt>
                <c:pt idx="17">
                  <c:v>2.6816306724706192E-2</c:v>
                </c:pt>
                <c:pt idx="18">
                  <c:v>2.1909211750652521E-2</c:v>
                </c:pt>
                <c:pt idx="19">
                  <c:v>1.7235087955779917E-2</c:v>
                </c:pt>
                <c:pt idx="20">
                  <c:v>1.2793935340088386E-2</c:v>
                </c:pt>
                <c:pt idx="21">
                  <c:v>8.5857539035779275E-3</c:v>
                </c:pt>
                <c:pt idx="22">
                  <c:v>4.6105436462485407E-3</c:v>
                </c:pt>
                <c:pt idx="23">
                  <c:v>8.6830456810022515E-4</c:v>
                </c:pt>
                <c:pt idx="24">
                  <c:v>-2.6409633308670188E-3</c:v>
                </c:pt>
                <c:pt idx="25">
                  <c:v>-5.9172600506531906E-3</c:v>
                </c:pt>
                <c:pt idx="26">
                  <c:v>-8.9605855912582907E-3</c:v>
                </c:pt>
                <c:pt idx="27">
                  <c:v>-1.177093995268232E-2</c:v>
                </c:pt>
                <c:pt idx="28">
                  <c:v>-1.4348323134925277E-2</c:v>
                </c:pt>
                <c:pt idx="29">
                  <c:v>-1.669273513798716E-2</c:v>
                </c:pt>
                <c:pt idx="30">
                  <c:v>-1.8804175961867974E-2</c:v>
                </c:pt>
                <c:pt idx="31">
                  <c:v>-2.0682645606567719E-2</c:v>
                </c:pt>
                <c:pt idx="32">
                  <c:v>-2.232814407208639E-2</c:v>
                </c:pt>
                <c:pt idx="33">
                  <c:v>-2.3740671358423986E-2</c:v>
                </c:pt>
                <c:pt idx="34">
                  <c:v>-2.4920227465580511E-2</c:v>
                </c:pt>
                <c:pt idx="35">
                  <c:v>-2.5866812393555969E-2</c:v>
                </c:pt>
                <c:pt idx="36">
                  <c:v>-2.6580426142350351E-2</c:v>
                </c:pt>
                <c:pt idx="37">
                  <c:v>-2.7061068711963666E-2</c:v>
                </c:pt>
                <c:pt idx="38">
                  <c:v>-2.7308740102395909E-2</c:v>
                </c:pt>
                <c:pt idx="39">
                  <c:v>-2.7323440313647078E-2</c:v>
                </c:pt>
                <c:pt idx="40">
                  <c:v>-2.7105169345717176E-2</c:v>
                </c:pt>
                <c:pt idx="41">
                  <c:v>-2.6653927198606198E-2</c:v>
                </c:pt>
                <c:pt idx="42">
                  <c:v>-2.596971387231415E-2</c:v>
                </c:pt>
                <c:pt idx="43">
                  <c:v>-2.5052529366841034E-2</c:v>
                </c:pt>
                <c:pt idx="44">
                  <c:v>-2.3902373682186853E-2</c:v>
                </c:pt>
                <c:pt idx="45">
                  <c:v>-2.2519246818351574E-2</c:v>
                </c:pt>
                <c:pt idx="46">
                  <c:v>-2.0903148775335251E-2</c:v>
                </c:pt>
                <c:pt idx="47">
                  <c:v>-1.905407955313785E-2</c:v>
                </c:pt>
                <c:pt idx="48">
                  <c:v>-1.6972039151759384E-2</c:v>
                </c:pt>
                <c:pt idx="49">
                  <c:v>-1.4657027571199813E-2</c:v>
                </c:pt>
                <c:pt idx="50">
                  <c:v>-1.2109044811459205E-2</c:v>
                </c:pt>
                <c:pt idx="51">
                  <c:v>-9.3280908725375256E-3</c:v>
                </c:pt>
                <c:pt idx="52">
                  <c:v>-6.3141657544347474E-3</c:v>
                </c:pt>
                <c:pt idx="53">
                  <c:v>-3.0672694571509118E-3</c:v>
                </c:pt>
                <c:pt idx="54">
                  <c:v>4.125980193139811E-4</c:v>
                </c:pt>
                <c:pt idx="55">
                  <c:v>4.1254366749599591E-3</c:v>
                </c:pt>
                <c:pt idx="56">
                  <c:v>8.0712465097870223E-3</c:v>
                </c:pt>
                <c:pt idx="57">
                  <c:v>1.2250027523795129E-2</c:v>
                </c:pt>
                <c:pt idx="58">
                  <c:v>1.6661779716984321E-2</c:v>
                </c:pt>
                <c:pt idx="59">
                  <c:v>2.1306503089354611E-2</c:v>
                </c:pt>
                <c:pt idx="60">
                  <c:v>2.6184197640905932E-2</c:v>
                </c:pt>
                <c:pt idx="61">
                  <c:v>3.1294863371638337E-2</c:v>
                </c:pt>
                <c:pt idx="62">
                  <c:v>3.66385002815518E-2</c:v>
                </c:pt>
                <c:pt idx="63">
                  <c:v>4.2215108370646376E-2</c:v>
                </c:pt>
                <c:pt idx="64">
                  <c:v>4.8024687638921981E-2</c:v>
                </c:pt>
                <c:pt idx="65">
                  <c:v>5.4067238086378699E-2</c:v>
                </c:pt>
                <c:pt idx="66">
                  <c:v>6.0342759713016447E-2</c:v>
                </c:pt>
                <c:pt idx="67">
                  <c:v>6.685125251883528E-2</c:v>
                </c:pt>
                <c:pt idx="68">
                  <c:v>7.3592716503835198E-2</c:v>
                </c:pt>
                <c:pt idx="69">
                  <c:v>8.0567151668016201E-2</c:v>
                </c:pt>
                <c:pt idx="70">
                  <c:v>8.7774558011378234E-2</c:v>
                </c:pt>
                <c:pt idx="71">
                  <c:v>9.5214935533921352E-2</c:v>
                </c:pt>
                <c:pt idx="72">
                  <c:v>0.10288828423564556</c:v>
                </c:pt>
                <c:pt idx="73">
                  <c:v>0.11079460411655084</c:v>
                </c:pt>
                <c:pt idx="74">
                  <c:v>0.11893389517663716</c:v>
                </c:pt>
                <c:pt idx="75">
                  <c:v>0.12730615741590456</c:v>
                </c:pt>
                <c:pt idx="76">
                  <c:v>0.13591139083435308</c:v>
                </c:pt>
                <c:pt idx="77">
                  <c:v>0.1447495954319826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5D-4900-A401-E4C485E6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07824"/>
        <c:axId val="1"/>
      </c:scatterChart>
      <c:valAx>
        <c:axId val="785007824"/>
        <c:scaling>
          <c:orientation val="minMax"/>
          <c:max val="4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50053564732982"/>
              <c:y val="0.93455607316101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8.0000000000000016E-2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775510204081634E-3"/>
              <c:y val="0.41361311511453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078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7959210455835877"/>
          <c:y val="0.93455607316101186"/>
          <c:w val="0.14923482778938346"/>
          <c:h val="5.23560209424083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Quadratic-fit residuals</a:t>
            </a:r>
          </a:p>
        </c:rich>
      </c:tx>
      <c:layout>
        <c:manualLayout>
          <c:xMode val="edge"/>
          <c:yMode val="edge"/>
          <c:x val="0.39080513403257539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51307260869721E-2"/>
          <c:y val="0.12860925353011587"/>
          <c:w val="0.88250429351289805"/>
          <c:h val="0.72966066288514719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1'!$AC$21:$AC$1980</c:f>
              <c:numCache>
                <c:formatCode>0.00E+00</c:formatCode>
                <c:ptCount val="1960"/>
                <c:pt idx="0">
                  <c:v>-8.5264975128878373E-3</c:v>
                </c:pt>
                <c:pt idx="1">
                  <c:v>-2.2928737957153139E-3</c:v>
                </c:pt>
                <c:pt idx="2">
                  <c:v>-8.2581245224519761E-3</c:v>
                </c:pt>
                <c:pt idx="3">
                  <c:v>-6.856215078367367E-3</c:v>
                </c:pt>
                <c:pt idx="4">
                  <c:v>-3.104622171175582E-3</c:v>
                </c:pt>
                <c:pt idx="5">
                  <c:v>-4.2816647572944747E-3</c:v>
                </c:pt>
                <c:pt idx="6">
                  <c:v>8.4655593364605514E-4</c:v>
                </c:pt>
                <c:pt idx="8">
                  <c:v>-5.9723895796100742E-3</c:v>
                </c:pt>
                <c:pt idx="9">
                  <c:v>-6.9594724354881867E-3</c:v>
                </c:pt>
                <c:pt idx="11">
                  <c:v>-1.5951059840300499E-2</c:v>
                </c:pt>
                <c:pt idx="13">
                  <c:v>1.5831628217535297E-3</c:v>
                </c:pt>
                <c:pt idx="14">
                  <c:v>1.9960691919711938E-3</c:v>
                </c:pt>
                <c:pt idx="15">
                  <c:v>2.3089741086451997E-3</c:v>
                </c:pt>
                <c:pt idx="16">
                  <c:v>4.0172600549954821E-3</c:v>
                </c:pt>
                <c:pt idx="17">
                  <c:v>4.4172600521665897E-3</c:v>
                </c:pt>
                <c:pt idx="18">
                  <c:v>4.9172600540874425E-3</c:v>
                </c:pt>
                <c:pt idx="19">
                  <c:v>5.9172600506531906E-3</c:v>
                </c:pt>
                <c:pt idx="20">
                  <c:v>8.4302600573824618E-3</c:v>
                </c:pt>
                <c:pt idx="21">
                  <c:v>2.3431588601695464E-3</c:v>
                </c:pt>
                <c:pt idx="22">
                  <c:v>1.0077209139520912E-2</c:v>
                </c:pt>
                <c:pt idx="23">
                  <c:v>1.2077209139928366E-2</c:v>
                </c:pt>
                <c:pt idx="24">
                  <c:v>1.2177209144678111E-2</c:v>
                </c:pt>
                <c:pt idx="25">
                  <c:v>1.4090209144736784E-2</c:v>
                </c:pt>
                <c:pt idx="29">
                  <c:v>3.3984780118958332E-4</c:v>
                </c:pt>
                <c:pt idx="33">
                  <c:v>1.2941753450578557E-2</c:v>
                </c:pt>
                <c:pt idx="34">
                  <c:v>1.9941753448366666E-2</c:v>
                </c:pt>
                <c:pt idx="35">
                  <c:v>2.0941753444932414E-2</c:v>
                </c:pt>
                <c:pt idx="36">
                  <c:v>8.5353310956533257E-4</c:v>
                </c:pt>
                <c:pt idx="37">
                  <c:v>2.8535331099727862E-3</c:v>
                </c:pt>
                <c:pt idx="38">
                  <c:v>3.8535331065385342E-3</c:v>
                </c:pt>
                <c:pt idx="39">
                  <c:v>1.9853533109798163E-2</c:v>
                </c:pt>
                <c:pt idx="40">
                  <c:v>1.9853533109798163E-2</c:v>
                </c:pt>
                <c:pt idx="41">
                  <c:v>2.1853533110205617E-2</c:v>
                </c:pt>
                <c:pt idx="42">
                  <c:v>1.7653113187686628E-3</c:v>
                </c:pt>
                <c:pt idx="43">
                  <c:v>2.7653113226103684E-3</c:v>
                </c:pt>
                <c:pt idx="44">
                  <c:v>6.7653113161493181E-3</c:v>
                </c:pt>
                <c:pt idx="45">
                  <c:v>6.7653113161493181E-3</c:v>
                </c:pt>
                <c:pt idx="46">
                  <c:v>1.6765311318186586E-2</c:v>
                </c:pt>
                <c:pt idx="47">
                  <c:v>1.9765311322435745E-2</c:v>
                </c:pt>
                <c:pt idx="48">
                  <c:v>2.0765311319001493E-2</c:v>
                </c:pt>
                <c:pt idx="49">
                  <c:v>1.5677088070912597E-2</c:v>
                </c:pt>
                <c:pt idx="50">
                  <c:v>1.7677088064044093E-2</c:v>
                </c:pt>
                <c:pt idx="51">
                  <c:v>1.9677088064451547E-2</c:v>
                </c:pt>
                <c:pt idx="52">
                  <c:v>2.0677088068293253E-2</c:v>
                </c:pt>
                <c:pt idx="53">
                  <c:v>1.845944324952338E-2</c:v>
                </c:pt>
                <c:pt idx="54">
                  <c:v>2.0459443249930834E-2</c:v>
                </c:pt>
                <c:pt idx="55">
                  <c:v>2.3459443246904035E-2</c:v>
                </c:pt>
                <c:pt idx="56">
                  <c:v>3.7121824786421308E-4</c:v>
                </c:pt>
                <c:pt idx="57">
                  <c:v>3.3712182448374147E-3</c:v>
                </c:pt>
                <c:pt idx="58">
                  <c:v>4.3712182486791203E-3</c:v>
                </c:pt>
                <c:pt idx="59">
                  <c:v>6.371218249086574E-3</c:v>
                </c:pt>
                <c:pt idx="60">
                  <c:v>7.371218245652322E-3</c:v>
                </c:pt>
                <c:pt idx="61">
                  <c:v>1.0371218249901481E-2</c:v>
                </c:pt>
                <c:pt idx="62">
                  <c:v>1.3371218246874683E-2</c:v>
                </c:pt>
                <c:pt idx="63">
                  <c:v>-7.8934654696091663E-3</c:v>
                </c:pt>
                <c:pt idx="64">
                  <c:v>-2.8934654722285111E-3</c:v>
                </c:pt>
                <c:pt idx="65">
                  <c:v>9.1065345302162107E-3</c:v>
                </c:pt>
                <c:pt idx="66">
                  <c:v>9.4535962058423795E-3</c:v>
                </c:pt>
                <c:pt idx="67">
                  <c:v>-2.5934561918599681E-3</c:v>
                </c:pt>
                <c:pt idx="68">
                  <c:v>1.4065438089549392E-3</c:v>
                </c:pt>
                <c:pt idx="69">
                  <c:v>6.4065438063355944E-3</c:v>
                </c:pt>
                <c:pt idx="70">
                  <c:v>1.140654380371625E-2</c:v>
                </c:pt>
                <c:pt idx="71">
                  <c:v>1.9123173378380008E-3</c:v>
                </c:pt>
                <c:pt idx="72">
                  <c:v>6.9123173424946137E-3</c:v>
                </c:pt>
                <c:pt idx="73">
                  <c:v>-1.7593648346900768E-4</c:v>
                </c:pt>
                <c:pt idx="74">
                  <c:v>1.8240635169384459E-3</c:v>
                </c:pt>
                <c:pt idx="75">
                  <c:v>1.2824063515541462E-2</c:v>
                </c:pt>
                <c:pt idx="76">
                  <c:v>-4.3173261024637682E-3</c:v>
                </c:pt>
                <c:pt idx="77">
                  <c:v>1.2352456766049173E-3</c:v>
                </c:pt>
                <c:pt idx="78">
                  <c:v>-5.653808643186058E-3</c:v>
                </c:pt>
                <c:pt idx="79">
                  <c:v>5.1747371951161719E-3</c:v>
                </c:pt>
                <c:pt idx="80">
                  <c:v>1.9570590576259723E-3</c:v>
                </c:pt>
                <c:pt idx="81">
                  <c:v>7.7261208169218751E-3</c:v>
                </c:pt>
                <c:pt idx="82">
                  <c:v>5.2978643734264922E-3</c:v>
                </c:pt>
                <c:pt idx="83">
                  <c:v>-6.7905775741449719E-3</c:v>
                </c:pt>
                <c:pt idx="84">
                  <c:v>-8.2661423341269524E-6</c:v>
                </c:pt>
                <c:pt idx="85">
                  <c:v>1.2474028326778111E-2</c:v>
                </c:pt>
                <c:pt idx="86">
                  <c:v>2.3855464832996665E-3</c:v>
                </c:pt>
                <c:pt idx="87">
                  <c:v>1.1507719354392293E-2</c:v>
                </c:pt>
                <c:pt idx="88">
                  <c:v>-7.3843962018618845E-3</c:v>
                </c:pt>
                <c:pt idx="89">
                  <c:v>1.3900240853751068E-2</c:v>
                </c:pt>
                <c:pt idx="90">
                  <c:v>1.8450786852614413E-3</c:v>
                </c:pt>
                <c:pt idx="91">
                  <c:v>-1.4426125196892823E-3</c:v>
                </c:pt>
                <c:pt idx="92">
                  <c:v>-1.0115490164635971E-2</c:v>
                </c:pt>
                <c:pt idx="93">
                  <c:v>-6.1154901638210638E-3</c:v>
                </c:pt>
                <c:pt idx="94">
                  <c:v>-1.2678485640996646E-2</c:v>
                </c:pt>
                <c:pt idx="95">
                  <c:v>1.5321514357431747E-2</c:v>
                </c:pt>
                <c:pt idx="96">
                  <c:v>-6.251316592444647E-3</c:v>
                </c:pt>
                <c:pt idx="97">
                  <c:v>7.4868340534346191E-4</c:v>
                </c:pt>
                <c:pt idx="98">
                  <c:v>7.4868340534346191E-4</c:v>
                </c:pt>
                <c:pt idx="99">
                  <c:v>9.748683410814982E-3</c:v>
                </c:pt>
                <c:pt idx="100">
                  <c:v>1.2748683407788184E-2</c:v>
                </c:pt>
                <c:pt idx="101">
                  <c:v>1.4748683408195637E-2</c:v>
                </c:pt>
                <c:pt idx="102">
                  <c:v>-6.3400896551357583E-3</c:v>
                </c:pt>
                <c:pt idx="103">
                  <c:v>1.6599103464940562E-3</c:v>
                </c:pt>
                <c:pt idx="104">
                  <c:v>3.6599103469015098E-3</c:v>
                </c:pt>
                <c:pt idx="105">
                  <c:v>5.6599103473089635E-3</c:v>
                </c:pt>
                <c:pt idx="106">
                  <c:v>6.6599103438747115E-3</c:v>
                </c:pt>
                <c:pt idx="107">
                  <c:v>9.6599103481238707E-3</c:v>
                </c:pt>
                <c:pt idx="108">
                  <c:v>1.365991034166282E-2</c:v>
                </c:pt>
                <c:pt idx="109">
                  <c:v>1.7659910342477728E-2</c:v>
                </c:pt>
                <c:pt idx="110">
                  <c:v>7.3533807497065153E-3</c:v>
                </c:pt>
                <c:pt idx="111">
                  <c:v>1.4823598601781847E-3</c:v>
                </c:pt>
                <c:pt idx="112">
                  <c:v>8.4823598579662936E-3</c:v>
                </c:pt>
                <c:pt idx="113">
                  <c:v>2.3482359857384217E-2</c:v>
                </c:pt>
                <c:pt idx="114">
                  <c:v>-3.8241732225041021E-3</c:v>
                </c:pt>
                <c:pt idx="115">
                  <c:v>2.1758267787182588E-3</c:v>
                </c:pt>
                <c:pt idx="116">
                  <c:v>3.1758267752840068E-3</c:v>
                </c:pt>
                <c:pt idx="117">
                  <c:v>4.1758267718497548E-3</c:v>
                </c:pt>
                <c:pt idx="118">
                  <c:v>5.1758267756914604E-3</c:v>
                </c:pt>
                <c:pt idx="119">
                  <c:v>7.175826776098914E-3</c:v>
                </c:pt>
                <c:pt idx="120">
                  <c:v>1.4175826773887023E-2</c:v>
                </c:pt>
                <c:pt idx="121">
                  <c:v>1.5175826777728729E-2</c:v>
                </c:pt>
                <c:pt idx="122">
                  <c:v>4.0870475936651898E-3</c:v>
                </c:pt>
                <c:pt idx="123">
                  <c:v>7.0870475979143491E-3</c:v>
                </c:pt>
                <c:pt idx="124">
                  <c:v>1.1087047598729256E-2</c:v>
                </c:pt>
                <c:pt idx="125">
                  <c:v>1.5087047599544164E-2</c:v>
                </c:pt>
                <c:pt idx="126">
                  <c:v>1.708704759267566E-2</c:v>
                </c:pt>
                <c:pt idx="127">
                  <c:v>6.8841433812709008E-3</c:v>
                </c:pt>
                <c:pt idx="128">
                  <c:v>-8.6888416778181602E-3</c:v>
                </c:pt>
                <c:pt idx="129">
                  <c:v>2.3111583207848559E-3</c:v>
                </c:pt>
                <c:pt idx="130">
                  <c:v>-4.8664626443767848E-3</c:v>
                </c:pt>
                <c:pt idx="131">
                  <c:v>-3.8664626405350792E-3</c:v>
                </c:pt>
                <c:pt idx="132">
                  <c:v>-5.1975006069579673E-4</c:v>
                </c:pt>
                <c:pt idx="133">
                  <c:v>-3.5066829551152687E-4</c:v>
                </c:pt>
                <c:pt idx="134">
                  <c:v>6.5032209304265818E-3</c:v>
                </c:pt>
                <c:pt idx="135">
                  <c:v>1.2388653585653948E-2</c:v>
                </c:pt>
                <c:pt idx="136">
                  <c:v>-5.4207373090972705E-3</c:v>
                </c:pt>
                <c:pt idx="137">
                  <c:v>1.0462854814809559E-2</c:v>
                </c:pt>
                <c:pt idx="138">
                  <c:v>6.7325746948762848E-3</c:v>
                </c:pt>
                <c:pt idx="139">
                  <c:v>8.4885285969163986E-3</c:v>
                </c:pt>
                <c:pt idx="140">
                  <c:v>5.6485026311090814E-3</c:v>
                </c:pt>
                <c:pt idx="141">
                  <c:v>2.3190133709462442E-3</c:v>
                </c:pt>
                <c:pt idx="142">
                  <c:v>-5.9366716997323911E-3</c:v>
                </c:pt>
                <c:pt idx="143">
                  <c:v>1.4231953281836421E-4</c:v>
                </c:pt>
                <c:pt idx="144">
                  <c:v>-3.3476712602676165E-3</c:v>
                </c:pt>
                <c:pt idx="145">
                  <c:v>5.0716931959464764E-3</c:v>
                </c:pt>
                <c:pt idx="147">
                  <c:v>-7.7165800463767364E-3</c:v>
                </c:pt>
                <c:pt idx="148">
                  <c:v>1.5187332831943533E-2</c:v>
                </c:pt>
                <c:pt idx="149">
                  <c:v>1.3359481339654106E-2</c:v>
                </c:pt>
                <c:pt idx="150">
                  <c:v>-2.7326811584637914E-3</c:v>
                </c:pt>
                <c:pt idx="151">
                  <c:v>-1.4129337709533854E-2</c:v>
                </c:pt>
                <c:pt idx="152">
                  <c:v>-4.7952925047805087E-4</c:v>
                </c:pt>
                <c:pt idx="153">
                  <c:v>1.9328586568578832E-3</c:v>
                </c:pt>
                <c:pt idx="154">
                  <c:v>-1.2424425998694942E-3</c:v>
                </c:pt>
                <c:pt idx="157">
                  <c:v>1.1611214356099912E-2</c:v>
                </c:pt>
                <c:pt idx="158">
                  <c:v>5.6199606889602016E-3</c:v>
                </c:pt>
                <c:pt idx="159">
                  <c:v>-7.0604768247463714E-3</c:v>
                </c:pt>
                <c:pt idx="160">
                  <c:v>-3.3366910406483971E-3</c:v>
                </c:pt>
                <c:pt idx="161">
                  <c:v>-3.1114911135333538E-3</c:v>
                </c:pt>
                <c:pt idx="162">
                  <c:v>5.8153849008501166E-3</c:v>
                </c:pt>
                <c:pt idx="164">
                  <c:v>8.9411895442298231E-3</c:v>
                </c:pt>
                <c:pt idx="165">
                  <c:v>-1.0277359450063743E-2</c:v>
                </c:pt>
                <c:pt idx="166">
                  <c:v>-6.4628525054909389E-3</c:v>
                </c:pt>
                <c:pt idx="171">
                  <c:v>-1.896956933498193E-2</c:v>
                </c:pt>
                <c:pt idx="172">
                  <c:v>-1.6155447961552379E-2</c:v>
                </c:pt>
                <c:pt idx="173">
                  <c:v>-2.1972070122624879E-2</c:v>
                </c:pt>
                <c:pt idx="174">
                  <c:v>-1.1001578201697934E-2</c:v>
                </c:pt>
                <c:pt idx="175">
                  <c:v>-1.2367616208696763E-2</c:v>
                </c:pt>
                <c:pt idx="176">
                  <c:v>-2.1460845717027194E-2</c:v>
                </c:pt>
                <c:pt idx="177">
                  <c:v>-2.0524255420185204E-3</c:v>
                </c:pt>
                <c:pt idx="178">
                  <c:v>-1.2917443769245571E-2</c:v>
                </c:pt>
                <c:pt idx="179">
                  <c:v>-9.5091715924380989E-3</c:v>
                </c:pt>
                <c:pt idx="182">
                  <c:v>-1.3377799847648249E-2</c:v>
                </c:pt>
                <c:pt idx="183">
                  <c:v>1.8893796962063461E-3</c:v>
                </c:pt>
                <c:pt idx="184">
                  <c:v>-7.5749007352506545E-3</c:v>
                </c:pt>
                <c:pt idx="185">
                  <c:v>-5.6634933851463787E-3</c:v>
                </c:pt>
                <c:pt idx="186">
                  <c:v>-6.0325891350302557E-3</c:v>
                </c:pt>
                <c:pt idx="187">
                  <c:v>-6.9620744146891983E-3</c:v>
                </c:pt>
                <c:pt idx="188">
                  <c:v>1.3502663078707074E-3</c:v>
                </c:pt>
                <c:pt idx="189">
                  <c:v>-9.6204786680035778E-3</c:v>
                </c:pt>
                <c:pt idx="190">
                  <c:v>-6.2047866253205769E-4</c:v>
                </c:pt>
                <c:pt idx="191">
                  <c:v>3.7952133403369032E-4</c:v>
                </c:pt>
                <c:pt idx="192">
                  <c:v>-6.1562103891888188E-3</c:v>
                </c:pt>
                <c:pt idx="193">
                  <c:v>-7.4396832307715641E-4</c:v>
                </c:pt>
                <c:pt idx="194">
                  <c:v>2.4848654299927525E-3</c:v>
                </c:pt>
                <c:pt idx="195">
                  <c:v>-7.2243617671650939E-3</c:v>
                </c:pt>
                <c:pt idx="196">
                  <c:v>-6.9243617674677738E-3</c:v>
                </c:pt>
                <c:pt idx="197">
                  <c:v>-9.6749932429357477E-3</c:v>
                </c:pt>
                <c:pt idx="198">
                  <c:v>-9.0749932435411074E-3</c:v>
                </c:pt>
                <c:pt idx="199">
                  <c:v>-7.6493376914203159E-3</c:v>
                </c:pt>
                <c:pt idx="200">
                  <c:v>-4.6493376944471143E-3</c:v>
                </c:pt>
                <c:pt idx="201">
                  <c:v>-6.5504919726186682E-3</c:v>
                </c:pt>
                <c:pt idx="202">
                  <c:v>-4.2504919725138944E-3</c:v>
                </c:pt>
                <c:pt idx="203">
                  <c:v>8.7811064344647805E-4</c:v>
                </c:pt>
                <c:pt idx="204">
                  <c:v>1.3681874095882004E-2</c:v>
                </c:pt>
                <c:pt idx="205">
                  <c:v>-3.3483452561819255E-3</c:v>
                </c:pt>
                <c:pt idx="206">
                  <c:v>-1.0070650238659704E-2</c:v>
                </c:pt>
                <c:pt idx="207">
                  <c:v>-1.0122570360017312E-2</c:v>
                </c:pt>
                <c:pt idx="208">
                  <c:v>-9.9225703577937793E-3</c:v>
                </c:pt>
                <c:pt idx="209">
                  <c:v>-9.2028973802176506E-3</c:v>
                </c:pt>
                <c:pt idx="210">
                  <c:v>3.2529637835192055E-3</c:v>
                </c:pt>
                <c:pt idx="211">
                  <c:v>-4.7886503563517174E-3</c:v>
                </c:pt>
                <c:pt idx="212">
                  <c:v>-5.7530776193059283E-3</c:v>
                </c:pt>
                <c:pt idx="213">
                  <c:v>-7.4437947860349421E-3</c:v>
                </c:pt>
                <c:pt idx="214">
                  <c:v>-6.550797384200939E-3</c:v>
                </c:pt>
                <c:pt idx="215">
                  <c:v>-4.3109630804594734E-3</c:v>
                </c:pt>
                <c:pt idx="216">
                  <c:v>-4.0209630768715532E-3</c:v>
                </c:pt>
                <c:pt idx="217">
                  <c:v>-5.7676388613985344E-3</c:v>
                </c:pt>
                <c:pt idx="218">
                  <c:v>-3.6217661726839073E-3</c:v>
                </c:pt>
                <c:pt idx="219">
                  <c:v>-2.2767833409315374E-3</c:v>
                </c:pt>
                <c:pt idx="220">
                  <c:v>-2.4033827685619388E-3</c:v>
                </c:pt>
                <c:pt idx="221">
                  <c:v>-2.1539500887794161E-3</c:v>
                </c:pt>
                <c:pt idx="222">
                  <c:v>5.0301160327128475E-4</c:v>
                </c:pt>
                <c:pt idx="223">
                  <c:v>1.6917625993422003E-4</c:v>
                </c:pt>
                <c:pt idx="224">
                  <c:v>1.27746410690463E-3</c:v>
                </c:pt>
                <c:pt idx="225">
                  <c:v>1.4062783597683023E-3</c:v>
                </c:pt>
                <c:pt idx="226">
                  <c:v>1.4879182123519324E-4</c:v>
                </c:pt>
                <c:pt idx="227">
                  <c:v>-1.6183845824129656E-3</c:v>
                </c:pt>
                <c:pt idx="228">
                  <c:v>1.9136100585615823E-3</c:v>
                </c:pt>
                <c:pt idx="229">
                  <c:v>2.3715666382084499E-3</c:v>
                </c:pt>
                <c:pt idx="230">
                  <c:v>2.968531022041962E-3</c:v>
                </c:pt>
                <c:pt idx="231">
                  <c:v>3.5673065885438171E-3</c:v>
                </c:pt>
                <c:pt idx="232">
                  <c:v>-5.5281617286428997E-4</c:v>
                </c:pt>
                <c:pt idx="233">
                  <c:v>3.5861996186761086E-3</c:v>
                </c:pt>
                <c:pt idx="234">
                  <c:v>2.7660763297533836E-3</c:v>
                </c:pt>
                <c:pt idx="235">
                  <c:v>1.11282234169717E-3</c:v>
                </c:pt>
                <c:pt idx="236">
                  <c:v>3.9313466386937945E-4</c:v>
                </c:pt>
                <c:pt idx="237">
                  <c:v>4.4311197984353984E-3</c:v>
                </c:pt>
                <c:pt idx="238">
                  <c:v>-4.7970437989112436E-3</c:v>
                </c:pt>
                <c:pt idx="239">
                  <c:v>4.5433223375198339E-3</c:v>
                </c:pt>
                <c:pt idx="240">
                  <c:v>5.6229821553629433E-3</c:v>
                </c:pt>
                <c:pt idx="241">
                  <c:v>3.4861662367863117E-3</c:v>
                </c:pt>
                <c:pt idx="242">
                  <c:v>6.2886695919759372E-3</c:v>
                </c:pt>
                <c:pt idx="243">
                  <c:v>4.4758847339368829E-3</c:v>
                </c:pt>
                <c:pt idx="244">
                  <c:v>7.3718816799819425E-3</c:v>
                </c:pt>
                <c:pt idx="245">
                  <c:v>6.9553584965136167E-3</c:v>
                </c:pt>
                <c:pt idx="246">
                  <c:v>5.6233136826161767E-3</c:v>
                </c:pt>
                <c:pt idx="247">
                  <c:v>-8.9441792105469931E-4</c:v>
                </c:pt>
                <c:pt idx="248">
                  <c:v>5.7738199634987664E-3</c:v>
                </c:pt>
                <c:pt idx="249">
                  <c:v>7.9797011663786943E-3</c:v>
                </c:pt>
                <c:pt idx="250">
                  <c:v>7.9797011663786943E-3</c:v>
                </c:pt>
                <c:pt idx="251">
                  <c:v>5.559236054532915E-3</c:v>
                </c:pt>
                <c:pt idx="252">
                  <c:v>5.559236054532915E-3</c:v>
                </c:pt>
                <c:pt idx="253">
                  <c:v>7.9605586800951672E-3</c:v>
                </c:pt>
                <c:pt idx="254">
                  <c:v>7.1290422303570133E-3</c:v>
                </c:pt>
                <c:pt idx="255">
                  <c:v>4.5919580407152716E-4</c:v>
                </c:pt>
                <c:pt idx="256">
                  <c:v>5.3532132890418277E-3</c:v>
                </c:pt>
                <c:pt idx="257">
                  <c:v>6.2326458995189127E-3</c:v>
                </c:pt>
                <c:pt idx="258">
                  <c:v>5.0481034416185316E-3</c:v>
                </c:pt>
                <c:pt idx="259">
                  <c:v>6.7921517599991432E-3</c:v>
                </c:pt>
                <c:pt idx="260">
                  <c:v>6.5798510616358191E-3</c:v>
                </c:pt>
                <c:pt idx="261">
                  <c:v>8.1389097711872527E-3</c:v>
                </c:pt>
                <c:pt idx="262">
                  <c:v>7.4638791560561746E-3</c:v>
                </c:pt>
                <c:pt idx="263">
                  <c:v>8.7431819477907236E-3</c:v>
                </c:pt>
                <c:pt idx="264">
                  <c:v>8.7431819477907236E-3</c:v>
                </c:pt>
                <c:pt idx="265">
                  <c:v>6.185112224931219E-3</c:v>
                </c:pt>
                <c:pt idx="266">
                  <c:v>6.4306099176876935E-3</c:v>
                </c:pt>
                <c:pt idx="267">
                  <c:v>8.752537799719351E-3</c:v>
                </c:pt>
                <c:pt idx="268">
                  <c:v>5.8568118135760155E-3</c:v>
                </c:pt>
                <c:pt idx="269">
                  <c:v>5.2836492020917475E-3</c:v>
                </c:pt>
                <c:pt idx="270">
                  <c:v>6.3701821959824129E-3</c:v>
                </c:pt>
                <c:pt idx="271">
                  <c:v>6.0492839303529916E-3</c:v>
                </c:pt>
                <c:pt idx="272">
                  <c:v>7.8510178125519303E-3</c:v>
                </c:pt>
                <c:pt idx="273">
                  <c:v>9.0301041693112843E-3</c:v>
                </c:pt>
                <c:pt idx="274">
                  <c:v>8.6091904718674506E-3</c:v>
                </c:pt>
                <c:pt idx="275">
                  <c:v>8.296096143511747E-3</c:v>
                </c:pt>
                <c:pt idx="276">
                  <c:v>6.0539849897681963E-3</c:v>
                </c:pt>
                <c:pt idx="277">
                  <c:v>6.6129429851140981E-3</c:v>
                </c:pt>
                <c:pt idx="278">
                  <c:v>5.891931432801728E-3</c:v>
                </c:pt>
                <c:pt idx="279">
                  <c:v>6.6158992628590624E-3</c:v>
                </c:pt>
                <c:pt idx="280">
                  <c:v>7.1343769480847474E-3</c:v>
                </c:pt>
                <c:pt idx="281">
                  <c:v>7.1343769480847474E-3</c:v>
                </c:pt>
                <c:pt idx="282">
                  <c:v>8.2608912757903691E-3</c:v>
                </c:pt>
                <c:pt idx="283">
                  <c:v>3.5139420500166219E-3</c:v>
                </c:pt>
                <c:pt idx="284">
                  <c:v>4.7832742446706905E-3</c:v>
                </c:pt>
                <c:pt idx="285">
                  <c:v>5.4455942469688184E-3</c:v>
                </c:pt>
                <c:pt idx="286">
                  <c:v>6.0400661924293747E-3</c:v>
                </c:pt>
                <c:pt idx="287">
                  <c:v>5.1958256690944338E-3</c:v>
                </c:pt>
                <c:pt idx="288">
                  <c:v>5.2858256704588213E-3</c:v>
                </c:pt>
                <c:pt idx="289">
                  <c:v>5.5778538526738558E-3</c:v>
                </c:pt>
                <c:pt idx="290">
                  <c:v>5.877853852371176E-3</c:v>
                </c:pt>
                <c:pt idx="291">
                  <c:v>6.3778538542920288E-3</c:v>
                </c:pt>
                <c:pt idx="292">
                  <c:v>2.6165087856597352E-3</c:v>
                </c:pt>
                <c:pt idx="293">
                  <c:v>5.5466149298872003E-3</c:v>
                </c:pt>
                <c:pt idx="294">
                  <c:v>6.6931201038886445E-3</c:v>
                </c:pt>
                <c:pt idx="295">
                  <c:v>6.5382196402331838E-3</c:v>
                </c:pt>
                <c:pt idx="296">
                  <c:v>5.6637399197464466E-3</c:v>
                </c:pt>
                <c:pt idx="297">
                  <c:v>3.8242877303104605E-4</c:v>
                </c:pt>
                <c:pt idx="298">
                  <c:v>-1.5705461965565548E-3</c:v>
                </c:pt>
                <c:pt idx="299">
                  <c:v>-6.8362322061976677E-5</c:v>
                </c:pt>
                <c:pt idx="300">
                  <c:v>3.5368169524485626E-6</c:v>
                </c:pt>
                <c:pt idx="301">
                  <c:v>-1.6874021274185247E-4</c:v>
                </c:pt>
                <c:pt idx="302">
                  <c:v>-1.7900953893595084E-3</c:v>
                </c:pt>
                <c:pt idx="303">
                  <c:v>-1.7024775598134534E-3</c:v>
                </c:pt>
                <c:pt idx="304">
                  <c:v>-2.4175761522248068E-2</c:v>
                </c:pt>
                <c:pt idx="305">
                  <c:v>-3.6957550450293919E-3</c:v>
                </c:pt>
                <c:pt idx="306">
                  <c:v>-7.353632982559985E-2</c:v>
                </c:pt>
                <c:pt idx="307">
                  <c:v>-6.6496907674137296E-3</c:v>
                </c:pt>
                <c:pt idx="308">
                  <c:v>-6.6496905855147892E-3</c:v>
                </c:pt>
                <c:pt idx="309">
                  <c:v>-6.6496905855147892E-3</c:v>
                </c:pt>
                <c:pt idx="310">
                  <c:v>-1.6971167742765469E-2</c:v>
                </c:pt>
                <c:pt idx="311">
                  <c:v>-2.5326167740884198E-2</c:v>
                </c:pt>
                <c:pt idx="312">
                  <c:v>-1.6971167684557809E-2</c:v>
                </c:pt>
                <c:pt idx="313">
                  <c:v>-4.111162873903812E-3</c:v>
                </c:pt>
                <c:pt idx="314">
                  <c:v>-5.4984145347053703E-3</c:v>
                </c:pt>
                <c:pt idx="315">
                  <c:v>-6.3412027967093831E-3</c:v>
                </c:pt>
                <c:pt idx="316">
                  <c:v>-6.5362657887627074E-3</c:v>
                </c:pt>
                <c:pt idx="317">
                  <c:v>-7.7881112471309411E-3</c:v>
                </c:pt>
                <c:pt idx="318">
                  <c:v>-8.1147911779418103E-3</c:v>
                </c:pt>
                <c:pt idx="319">
                  <c:v>-8.1147911779418103E-3</c:v>
                </c:pt>
                <c:pt idx="320">
                  <c:v>-8.3482558761690251E-3</c:v>
                </c:pt>
                <c:pt idx="321">
                  <c:v>-9.2864140559823782E-3</c:v>
                </c:pt>
                <c:pt idx="322">
                  <c:v>-9.2864140559823782E-3</c:v>
                </c:pt>
                <c:pt idx="323">
                  <c:v>-9.6138101420813471E-3</c:v>
                </c:pt>
                <c:pt idx="324">
                  <c:v>-9.4427180165185254E-3</c:v>
                </c:pt>
                <c:pt idx="325">
                  <c:v>-9.5669997849435473E-3</c:v>
                </c:pt>
                <c:pt idx="326">
                  <c:v>-1.8568942816708234E-2</c:v>
                </c:pt>
                <c:pt idx="327">
                  <c:v>-1.4140877555165438E-2</c:v>
                </c:pt>
                <c:pt idx="328">
                  <c:v>-1.0932902664194971E-2</c:v>
                </c:pt>
                <c:pt idx="329">
                  <c:v>-1.0955032190084979E-2</c:v>
                </c:pt>
                <c:pt idx="330">
                  <c:v>-1.1175709246586285E-2</c:v>
                </c:pt>
                <c:pt idx="331">
                  <c:v>-1.7916758972883251E-2</c:v>
                </c:pt>
                <c:pt idx="332">
                  <c:v>-2.0196788582126868E-2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D6-416D-8F17-B46219C18661}"/>
            </c:ext>
          </c:extLst>
        </c:ser>
        <c:ser>
          <c:idx val="7"/>
          <c:order val="1"/>
          <c:tx>
            <c:strRef>
              <c:f>'Active 1'!$W$1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1'!$Z$21:$Z$1291</c:f>
              <c:numCache>
                <c:formatCode>General</c:formatCode>
                <c:ptCount val="1271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42109</c:v>
                </c:pt>
                <c:pt idx="332">
                  <c:v>42494.5</c:v>
                </c:pt>
              </c:numCache>
            </c:numRef>
          </c:xVal>
          <c:yVal>
            <c:numRef>
              <c:f>'Active 1'!$AH$21:$AH$1291</c:f>
              <c:numCache>
                <c:formatCode>General</c:formatCode>
                <c:ptCount val="1271"/>
                <c:pt idx="0">
                  <c:v>-4.9065789712993153E-3</c:v>
                </c:pt>
                <c:pt idx="1">
                  <c:v>-7.8721278621245068E-3</c:v>
                </c:pt>
                <c:pt idx="2">
                  <c:v>-8.0294935479825469E-3</c:v>
                </c:pt>
                <c:pt idx="3">
                  <c:v>-7.751400840897163E-3</c:v>
                </c:pt>
                <c:pt idx="4">
                  <c:v>-5.4638378973971558E-3</c:v>
                </c:pt>
                <c:pt idx="5">
                  <c:v>-4.408610160340545E-3</c:v>
                </c:pt>
                <c:pt idx="6">
                  <c:v>2.6565191108693055E-3</c:v>
                </c:pt>
                <c:pt idx="7">
                  <c:v>7.2714910509811929E-3</c:v>
                </c:pt>
                <c:pt idx="8">
                  <c:v>7.2823687034744367E-3</c:v>
                </c:pt>
                <c:pt idx="9">
                  <c:v>7.2849505276475195E-3</c:v>
                </c:pt>
                <c:pt idx="10">
                  <c:v>7.2854665176950171E-3</c:v>
                </c:pt>
                <c:pt idx="11">
                  <c:v>7.2906195333462126E-3</c:v>
                </c:pt>
                <c:pt idx="12">
                  <c:v>7.2931913376002603E-3</c:v>
                </c:pt>
                <c:pt idx="13">
                  <c:v>7.3013999576582245E-3</c:v>
                </c:pt>
                <c:pt idx="14">
                  <c:v>7.3039585195085015E-3</c:v>
                </c:pt>
                <c:pt idx="15">
                  <c:v>7.3065139130737075E-3</c:v>
                </c:pt>
                <c:pt idx="16">
                  <c:v>7.3146698126555941E-3</c:v>
                </c:pt>
                <c:pt idx="17">
                  <c:v>7.3146698126555941E-3</c:v>
                </c:pt>
                <c:pt idx="18">
                  <c:v>7.3146698126555941E-3</c:v>
                </c:pt>
                <c:pt idx="19">
                  <c:v>7.3146698126555941E-3</c:v>
                </c:pt>
                <c:pt idx="20">
                  <c:v>7.3146698126555941E-3</c:v>
                </c:pt>
                <c:pt idx="21">
                  <c:v>7.3172118347328008E-3</c:v>
                </c:pt>
                <c:pt idx="22">
                  <c:v>7.3303786447834795E-3</c:v>
                </c:pt>
                <c:pt idx="23">
                  <c:v>7.3303786447834795E-3</c:v>
                </c:pt>
                <c:pt idx="24">
                  <c:v>7.3303786447834795E-3</c:v>
                </c:pt>
                <c:pt idx="25">
                  <c:v>7.3303786447834795E-3</c:v>
                </c:pt>
                <c:pt idx="26">
                  <c:v>7.4108999595746908E-3</c:v>
                </c:pt>
                <c:pt idx="27">
                  <c:v>7.448627166354106E-3</c:v>
                </c:pt>
                <c:pt idx="28">
                  <c:v>7.4533404334477023E-3</c:v>
                </c:pt>
                <c:pt idx="29">
                  <c:v>7.4706558597634866E-3</c:v>
                </c:pt>
                <c:pt idx="30">
                  <c:v>7.472980754597249E-3</c:v>
                </c:pt>
                <c:pt idx="31">
                  <c:v>7.47344530196563E-3</c:v>
                </c:pt>
                <c:pt idx="32">
                  <c:v>7.9415236916799345E-3</c:v>
                </c:pt>
                <c:pt idx="33">
                  <c:v>7.7678346961284573E-3</c:v>
                </c:pt>
                <c:pt idx="34">
                  <c:v>7.7678346961284573E-3</c:v>
                </c:pt>
                <c:pt idx="35">
                  <c:v>7.7678346961284573E-3</c:v>
                </c:pt>
                <c:pt idx="36">
                  <c:v>7.7656894563062229E-3</c:v>
                </c:pt>
                <c:pt idx="37">
                  <c:v>7.7656894563062229E-3</c:v>
                </c:pt>
                <c:pt idx="38">
                  <c:v>7.7656894563062229E-3</c:v>
                </c:pt>
                <c:pt idx="39">
                  <c:v>7.7656894563062229E-3</c:v>
                </c:pt>
                <c:pt idx="40">
                  <c:v>7.7656894563062229E-3</c:v>
                </c:pt>
                <c:pt idx="41">
                  <c:v>7.7656894563062229E-3</c:v>
                </c:pt>
                <c:pt idx="42">
                  <c:v>7.7635354260779353E-3</c:v>
                </c:pt>
                <c:pt idx="43">
                  <c:v>7.7635354260779353E-3</c:v>
                </c:pt>
                <c:pt idx="44">
                  <c:v>7.7635354260779353E-3</c:v>
                </c:pt>
                <c:pt idx="45">
                  <c:v>7.7635354260779353E-3</c:v>
                </c:pt>
                <c:pt idx="46">
                  <c:v>7.7635354260779353E-3</c:v>
                </c:pt>
                <c:pt idx="47">
                  <c:v>7.7635354260779353E-3</c:v>
                </c:pt>
                <c:pt idx="48">
                  <c:v>7.7635354260779353E-3</c:v>
                </c:pt>
                <c:pt idx="49">
                  <c:v>7.7613726029447192E-3</c:v>
                </c:pt>
                <c:pt idx="50">
                  <c:v>7.7613726029447192E-3</c:v>
                </c:pt>
                <c:pt idx="51">
                  <c:v>7.7613726029447192E-3</c:v>
                </c:pt>
                <c:pt idx="52">
                  <c:v>7.7613726029447192E-3</c:v>
                </c:pt>
                <c:pt idx="53">
                  <c:v>7.7609389829522441E-3</c:v>
                </c:pt>
                <c:pt idx="54">
                  <c:v>7.7609389829522441E-3</c:v>
                </c:pt>
                <c:pt idx="55">
                  <c:v>7.7609389829522441E-3</c:v>
                </c:pt>
                <c:pt idx="56">
                  <c:v>7.7587656050878443E-3</c:v>
                </c:pt>
                <c:pt idx="57">
                  <c:v>7.7587656050878443E-3</c:v>
                </c:pt>
                <c:pt idx="58">
                  <c:v>7.7587656050878443E-3</c:v>
                </c:pt>
                <c:pt idx="59">
                  <c:v>7.7587656050878443E-3</c:v>
                </c:pt>
                <c:pt idx="60">
                  <c:v>7.7587656050878443E-3</c:v>
                </c:pt>
                <c:pt idx="61">
                  <c:v>7.7587656050878443E-3</c:v>
                </c:pt>
                <c:pt idx="62">
                  <c:v>7.7587656050878443E-3</c:v>
                </c:pt>
                <c:pt idx="63">
                  <c:v>7.7521926724074628E-3</c:v>
                </c:pt>
                <c:pt idx="64">
                  <c:v>7.7521926724074628E-3</c:v>
                </c:pt>
                <c:pt idx="65">
                  <c:v>7.7521926724074628E-3</c:v>
                </c:pt>
                <c:pt idx="66">
                  <c:v>7.7508685781553927E-3</c:v>
                </c:pt>
                <c:pt idx="67">
                  <c:v>7.7446475441925507E-3</c:v>
                </c:pt>
                <c:pt idx="68">
                  <c:v>7.7446475441925507E-3</c:v>
                </c:pt>
                <c:pt idx="69">
                  <c:v>7.7446475441925507E-3</c:v>
                </c:pt>
                <c:pt idx="70">
                  <c:v>7.7446475441925507E-3</c:v>
                </c:pt>
                <c:pt idx="71">
                  <c:v>7.7162661201198007E-3</c:v>
                </c:pt>
                <c:pt idx="72">
                  <c:v>7.7162661201198007E-3</c:v>
                </c:pt>
                <c:pt idx="73">
                  <c:v>7.7139181365752044E-3</c:v>
                </c:pt>
                <c:pt idx="74">
                  <c:v>7.7139181365752044E-3</c:v>
                </c:pt>
                <c:pt idx="75">
                  <c:v>7.7139181365752044E-3</c:v>
                </c:pt>
                <c:pt idx="76">
                  <c:v>7.6938459949139251E-3</c:v>
                </c:pt>
                <c:pt idx="77">
                  <c:v>7.6701417113042734E-3</c:v>
                </c:pt>
                <c:pt idx="78">
                  <c:v>7.6325259273053248E-3</c:v>
                </c:pt>
                <c:pt idx="79">
                  <c:v>7.4555642899128034E-3</c:v>
                </c:pt>
                <c:pt idx="80">
                  <c:v>7.454928252417399E-3</c:v>
                </c:pt>
                <c:pt idx="81">
                  <c:v>7.4246375515276261E-3</c:v>
                </c:pt>
                <c:pt idx="82">
                  <c:v>7.3396121555001654E-3</c:v>
                </c:pt>
                <c:pt idx="83">
                  <c:v>7.3361238480726745E-3</c:v>
                </c:pt>
                <c:pt idx="84">
                  <c:v>7.3354251436683615E-3</c:v>
                </c:pt>
                <c:pt idx="85">
                  <c:v>7.2409029238493872E-3</c:v>
                </c:pt>
                <c:pt idx="86">
                  <c:v>7.237178130128588E-3</c:v>
                </c:pt>
                <c:pt idx="87">
                  <c:v>7.2169164392384029E-3</c:v>
                </c:pt>
                <c:pt idx="88">
                  <c:v>7.160891740306141E-3</c:v>
                </c:pt>
                <c:pt idx="89">
                  <c:v>7.1110937863287978E-3</c:v>
                </c:pt>
                <c:pt idx="90">
                  <c:v>7.0812276147527954E-3</c:v>
                </c:pt>
                <c:pt idx="91">
                  <c:v>7.011738340528418E-3</c:v>
                </c:pt>
                <c:pt idx="92">
                  <c:v>6.8406806844977476E-3</c:v>
                </c:pt>
                <c:pt idx="93">
                  <c:v>6.8406806844977476E-3</c:v>
                </c:pt>
                <c:pt idx="94">
                  <c:v>6.3575142410499073E-3</c:v>
                </c:pt>
                <c:pt idx="95">
                  <c:v>6.3575142410499073E-3</c:v>
                </c:pt>
                <c:pt idx="96">
                  <c:v>6.335436781701476E-3</c:v>
                </c:pt>
                <c:pt idx="97">
                  <c:v>6.335436781701476E-3</c:v>
                </c:pt>
                <c:pt idx="98">
                  <c:v>6.335436781701476E-3</c:v>
                </c:pt>
                <c:pt idx="99">
                  <c:v>6.335436781701476E-3</c:v>
                </c:pt>
                <c:pt idx="100">
                  <c:v>6.335436781701476E-3</c:v>
                </c:pt>
                <c:pt idx="101">
                  <c:v>6.335436781701476E-3</c:v>
                </c:pt>
                <c:pt idx="102">
                  <c:v>6.3301628581578836E-3</c:v>
                </c:pt>
                <c:pt idx="103">
                  <c:v>6.3301628581578836E-3</c:v>
                </c:pt>
                <c:pt idx="104">
                  <c:v>6.3301628581578836E-3</c:v>
                </c:pt>
                <c:pt idx="105">
                  <c:v>6.3301628581578836E-3</c:v>
                </c:pt>
                <c:pt idx="106">
                  <c:v>6.3301628581578836E-3</c:v>
                </c:pt>
                <c:pt idx="107">
                  <c:v>6.3301628581578836E-3</c:v>
                </c:pt>
                <c:pt idx="108">
                  <c:v>6.3301628581578836E-3</c:v>
                </c:pt>
                <c:pt idx="109">
                  <c:v>6.3301628581578836E-3</c:v>
                </c:pt>
                <c:pt idx="110">
                  <c:v>6.3238253600034046E-3</c:v>
                </c:pt>
                <c:pt idx="111">
                  <c:v>6.3195950444666004E-3</c:v>
                </c:pt>
                <c:pt idx="112">
                  <c:v>6.3195950444666004E-3</c:v>
                </c:pt>
                <c:pt idx="113">
                  <c:v>6.3195950444666004E-3</c:v>
                </c:pt>
                <c:pt idx="114">
                  <c:v>6.313241612760416E-3</c:v>
                </c:pt>
                <c:pt idx="115">
                  <c:v>6.313241612760416E-3</c:v>
                </c:pt>
                <c:pt idx="116">
                  <c:v>6.313241612760416E-3</c:v>
                </c:pt>
                <c:pt idx="117">
                  <c:v>6.313241612760416E-3</c:v>
                </c:pt>
                <c:pt idx="118">
                  <c:v>6.313241612760416E-3</c:v>
                </c:pt>
                <c:pt idx="119">
                  <c:v>6.313241612760416E-3</c:v>
                </c:pt>
                <c:pt idx="120">
                  <c:v>6.313241612760416E-3</c:v>
                </c:pt>
                <c:pt idx="121">
                  <c:v>6.313241612760416E-3</c:v>
                </c:pt>
                <c:pt idx="122">
                  <c:v>6.3079398055624972E-3</c:v>
                </c:pt>
                <c:pt idx="123">
                  <c:v>6.3079398055624972E-3</c:v>
                </c:pt>
                <c:pt idx="124">
                  <c:v>6.3079398055624972E-3</c:v>
                </c:pt>
                <c:pt idx="125">
                  <c:v>6.3079398055624972E-3</c:v>
                </c:pt>
                <c:pt idx="126">
                  <c:v>6.3079398055624972E-3</c:v>
                </c:pt>
                <c:pt idx="127">
                  <c:v>6.2233033320578095E-3</c:v>
                </c:pt>
                <c:pt idx="128">
                  <c:v>6.2005343026460148E-3</c:v>
                </c:pt>
                <c:pt idx="129">
                  <c:v>6.2005343026460148E-3</c:v>
                </c:pt>
                <c:pt idx="130">
                  <c:v>6.1896525577234086E-3</c:v>
                </c:pt>
                <c:pt idx="131">
                  <c:v>6.1896525577234086E-3</c:v>
                </c:pt>
                <c:pt idx="132">
                  <c:v>6.1863831078934201E-3</c:v>
                </c:pt>
                <c:pt idx="133">
                  <c:v>6.1721893168616314E-3</c:v>
                </c:pt>
                <c:pt idx="134">
                  <c:v>6.1260442195924091E-3</c:v>
                </c:pt>
                <c:pt idx="135">
                  <c:v>5.7854928115520822E-3</c:v>
                </c:pt>
                <c:pt idx="136">
                  <c:v>5.7052925681534269E-3</c:v>
                </c:pt>
                <c:pt idx="137">
                  <c:v>5.6169492438982718E-3</c:v>
                </c:pt>
                <c:pt idx="138">
                  <c:v>5.5129463276722274E-3</c:v>
                </c:pt>
                <c:pt idx="139">
                  <c:v>5.302184635976025E-3</c:v>
                </c:pt>
                <c:pt idx="140">
                  <c:v>5.1298587757092487E-3</c:v>
                </c:pt>
                <c:pt idx="141">
                  <c:v>3.7860563757916334E-3</c:v>
                </c:pt>
                <c:pt idx="142">
                  <c:v>1.2886174722819353E-3</c:v>
                </c:pt>
                <c:pt idx="143">
                  <c:v>-1.610403011117044E-3</c:v>
                </c:pt>
                <c:pt idx="144">
                  <c:v>-1.6273701794325016E-3</c:v>
                </c:pt>
                <c:pt idx="145">
                  <c:v>-1.6495984475042428E-3</c:v>
                </c:pt>
                <c:pt idx="146">
                  <c:v>-2.8276863535718726E-3</c:v>
                </c:pt>
                <c:pt idx="147">
                  <c:v>-3.270887408393638E-3</c:v>
                </c:pt>
                <c:pt idx="148">
                  <c:v>-3.3718090617775669E-3</c:v>
                </c:pt>
                <c:pt idx="149">
                  <c:v>-5.8300481196368143E-3</c:v>
                </c:pt>
                <c:pt idx="150">
                  <c:v>-5.8328253825637982E-3</c:v>
                </c:pt>
                <c:pt idx="151">
                  <c:v>-6.0148120232418525E-3</c:v>
                </c:pt>
                <c:pt idx="152">
                  <c:v>-6.0588909393740828E-3</c:v>
                </c:pt>
                <c:pt idx="153">
                  <c:v>-6.0698228737771287E-3</c:v>
                </c:pt>
                <c:pt idx="154">
                  <c:v>-6.0915817116708295E-3</c:v>
                </c:pt>
                <c:pt idx="155">
                  <c:v>-6.2112575453066483E-3</c:v>
                </c:pt>
                <c:pt idx="156">
                  <c:v>-6.2137457941890519E-3</c:v>
                </c:pt>
                <c:pt idx="157">
                  <c:v>-6.2216950840071226E-3</c:v>
                </c:pt>
                <c:pt idx="158">
                  <c:v>-6.2375338135008092E-3</c:v>
                </c:pt>
                <c:pt idx="159">
                  <c:v>-6.2503441120930966E-3</c:v>
                </c:pt>
                <c:pt idx="160">
                  <c:v>-6.7300722207176925E-3</c:v>
                </c:pt>
                <c:pt idx="161">
                  <c:v>-6.7428020053799977E-3</c:v>
                </c:pt>
                <c:pt idx="162">
                  <c:v>-6.7837928544107725E-3</c:v>
                </c:pt>
                <c:pt idx="163">
                  <c:v>-6.7841950142294629E-3</c:v>
                </c:pt>
                <c:pt idx="164">
                  <c:v>-6.7854010604567177E-3</c:v>
                </c:pt>
                <c:pt idx="165">
                  <c:v>-6.7858029314705904E-3</c:v>
                </c:pt>
                <c:pt idx="166">
                  <c:v>-6.7898176718487191E-3</c:v>
                </c:pt>
                <c:pt idx="167">
                  <c:v>-6.8763242297143609E-3</c:v>
                </c:pt>
                <c:pt idx="168">
                  <c:v>-6.8844007677443912E-3</c:v>
                </c:pt>
                <c:pt idx="169">
                  <c:v>-6.9441640962520021E-3</c:v>
                </c:pt>
                <c:pt idx="170">
                  <c:v>-6.9656602996895816E-3</c:v>
                </c:pt>
                <c:pt idx="171">
                  <c:v>-7.0362044588604183E-3</c:v>
                </c:pt>
                <c:pt idx="172">
                  <c:v>-7.0397506902562142E-3</c:v>
                </c:pt>
                <c:pt idx="173">
                  <c:v>-7.1000056108575012E-3</c:v>
                </c:pt>
                <c:pt idx="174">
                  <c:v>-7.3324429990434944E-3</c:v>
                </c:pt>
                <c:pt idx="175">
                  <c:v>-7.3568297848556367E-3</c:v>
                </c:pt>
                <c:pt idx="176">
                  <c:v>-7.3582667621955294E-3</c:v>
                </c:pt>
                <c:pt idx="177">
                  <c:v>-7.3642841687612459E-3</c:v>
                </c:pt>
                <c:pt idx="178">
                  <c:v>-7.3925427572390373E-3</c:v>
                </c:pt>
                <c:pt idx="179">
                  <c:v>-7.3983941742117856E-3</c:v>
                </c:pt>
                <c:pt idx="180">
                  <c:v>-7.414406256391946E-3</c:v>
                </c:pt>
                <c:pt idx="181">
                  <c:v>-7.414406256391946E-3</c:v>
                </c:pt>
                <c:pt idx="182">
                  <c:v>-7.4171448873345414E-3</c:v>
                </c:pt>
                <c:pt idx="183">
                  <c:v>-7.4705608066451025E-3</c:v>
                </c:pt>
                <c:pt idx="184">
                  <c:v>-7.4853134279745208E-3</c:v>
                </c:pt>
                <c:pt idx="185">
                  <c:v>-7.5028940198749458E-3</c:v>
                </c:pt>
                <c:pt idx="186">
                  <c:v>-7.5238872953815915E-3</c:v>
                </c:pt>
                <c:pt idx="187">
                  <c:v>-7.7856739296127461E-3</c:v>
                </c:pt>
                <c:pt idx="188">
                  <c:v>-7.7900766028701574E-3</c:v>
                </c:pt>
                <c:pt idx="189">
                  <c:v>-7.8177182631497411E-3</c:v>
                </c:pt>
                <c:pt idx="190">
                  <c:v>-7.8177182631497411E-3</c:v>
                </c:pt>
                <c:pt idx="191">
                  <c:v>-7.8177182631497411E-3</c:v>
                </c:pt>
                <c:pt idx="192">
                  <c:v>-7.8481124795060624E-3</c:v>
                </c:pt>
                <c:pt idx="193">
                  <c:v>-8.0100235296070021E-3</c:v>
                </c:pt>
                <c:pt idx="194">
                  <c:v>-8.0189172122125535E-3</c:v>
                </c:pt>
                <c:pt idx="195">
                  <c:v>-8.0395867627651996E-3</c:v>
                </c:pt>
                <c:pt idx="196">
                  <c:v>-8.0395867627651996E-3</c:v>
                </c:pt>
                <c:pt idx="197">
                  <c:v>-8.029105749622633E-3</c:v>
                </c:pt>
                <c:pt idx="198">
                  <c:v>-8.029105749622633E-3</c:v>
                </c:pt>
                <c:pt idx="199">
                  <c:v>-8.0101270589570655E-3</c:v>
                </c:pt>
                <c:pt idx="200">
                  <c:v>-8.0101270589570655E-3</c:v>
                </c:pt>
                <c:pt idx="201">
                  <c:v>-7.7429607991052439E-3</c:v>
                </c:pt>
                <c:pt idx="202">
                  <c:v>-7.7429607991052439E-3</c:v>
                </c:pt>
                <c:pt idx="203">
                  <c:v>-7.4249868205965739E-3</c:v>
                </c:pt>
                <c:pt idx="204">
                  <c:v>-7.40531103255496E-3</c:v>
                </c:pt>
                <c:pt idx="205">
                  <c:v>-6.8581692682923067E-3</c:v>
                </c:pt>
                <c:pt idx="206">
                  <c:v>-6.8396364817080117E-3</c:v>
                </c:pt>
                <c:pt idx="207">
                  <c:v>-6.7852101579559329E-3</c:v>
                </c:pt>
                <c:pt idx="208">
                  <c:v>-6.7852101579559329E-3</c:v>
                </c:pt>
                <c:pt idx="209">
                  <c:v>-6.7119336811126791E-3</c:v>
                </c:pt>
                <c:pt idx="210">
                  <c:v>-6.3036791780081217E-3</c:v>
                </c:pt>
                <c:pt idx="211">
                  <c:v>-6.2636232786556154E-3</c:v>
                </c:pt>
                <c:pt idx="212">
                  <c:v>-4.6143884392148412E-3</c:v>
                </c:pt>
                <c:pt idx="213">
                  <c:v>-4.5384411282343726E-3</c:v>
                </c:pt>
                <c:pt idx="214">
                  <c:v>-3.5723851930862267E-3</c:v>
                </c:pt>
                <c:pt idx="215">
                  <c:v>-3.1478065796774648E-3</c:v>
                </c:pt>
                <c:pt idx="216">
                  <c:v>-3.1478065796774648E-3</c:v>
                </c:pt>
                <c:pt idx="217">
                  <c:v>-2.4523429855767059E-3</c:v>
                </c:pt>
                <c:pt idx="218">
                  <c:v>-2.1815360333513737E-3</c:v>
                </c:pt>
                <c:pt idx="219">
                  <c:v>-2.1474132965541909E-3</c:v>
                </c:pt>
                <c:pt idx="220">
                  <c:v>-1.0788041184702629E-3</c:v>
                </c:pt>
                <c:pt idx="221">
                  <c:v>-1.0279563309727345E-3</c:v>
                </c:pt>
                <c:pt idx="222">
                  <c:v>-8.4756114574986968E-4</c:v>
                </c:pt>
                <c:pt idx="223">
                  <c:v>2.0244190412656169E-4</c:v>
                </c:pt>
                <c:pt idx="224">
                  <c:v>2.1407007314503044E-4</c:v>
                </c:pt>
                <c:pt idx="225">
                  <c:v>2.2206739108311096E-4</c:v>
                </c:pt>
                <c:pt idx="226">
                  <c:v>2.7155849544878495E-4</c:v>
                </c:pt>
                <c:pt idx="227">
                  <c:v>3.1749160460911748E-4</c:v>
                </c:pt>
                <c:pt idx="228">
                  <c:v>3.6715679986067519E-4</c:v>
                </c:pt>
                <c:pt idx="229">
                  <c:v>3.7958703814460647E-4</c:v>
                </c:pt>
                <c:pt idx="230">
                  <c:v>3.9787687023478682E-4</c:v>
                </c:pt>
                <c:pt idx="231">
                  <c:v>4.0519615032971306E-4</c:v>
                </c:pt>
                <c:pt idx="232">
                  <c:v>4.0592818333414572E-4</c:v>
                </c:pt>
                <c:pt idx="233">
                  <c:v>4.117851339006162E-4</c:v>
                </c:pt>
                <c:pt idx="234">
                  <c:v>4.1251733849113133E-4</c:v>
                </c:pt>
                <c:pt idx="235">
                  <c:v>7.0319530985912609E-4</c:v>
                </c:pt>
                <c:pt idx="236">
                  <c:v>1.6098992108567317E-3</c:v>
                </c:pt>
                <c:pt idx="237">
                  <c:v>1.7534324961700715E-3</c:v>
                </c:pt>
                <c:pt idx="238">
                  <c:v>1.9103676016627134E-3</c:v>
                </c:pt>
                <c:pt idx="239">
                  <c:v>3.2366717660574176E-3</c:v>
                </c:pt>
                <c:pt idx="240">
                  <c:v>3.2374451571001543E-3</c:v>
                </c:pt>
                <c:pt idx="241">
                  <c:v>3.2529129916820591E-3</c:v>
                </c:pt>
                <c:pt idx="242">
                  <c:v>3.3147835086079587E-3</c:v>
                </c:pt>
                <c:pt idx="243">
                  <c:v>3.3874753756484507E-3</c:v>
                </c:pt>
                <c:pt idx="244">
                  <c:v>4.4551855763475265E-3</c:v>
                </c:pt>
                <c:pt idx="245">
                  <c:v>4.5191290575730455E-3</c:v>
                </c:pt>
                <c:pt idx="246">
                  <c:v>4.6428622710446912E-3</c:v>
                </c:pt>
                <c:pt idx="247">
                  <c:v>4.7064323135105413E-3</c:v>
                </c:pt>
                <c:pt idx="248">
                  <c:v>4.7260801962499084E-3</c:v>
                </c:pt>
                <c:pt idx="249">
                  <c:v>4.8804881729795366E-3</c:v>
                </c:pt>
                <c:pt idx="250">
                  <c:v>4.8804881729795366E-3</c:v>
                </c:pt>
                <c:pt idx="251">
                  <c:v>4.881239057289515E-3</c:v>
                </c:pt>
                <c:pt idx="252">
                  <c:v>4.881239057289515E-3</c:v>
                </c:pt>
                <c:pt idx="253">
                  <c:v>5.9149791827550575E-3</c:v>
                </c:pt>
                <c:pt idx="254">
                  <c:v>5.9296643152922778E-3</c:v>
                </c:pt>
                <c:pt idx="255">
                  <c:v>6.0669914126564159E-3</c:v>
                </c:pt>
                <c:pt idx="256">
                  <c:v>6.1471259493410058E-3</c:v>
                </c:pt>
                <c:pt idx="257">
                  <c:v>6.1478074592580013E-3</c:v>
                </c:pt>
                <c:pt idx="258">
                  <c:v>6.4075447571252785E-3</c:v>
                </c:pt>
                <c:pt idx="259">
                  <c:v>6.425249607270438E-3</c:v>
                </c:pt>
                <c:pt idx="260">
                  <c:v>7.1840922387933649E-3</c:v>
                </c:pt>
                <c:pt idx="261">
                  <c:v>7.2946701181375107E-3</c:v>
                </c:pt>
                <c:pt idx="262">
                  <c:v>7.4626672059014366E-3</c:v>
                </c:pt>
                <c:pt idx="263">
                  <c:v>7.4631349252802029E-3</c:v>
                </c:pt>
                <c:pt idx="264">
                  <c:v>7.4631349252802029E-3</c:v>
                </c:pt>
                <c:pt idx="265">
                  <c:v>7.9363467985186249E-3</c:v>
                </c:pt>
                <c:pt idx="266">
                  <c:v>7.967184659877561E-3</c:v>
                </c:pt>
                <c:pt idx="267">
                  <c:v>8.0328080338993805E-3</c:v>
                </c:pt>
                <c:pt idx="268">
                  <c:v>7.8243901715526424E-3</c:v>
                </c:pt>
                <c:pt idx="269">
                  <c:v>7.810123430962948E-3</c:v>
                </c:pt>
                <c:pt idx="270">
                  <c:v>7.804203548728946E-3</c:v>
                </c:pt>
                <c:pt idx="271">
                  <c:v>7.8038060950110988E-3</c:v>
                </c:pt>
                <c:pt idx="272">
                  <c:v>7.6870764803964788E-3</c:v>
                </c:pt>
                <c:pt idx="273">
                  <c:v>7.6865860501945599E-3</c:v>
                </c:pt>
                <c:pt idx="274">
                  <c:v>7.6860952658315603E-3</c:v>
                </c:pt>
                <c:pt idx="275">
                  <c:v>7.6570235172372962E-3</c:v>
                </c:pt>
                <c:pt idx="276">
                  <c:v>6.5218817206256496E-3</c:v>
                </c:pt>
                <c:pt idx="277">
                  <c:v>6.3785575872824579E-3</c:v>
                </c:pt>
                <c:pt idx="278">
                  <c:v>6.3775143976240378E-3</c:v>
                </c:pt>
                <c:pt idx="279">
                  <c:v>6.2985099080781377E-3</c:v>
                </c:pt>
                <c:pt idx="280">
                  <c:v>6.2654196641565383E-3</c:v>
                </c:pt>
                <c:pt idx="281">
                  <c:v>6.2654196641565383E-3</c:v>
                </c:pt>
                <c:pt idx="282">
                  <c:v>5.9817747080706321E-3</c:v>
                </c:pt>
                <c:pt idx="283">
                  <c:v>4.7212561802500164E-3</c:v>
                </c:pt>
                <c:pt idx="284">
                  <c:v>4.4442098366095023E-3</c:v>
                </c:pt>
                <c:pt idx="285">
                  <c:v>4.422934602354771E-3</c:v>
                </c:pt>
                <c:pt idx="286">
                  <c:v>4.4162816954226337E-3</c:v>
                </c:pt>
                <c:pt idx="287">
                  <c:v>4.2426195148942561E-3</c:v>
                </c:pt>
                <c:pt idx="288">
                  <c:v>4.2426195148942561E-3</c:v>
                </c:pt>
                <c:pt idx="289">
                  <c:v>4.1728161244060508E-3</c:v>
                </c:pt>
                <c:pt idx="290">
                  <c:v>4.1728161244060508E-3</c:v>
                </c:pt>
                <c:pt idx="291">
                  <c:v>4.1728161244060508E-3</c:v>
                </c:pt>
                <c:pt idx="292">
                  <c:v>4.1230432627568283E-3</c:v>
                </c:pt>
                <c:pt idx="293">
                  <c:v>3.990832915988481E-3</c:v>
                </c:pt>
                <c:pt idx="294">
                  <c:v>3.9746093133065366E-3</c:v>
                </c:pt>
                <c:pt idx="295">
                  <c:v>3.9326665530691604E-3</c:v>
                </c:pt>
                <c:pt idx="296">
                  <c:v>3.651621409258312E-3</c:v>
                </c:pt>
                <c:pt idx="297">
                  <c:v>8.2466505818536465E-4</c:v>
                </c:pt>
                <c:pt idx="298">
                  <c:v>-8.1761118581247119E-4</c:v>
                </c:pt>
                <c:pt idx="299">
                  <c:v>-9.8366342408126605E-4</c:v>
                </c:pt>
                <c:pt idx="300">
                  <c:v>-9.9039299196467066E-4</c:v>
                </c:pt>
                <c:pt idx="301">
                  <c:v>-1.0830974252093804E-3</c:v>
                </c:pt>
                <c:pt idx="302">
                  <c:v>-1.0842099307969127E-3</c:v>
                </c:pt>
                <c:pt idx="303">
                  <c:v>-2.6168955119384358E-3</c:v>
                </c:pt>
                <c:pt idx="304">
                  <c:v>-2.7516437478452894E-3</c:v>
                </c:pt>
                <c:pt idx="305">
                  <c:v>-2.8406270878137065E-3</c:v>
                </c:pt>
                <c:pt idx="306">
                  <c:v>-2.860171430346066E-3</c:v>
                </c:pt>
                <c:pt idx="307">
                  <c:v>-3.1792538580402924E-3</c:v>
                </c:pt>
                <c:pt idx="308">
                  <c:v>-3.1792538580402924E-3</c:v>
                </c:pt>
                <c:pt idx="309">
                  <c:v>-3.1792538580402924E-3</c:v>
                </c:pt>
                <c:pt idx="310">
                  <c:v>-3.1801476225954261E-3</c:v>
                </c:pt>
                <c:pt idx="311">
                  <c:v>-3.1801476225954261E-3</c:v>
                </c:pt>
                <c:pt idx="312">
                  <c:v>-3.1801476225954261E-3</c:v>
                </c:pt>
                <c:pt idx="313">
                  <c:v>-4.2534513644856631E-3</c:v>
                </c:pt>
                <c:pt idx="314">
                  <c:v>-4.3061239670645702E-3</c:v>
                </c:pt>
                <c:pt idx="315">
                  <c:v>-4.5174777203248638E-3</c:v>
                </c:pt>
                <c:pt idx="316">
                  <c:v>-4.6394225107554551E-3</c:v>
                </c:pt>
                <c:pt idx="317">
                  <c:v>-5.8377515260209564E-3</c:v>
                </c:pt>
                <c:pt idx="318">
                  <c:v>-5.9743797989317542E-3</c:v>
                </c:pt>
                <c:pt idx="319">
                  <c:v>-5.9743797989317542E-3</c:v>
                </c:pt>
                <c:pt idx="320">
                  <c:v>-5.9972762522693497E-3</c:v>
                </c:pt>
                <c:pt idx="321">
                  <c:v>-6.7513358587256468E-3</c:v>
                </c:pt>
                <c:pt idx="322">
                  <c:v>-6.7513358587256468E-3</c:v>
                </c:pt>
                <c:pt idx="323">
                  <c:v>-7.8111476045756283E-3</c:v>
                </c:pt>
                <c:pt idx="324">
                  <c:v>-7.8281917462922936E-3</c:v>
                </c:pt>
                <c:pt idx="325">
                  <c:v>-7.8390236539399426E-3</c:v>
                </c:pt>
                <c:pt idx="326">
                  <c:v>-7.9774806664571467E-3</c:v>
                </c:pt>
                <c:pt idx="327">
                  <c:v>-7.9966111938684324E-3</c:v>
                </c:pt>
                <c:pt idx="328">
                  <c:v>-8.0089731177825866E-3</c:v>
                </c:pt>
                <c:pt idx="329">
                  <c:v>-8.0090315438216455E-3</c:v>
                </c:pt>
                <c:pt idx="330">
                  <c:v>-8.0127680551530366E-3</c:v>
                </c:pt>
                <c:pt idx="331">
                  <c:v>-7.9142402171445015E-3</c:v>
                </c:pt>
                <c:pt idx="332">
                  <c:v>-7.8150636740806009E-3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D6-416D-8F17-B46219C18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12416"/>
        <c:axId val="1"/>
      </c:scatterChart>
      <c:valAx>
        <c:axId val="785012416"/>
        <c:scaling>
          <c:orientation val="minMax"/>
          <c:max val="4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614424633702398"/>
              <c:y val="0.934385682104697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856960408684551E-3"/>
              <c:y val="0.41469926495408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12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7892773939656008"/>
          <c:y val="0.93438568210469752"/>
          <c:w val="0.14942542143917836"/>
          <c:h val="5.24934383202099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35192348071875629"/>
          <c:y val="3.3742331288343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6164500229586"/>
          <c:y val="0.14723926380368099"/>
          <c:w val="0.82307769594885816"/>
          <c:h val="0.687116564417177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(4)'!$H$21:$H$987</c:f>
              <c:numCache>
                <c:formatCode>General</c:formatCode>
                <c:ptCount val="967"/>
                <c:pt idx="0">
                  <c:v>1.9201779992727097E-2</c:v>
                </c:pt>
                <c:pt idx="1">
                  <c:v>9.6029999986058101E-3</c:v>
                </c:pt>
                <c:pt idx="2">
                  <c:v>3.0105999758234248E-4</c:v>
                </c:pt>
                <c:pt idx="3">
                  <c:v>-4.9979399991570972E-3</c:v>
                </c:pt>
                <c:pt idx="4">
                  <c:v>-1.0727580003731418E-2</c:v>
                </c:pt>
                <c:pt idx="5">
                  <c:v>-1.4116080004896503E-2</c:v>
                </c:pt>
                <c:pt idx="6">
                  <c:v>-1.5928440006973688E-2</c:v>
                </c:pt>
                <c:pt idx="29">
                  <c:v>-1.7484660005720798E-2</c:v>
                </c:pt>
                <c:pt idx="66">
                  <c:v>-7.8278400033013895E-3</c:v>
                </c:pt>
                <c:pt idx="82">
                  <c:v>-1.178341999911936E-2</c:v>
                </c:pt>
                <c:pt idx="91">
                  <c:v>-1.8391559999145102E-2</c:v>
                </c:pt>
                <c:pt idx="110">
                  <c:v>-9.3471400032285601E-3</c:v>
                </c:pt>
                <c:pt idx="132">
                  <c:v>-1.7173059997730888E-2</c:v>
                </c:pt>
                <c:pt idx="138">
                  <c:v>-9.6940399962477386E-3</c:v>
                </c:pt>
                <c:pt idx="141">
                  <c:v>-1.3518400002794806E-2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E6-4965-9942-BFD5DAD5FCBE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(4)'!$I$21:$I$987</c:f>
              <c:numCache>
                <c:formatCode>General</c:formatCode>
                <c:ptCount val="967"/>
                <c:pt idx="8">
                  <c:v>-2.3811290004232433E-2</c:v>
                </c:pt>
                <c:pt idx="9">
                  <c:v>-2.4798239996016491E-2</c:v>
                </c:pt>
                <c:pt idx="11">
                  <c:v>-3.3789530003559776E-2</c:v>
                </c:pt>
                <c:pt idx="13">
                  <c:v>-1.6254720001597889E-2</c:v>
                </c:pt>
                <c:pt idx="14">
                  <c:v>-1.5841669999645092E-2</c:v>
                </c:pt>
                <c:pt idx="15">
                  <c:v>-1.552862000244204E-2</c:v>
                </c:pt>
                <c:pt idx="18">
                  <c:v>-1.2919859997055028E-2</c:v>
                </c:pt>
                <c:pt idx="19">
                  <c:v>-1.191986000048928E-2</c:v>
                </c:pt>
                <c:pt idx="20">
                  <c:v>-9.4068599937600084E-3</c:v>
                </c:pt>
                <c:pt idx="21">
                  <c:v>-1.5493809994950425E-2</c:v>
                </c:pt>
                <c:pt idx="24">
                  <c:v>-5.6589499945403077E-3</c:v>
                </c:pt>
                <c:pt idx="25">
                  <c:v>-3.7459499944816343E-3</c:v>
                </c:pt>
                <c:pt idx="33">
                  <c:v>-4.3496299986145459E-3</c:v>
                </c:pt>
                <c:pt idx="34">
                  <c:v>2.650369999173563E-3</c:v>
                </c:pt>
                <c:pt idx="35">
                  <c:v>3.650369995739311E-3</c:v>
                </c:pt>
                <c:pt idx="36">
                  <c:v>-1.6436580001027323E-2</c:v>
                </c:pt>
                <c:pt idx="37">
                  <c:v>-1.443658000061987E-2</c:v>
                </c:pt>
                <c:pt idx="38">
                  <c:v>-1.3436580004054122E-2</c:v>
                </c:pt>
                <c:pt idx="39">
                  <c:v>2.5634199992055073E-3</c:v>
                </c:pt>
                <c:pt idx="40">
                  <c:v>2.5634199992055073E-3</c:v>
                </c:pt>
                <c:pt idx="41">
                  <c:v>4.563419999612961E-3</c:v>
                </c:pt>
                <c:pt idx="42">
                  <c:v>-1.5523530004429631E-2</c:v>
                </c:pt>
                <c:pt idx="43">
                  <c:v>-1.4523530000587925E-2</c:v>
                </c:pt>
                <c:pt idx="44">
                  <c:v>-1.0523530007048976E-2</c:v>
                </c:pt>
                <c:pt idx="45">
                  <c:v>-1.0523530007048976E-2</c:v>
                </c:pt>
                <c:pt idx="46">
                  <c:v>-5.2353000501170754E-4</c:v>
                </c:pt>
                <c:pt idx="47">
                  <c:v>2.4764699992374517E-3</c:v>
                </c:pt>
                <c:pt idx="48">
                  <c:v>3.4764699958031997E-3</c:v>
                </c:pt>
                <c:pt idx="49">
                  <c:v>-1.6104799942695536E-3</c:v>
                </c:pt>
                <c:pt idx="50">
                  <c:v>3.8951999886194244E-4</c:v>
                </c:pt>
                <c:pt idx="51">
                  <c:v>2.3895199992693961E-3</c:v>
                </c:pt>
                <c:pt idx="52">
                  <c:v>3.3895200031111017E-3</c:v>
                </c:pt>
                <c:pt idx="53">
                  <c:v>1.1721300033968873E-3</c:v>
                </c:pt>
                <c:pt idx="54">
                  <c:v>3.172130003804341E-3</c:v>
                </c:pt>
                <c:pt idx="55">
                  <c:v>6.1721300007775426E-3</c:v>
                </c:pt>
                <c:pt idx="56">
                  <c:v>-1.6914820000238251E-2</c:v>
                </c:pt>
                <c:pt idx="57">
                  <c:v>-1.3914820003265049E-2</c:v>
                </c:pt>
                <c:pt idx="58">
                  <c:v>-1.2914819999423344E-2</c:v>
                </c:pt>
                <c:pt idx="59">
                  <c:v>-1.091481999901589E-2</c:v>
                </c:pt>
                <c:pt idx="60">
                  <c:v>-9.9148200024501421E-3</c:v>
                </c:pt>
                <c:pt idx="61">
                  <c:v>-6.9148199982009828E-3</c:v>
                </c:pt>
                <c:pt idx="62">
                  <c:v>-3.9148200012277812E-3</c:v>
                </c:pt>
                <c:pt idx="63">
                  <c:v>-2.5175670001772232E-2</c:v>
                </c:pt>
                <c:pt idx="64">
                  <c:v>-2.0175670004391577E-2</c:v>
                </c:pt>
                <c:pt idx="65">
                  <c:v>-8.1756700019468553E-3</c:v>
                </c:pt>
                <c:pt idx="67">
                  <c:v>-1.987129999906756E-2</c:v>
                </c:pt>
                <c:pt idx="68">
                  <c:v>-1.5871299998252653E-2</c:v>
                </c:pt>
                <c:pt idx="69">
                  <c:v>-1.0871300000871997E-2</c:v>
                </c:pt>
                <c:pt idx="70">
                  <c:v>-5.8713000034913421E-3</c:v>
                </c:pt>
                <c:pt idx="71">
                  <c:v>-1.5349480003351346E-2</c:v>
                </c:pt>
                <c:pt idx="72">
                  <c:v>-1.0349479998694733E-2</c:v>
                </c:pt>
                <c:pt idx="73">
                  <c:v>-1.7436430003726855E-2</c:v>
                </c:pt>
                <c:pt idx="74">
                  <c:v>-1.5436430003319401E-2</c:v>
                </c:pt>
                <c:pt idx="75">
                  <c:v>-4.4364300047163852E-3</c:v>
                </c:pt>
                <c:pt idx="76">
                  <c:v>-2.1566809999058023E-2</c:v>
                </c:pt>
                <c:pt idx="77">
                  <c:v>-1.6001530006178655E-2</c:v>
                </c:pt>
                <c:pt idx="78">
                  <c:v>-2.2871000001032371E-2</c:v>
                </c:pt>
                <c:pt idx="79">
                  <c:v>-1.1957560003793333E-2</c:v>
                </c:pt>
                <c:pt idx="80">
                  <c:v>-1.5174950000073295E-2</c:v>
                </c:pt>
                <c:pt idx="81">
                  <c:v>-9.3922800006112084E-3</c:v>
                </c:pt>
                <c:pt idx="83">
                  <c:v>-2.3870370001532137E-2</c:v>
                </c:pt>
                <c:pt idx="84">
                  <c:v>-1.7087759995774832E-2</c:v>
                </c:pt>
                <c:pt idx="85">
                  <c:v>-4.5658500021090731E-3</c:v>
                </c:pt>
                <c:pt idx="86">
                  <c:v>-1.4652800004114397E-2</c:v>
                </c:pt>
                <c:pt idx="87">
                  <c:v>-5.5223300005309284E-3</c:v>
                </c:pt>
                <c:pt idx="88">
                  <c:v>-2.4391799997829366E-2</c:v>
                </c:pt>
                <c:pt idx="89">
                  <c:v>-3.087370001594536E-3</c:v>
                </c:pt>
                <c:pt idx="90">
                  <c:v>-1.5130799998587463E-2</c:v>
                </c:pt>
                <c:pt idx="92">
                  <c:v>-2.7000000001862645E-2</c:v>
                </c:pt>
                <c:pt idx="93">
                  <c:v>-2.3000000001047738E-2</c:v>
                </c:pt>
                <c:pt idx="94">
                  <c:v>-2.9390659998171031E-2</c:v>
                </c:pt>
                <c:pt idx="95">
                  <c:v>-1.3906599997426383E-3</c:v>
                </c:pt>
                <c:pt idx="96">
                  <c:v>-2.2955849999561906E-2</c:v>
                </c:pt>
                <c:pt idx="97">
                  <c:v>-1.5955850001773797E-2</c:v>
                </c:pt>
                <c:pt idx="98">
                  <c:v>-1.5955850001773797E-2</c:v>
                </c:pt>
                <c:pt idx="99">
                  <c:v>-6.9558499963022768E-3</c:v>
                </c:pt>
                <c:pt idx="100">
                  <c:v>-3.9558499993290752E-3</c:v>
                </c:pt>
                <c:pt idx="101">
                  <c:v>-1.9558499989216216E-3</c:v>
                </c:pt>
                <c:pt idx="102">
                  <c:v>-2.3042799999529961E-2</c:v>
                </c:pt>
                <c:pt idx="103">
                  <c:v>-1.5042799997900147E-2</c:v>
                </c:pt>
                <c:pt idx="104">
                  <c:v>-1.3042799997492693E-2</c:v>
                </c:pt>
                <c:pt idx="105">
                  <c:v>-1.104279999708524E-2</c:v>
                </c:pt>
                <c:pt idx="106">
                  <c:v>-1.0042800000519492E-2</c:v>
                </c:pt>
                <c:pt idx="107">
                  <c:v>-7.0427999962703325E-3</c:v>
                </c:pt>
                <c:pt idx="108">
                  <c:v>-3.0428000027313828E-3</c:v>
                </c:pt>
                <c:pt idx="109">
                  <c:v>9.5719999808352441E-4</c:v>
                </c:pt>
                <c:pt idx="111">
                  <c:v>-1.5216699997836258E-2</c:v>
                </c:pt>
                <c:pt idx="112">
                  <c:v>-8.2167000000481494E-3</c:v>
                </c:pt>
                <c:pt idx="113">
                  <c:v>6.783299999369774E-3</c:v>
                </c:pt>
                <c:pt idx="114">
                  <c:v>-2.0521040001767687E-2</c:v>
                </c:pt>
                <c:pt idx="115">
                  <c:v>-1.4521040000545327E-2</c:v>
                </c:pt>
                <c:pt idx="116">
                  <c:v>-1.3521040003979579E-2</c:v>
                </c:pt>
                <c:pt idx="117">
                  <c:v>-1.2521040007413831E-2</c:v>
                </c:pt>
                <c:pt idx="118">
                  <c:v>-1.1521040003572125E-2</c:v>
                </c:pt>
                <c:pt idx="119">
                  <c:v>-9.5210400031646714E-3</c:v>
                </c:pt>
                <c:pt idx="120">
                  <c:v>-2.5210400053765625E-3</c:v>
                </c:pt>
                <c:pt idx="121">
                  <c:v>-1.5210400015348569E-3</c:v>
                </c:pt>
                <c:pt idx="122">
                  <c:v>-1.2607990000105929E-2</c:v>
                </c:pt>
                <c:pt idx="123">
                  <c:v>-9.6079899958567694E-3</c:v>
                </c:pt>
                <c:pt idx="124">
                  <c:v>-5.6079899950418621E-3</c:v>
                </c:pt>
                <c:pt idx="125">
                  <c:v>-1.6079899942269549E-3</c:v>
                </c:pt>
                <c:pt idx="126">
                  <c:v>3.9200999890454113E-4</c:v>
                </c:pt>
                <c:pt idx="127">
                  <c:v>-9.7817999994731508E-3</c:v>
                </c:pt>
                <c:pt idx="128">
                  <c:v>-2.5346989998070057E-2</c:v>
                </c:pt>
                <c:pt idx="129">
                  <c:v>-1.4346989999467041E-2</c:v>
                </c:pt>
                <c:pt idx="130">
                  <c:v>-2.1520890004467219E-2</c:v>
                </c:pt>
                <c:pt idx="131">
                  <c:v>-2.0520890000625513E-2</c:v>
                </c:pt>
                <c:pt idx="133">
                  <c:v>-1.6999129999021534E-2</c:v>
                </c:pt>
                <c:pt idx="134">
                  <c:v>-1.0129510003025644E-2</c:v>
                </c:pt>
                <c:pt idx="135">
                  <c:v>-4.1291199959232472E-3</c:v>
                </c:pt>
                <c:pt idx="136">
                  <c:v>-2.1911639996687882E-2</c:v>
                </c:pt>
                <c:pt idx="137">
                  <c:v>-5.9985000043525361E-3</c:v>
                </c:pt>
                <c:pt idx="139">
                  <c:v>-7.8677300043636933E-3</c:v>
                </c:pt>
                <c:pt idx="140">
                  <c:v>-1.0650160002114717E-2</c:v>
                </c:pt>
                <c:pt idx="142">
                  <c:v>-2.077685000404017E-2</c:v>
                </c:pt>
                <c:pt idx="143">
                  <c:v>-1.3078010000754148E-2</c:v>
                </c:pt>
                <c:pt idx="144">
                  <c:v>-1.6556249996938277E-2</c:v>
                </c:pt>
                <c:pt idx="145">
                  <c:v>-8.1214399979216978E-3</c:v>
                </c:pt>
                <c:pt idx="147">
                  <c:v>-1.9597520004026592E-2</c:v>
                </c:pt>
                <c:pt idx="148">
                  <c:v>3.4026299981633201E-3</c:v>
                </c:pt>
                <c:pt idx="149">
                  <c:v>4.8419399972772226E-3</c:v>
                </c:pt>
                <c:pt idx="150">
                  <c:v>-1.1245010005950462E-2</c:v>
                </c:pt>
                <c:pt idx="151">
                  <c:v>-2.2288050000497606E-2</c:v>
                </c:pt>
                <c:pt idx="152">
                  <c:v>-8.5488100012298673E-3</c:v>
                </c:pt>
                <c:pt idx="153">
                  <c:v>-6.114000003435649E-3</c:v>
                </c:pt>
                <c:pt idx="154">
                  <c:v>-9.2443800022010691E-3</c:v>
                </c:pt>
                <c:pt idx="157">
                  <c:v>3.8863900044816546E-3</c:v>
                </c:pt>
                <c:pt idx="158">
                  <c:v>-2.0700899985968135E-3</c:v>
                </c:pt>
                <c:pt idx="159">
                  <c:v>-1.4722230000188574E-2</c:v>
                </c:pt>
                <c:pt idx="160">
                  <c:v>-9.8078000009991229E-3</c:v>
                </c:pt>
                <c:pt idx="161">
                  <c:v>-9.5468899962725118E-3</c:v>
                </c:pt>
                <c:pt idx="162">
                  <c:v>-5.032800036133267E-4</c:v>
                </c:pt>
                <c:pt idx="164">
                  <c:v>2.6271599999745376E-3</c:v>
                </c:pt>
                <c:pt idx="165">
                  <c:v>-1.6590230006841011E-2</c:v>
                </c:pt>
                <c:pt idx="166">
                  <c:v>-1.2764129998686258E-2</c:v>
                </c:pt>
                <c:pt idx="171">
                  <c:v>-2.4502410000422969E-2</c:v>
                </c:pt>
                <c:pt idx="172">
                  <c:v>-2.1676310003385879E-2</c:v>
                </c:pt>
                <c:pt idx="173">
                  <c:v>-2.7284780000627507E-2</c:v>
                </c:pt>
                <c:pt idx="174">
                  <c:v>-1.5414260000397917E-2</c:v>
                </c:pt>
                <c:pt idx="175">
                  <c:v>-1.6675020000548102E-2</c:v>
                </c:pt>
                <c:pt idx="176">
                  <c:v>-2.576196999871172E-2</c:v>
                </c:pt>
                <c:pt idx="177">
                  <c:v>-6.3271599938161671E-3</c:v>
                </c:pt>
                <c:pt idx="178">
                  <c:v>-1.70661599986488E-2</c:v>
                </c:pt>
                <c:pt idx="179">
                  <c:v>-1.3631349997012876E-2</c:v>
                </c:pt>
                <c:pt idx="182">
                  <c:v>-1.7413870002201293E-2</c:v>
                </c:pt>
                <c:pt idx="183">
                  <c:v>-1.8918700006906874E-3</c:v>
                </c:pt>
                <c:pt idx="184">
                  <c:v>-1.1283100000582635E-2</c:v>
                </c:pt>
                <c:pt idx="185">
                  <c:v>-9.2830100038554519E-3</c:v>
                </c:pt>
                <c:pt idx="186">
                  <c:v>-9.5437700001639314E-3</c:v>
                </c:pt>
                <c:pt idx="187">
                  <c:v>-8.8029999969876371E-3</c:v>
                </c:pt>
                <c:pt idx="188">
                  <c:v>-4.5514000521507114E-4</c:v>
                </c:pt>
                <c:pt idx="189">
                  <c:v>-1.1194050006452017E-2</c:v>
                </c:pt>
                <c:pt idx="190">
                  <c:v>-2.1940500009804964E-3</c:v>
                </c:pt>
                <c:pt idx="191">
                  <c:v>-1.1940500044147484E-3</c:v>
                </c:pt>
                <c:pt idx="192">
                  <c:v>-7.4546600008034147E-3</c:v>
                </c:pt>
                <c:pt idx="193">
                  <c:v>2.4306999694090337E-4</c:v>
                </c:pt>
                <c:pt idx="194">
                  <c:v>3.7215499978628941E-3</c:v>
                </c:pt>
                <c:pt idx="203">
                  <c:v>1.2077179999323562E-2</c:v>
                </c:pt>
                <c:pt idx="204">
                  <c:v>2.5033810001332313E-2</c:v>
                </c:pt>
                <c:pt idx="205">
                  <c:v>1.1732020000636112E-2</c:v>
                </c:pt>
                <c:pt idx="206">
                  <c:v>5.1233999984106049E-3</c:v>
                </c:pt>
                <c:pt idx="210">
                  <c:v>2.1516700006031897E-2</c:v>
                </c:pt>
                <c:pt idx="211">
                  <c:v>1.369074999820441E-2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E6-4965-9942-BFD5DAD5FCBE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(4)'!$J$21:$J$987</c:f>
              <c:numCache>
                <c:formatCode>General</c:formatCode>
                <c:ptCount val="967"/>
                <c:pt idx="16">
                  <c:v>-1.3819859996146988E-2</c:v>
                </c:pt>
                <c:pt idx="17">
                  <c:v>-1.341985999897588E-2</c:v>
                </c:pt>
                <c:pt idx="22">
                  <c:v>-7.7589499996975064E-3</c:v>
                </c:pt>
                <c:pt idx="23">
                  <c:v>-5.7589499992900528E-3</c:v>
                </c:pt>
                <c:pt idx="195">
                  <c:v>-4.9558200043975376E-3</c:v>
                </c:pt>
                <c:pt idx="196">
                  <c:v>-4.6558200047002174E-3</c:v>
                </c:pt>
                <c:pt idx="197">
                  <c:v>-5.9720100034610368E-3</c:v>
                </c:pt>
                <c:pt idx="198">
                  <c:v>-5.3720100040663965E-3</c:v>
                </c:pt>
                <c:pt idx="199">
                  <c:v>-3.2758099987404421E-3</c:v>
                </c:pt>
                <c:pt idx="200">
                  <c:v>-2.7581000176724046E-4</c:v>
                </c:pt>
                <c:pt idx="201">
                  <c:v>1.818600001570303E-3</c:v>
                </c:pt>
                <c:pt idx="202">
                  <c:v>4.1186000016750768E-3</c:v>
                </c:pt>
                <c:pt idx="207">
                  <c:v>5.4018800001358613E-3</c:v>
                </c:pt>
                <c:pt idx="208">
                  <c:v>5.601880002359394E-3</c:v>
                </c:pt>
                <c:pt idx="212">
                  <c:v>2.0656400003645103E-2</c:v>
                </c:pt>
                <c:pt idx="213">
                  <c:v>1.9300070001918357E-2</c:v>
                </c:pt>
                <c:pt idx="217">
                  <c:v>2.9600440000649542E-2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E6-4965-9942-BFD5DAD5FCBE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(4)'!$K$21:$K$987</c:f>
              <c:numCache>
                <c:formatCode>General</c:formatCode>
                <c:ptCount val="967"/>
                <c:pt idx="209">
                  <c:v>6.7586899967864156E-3</c:v>
                </c:pt>
                <c:pt idx="214">
                  <c:v>2.4301500001456589E-2</c:v>
                </c:pt>
                <c:pt idx="215">
                  <c:v>2.8278529993258417E-2</c:v>
                </c:pt>
                <c:pt idx="216">
                  <c:v>2.8568529996846337E-2</c:v>
                </c:pt>
                <c:pt idx="218">
                  <c:v>3.2809689997520763E-2</c:v>
                </c:pt>
                <c:pt idx="219">
                  <c:v>3.4288019996893127E-2</c:v>
                </c:pt>
                <c:pt idx="220">
                  <c:v>3.8277070001640823E-2</c:v>
                </c:pt>
                <c:pt idx="221">
                  <c:v>3.8719876691175159E-2</c:v>
                </c:pt>
                <c:pt idx="222">
                  <c:v>4.2061419997480698E-2</c:v>
                </c:pt>
                <c:pt idx="223">
                  <c:v>4.5676390000153333E-2</c:v>
                </c:pt>
                <c:pt idx="224">
                  <c:v>4.6828149999782909E-2</c:v>
                </c:pt>
                <c:pt idx="225">
                  <c:v>4.6986859997559804E-2</c:v>
                </c:pt>
                <c:pt idx="226">
                  <c:v>4.8036250002041925E-2</c:v>
                </c:pt>
                <c:pt idx="227">
                  <c:v>4.8540620002313517E-2</c:v>
                </c:pt>
                <c:pt idx="228">
                  <c:v>4.9875459997565486E-2</c:v>
                </c:pt>
                <c:pt idx="229">
                  <c:v>4.9058069998864084E-2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E6-4965-9942-BFD5DAD5FCBE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post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(4)'!$L$21:$L$987</c:f>
              <c:numCache>
                <c:formatCode>General</c:formatCode>
                <c:ptCount val="967"/>
                <c:pt idx="230">
                  <c:v>4.848902000230737E-2</c:v>
                </c:pt>
                <c:pt idx="231">
                  <c:v>5.1147120000678115E-2</c:v>
                </c:pt>
                <c:pt idx="232">
                  <c:v>5.5720410004141741E-2</c:v>
                </c:pt>
                <c:pt idx="233">
                  <c:v>4.7078069997951388E-2</c:v>
                </c:pt>
                <c:pt idx="234">
                  <c:v>6.1415099997248035E-2</c:v>
                </c:pt>
                <c:pt idx="235">
                  <c:v>6.24977100014803E-2</c:v>
                </c:pt>
                <c:pt idx="236">
                  <c:v>6.0419909998017829E-2</c:v>
                </c:pt>
                <c:pt idx="237">
                  <c:v>6.3458709999395069E-2</c:v>
                </c:pt>
                <c:pt idx="238">
                  <c:v>6.1924050001834985E-2</c:v>
                </c:pt>
                <c:pt idx="239">
                  <c:v>6.8986730002507102E-2</c:v>
                </c:pt>
                <c:pt idx="240">
                  <c:v>6.882597000367241E-2</c:v>
                </c:pt>
                <c:pt idx="241">
                  <c:v>6.7991399999300484E-2</c:v>
                </c:pt>
                <c:pt idx="242">
                  <c:v>6.1730640001769643E-2</c:v>
                </c:pt>
                <c:pt idx="243">
                  <c:v>6.8478499997581821E-2</c:v>
                </c:pt>
                <c:pt idx="244">
                  <c:v>7.1313550004560966E-2</c:v>
                </c:pt>
                <c:pt idx="245">
                  <c:v>7.1313550004560966E-2</c:v>
                </c:pt>
                <c:pt idx="246">
                  <c:v>6.8896160002623219E-2</c:v>
                </c:pt>
                <c:pt idx="247">
                  <c:v>6.8896160002623219E-2</c:v>
                </c:pt>
                <c:pt idx="248">
                  <c:v>7.5719749998825137E-2</c:v>
                </c:pt>
                <c:pt idx="249">
                  <c:v>7.4954559997422621E-2</c:v>
                </c:pt>
                <c:pt idx="250">
                  <c:v>7.5112000005901791E-2</c:v>
                </c:pt>
                <c:pt idx="251">
                  <c:v>7.6942470004723873E-2</c:v>
                </c:pt>
                <c:pt idx="252">
                  <c:v>8.0813680004212074E-2</c:v>
                </c:pt>
                <c:pt idx="253">
                  <c:v>8.3061780002026353E-2</c:v>
                </c:pt>
                <c:pt idx="254">
                  <c:v>8.3514400001149625E-2</c:v>
                </c:pt>
                <c:pt idx="255">
                  <c:v>8.4797010000329465E-2</c:v>
                </c:pt>
                <c:pt idx="256">
                  <c:v>8.4797010000329465E-2</c:v>
                </c:pt>
                <c:pt idx="257">
                  <c:v>8.6685700000089128E-2</c:v>
                </c:pt>
                <c:pt idx="258">
                  <c:v>8.742937000351958E-2</c:v>
                </c:pt>
                <c:pt idx="259">
                  <c:v>9.1451760003110394E-2</c:v>
                </c:pt>
                <c:pt idx="260">
                  <c:v>9.7249760001432151E-2</c:v>
                </c:pt>
                <c:pt idx="261">
                  <c:v>0.10029516999929911</c:v>
                </c:pt>
                <c:pt idx="262">
                  <c:v>0.10163892999844393</c:v>
                </c:pt>
                <c:pt idx="263">
                  <c:v>0.10226984000473749</c:v>
                </c:pt>
                <c:pt idx="264">
                  <c:v>0.10226984000473749</c:v>
                </c:pt>
                <c:pt idx="265">
                  <c:v>0.10433061000367161</c:v>
                </c:pt>
                <c:pt idx="266">
                  <c:v>0.1033406400019885</c:v>
                </c:pt>
                <c:pt idx="267">
                  <c:v>0.10538873999757925</c:v>
                </c:pt>
                <c:pt idx="268">
                  <c:v>0.1061104999971576</c:v>
                </c:pt>
                <c:pt idx="269">
                  <c:v>0.10672354999405798</c:v>
                </c:pt>
                <c:pt idx="270">
                  <c:v>0.10645284999918658</c:v>
                </c:pt>
                <c:pt idx="271">
                  <c:v>0.10693856999569107</c:v>
                </c:pt>
                <c:pt idx="272">
                  <c:v>0.10723856999538839</c:v>
                </c:pt>
                <c:pt idx="273">
                  <c:v>0.10773856999730924</c:v>
                </c:pt>
                <c:pt idx="274">
                  <c:v>0.10411513999861199</c:v>
                </c:pt>
                <c:pt idx="275">
                  <c:v>0.10860223999770824</c:v>
                </c:pt>
                <c:pt idx="276">
                  <c:v>0.10856314999546157</c:v>
                </c:pt>
                <c:pt idx="277">
                  <c:v>0.10846342000149889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E6-4965-9942-BFD5DAD5FCBE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E6-4965-9942-BFD5DAD5FCBE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(4)'!$N$21:$N$987</c:f>
              <c:numCache>
                <c:formatCode>General</c:formatCode>
                <c:ptCount val="967"/>
                <c:pt idx="214">
                  <c:v>2.635511352292727E-2</c:v>
                </c:pt>
                <c:pt idx="215">
                  <c:v>2.8908239823972656E-2</c:v>
                </c:pt>
                <c:pt idx="216">
                  <c:v>2.8908239823972656E-2</c:v>
                </c:pt>
                <c:pt idx="217">
                  <c:v>3.2902134494072657E-2</c:v>
                </c:pt>
                <c:pt idx="218">
                  <c:v>3.4402934878504585E-2</c:v>
                </c:pt>
                <c:pt idx="219">
                  <c:v>3.45900935146808E-2</c:v>
                </c:pt>
                <c:pt idx="220">
                  <c:v>4.0257822025300219E-2</c:v>
                </c:pt>
                <c:pt idx="221">
                  <c:v>4.0519137856942458E-2</c:v>
                </c:pt>
                <c:pt idx="222">
                  <c:v>4.1440805857734783E-2</c:v>
                </c:pt>
                <c:pt idx="223">
                  <c:v>4.6656528605513489E-2</c:v>
                </c:pt>
                <c:pt idx="224">
                  <c:v>4.6713029325868585E-2</c:v>
                </c:pt>
                <c:pt idx="225">
                  <c:v>4.6751873571112698E-2</c:v>
                </c:pt>
                <c:pt idx="226">
                  <c:v>4.7454601280529071E-2</c:v>
                </c:pt>
                <c:pt idx="227">
                  <c:v>4.7514633295906342E-2</c:v>
                </c:pt>
                <c:pt idx="228">
                  <c:v>4.7670010276882821E-2</c:v>
                </c:pt>
                <c:pt idx="229">
                  <c:v>4.7673541571905023E-2</c:v>
                </c:pt>
                <c:pt idx="230">
                  <c:v>4.9068403105671163E-2</c:v>
                </c:pt>
                <c:pt idx="231">
                  <c:v>5.3341270082524414E-2</c:v>
                </c:pt>
                <c:pt idx="232">
                  <c:v>5.4008684841718849E-2</c:v>
                </c:pt>
                <c:pt idx="233">
                  <c:v>5.4736131616290554E-2</c:v>
                </c:pt>
                <c:pt idx="234">
                  <c:v>6.0820552939528691E-2</c:v>
                </c:pt>
                <c:pt idx="235">
                  <c:v>6.0824084234550893E-2</c:v>
                </c:pt>
                <c:pt idx="236">
                  <c:v>6.0894710134994742E-2</c:v>
                </c:pt>
                <c:pt idx="237">
                  <c:v>6.1177213736770167E-2</c:v>
                </c:pt>
                <c:pt idx="238">
                  <c:v>6.1509155468856283E-2</c:v>
                </c:pt>
                <c:pt idx="239">
                  <c:v>6.6410592959659856E-2</c:v>
                </c:pt>
                <c:pt idx="240">
                  <c:v>6.6707221741524034E-2</c:v>
                </c:pt>
                <c:pt idx="241">
                  <c:v>6.7282822830141462E-2</c:v>
                </c:pt>
                <c:pt idx="242">
                  <c:v>6.7579451612005639E-2</c:v>
                </c:pt>
                <c:pt idx="243">
                  <c:v>6.7671265282582674E-2</c:v>
                </c:pt>
                <c:pt idx="244">
                  <c:v>6.8395180762132177E-2</c:v>
                </c:pt>
                <c:pt idx="245">
                  <c:v>6.8395180762132177E-2</c:v>
                </c:pt>
                <c:pt idx="246">
                  <c:v>6.8398712057154379E-2</c:v>
                </c:pt>
                <c:pt idx="247">
                  <c:v>6.8398712057154379E-2</c:v>
                </c:pt>
                <c:pt idx="248">
                  <c:v>7.3409619693645914E-2</c:v>
                </c:pt>
                <c:pt idx="249">
                  <c:v>7.3483776889111965E-2</c:v>
                </c:pt>
                <c:pt idx="250">
                  <c:v>7.5969808584735662E-2</c:v>
                </c:pt>
                <c:pt idx="251">
                  <c:v>7.6065153550334871E-2</c:v>
                </c:pt>
                <c:pt idx="252">
                  <c:v>8.0518116573319962E-2</c:v>
                </c:pt>
                <c:pt idx="253">
                  <c:v>8.1259688527980448E-2</c:v>
                </c:pt>
                <c:pt idx="254">
                  <c:v>8.2467391425570372E-2</c:v>
                </c:pt>
                <c:pt idx="255">
                  <c:v>8.2470922720592546E-2</c:v>
                </c:pt>
                <c:pt idx="256">
                  <c:v>8.2470922720592546E-2</c:v>
                </c:pt>
                <c:pt idx="257">
                  <c:v>8.7164013805086746E-2</c:v>
                </c:pt>
                <c:pt idx="258">
                  <c:v>8.7683114173349078E-2</c:v>
                </c:pt>
                <c:pt idx="259">
                  <c:v>8.9445230389423272E-2</c:v>
                </c:pt>
                <c:pt idx="260">
                  <c:v>9.5801561429370255E-2</c:v>
                </c:pt>
                <c:pt idx="261">
                  <c:v>0.10103140935723774</c:v>
                </c:pt>
                <c:pt idx="262">
                  <c:v>0.10179416908203139</c:v>
                </c:pt>
                <c:pt idx="263">
                  <c:v>0.10190363922771935</c:v>
                </c:pt>
                <c:pt idx="264">
                  <c:v>0.10190363922771935</c:v>
                </c:pt>
                <c:pt idx="265">
                  <c:v>0.10281118204842289</c:v>
                </c:pt>
                <c:pt idx="266">
                  <c:v>0.10642369685612611</c:v>
                </c:pt>
                <c:pt idx="267">
                  <c:v>0.10716526881078657</c:v>
                </c:pt>
                <c:pt idx="268">
                  <c:v>0.10722176953114167</c:v>
                </c:pt>
                <c:pt idx="269">
                  <c:v>0.10723942600625262</c:v>
                </c:pt>
                <c:pt idx="270">
                  <c:v>0.10769849435913768</c:v>
                </c:pt>
                <c:pt idx="271">
                  <c:v>0.10788212170029172</c:v>
                </c:pt>
                <c:pt idx="272">
                  <c:v>0.10788212170029172</c:v>
                </c:pt>
                <c:pt idx="273">
                  <c:v>0.10788212170029172</c:v>
                </c:pt>
                <c:pt idx="274">
                  <c:v>0.10801277961611284</c:v>
                </c:pt>
                <c:pt idx="275">
                  <c:v>0.10840122206855406</c:v>
                </c:pt>
                <c:pt idx="276">
                  <c:v>0.10851069221424202</c:v>
                </c:pt>
                <c:pt idx="277">
                  <c:v>0.10924167028383593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E6-4965-9942-BFD5DAD5FCBE}"/>
            </c:ext>
          </c:extLst>
        </c:ser>
        <c:ser>
          <c:idx val="7"/>
          <c:order val="7"/>
          <c:tx>
            <c:strRef>
              <c:f>'A (4)'!$Y$1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(4)'!$X$2:$X$30</c:f>
              <c:numCache>
                <c:formatCode>General</c:formatCode>
                <c:ptCount val="29"/>
                <c:pt idx="0">
                  <c:v>-24000</c:v>
                </c:pt>
                <c:pt idx="1">
                  <c:v>-22000</c:v>
                </c:pt>
                <c:pt idx="2">
                  <c:v>-20000</c:v>
                </c:pt>
                <c:pt idx="3">
                  <c:v>-18000</c:v>
                </c:pt>
                <c:pt idx="4">
                  <c:v>-16000</c:v>
                </c:pt>
                <c:pt idx="5">
                  <c:v>-14000</c:v>
                </c:pt>
                <c:pt idx="6">
                  <c:v>-12000</c:v>
                </c:pt>
                <c:pt idx="7">
                  <c:v>-10000</c:v>
                </c:pt>
                <c:pt idx="8">
                  <c:v>-8000</c:v>
                </c:pt>
                <c:pt idx="9">
                  <c:v>-6000</c:v>
                </c:pt>
                <c:pt idx="10">
                  <c:v>-4000</c:v>
                </c:pt>
                <c:pt idx="11">
                  <c:v>-2000</c:v>
                </c:pt>
                <c:pt idx="12">
                  <c:v>0</c:v>
                </c:pt>
                <c:pt idx="13">
                  <c:v>2000</c:v>
                </c:pt>
                <c:pt idx="14">
                  <c:v>4000</c:v>
                </c:pt>
                <c:pt idx="15">
                  <c:v>6000</c:v>
                </c:pt>
                <c:pt idx="16">
                  <c:v>8000</c:v>
                </c:pt>
                <c:pt idx="17">
                  <c:v>10000</c:v>
                </c:pt>
                <c:pt idx="18">
                  <c:v>12000</c:v>
                </c:pt>
                <c:pt idx="19">
                  <c:v>14000</c:v>
                </c:pt>
                <c:pt idx="20">
                  <c:v>16000</c:v>
                </c:pt>
                <c:pt idx="21">
                  <c:v>18000</c:v>
                </c:pt>
                <c:pt idx="22">
                  <c:v>20000</c:v>
                </c:pt>
                <c:pt idx="23">
                  <c:v>22000</c:v>
                </c:pt>
                <c:pt idx="24">
                  <c:v>24000</c:v>
                </c:pt>
                <c:pt idx="25">
                  <c:v>26000</c:v>
                </c:pt>
                <c:pt idx="26">
                  <c:v>28000</c:v>
                </c:pt>
                <c:pt idx="27">
                  <c:v>30000</c:v>
                </c:pt>
                <c:pt idx="28">
                  <c:v>32000</c:v>
                </c:pt>
              </c:numCache>
            </c:numRef>
          </c:xVal>
          <c:yVal>
            <c:numRef>
              <c:f>'A (4)'!$Y$2:$Y$30</c:f>
              <c:numCache>
                <c:formatCode>0.00E+00</c:formatCode>
                <c:ptCount val="29"/>
                <c:pt idx="0">
                  <c:v>3.415711359999999E-2</c:v>
                </c:pt>
                <c:pt idx="1">
                  <c:v>2.5210352399999997E-2</c:v>
                </c:pt>
                <c:pt idx="2">
                  <c:v>1.7142440000000002E-2</c:v>
                </c:pt>
                <c:pt idx="3">
                  <c:v>9.9533764000000018E-3</c:v>
                </c:pt>
                <c:pt idx="4">
                  <c:v>3.6431615999999965E-3</c:v>
                </c:pt>
                <c:pt idx="5">
                  <c:v>-1.7882044000000034E-3</c:v>
                </c:pt>
                <c:pt idx="6">
                  <c:v>-6.3407216000000016E-3</c:v>
                </c:pt>
                <c:pt idx="7">
                  <c:v>-1.0014389999999998E-2</c:v>
                </c:pt>
                <c:pt idx="8">
                  <c:v>-1.28092096E-2</c:v>
                </c:pt>
                <c:pt idx="9">
                  <c:v>-1.4725180399999999E-2</c:v>
                </c:pt>
                <c:pt idx="10">
                  <c:v>-1.5762302400000001E-2</c:v>
                </c:pt>
                <c:pt idx="11">
                  <c:v>-1.59205756E-2</c:v>
                </c:pt>
                <c:pt idx="12">
                  <c:v>-1.52E-2</c:v>
                </c:pt>
                <c:pt idx="13">
                  <c:v>-1.3600575600000001E-2</c:v>
                </c:pt>
                <c:pt idx="14">
                  <c:v>-1.1122302399999999E-2</c:v>
                </c:pt>
                <c:pt idx="15">
                  <c:v>-7.7651804000000019E-3</c:v>
                </c:pt>
                <c:pt idx="16">
                  <c:v>-3.5292096000000004E-3</c:v>
                </c:pt>
                <c:pt idx="17">
                  <c:v>1.5856099999999995E-3</c:v>
                </c:pt>
                <c:pt idx="18">
                  <c:v>7.5792783999999967E-3</c:v>
                </c:pt>
                <c:pt idx="19">
                  <c:v>1.4451795599999996E-2</c:v>
                </c:pt>
                <c:pt idx="20">
                  <c:v>2.22031616E-2</c:v>
                </c:pt>
                <c:pt idx="21">
                  <c:v>3.0833376400000001E-2</c:v>
                </c:pt>
                <c:pt idx="22">
                  <c:v>4.034244E-2</c:v>
                </c:pt>
                <c:pt idx="23">
                  <c:v>5.0730352399999998E-2</c:v>
                </c:pt>
                <c:pt idx="24">
                  <c:v>6.1997113599999987E-2</c:v>
                </c:pt>
                <c:pt idx="25">
                  <c:v>7.4142723599999988E-2</c:v>
                </c:pt>
                <c:pt idx="26">
                  <c:v>8.7167182399999987E-2</c:v>
                </c:pt>
                <c:pt idx="27">
                  <c:v>0.10107048999999999</c:v>
                </c:pt>
                <c:pt idx="28">
                  <c:v>0.1158526464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E6-4965-9942-BFD5DAD5F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12744"/>
        <c:axId val="1"/>
      </c:scatterChart>
      <c:valAx>
        <c:axId val="78501274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577003836058956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9.6153846153846159E-3"/>
              <c:y val="0.39877300613496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12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2307894205532"/>
          <c:y val="0.92331288343558282"/>
          <c:w val="0.83653926912982024"/>
          <c:h val="6.13496932515337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1336377120470358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8782846332884"/>
          <c:y val="0.129973474801061"/>
          <c:w val="0.85504011041908712"/>
          <c:h val="0.72679045092838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(5)'!$H$21:$H$987</c:f>
              <c:numCache>
                <c:formatCode>General</c:formatCode>
                <c:ptCount val="967"/>
                <c:pt idx="0">
                  <c:v>5.8099503999983426E-2</c:v>
                </c:pt>
                <c:pt idx="1">
                  <c:v>4.562716800137423E-2</c:v>
                </c:pt>
                <c:pt idx="2">
                  <c:v>3.5627439996460453E-2</c:v>
                </c:pt>
                <c:pt idx="3">
                  <c:v>2.8778640000382438E-2</c:v>
                </c:pt>
                <c:pt idx="4">
                  <c:v>2.0298671995988116E-2</c:v>
                </c:pt>
                <c:pt idx="5">
                  <c:v>1.6097471998364199E-2</c:v>
                </c:pt>
                <c:pt idx="6">
                  <c:v>1.0307039992767386E-2</c:v>
                </c:pt>
                <c:pt idx="29">
                  <c:v>6.1433759983628988E-3</c:v>
                </c:pt>
                <c:pt idx="66">
                  <c:v>1.4453759999014437E-2</c:v>
                </c:pt>
                <c:pt idx="82">
                  <c:v>1.0225263999018352E-2</c:v>
                </c:pt>
                <c:pt idx="91">
                  <c:v>3.4560959975351579E-3</c:v>
                </c:pt>
                <c:pt idx="110">
                  <c:v>1.2227599996549543E-2</c:v>
                </c:pt>
                <c:pt idx="132">
                  <c:v>4.3532960044103675E-3</c:v>
                </c:pt>
                <c:pt idx="138">
                  <c:v>1.1612319998675957E-2</c:v>
                </c:pt>
                <c:pt idx="141">
                  <c:v>7.2874879988376051E-3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B5-4674-8520-A0DDCF2D2DDB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(5)'!$I$21:$I$987</c:f>
              <c:numCache>
                <c:formatCode>General</c:formatCode>
                <c:ptCount val="967"/>
                <c:pt idx="8">
                  <c:v>-3.848000051220879E-5</c:v>
                </c:pt>
                <c:pt idx="9">
                  <c:v>-1.0273200023220852E-3</c:v>
                </c:pt>
                <c:pt idx="11">
                  <c:v>-1.0022768001363147E-2</c:v>
                </c:pt>
                <c:pt idx="13">
                  <c:v>7.5041039963252842E-3</c:v>
                </c:pt>
                <c:pt idx="14">
                  <c:v>7.9152639955282211E-3</c:v>
                </c:pt>
                <c:pt idx="15">
                  <c:v>8.2264239972573705E-3</c:v>
                </c:pt>
                <c:pt idx="18">
                  <c:v>1.0829136001120787E-2</c:v>
                </c:pt>
                <c:pt idx="19">
                  <c:v>1.1829135997686535E-2</c:v>
                </c:pt>
                <c:pt idx="20">
                  <c:v>1.4342136004415806E-2</c:v>
                </c:pt>
                <c:pt idx="21">
                  <c:v>8.2532960004755296E-3</c:v>
                </c:pt>
                <c:pt idx="24">
                  <c:v>1.8078328001138289E-2</c:v>
                </c:pt>
                <c:pt idx="25">
                  <c:v>1.9991328001196962E-2</c:v>
                </c:pt>
                <c:pt idx="33">
                  <c:v>1.7946712003322318E-2</c:v>
                </c:pt>
                <c:pt idx="34">
                  <c:v>2.4946712001110427E-2</c:v>
                </c:pt>
                <c:pt idx="35">
                  <c:v>2.5946711997676175E-2</c:v>
                </c:pt>
                <c:pt idx="36">
                  <c:v>5.8578719981596805E-3</c:v>
                </c:pt>
                <c:pt idx="37">
                  <c:v>7.8578719985671341E-3</c:v>
                </c:pt>
                <c:pt idx="38">
                  <c:v>8.8578719951328821E-3</c:v>
                </c:pt>
                <c:pt idx="39">
                  <c:v>2.4857871998392511E-2</c:v>
                </c:pt>
                <c:pt idx="40">
                  <c:v>2.4857871998392511E-2</c:v>
                </c:pt>
                <c:pt idx="41">
                  <c:v>2.6857871998799965E-2</c:v>
                </c:pt>
                <c:pt idx="42">
                  <c:v>6.7690319992834702E-3</c:v>
                </c:pt>
                <c:pt idx="43">
                  <c:v>7.7690320031251758E-3</c:v>
                </c:pt>
                <c:pt idx="44">
                  <c:v>1.1769031996664125E-2</c:v>
                </c:pt>
                <c:pt idx="45">
                  <c:v>1.1769031996664125E-2</c:v>
                </c:pt>
                <c:pt idx="46">
                  <c:v>2.1769031998701394E-2</c:v>
                </c:pt>
                <c:pt idx="47">
                  <c:v>2.4769032002950553E-2</c:v>
                </c:pt>
                <c:pt idx="48">
                  <c:v>2.5769031999516301E-2</c:v>
                </c:pt>
                <c:pt idx="49">
                  <c:v>2.068019199941773E-2</c:v>
                </c:pt>
                <c:pt idx="50">
                  <c:v>2.2680191992549226E-2</c:v>
                </c:pt>
                <c:pt idx="51">
                  <c:v>2.4680191992956679E-2</c:v>
                </c:pt>
                <c:pt idx="52">
                  <c:v>2.5680191996798385E-2</c:v>
                </c:pt>
                <c:pt idx="53">
                  <c:v>2.3462424003810156E-2</c:v>
                </c:pt>
                <c:pt idx="54">
                  <c:v>2.546242400421761E-2</c:v>
                </c:pt>
                <c:pt idx="55">
                  <c:v>2.8462424001190811E-2</c:v>
                </c:pt>
                <c:pt idx="56">
                  <c:v>5.3735839974251576E-3</c:v>
                </c:pt>
                <c:pt idx="57">
                  <c:v>8.3735839943983592E-3</c:v>
                </c:pt>
                <c:pt idx="58">
                  <c:v>9.3735839982400648E-3</c:v>
                </c:pt>
                <c:pt idx="59">
                  <c:v>1.1373583998647518E-2</c:v>
                </c:pt>
                <c:pt idx="60">
                  <c:v>1.2373583995213266E-2</c:v>
                </c:pt>
                <c:pt idx="61">
                  <c:v>1.5373583999462426E-2</c:v>
                </c:pt>
                <c:pt idx="62">
                  <c:v>1.8373583996435627E-2</c:v>
                </c:pt>
                <c:pt idx="63">
                  <c:v>-2.8929359978064895E-3</c:v>
                </c:pt>
                <c:pt idx="64">
                  <c:v>2.1070639995741658E-3</c:v>
                </c:pt>
                <c:pt idx="65">
                  <c:v>1.4107064002018888E-2</c:v>
                </c:pt>
                <c:pt idx="67">
                  <c:v>2.4050080028246157E-3</c:v>
                </c:pt>
                <c:pt idx="68">
                  <c:v>6.4050080036395229E-3</c:v>
                </c:pt>
                <c:pt idx="69">
                  <c:v>1.1405008001020178E-2</c:v>
                </c:pt>
                <c:pt idx="70">
                  <c:v>1.6405007998400833E-2</c:v>
                </c:pt>
                <c:pt idx="71">
                  <c:v>6.9033919935463928E-3</c:v>
                </c:pt>
                <c:pt idx="72">
                  <c:v>1.1903391998203006E-2</c:v>
                </c:pt>
                <c:pt idx="73">
                  <c:v>4.8145519976969808E-3</c:v>
                </c:pt>
                <c:pt idx="74">
                  <c:v>6.8145519981044345E-3</c:v>
                </c:pt>
                <c:pt idx="75">
                  <c:v>1.7814551996707451E-2</c:v>
                </c:pt>
                <c:pt idx="76">
                  <c:v>6.6829600109485909E-4</c:v>
                </c:pt>
                <c:pt idx="77">
                  <c:v>6.2154319966793992E-3</c:v>
                </c:pt>
                <c:pt idx="78">
                  <c:v>-6.816320019424893E-4</c:v>
                </c:pt>
                <c:pt idx="79">
                  <c:v>1.0116895995452069E-2</c:v>
                </c:pt>
                <c:pt idx="80">
                  <c:v>6.8991279986221343E-3</c:v>
                </c:pt>
                <c:pt idx="81">
                  <c:v>1.2664032001339365E-2</c:v>
                </c:pt>
                <c:pt idx="83">
                  <c:v>-1.8635759988683276E-3</c:v>
                </c:pt>
                <c:pt idx="84">
                  <c:v>4.9186559990630485E-3</c:v>
                </c:pt>
                <c:pt idx="85">
                  <c:v>1.7391048000718001E-2</c:v>
                </c:pt>
                <c:pt idx="86">
                  <c:v>7.3022079959628172E-3</c:v>
                </c:pt>
                <c:pt idx="87">
                  <c:v>1.6422471999248955E-2</c:v>
                </c:pt>
                <c:pt idx="88">
                  <c:v>-2.4745920018176548E-3</c:v>
                </c:pt>
                <c:pt idx="89">
                  <c:v>1.8806023996148724E-2</c:v>
                </c:pt>
                <c:pt idx="90">
                  <c:v>6.7486080006347038E-3</c:v>
                </c:pt>
                <c:pt idx="92">
                  <c:v>-5.2264320038375445E-3</c:v>
                </c:pt>
                <c:pt idx="93">
                  <c:v>-1.2264320030226372E-3</c:v>
                </c:pt>
                <c:pt idx="94">
                  <c:v>-7.8038239953457378E-3</c:v>
                </c:pt>
                <c:pt idx="95">
                  <c:v>2.0196176003082655E-2</c:v>
                </c:pt>
                <c:pt idx="96">
                  <c:v>-1.3769520010100678E-3</c:v>
                </c:pt>
                <c:pt idx="97">
                  <c:v>5.6230479967780411E-3</c:v>
                </c:pt>
                <c:pt idx="98">
                  <c:v>5.6230479967780411E-3</c:v>
                </c:pt>
                <c:pt idx="99">
                  <c:v>1.4623048002249561E-2</c:v>
                </c:pt>
                <c:pt idx="100">
                  <c:v>1.7623047999222763E-2</c:v>
                </c:pt>
                <c:pt idx="101">
                  <c:v>1.9623047999630217E-2</c:v>
                </c:pt>
                <c:pt idx="102">
                  <c:v>-1.4657920037279837E-3</c:v>
                </c:pt>
                <c:pt idx="103">
                  <c:v>6.5342079979018308E-3</c:v>
                </c:pt>
                <c:pt idx="104">
                  <c:v>8.5342079983092844E-3</c:v>
                </c:pt>
                <c:pt idx="105">
                  <c:v>1.0534207998716738E-2</c:v>
                </c:pt>
                <c:pt idx="106">
                  <c:v>1.1534207995282486E-2</c:v>
                </c:pt>
                <c:pt idx="107">
                  <c:v>1.4534207999531645E-2</c:v>
                </c:pt>
                <c:pt idx="108">
                  <c:v>1.8534207993070595E-2</c:v>
                </c:pt>
                <c:pt idx="109">
                  <c:v>2.2534207993885502E-2</c:v>
                </c:pt>
                <c:pt idx="111">
                  <c:v>6.3565279997419566E-3</c:v>
                </c:pt>
                <c:pt idx="112">
                  <c:v>1.3356527997530065E-2</c:v>
                </c:pt>
                <c:pt idx="113">
                  <c:v>2.8356527996947989E-2</c:v>
                </c:pt>
                <c:pt idx="114">
                  <c:v>1.0499199997866526E-3</c:v>
                </c:pt>
                <c:pt idx="115">
                  <c:v>7.0499200010090135E-3</c:v>
                </c:pt>
                <c:pt idx="116">
                  <c:v>8.0499199975747615E-3</c:v>
                </c:pt>
                <c:pt idx="117">
                  <c:v>9.0499199941405095E-3</c:v>
                </c:pt>
                <c:pt idx="118">
                  <c:v>1.0049919997982215E-2</c:v>
                </c:pt>
                <c:pt idx="119">
                  <c:v>1.2049919998389669E-2</c:v>
                </c:pt>
                <c:pt idx="120">
                  <c:v>1.9049919996177778E-2</c:v>
                </c:pt>
                <c:pt idx="121">
                  <c:v>2.0049920000019483E-2</c:v>
                </c:pt>
                <c:pt idx="122">
                  <c:v>8.9610799986985512E-3</c:v>
                </c:pt>
                <c:pt idx="123">
                  <c:v>1.196108000294771E-2</c:v>
                </c:pt>
                <c:pt idx="124">
                  <c:v>1.5961080003762618E-2</c:v>
                </c:pt>
                <c:pt idx="125">
                  <c:v>1.9961080004577525E-2</c:v>
                </c:pt>
                <c:pt idx="126">
                  <c:v>2.1961079997709021E-2</c:v>
                </c:pt>
                <c:pt idx="127">
                  <c:v>1.1757407999539282E-2</c:v>
                </c:pt>
                <c:pt idx="128">
                  <c:v>-3.8157199960551225E-3</c:v>
                </c:pt>
                <c:pt idx="129">
                  <c:v>7.1842800025478937E-3</c:v>
                </c:pt>
                <c:pt idx="130">
                  <c:v>6.5999993239529431E-6</c:v>
                </c:pt>
                <c:pt idx="131">
                  <c:v>1.0066000031656586E-3</c:v>
                </c:pt>
                <c:pt idx="133">
                  <c:v>4.5223120032460429E-3</c:v>
                </c:pt>
                <c:pt idx="134">
                  <c:v>1.137605599797098E-2</c:v>
                </c:pt>
                <c:pt idx="135">
                  <c:v>1.7263424000702798E-2</c:v>
                </c:pt>
                <c:pt idx="136">
                  <c:v>-5.4480000108014792E-4</c:v>
                </c:pt>
                <c:pt idx="137">
                  <c:v>1.5340368001488969E-2</c:v>
                </c:pt>
                <c:pt idx="139">
                  <c:v>1.3373991998378187E-2</c:v>
                </c:pt>
                <c:pt idx="140">
                  <c:v>1.0539775998040568E-2</c:v>
                </c:pt>
                <c:pt idx="142">
                  <c:v>-6.7215200397185981E-4</c:v>
                </c:pt>
                <c:pt idx="143">
                  <c:v>6.1028560012346134E-3</c:v>
                </c:pt>
                <c:pt idx="144">
                  <c:v>2.6185680035268888E-3</c:v>
                </c:pt>
                <c:pt idx="145">
                  <c:v>1.1045439998270012E-2</c:v>
                </c:pt>
                <c:pt idx="147">
                  <c:v>-1.0626560033415444E-3</c:v>
                </c:pt>
                <c:pt idx="148">
                  <c:v>2.1894024001085199E-2</c:v>
                </c:pt>
                <c:pt idx="149">
                  <c:v>2.2021295997546986E-2</c:v>
                </c:pt>
                <c:pt idx="150">
                  <c:v>5.9324559988453984E-3</c:v>
                </c:pt>
                <c:pt idx="151">
                  <c:v>-5.2375919985934161E-3</c:v>
                </c:pt>
                <c:pt idx="152">
                  <c:v>8.4698959981324151E-3</c:v>
                </c:pt>
                <c:pt idx="153">
                  <c:v>1.0896767998929136E-2</c:v>
                </c:pt>
                <c:pt idx="154">
                  <c:v>7.7505119988927618E-3</c:v>
                </c:pt>
                <c:pt idx="157">
                  <c:v>2.0784136002475861E-2</c:v>
                </c:pt>
                <c:pt idx="158">
                  <c:v>1.481556000362616E-2</c:v>
                </c:pt>
                <c:pt idx="159">
                  <c:v>2.1535919950110838E-3</c:v>
                </c:pt>
                <c:pt idx="160">
                  <c:v>6.6662079916568473E-3</c:v>
                </c:pt>
                <c:pt idx="161">
                  <c:v>6.9154000011621974E-3</c:v>
                </c:pt>
                <c:pt idx="162">
                  <c:v>1.5920831996481866E-2</c:v>
                </c:pt>
                <c:pt idx="164">
                  <c:v>1.9049759997869842E-2</c:v>
                </c:pt>
                <c:pt idx="165">
                  <c:v>-1.6800800221972167E-4</c:v>
                </c:pt>
                <c:pt idx="166">
                  <c:v>3.6543120004353113E-3</c:v>
                </c:pt>
                <c:pt idx="171">
                  <c:v>-8.3304240033612587E-3</c:v>
                </c:pt>
                <c:pt idx="172">
                  <c:v>-5.5081039972719736E-3</c:v>
                </c:pt>
                <c:pt idx="173">
                  <c:v>-1.1181968002347276E-2</c:v>
                </c:pt>
                <c:pt idx="174">
                  <c:v>4.1185599548043683E-4</c:v>
                </c:pt>
                <c:pt idx="175">
                  <c:v>-8.8065600721165538E-4</c:v>
                </c:pt>
                <c:pt idx="176">
                  <c:v>-9.9694960008491762E-3</c:v>
                </c:pt>
                <c:pt idx="177">
                  <c:v>9.4573759997729212E-3</c:v>
                </c:pt>
                <c:pt idx="178">
                  <c:v>-1.3194240018492565E-3</c:v>
                </c:pt>
                <c:pt idx="179">
                  <c:v>2.1074480027891695E-3</c:v>
                </c:pt>
                <c:pt idx="182">
                  <c:v>-1.700776003417559E-3</c:v>
                </c:pt>
                <c:pt idx="183">
                  <c:v>1.3745623997237999E-2</c:v>
                </c:pt>
                <c:pt idx="184">
                  <c:v>4.3328479951014742E-3</c:v>
                </c:pt>
                <c:pt idx="185">
                  <c:v>6.3068559975363314E-3</c:v>
                </c:pt>
                <c:pt idx="186">
                  <c:v>6.0143439986859448E-3</c:v>
                </c:pt>
                <c:pt idx="187">
                  <c:v>6.2799680017633364E-3</c:v>
                </c:pt>
                <c:pt idx="188">
                  <c:v>1.4618000001064502E-2</c:v>
                </c:pt>
                <c:pt idx="189">
                  <c:v>3.81520799419377E-3</c:v>
                </c:pt>
                <c:pt idx="190">
                  <c:v>1.281520799966529E-2</c:v>
                </c:pt>
                <c:pt idx="191">
                  <c:v>1.3815207996231038E-2</c:v>
                </c:pt>
                <c:pt idx="192">
                  <c:v>7.4793759995372966E-3</c:v>
                </c:pt>
                <c:pt idx="193">
                  <c:v>1.4574951994291041E-2</c:v>
                </c:pt>
                <c:pt idx="194">
                  <c:v>1.7989927997405175E-2</c:v>
                </c:pt>
                <c:pt idx="203">
                  <c:v>2.4083984004391823E-2</c:v>
                </c:pt>
                <c:pt idx="204">
                  <c:v>3.7009239997132681E-2</c:v>
                </c:pt>
                <c:pt idx="205">
                  <c:v>2.2966191994783003E-2</c:v>
                </c:pt>
                <c:pt idx="206">
                  <c:v>1.6335647997038905E-2</c:v>
                </c:pt>
                <c:pt idx="210">
                  <c:v>3.2150607999938074E-2</c:v>
                </c:pt>
                <c:pt idx="211">
                  <c:v>2.428496799984714E-2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B5-4674-8520-A0DDCF2D2DDB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(5)'!$J$21:$J$987</c:f>
              <c:numCache>
                <c:formatCode>General</c:formatCode>
                <c:ptCount val="967"/>
                <c:pt idx="16">
                  <c:v>9.9291360020288266E-3</c:v>
                </c:pt>
                <c:pt idx="17">
                  <c:v>1.0329135999199934E-2</c:v>
                </c:pt>
                <c:pt idx="22">
                  <c:v>1.597832799598109E-2</c:v>
                </c:pt>
                <c:pt idx="23">
                  <c:v>1.7978327996388543E-2</c:v>
                </c:pt>
                <c:pt idx="195">
                  <c:v>9.0543839978636242E-3</c:v>
                </c:pt>
                <c:pt idx="196">
                  <c:v>9.3543839975609444E-3</c:v>
                </c:pt>
                <c:pt idx="197">
                  <c:v>7.6900559943169355E-3</c:v>
                </c:pt>
                <c:pt idx="198">
                  <c:v>8.2900559937115759E-3</c:v>
                </c:pt>
                <c:pt idx="199">
                  <c:v>1.022749600087991E-2</c:v>
                </c:pt>
                <c:pt idx="200">
                  <c:v>1.3227495997853111E-2</c:v>
                </c:pt>
                <c:pt idx="201">
                  <c:v>1.4421888001379557E-2</c:v>
                </c:pt>
                <c:pt idx="202">
                  <c:v>1.6721888001484331E-2</c:v>
                </c:pt>
                <c:pt idx="207">
                  <c:v>1.6550623993680347E-2</c:v>
                </c:pt>
                <c:pt idx="208">
                  <c:v>1.6750623995903879E-2</c:v>
                </c:pt>
                <c:pt idx="212">
                  <c:v>2.9865247997804545E-2</c:v>
                </c:pt>
                <c:pt idx="213">
                  <c:v>2.8453352002543397E-2</c:v>
                </c:pt>
                <c:pt idx="217">
                  <c:v>3.7386495998362079E-2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B5-4674-8520-A0DDCF2D2DDB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(5)'!$K$21:$K$987</c:f>
              <c:numCache>
                <c:formatCode>General</c:formatCode>
                <c:ptCount val="967"/>
                <c:pt idx="209">
                  <c:v>1.7823895999754313E-2</c:v>
                </c:pt>
                <c:pt idx="214">
                  <c:v>3.2788368000183254E-2</c:v>
                </c:pt>
                <c:pt idx="215">
                  <c:v>3.6492103994532954E-2</c:v>
                </c:pt>
                <c:pt idx="216">
                  <c:v>3.6782103998120874E-2</c:v>
                </c:pt>
                <c:pt idx="218">
                  <c:v>4.043509599432582E-2</c:v>
                </c:pt>
                <c:pt idx="219">
                  <c:v>4.1893391993653495E-2</c:v>
                </c:pt>
                <c:pt idx="220">
                  <c:v>4.527575199608691E-2</c:v>
                </c:pt>
                <c:pt idx="221">
                  <c:v>4.5690586695855018E-2</c:v>
                </c:pt>
                <c:pt idx="222">
                  <c:v>4.8933471996861044E-2</c:v>
                </c:pt>
                <c:pt idx="223">
                  <c:v>5.1990135994856246E-2</c:v>
                </c:pt>
                <c:pt idx="224">
                  <c:v>5.3135847992962226E-2</c:v>
                </c:pt>
                <c:pt idx="225">
                  <c:v>5.3290399999241345E-2</c:v>
                </c:pt>
                <c:pt idx="226">
                  <c:v>5.4264567996142432E-2</c:v>
                </c:pt>
                <c:pt idx="227">
                  <c:v>5.4762512001616415E-2</c:v>
                </c:pt>
                <c:pt idx="228">
                  <c:v>5.6080720001773443E-2</c:v>
                </c:pt>
                <c:pt idx="229">
                  <c:v>5.5262951995246112E-2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1B5-4674-8520-A0DDCF2D2DDB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post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(5)'!$L$21:$L$987</c:f>
              <c:numCache>
                <c:formatCode>General</c:formatCode>
                <c:ptCount val="967"/>
                <c:pt idx="230">
                  <c:v>5.4544591999729164E-2</c:v>
                </c:pt>
                <c:pt idx="231">
                  <c:v>5.6745312002021819E-2</c:v>
                </c:pt>
                <c:pt idx="232">
                  <c:v>6.1247160003404133E-2</c:v>
                </c:pt>
                <c:pt idx="233">
                  <c:v>5.2526952000334859E-2</c:v>
                </c:pt>
                <c:pt idx="234">
                  <c:v>6.6212687997904141E-2</c:v>
                </c:pt>
                <c:pt idx="235">
                  <c:v>6.7294919994310476E-2</c:v>
                </c:pt>
                <c:pt idx="236">
                  <c:v>6.5209559994400479E-2</c:v>
                </c:pt>
                <c:pt idx="237">
                  <c:v>6.8218120002711657E-2</c:v>
                </c:pt>
                <c:pt idx="238">
                  <c:v>6.6647928004385903E-2</c:v>
                </c:pt>
                <c:pt idx="239">
                  <c:v>7.3185943998396397E-2</c:v>
                </c:pt>
                <c:pt idx="240">
                  <c:v>7.2993432004295755E-2</c:v>
                </c:pt>
                <c:pt idx="241">
                  <c:v>7.2097247997589875E-2</c:v>
                </c:pt>
                <c:pt idx="242">
                  <c:v>6.5804735997517128E-2</c:v>
                </c:pt>
                <c:pt idx="243">
                  <c:v>7.2542768000857905E-2</c:v>
                </c:pt>
                <c:pt idx="244">
                  <c:v>7.5300327996956185E-2</c:v>
                </c:pt>
                <c:pt idx="245">
                  <c:v>7.5300327996956185E-2</c:v>
                </c:pt>
                <c:pt idx="246">
                  <c:v>7.2882560001744423E-2</c:v>
                </c:pt>
                <c:pt idx="247">
                  <c:v>7.2882560001744423E-2</c:v>
                </c:pt>
                <c:pt idx="248">
                  <c:v>7.9169768003339414E-2</c:v>
                </c:pt>
                <c:pt idx="249">
                  <c:v>7.8396639997663442E-2</c:v>
                </c:pt>
                <c:pt idx="250">
                  <c:v>7.828796799731208E-2</c:v>
                </c:pt>
                <c:pt idx="251">
                  <c:v>8.0108232003112789E-2</c:v>
                </c:pt>
                <c:pt idx="252">
                  <c:v>8.3502784000302199E-2</c:v>
                </c:pt>
                <c:pt idx="253">
                  <c:v>8.5671503999037668E-2</c:v>
                </c:pt>
                <c:pt idx="254">
                  <c:v>8.5994847999245394E-2</c:v>
                </c:pt>
                <c:pt idx="255">
                  <c:v>8.7277079997875262E-2</c:v>
                </c:pt>
                <c:pt idx="256">
                  <c:v>8.7277079997875262E-2</c:v>
                </c:pt>
                <c:pt idx="257">
                  <c:v>8.8663407994317822E-2</c:v>
                </c:pt>
                <c:pt idx="258">
                  <c:v>8.9351512004213873E-2</c:v>
                </c:pt>
                <c:pt idx="259">
                  <c:v>9.3185279998579063E-2</c:v>
                </c:pt>
                <c:pt idx="260">
                  <c:v>9.8302879996481352E-2</c:v>
                </c:pt>
                <c:pt idx="261">
                  <c:v>0.1007884720020229</c:v>
                </c:pt>
                <c:pt idx="262">
                  <c:v>0.10205058399878908</c:v>
                </c:pt>
                <c:pt idx="263">
                  <c:v>0.10266977600258542</c:v>
                </c:pt>
                <c:pt idx="264">
                  <c:v>0.10266977600258542</c:v>
                </c:pt>
                <c:pt idx="265">
                  <c:v>0.10463339999841992</c:v>
                </c:pt>
                <c:pt idx="266">
                  <c:v>0.10325673599436413</c:v>
                </c:pt>
                <c:pt idx="267">
                  <c:v>0.10522545599815203</c:v>
                </c:pt>
                <c:pt idx="268">
                  <c:v>0.10594116799620679</c:v>
                </c:pt>
                <c:pt idx="269">
                  <c:v>0.1065523279903573</c:v>
                </c:pt>
                <c:pt idx="270">
                  <c:v>0.10623248800402507</c:v>
                </c:pt>
                <c:pt idx="271">
                  <c:v>0.10669855199375888</c:v>
                </c:pt>
                <c:pt idx="272">
                  <c:v>0.1069985519934562</c:v>
                </c:pt>
                <c:pt idx="273">
                  <c:v>0.10749855199537706</c:v>
                </c:pt>
                <c:pt idx="274">
                  <c:v>0.10386113599815872</c:v>
                </c:pt>
                <c:pt idx="275">
                  <c:v>0.10830665600224165</c:v>
                </c:pt>
                <c:pt idx="276">
                  <c:v>0.10825584799749777</c:v>
                </c:pt>
                <c:pt idx="277">
                  <c:v>0.10807787199883023</c:v>
                </c:pt>
                <c:pt idx="278">
                  <c:v>0.11006301599991275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1B5-4674-8520-A0DDCF2D2DDB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1B5-4674-8520-A0DDCF2D2DDB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(5)'!$N$21:$N$987</c:f>
              <c:numCache>
                <c:formatCode>General</c:formatCode>
                <c:ptCount val="967"/>
                <c:pt idx="214">
                  <c:v>3.502767305552798E-2</c:v>
                </c:pt>
                <c:pt idx="215">
                  <c:v>3.7292927738541079E-2</c:v>
                </c:pt>
                <c:pt idx="216">
                  <c:v>3.7292927738541079E-2</c:v>
                </c:pt>
                <c:pt idx="217">
                  <c:v>4.083650041694746E-2</c:v>
                </c:pt>
                <c:pt idx="218">
                  <c:v>4.2168081662148804E-2</c:v>
                </c:pt>
                <c:pt idx="219">
                  <c:v>4.2334137676256267E-2</c:v>
                </c:pt>
                <c:pt idx="220">
                  <c:v>4.7362815084604853E-2</c:v>
                </c:pt>
                <c:pt idx="221">
                  <c:v>4.7594666877886965E-2</c:v>
                </c:pt>
                <c:pt idx="222">
                  <c:v>4.8412414419057678E-2</c:v>
                </c:pt>
                <c:pt idx="223">
                  <c:v>5.304005088767505E-2</c:v>
                </c:pt>
                <c:pt idx="224">
                  <c:v>5.3090181005141429E-2</c:v>
                </c:pt>
                <c:pt idx="225">
                  <c:v>5.3124645460899594E-2</c:v>
                </c:pt>
                <c:pt idx="226">
                  <c:v>5.3748138796887973E-2</c:v>
                </c:pt>
                <c:pt idx="227">
                  <c:v>5.3801402046696034E-2</c:v>
                </c:pt>
                <c:pt idx="228">
                  <c:v>5.393925986972864E-2</c:v>
                </c:pt>
                <c:pt idx="229">
                  <c:v>5.3942393002070294E-2</c:v>
                </c:pt>
                <c:pt idx="230">
                  <c:v>5.5179980277022145E-2</c:v>
                </c:pt>
                <c:pt idx="231">
                  <c:v>5.897107041041888E-2</c:v>
                </c:pt>
                <c:pt idx="232">
                  <c:v>5.9563232422990775E-2</c:v>
                </c:pt>
                <c:pt idx="233">
                  <c:v>6.0208657685370731E-2</c:v>
                </c:pt>
                <c:pt idx="234">
                  <c:v>6.5607044710034035E-2</c:v>
                </c:pt>
                <c:pt idx="235">
                  <c:v>6.5610177842375689E-2</c:v>
                </c:pt>
                <c:pt idx="236">
                  <c:v>6.5672840489208684E-2</c:v>
                </c:pt>
                <c:pt idx="237">
                  <c:v>6.5923491076540691E-2</c:v>
                </c:pt>
                <c:pt idx="238">
                  <c:v>6.6218005516655826E-2</c:v>
                </c:pt>
                <c:pt idx="239">
                  <c:v>7.0566793206866318E-2</c:v>
                </c:pt>
                <c:pt idx="240">
                  <c:v>7.0829976323564942E-2</c:v>
                </c:pt>
                <c:pt idx="241">
                  <c:v>7.1340676895253918E-2</c:v>
                </c:pt>
                <c:pt idx="242">
                  <c:v>7.1603860011952541E-2</c:v>
                </c:pt>
                <c:pt idx="243">
                  <c:v>7.1685321452835432E-2</c:v>
                </c:pt>
                <c:pt idx="244">
                  <c:v>7.2327613582873734E-2</c:v>
                </c:pt>
                <c:pt idx="245">
                  <c:v>7.2327613582873734E-2</c:v>
                </c:pt>
                <c:pt idx="246">
                  <c:v>7.2330746715215388E-2</c:v>
                </c:pt>
                <c:pt idx="247">
                  <c:v>7.2330746715215388E-2</c:v>
                </c:pt>
                <c:pt idx="248">
                  <c:v>7.6776661508017041E-2</c:v>
                </c:pt>
                <c:pt idx="249">
                  <c:v>7.684245728719169E-2</c:v>
                </c:pt>
                <c:pt idx="250">
                  <c:v>7.9048182455713434E-2</c:v>
                </c:pt>
                <c:pt idx="251">
                  <c:v>7.9132777028938006E-2</c:v>
                </c:pt>
                <c:pt idx="252">
                  <c:v>8.3083656911758896E-2</c:v>
                </c:pt>
                <c:pt idx="253">
                  <c:v>8.374161470350544E-2</c:v>
                </c:pt>
                <c:pt idx="254">
                  <c:v>8.4813145964349829E-2</c:v>
                </c:pt>
                <c:pt idx="255">
                  <c:v>8.4816279096691483E-2</c:v>
                </c:pt>
                <c:pt idx="256">
                  <c:v>8.4816279096691483E-2</c:v>
                </c:pt>
                <c:pt idx="257">
                  <c:v>8.8980211978744617E-2</c:v>
                </c:pt>
                <c:pt idx="258">
                  <c:v>8.9440782432967186E-2</c:v>
                </c:pt>
                <c:pt idx="259">
                  <c:v>9.1004215471450656E-2</c:v>
                </c:pt>
                <c:pt idx="260">
                  <c:v>9.6643853686421033E-2</c:v>
                </c:pt>
                <c:pt idx="261">
                  <c:v>0.10128402268440498</c:v>
                </c:pt>
                <c:pt idx="262">
                  <c:v>0.10196077927020142</c:v>
                </c:pt>
                <c:pt idx="263">
                  <c:v>0.10205790637279258</c:v>
                </c:pt>
                <c:pt idx="264">
                  <c:v>0.10205790637279258</c:v>
                </c:pt>
                <c:pt idx="265">
                  <c:v>0.10286312138459669</c:v>
                </c:pt>
                <c:pt idx="266">
                  <c:v>0.10606831577010487</c:v>
                </c:pt>
                <c:pt idx="267">
                  <c:v>0.10672627356185141</c:v>
                </c:pt>
                <c:pt idx="268">
                  <c:v>0.10677640367931782</c:v>
                </c:pt>
                <c:pt idx="269">
                  <c:v>0.10679206934102606</c:v>
                </c:pt>
                <c:pt idx="270">
                  <c:v>0.10719937654544059</c:v>
                </c:pt>
                <c:pt idx="271">
                  <c:v>0.1073622994272064</c:v>
                </c:pt>
                <c:pt idx="272">
                  <c:v>0.1073622994272064</c:v>
                </c:pt>
                <c:pt idx="273">
                  <c:v>0.1073622994272064</c:v>
                </c:pt>
                <c:pt idx="274">
                  <c:v>0.10747822532384746</c:v>
                </c:pt>
                <c:pt idx="275">
                  <c:v>0.10782286988142897</c:v>
                </c:pt>
                <c:pt idx="276">
                  <c:v>0.10791999698402013</c:v>
                </c:pt>
                <c:pt idx="277">
                  <c:v>0.10856855537874172</c:v>
                </c:pt>
                <c:pt idx="278">
                  <c:v>0.11520139654601522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1B5-4674-8520-A0DDCF2D2DDB}"/>
            </c:ext>
          </c:extLst>
        </c:ser>
        <c:ser>
          <c:idx val="7"/>
          <c:order val="7"/>
          <c:tx>
            <c:strRef>
              <c:f>'A (5)'!$W$1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(5)'!$W$2:$W$28</c:f>
              <c:numCache>
                <c:formatCode>0.00E+00</c:formatCode>
                <c:ptCount val="27"/>
                <c:pt idx="0">
                  <c:v>5.2240000000000002E-2</c:v>
                </c:pt>
                <c:pt idx="1">
                  <c:v>4.2504400000000005E-2</c:v>
                </c:pt>
                <c:pt idx="2">
                  <c:v>3.37936E-2</c:v>
                </c:pt>
                <c:pt idx="3">
                  <c:v>2.6107600000000002E-2</c:v>
                </c:pt>
                <c:pt idx="4">
                  <c:v>1.9446400000000003E-2</c:v>
                </c:pt>
                <c:pt idx="5">
                  <c:v>1.3809999999999999E-2</c:v>
                </c:pt>
                <c:pt idx="6">
                  <c:v>9.1983999999999989E-3</c:v>
                </c:pt>
                <c:pt idx="7">
                  <c:v>5.6116000000000004E-3</c:v>
                </c:pt>
                <c:pt idx="8">
                  <c:v>3.0496E-3</c:v>
                </c:pt>
                <c:pt idx="9">
                  <c:v>1.5124000000000001E-3</c:v>
                </c:pt>
                <c:pt idx="10">
                  <c:v>1E-3</c:v>
                </c:pt>
                <c:pt idx="11">
                  <c:v>1.5124000000000001E-3</c:v>
                </c:pt>
                <c:pt idx="12">
                  <c:v>3.0496E-3</c:v>
                </c:pt>
                <c:pt idx="13">
                  <c:v>5.6116000000000004E-3</c:v>
                </c:pt>
                <c:pt idx="14">
                  <c:v>9.1983999999999989E-3</c:v>
                </c:pt>
                <c:pt idx="15">
                  <c:v>1.3809999999999999E-2</c:v>
                </c:pt>
                <c:pt idx="16">
                  <c:v>1.9446400000000003E-2</c:v>
                </c:pt>
                <c:pt idx="17">
                  <c:v>2.6107600000000002E-2</c:v>
                </c:pt>
                <c:pt idx="18">
                  <c:v>3.37936E-2</c:v>
                </c:pt>
                <c:pt idx="19">
                  <c:v>4.2504400000000005E-2</c:v>
                </c:pt>
                <c:pt idx="20">
                  <c:v>5.2240000000000002E-2</c:v>
                </c:pt>
                <c:pt idx="21">
                  <c:v>6.3000399999999998E-2</c:v>
                </c:pt>
                <c:pt idx="22">
                  <c:v>7.4785600000000008E-2</c:v>
                </c:pt>
                <c:pt idx="23">
                  <c:v>8.7595599999999996E-2</c:v>
                </c:pt>
                <c:pt idx="24">
                  <c:v>0.1014304</c:v>
                </c:pt>
                <c:pt idx="25">
                  <c:v>0.11629</c:v>
                </c:pt>
                <c:pt idx="26">
                  <c:v>0.1321744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1B5-4674-8520-A0DDCF2D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09136"/>
        <c:axId val="1"/>
      </c:scatterChart>
      <c:valAx>
        <c:axId val="78500913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337533402888618"/>
              <c:y val="0.933687002652519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25141562853904E-3"/>
              <c:y val="0.41379310344827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09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502855036665151"/>
          <c:y val="0.93368700265251992"/>
          <c:w val="0.49263896939269908"/>
          <c:h val="5.30503978779840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Eclipse Timing (O-C) Diagram</a:t>
            </a:r>
          </a:p>
        </c:rich>
      </c:tx>
      <c:layout>
        <c:manualLayout>
          <c:xMode val="edge"/>
          <c:yMode val="edge"/>
          <c:x val="0.30562659846547313"/>
          <c:y val="3.201970443349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8337595907928"/>
          <c:y val="0.12315285747101277"/>
          <c:w val="0.83631713554987208"/>
          <c:h val="0.743843259124917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(5)'!$H$21:$H$987</c:f>
              <c:numCache>
                <c:formatCode>General</c:formatCode>
                <c:ptCount val="967"/>
                <c:pt idx="0">
                  <c:v>5.8099503999983426E-2</c:v>
                </c:pt>
                <c:pt idx="1">
                  <c:v>4.562716800137423E-2</c:v>
                </c:pt>
                <c:pt idx="2">
                  <c:v>3.5627439996460453E-2</c:v>
                </c:pt>
                <c:pt idx="3">
                  <c:v>2.8778640000382438E-2</c:v>
                </c:pt>
                <c:pt idx="4">
                  <c:v>2.0298671995988116E-2</c:v>
                </c:pt>
                <c:pt idx="5">
                  <c:v>1.6097471998364199E-2</c:v>
                </c:pt>
                <c:pt idx="6">
                  <c:v>1.0307039992767386E-2</c:v>
                </c:pt>
                <c:pt idx="29">
                  <c:v>6.1433759983628988E-3</c:v>
                </c:pt>
                <c:pt idx="66">
                  <c:v>1.4453759999014437E-2</c:v>
                </c:pt>
                <c:pt idx="82">
                  <c:v>1.0225263999018352E-2</c:v>
                </c:pt>
                <c:pt idx="91">
                  <c:v>3.4560959975351579E-3</c:v>
                </c:pt>
                <c:pt idx="110">
                  <c:v>1.2227599996549543E-2</c:v>
                </c:pt>
                <c:pt idx="132">
                  <c:v>4.3532960044103675E-3</c:v>
                </c:pt>
                <c:pt idx="138">
                  <c:v>1.1612319998675957E-2</c:v>
                </c:pt>
                <c:pt idx="141">
                  <c:v>7.2874879988376051E-3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87-4636-8F6E-BFD782949AFE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(5)'!$I$21:$I$987</c:f>
              <c:numCache>
                <c:formatCode>General</c:formatCode>
                <c:ptCount val="967"/>
                <c:pt idx="8">
                  <c:v>-3.848000051220879E-5</c:v>
                </c:pt>
                <c:pt idx="9">
                  <c:v>-1.0273200023220852E-3</c:v>
                </c:pt>
                <c:pt idx="11">
                  <c:v>-1.0022768001363147E-2</c:v>
                </c:pt>
                <c:pt idx="13">
                  <c:v>7.5041039963252842E-3</c:v>
                </c:pt>
                <c:pt idx="14">
                  <c:v>7.9152639955282211E-3</c:v>
                </c:pt>
                <c:pt idx="15">
                  <c:v>8.2264239972573705E-3</c:v>
                </c:pt>
                <c:pt idx="18">
                  <c:v>1.0829136001120787E-2</c:v>
                </c:pt>
                <c:pt idx="19">
                  <c:v>1.1829135997686535E-2</c:v>
                </c:pt>
                <c:pt idx="20">
                  <c:v>1.4342136004415806E-2</c:v>
                </c:pt>
                <c:pt idx="21">
                  <c:v>8.2532960004755296E-3</c:v>
                </c:pt>
                <c:pt idx="24">
                  <c:v>1.8078328001138289E-2</c:v>
                </c:pt>
                <c:pt idx="25">
                  <c:v>1.9991328001196962E-2</c:v>
                </c:pt>
                <c:pt idx="33">
                  <c:v>1.7946712003322318E-2</c:v>
                </c:pt>
                <c:pt idx="34">
                  <c:v>2.4946712001110427E-2</c:v>
                </c:pt>
                <c:pt idx="35">
                  <c:v>2.5946711997676175E-2</c:v>
                </c:pt>
                <c:pt idx="36">
                  <c:v>5.8578719981596805E-3</c:v>
                </c:pt>
                <c:pt idx="37">
                  <c:v>7.8578719985671341E-3</c:v>
                </c:pt>
                <c:pt idx="38">
                  <c:v>8.8578719951328821E-3</c:v>
                </c:pt>
                <c:pt idx="39">
                  <c:v>2.4857871998392511E-2</c:v>
                </c:pt>
                <c:pt idx="40">
                  <c:v>2.4857871998392511E-2</c:v>
                </c:pt>
                <c:pt idx="41">
                  <c:v>2.6857871998799965E-2</c:v>
                </c:pt>
                <c:pt idx="42">
                  <c:v>6.7690319992834702E-3</c:v>
                </c:pt>
                <c:pt idx="43">
                  <c:v>7.7690320031251758E-3</c:v>
                </c:pt>
                <c:pt idx="44">
                  <c:v>1.1769031996664125E-2</c:v>
                </c:pt>
                <c:pt idx="45">
                  <c:v>1.1769031996664125E-2</c:v>
                </c:pt>
                <c:pt idx="46">
                  <c:v>2.1769031998701394E-2</c:v>
                </c:pt>
                <c:pt idx="47">
                  <c:v>2.4769032002950553E-2</c:v>
                </c:pt>
                <c:pt idx="48">
                  <c:v>2.5769031999516301E-2</c:v>
                </c:pt>
                <c:pt idx="49">
                  <c:v>2.068019199941773E-2</c:v>
                </c:pt>
                <c:pt idx="50">
                  <c:v>2.2680191992549226E-2</c:v>
                </c:pt>
                <c:pt idx="51">
                  <c:v>2.4680191992956679E-2</c:v>
                </c:pt>
                <c:pt idx="52">
                  <c:v>2.5680191996798385E-2</c:v>
                </c:pt>
                <c:pt idx="53">
                  <c:v>2.3462424003810156E-2</c:v>
                </c:pt>
                <c:pt idx="54">
                  <c:v>2.546242400421761E-2</c:v>
                </c:pt>
                <c:pt idx="55">
                  <c:v>2.8462424001190811E-2</c:v>
                </c:pt>
                <c:pt idx="56">
                  <c:v>5.3735839974251576E-3</c:v>
                </c:pt>
                <c:pt idx="57">
                  <c:v>8.3735839943983592E-3</c:v>
                </c:pt>
                <c:pt idx="58">
                  <c:v>9.3735839982400648E-3</c:v>
                </c:pt>
                <c:pt idx="59">
                  <c:v>1.1373583998647518E-2</c:v>
                </c:pt>
                <c:pt idx="60">
                  <c:v>1.2373583995213266E-2</c:v>
                </c:pt>
                <c:pt idx="61">
                  <c:v>1.5373583999462426E-2</c:v>
                </c:pt>
                <c:pt idx="62">
                  <c:v>1.8373583996435627E-2</c:v>
                </c:pt>
                <c:pt idx="63">
                  <c:v>-2.8929359978064895E-3</c:v>
                </c:pt>
                <c:pt idx="64">
                  <c:v>2.1070639995741658E-3</c:v>
                </c:pt>
                <c:pt idx="65">
                  <c:v>1.4107064002018888E-2</c:v>
                </c:pt>
                <c:pt idx="67">
                  <c:v>2.4050080028246157E-3</c:v>
                </c:pt>
                <c:pt idx="68">
                  <c:v>6.4050080036395229E-3</c:v>
                </c:pt>
                <c:pt idx="69">
                  <c:v>1.1405008001020178E-2</c:v>
                </c:pt>
                <c:pt idx="70">
                  <c:v>1.6405007998400833E-2</c:v>
                </c:pt>
                <c:pt idx="71">
                  <c:v>6.9033919935463928E-3</c:v>
                </c:pt>
                <c:pt idx="72">
                  <c:v>1.1903391998203006E-2</c:v>
                </c:pt>
                <c:pt idx="73">
                  <c:v>4.8145519976969808E-3</c:v>
                </c:pt>
                <c:pt idx="74">
                  <c:v>6.8145519981044345E-3</c:v>
                </c:pt>
                <c:pt idx="75">
                  <c:v>1.7814551996707451E-2</c:v>
                </c:pt>
                <c:pt idx="76">
                  <c:v>6.6829600109485909E-4</c:v>
                </c:pt>
                <c:pt idx="77">
                  <c:v>6.2154319966793992E-3</c:v>
                </c:pt>
                <c:pt idx="78">
                  <c:v>-6.816320019424893E-4</c:v>
                </c:pt>
                <c:pt idx="79">
                  <c:v>1.0116895995452069E-2</c:v>
                </c:pt>
                <c:pt idx="80">
                  <c:v>6.8991279986221343E-3</c:v>
                </c:pt>
                <c:pt idx="81">
                  <c:v>1.2664032001339365E-2</c:v>
                </c:pt>
                <c:pt idx="83">
                  <c:v>-1.8635759988683276E-3</c:v>
                </c:pt>
                <c:pt idx="84">
                  <c:v>4.9186559990630485E-3</c:v>
                </c:pt>
                <c:pt idx="85">
                  <c:v>1.7391048000718001E-2</c:v>
                </c:pt>
                <c:pt idx="86">
                  <c:v>7.3022079959628172E-3</c:v>
                </c:pt>
                <c:pt idx="87">
                  <c:v>1.6422471999248955E-2</c:v>
                </c:pt>
                <c:pt idx="88">
                  <c:v>-2.4745920018176548E-3</c:v>
                </c:pt>
                <c:pt idx="89">
                  <c:v>1.8806023996148724E-2</c:v>
                </c:pt>
                <c:pt idx="90">
                  <c:v>6.7486080006347038E-3</c:v>
                </c:pt>
                <c:pt idx="92">
                  <c:v>-5.2264320038375445E-3</c:v>
                </c:pt>
                <c:pt idx="93">
                  <c:v>-1.2264320030226372E-3</c:v>
                </c:pt>
                <c:pt idx="94">
                  <c:v>-7.8038239953457378E-3</c:v>
                </c:pt>
                <c:pt idx="95">
                  <c:v>2.0196176003082655E-2</c:v>
                </c:pt>
                <c:pt idx="96">
                  <c:v>-1.3769520010100678E-3</c:v>
                </c:pt>
                <c:pt idx="97">
                  <c:v>5.6230479967780411E-3</c:v>
                </c:pt>
                <c:pt idx="98">
                  <c:v>5.6230479967780411E-3</c:v>
                </c:pt>
                <c:pt idx="99">
                  <c:v>1.4623048002249561E-2</c:v>
                </c:pt>
                <c:pt idx="100">
                  <c:v>1.7623047999222763E-2</c:v>
                </c:pt>
                <c:pt idx="101">
                  <c:v>1.9623047999630217E-2</c:v>
                </c:pt>
                <c:pt idx="102">
                  <c:v>-1.4657920037279837E-3</c:v>
                </c:pt>
                <c:pt idx="103">
                  <c:v>6.5342079979018308E-3</c:v>
                </c:pt>
                <c:pt idx="104">
                  <c:v>8.5342079983092844E-3</c:v>
                </c:pt>
                <c:pt idx="105">
                  <c:v>1.0534207998716738E-2</c:v>
                </c:pt>
                <c:pt idx="106">
                  <c:v>1.1534207995282486E-2</c:v>
                </c:pt>
                <c:pt idx="107">
                  <c:v>1.4534207999531645E-2</c:v>
                </c:pt>
                <c:pt idx="108">
                  <c:v>1.8534207993070595E-2</c:v>
                </c:pt>
                <c:pt idx="109">
                  <c:v>2.2534207993885502E-2</c:v>
                </c:pt>
                <c:pt idx="111">
                  <c:v>6.3565279997419566E-3</c:v>
                </c:pt>
                <c:pt idx="112">
                  <c:v>1.3356527997530065E-2</c:v>
                </c:pt>
                <c:pt idx="113">
                  <c:v>2.8356527996947989E-2</c:v>
                </c:pt>
                <c:pt idx="114">
                  <c:v>1.0499199997866526E-3</c:v>
                </c:pt>
                <c:pt idx="115">
                  <c:v>7.0499200010090135E-3</c:v>
                </c:pt>
                <c:pt idx="116">
                  <c:v>8.0499199975747615E-3</c:v>
                </c:pt>
                <c:pt idx="117">
                  <c:v>9.0499199941405095E-3</c:v>
                </c:pt>
                <c:pt idx="118">
                  <c:v>1.0049919997982215E-2</c:v>
                </c:pt>
                <c:pt idx="119">
                  <c:v>1.2049919998389669E-2</c:v>
                </c:pt>
                <c:pt idx="120">
                  <c:v>1.9049919996177778E-2</c:v>
                </c:pt>
                <c:pt idx="121">
                  <c:v>2.0049920000019483E-2</c:v>
                </c:pt>
                <c:pt idx="122">
                  <c:v>8.9610799986985512E-3</c:v>
                </c:pt>
                <c:pt idx="123">
                  <c:v>1.196108000294771E-2</c:v>
                </c:pt>
                <c:pt idx="124">
                  <c:v>1.5961080003762618E-2</c:v>
                </c:pt>
                <c:pt idx="125">
                  <c:v>1.9961080004577525E-2</c:v>
                </c:pt>
                <c:pt idx="126">
                  <c:v>2.1961079997709021E-2</c:v>
                </c:pt>
                <c:pt idx="127">
                  <c:v>1.1757407999539282E-2</c:v>
                </c:pt>
                <c:pt idx="128">
                  <c:v>-3.8157199960551225E-3</c:v>
                </c:pt>
                <c:pt idx="129">
                  <c:v>7.1842800025478937E-3</c:v>
                </c:pt>
                <c:pt idx="130">
                  <c:v>6.5999993239529431E-6</c:v>
                </c:pt>
                <c:pt idx="131">
                  <c:v>1.0066000031656586E-3</c:v>
                </c:pt>
                <c:pt idx="133">
                  <c:v>4.5223120032460429E-3</c:v>
                </c:pt>
                <c:pt idx="134">
                  <c:v>1.137605599797098E-2</c:v>
                </c:pt>
                <c:pt idx="135">
                  <c:v>1.7263424000702798E-2</c:v>
                </c:pt>
                <c:pt idx="136">
                  <c:v>-5.4480000108014792E-4</c:v>
                </c:pt>
                <c:pt idx="137">
                  <c:v>1.5340368001488969E-2</c:v>
                </c:pt>
                <c:pt idx="139">
                  <c:v>1.3373991998378187E-2</c:v>
                </c:pt>
                <c:pt idx="140">
                  <c:v>1.0539775998040568E-2</c:v>
                </c:pt>
                <c:pt idx="142">
                  <c:v>-6.7215200397185981E-4</c:v>
                </c:pt>
                <c:pt idx="143">
                  <c:v>6.1028560012346134E-3</c:v>
                </c:pt>
                <c:pt idx="144">
                  <c:v>2.6185680035268888E-3</c:v>
                </c:pt>
                <c:pt idx="145">
                  <c:v>1.1045439998270012E-2</c:v>
                </c:pt>
                <c:pt idx="147">
                  <c:v>-1.0626560033415444E-3</c:v>
                </c:pt>
                <c:pt idx="148">
                  <c:v>2.1894024001085199E-2</c:v>
                </c:pt>
                <c:pt idx="149">
                  <c:v>2.2021295997546986E-2</c:v>
                </c:pt>
                <c:pt idx="150">
                  <c:v>5.9324559988453984E-3</c:v>
                </c:pt>
                <c:pt idx="151">
                  <c:v>-5.2375919985934161E-3</c:v>
                </c:pt>
                <c:pt idx="152">
                  <c:v>8.4698959981324151E-3</c:v>
                </c:pt>
                <c:pt idx="153">
                  <c:v>1.0896767998929136E-2</c:v>
                </c:pt>
                <c:pt idx="154">
                  <c:v>7.7505119988927618E-3</c:v>
                </c:pt>
                <c:pt idx="157">
                  <c:v>2.0784136002475861E-2</c:v>
                </c:pt>
                <c:pt idx="158">
                  <c:v>1.481556000362616E-2</c:v>
                </c:pt>
                <c:pt idx="159">
                  <c:v>2.1535919950110838E-3</c:v>
                </c:pt>
                <c:pt idx="160">
                  <c:v>6.6662079916568473E-3</c:v>
                </c:pt>
                <c:pt idx="161">
                  <c:v>6.9154000011621974E-3</c:v>
                </c:pt>
                <c:pt idx="162">
                  <c:v>1.5920831996481866E-2</c:v>
                </c:pt>
                <c:pt idx="164">
                  <c:v>1.9049759997869842E-2</c:v>
                </c:pt>
                <c:pt idx="165">
                  <c:v>-1.6800800221972167E-4</c:v>
                </c:pt>
                <c:pt idx="166">
                  <c:v>3.6543120004353113E-3</c:v>
                </c:pt>
                <c:pt idx="171">
                  <c:v>-8.3304240033612587E-3</c:v>
                </c:pt>
                <c:pt idx="172">
                  <c:v>-5.5081039972719736E-3</c:v>
                </c:pt>
                <c:pt idx="173">
                  <c:v>-1.1181968002347276E-2</c:v>
                </c:pt>
                <c:pt idx="174">
                  <c:v>4.1185599548043683E-4</c:v>
                </c:pt>
                <c:pt idx="175">
                  <c:v>-8.8065600721165538E-4</c:v>
                </c:pt>
                <c:pt idx="176">
                  <c:v>-9.9694960008491762E-3</c:v>
                </c:pt>
                <c:pt idx="177">
                  <c:v>9.4573759997729212E-3</c:v>
                </c:pt>
                <c:pt idx="178">
                  <c:v>-1.3194240018492565E-3</c:v>
                </c:pt>
                <c:pt idx="179">
                  <c:v>2.1074480027891695E-3</c:v>
                </c:pt>
                <c:pt idx="182">
                  <c:v>-1.700776003417559E-3</c:v>
                </c:pt>
                <c:pt idx="183">
                  <c:v>1.3745623997237999E-2</c:v>
                </c:pt>
                <c:pt idx="184">
                  <c:v>4.3328479951014742E-3</c:v>
                </c:pt>
                <c:pt idx="185">
                  <c:v>6.3068559975363314E-3</c:v>
                </c:pt>
                <c:pt idx="186">
                  <c:v>6.0143439986859448E-3</c:v>
                </c:pt>
                <c:pt idx="187">
                  <c:v>6.2799680017633364E-3</c:v>
                </c:pt>
                <c:pt idx="188">
                  <c:v>1.4618000001064502E-2</c:v>
                </c:pt>
                <c:pt idx="189">
                  <c:v>3.81520799419377E-3</c:v>
                </c:pt>
                <c:pt idx="190">
                  <c:v>1.281520799966529E-2</c:v>
                </c:pt>
                <c:pt idx="191">
                  <c:v>1.3815207996231038E-2</c:v>
                </c:pt>
                <c:pt idx="192">
                  <c:v>7.4793759995372966E-3</c:v>
                </c:pt>
                <c:pt idx="193">
                  <c:v>1.4574951994291041E-2</c:v>
                </c:pt>
                <c:pt idx="194">
                  <c:v>1.7989927997405175E-2</c:v>
                </c:pt>
                <c:pt idx="203">
                  <c:v>2.4083984004391823E-2</c:v>
                </c:pt>
                <c:pt idx="204">
                  <c:v>3.7009239997132681E-2</c:v>
                </c:pt>
                <c:pt idx="205">
                  <c:v>2.2966191994783003E-2</c:v>
                </c:pt>
                <c:pt idx="206">
                  <c:v>1.6335647997038905E-2</c:v>
                </c:pt>
                <c:pt idx="210">
                  <c:v>3.2150607999938074E-2</c:v>
                </c:pt>
                <c:pt idx="211">
                  <c:v>2.428496799984714E-2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87-4636-8F6E-BFD782949AFE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(5)'!$J$21:$J$987</c:f>
              <c:numCache>
                <c:formatCode>General</c:formatCode>
                <c:ptCount val="967"/>
                <c:pt idx="16">
                  <c:v>9.9291360020288266E-3</c:v>
                </c:pt>
                <c:pt idx="17">
                  <c:v>1.0329135999199934E-2</c:v>
                </c:pt>
                <c:pt idx="22">
                  <c:v>1.597832799598109E-2</c:v>
                </c:pt>
                <c:pt idx="23">
                  <c:v>1.7978327996388543E-2</c:v>
                </c:pt>
                <c:pt idx="195">
                  <c:v>9.0543839978636242E-3</c:v>
                </c:pt>
                <c:pt idx="196">
                  <c:v>9.3543839975609444E-3</c:v>
                </c:pt>
                <c:pt idx="197">
                  <c:v>7.6900559943169355E-3</c:v>
                </c:pt>
                <c:pt idx="198">
                  <c:v>8.2900559937115759E-3</c:v>
                </c:pt>
                <c:pt idx="199">
                  <c:v>1.022749600087991E-2</c:v>
                </c:pt>
                <c:pt idx="200">
                  <c:v>1.3227495997853111E-2</c:v>
                </c:pt>
                <c:pt idx="201">
                  <c:v>1.4421888001379557E-2</c:v>
                </c:pt>
                <c:pt idx="202">
                  <c:v>1.6721888001484331E-2</c:v>
                </c:pt>
                <c:pt idx="207">
                  <c:v>1.6550623993680347E-2</c:v>
                </c:pt>
                <c:pt idx="208">
                  <c:v>1.6750623995903879E-2</c:v>
                </c:pt>
                <c:pt idx="212">
                  <c:v>2.9865247997804545E-2</c:v>
                </c:pt>
                <c:pt idx="213">
                  <c:v>2.8453352002543397E-2</c:v>
                </c:pt>
                <c:pt idx="217">
                  <c:v>3.7386495998362079E-2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87-4636-8F6E-BFD782949AFE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(5)'!$K$21:$K$987</c:f>
              <c:numCache>
                <c:formatCode>General</c:formatCode>
                <c:ptCount val="967"/>
                <c:pt idx="209">
                  <c:v>1.7823895999754313E-2</c:v>
                </c:pt>
                <c:pt idx="214">
                  <c:v>3.2788368000183254E-2</c:v>
                </c:pt>
                <c:pt idx="215">
                  <c:v>3.6492103994532954E-2</c:v>
                </c:pt>
                <c:pt idx="216">
                  <c:v>3.6782103998120874E-2</c:v>
                </c:pt>
                <c:pt idx="218">
                  <c:v>4.043509599432582E-2</c:v>
                </c:pt>
                <c:pt idx="219">
                  <c:v>4.1893391993653495E-2</c:v>
                </c:pt>
                <c:pt idx="220">
                  <c:v>4.527575199608691E-2</c:v>
                </c:pt>
                <c:pt idx="221">
                  <c:v>4.5690586695855018E-2</c:v>
                </c:pt>
                <c:pt idx="222">
                  <c:v>4.8933471996861044E-2</c:v>
                </c:pt>
                <c:pt idx="223">
                  <c:v>5.1990135994856246E-2</c:v>
                </c:pt>
                <c:pt idx="224">
                  <c:v>5.3135847992962226E-2</c:v>
                </c:pt>
                <c:pt idx="225">
                  <c:v>5.3290399999241345E-2</c:v>
                </c:pt>
                <c:pt idx="226">
                  <c:v>5.4264567996142432E-2</c:v>
                </c:pt>
                <c:pt idx="227">
                  <c:v>5.4762512001616415E-2</c:v>
                </c:pt>
                <c:pt idx="228">
                  <c:v>5.6080720001773443E-2</c:v>
                </c:pt>
                <c:pt idx="229">
                  <c:v>5.5262951995246112E-2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87-4636-8F6E-BFD782949AFE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post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(5)'!$L$21:$L$987</c:f>
              <c:numCache>
                <c:formatCode>General</c:formatCode>
                <c:ptCount val="967"/>
                <c:pt idx="230">
                  <c:v>5.4544591999729164E-2</c:v>
                </c:pt>
                <c:pt idx="231">
                  <c:v>5.6745312002021819E-2</c:v>
                </c:pt>
                <c:pt idx="232">
                  <c:v>6.1247160003404133E-2</c:v>
                </c:pt>
                <c:pt idx="233">
                  <c:v>5.2526952000334859E-2</c:v>
                </c:pt>
                <c:pt idx="234">
                  <c:v>6.6212687997904141E-2</c:v>
                </c:pt>
                <c:pt idx="235">
                  <c:v>6.7294919994310476E-2</c:v>
                </c:pt>
                <c:pt idx="236">
                  <c:v>6.5209559994400479E-2</c:v>
                </c:pt>
                <c:pt idx="237">
                  <c:v>6.8218120002711657E-2</c:v>
                </c:pt>
                <c:pt idx="238">
                  <c:v>6.6647928004385903E-2</c:v>
                </c:pt>
                <c:pt idx="239">
                  <c:v>7.3185943998396397E-2</c:v>
                </c:pt>
                <c:pt idx="240">
                  <c:v>7.2993432004295755E-2</c:v>
                </c:pt>
                <c:pt idx="241">
                  <c:v>7.2097247997589875E-2</c:v>
                </c:pt>
                <c:pt idx="242">
                  <c:v>6.5804735997517128E-2</c:v>
                </c:pt>
                <c:pt idx="243">
                  <c:v>7.2542768000857905E-2</c:v>
                </c:pt>
                <c:pt idx="244">
                  <c:v>7.5300327996956185E-2</c:v>
                </c:pt>
                <c:pt idx="245">
                  <c:v>7.5300327996956185E-2</c:v>
                </c:pt>
                <c:pt idx="246">
                  <c:v>7.2882560001744423E-2</c:v>
                </c:pt>
                <c:pt idx="247">
                  <c:v>7.2882560001744423E-2</c:v>
                </c:pt>
                <c:pt idx="248">
                  <c:v>7.9169768003339414E-2</c:v>
                </c:pt>
                <c:pt idx="249">
                  <c:v>7.8396639997663442E-2</c:v>
                </c:pt>
                <c:pt idx="250">
                  <c:v>7.828796799731208E-2</c:v>
                </c:pt>
                <c:pt idx="251">
                  <c:v>8.0108232003112789E-2</c:v>
                </c:pt>
                <c:pt idx="252">
                  <c:v>8.3502784000302199E-2</c:v>
                </c:pt>
                <c:pt idx="253">
                  <c:v>8.5671503999037668E-2</c:v>
                </c:pt>
                <c:pt idx="254">
                  <c:v>8.5994847999245394E-2</c:v>
                </c:pt>
                <c:pt idx="255">
                  <c:v>8.7277079997875262E-2</c:v>
                </c:pt>
                <c:pt idx="256">
                  <c:v>8.7277079997875262E-2</c:v>
                </c:pt>
                <c:pt idx="257">
                  <c:v>8.8663407994317822E-2</c:v>
                </c:pt>
                <c:pt idx="258">
                  <c:v>8.9351512004213873E-2</c:v>
                </c:pt>
                <c:pt idx="259">
                  <c:v>9.3185279998579063E-2</c:v>
                </c:pt>
                <c:pt idx="260">
                  <c:v>9.8302879996481352E-2</c:v>
                </c:pt>
                <c:pt idx="261">
                  <c:v>0.1007884720020229</c:v>
                </c:pt>
                <c:pt idx="262">
                  <c:v>0.10205058399878908</c:v>
                </c:pt>
                <c:pt idx="263">
                  <c:v>0.10266977600258542</c:v>
                </c:pt>
                <c:pt idx="264">
                  <c:v>0.10266977600258542</c:v>
                </c:pt>
                <c:pt idx="265">
                  <c:v>0.10463339999841992</c:v>
                </c:pt>
                <c:pt idx="266">
                  <c:v>0.10325673599436413</c:v>
                </c:pt>
                <c:pt idx="267">
                  <c:v>0.10522545599815203</c:v>
                </c:pt>
                <c:pt idx="268">
                  <c:v>0.10594116799620679</c:v>
                </c:pt>
                <c:pt idx="269">
                  <c:v>0.1065523279903573</c:v>
                </c:pt>
                <c:pt idx="270">
                  <c:v>0.10623248800402507</c:v>
                </c:pt>
                <c:pt idx="271">
                  <c:v>0.10669855199375888</c:v>
                </c:pt>
                <c:pt idx="272">
                  <c:v>0.1069985519934562</c:v>
                </c:pt>
                <c:pt idx="273">
                  <c:v>0.10749855199537706</c:v>
                </c:pt>
                <c:pt idx="274">
                  <c:v>0.10386113599815872</c:v>
                </c:pt>
                <c:pt idx="275">
                  <c:v>0.10830665600224165</c:v>
                </c:pt>
                <c:pt idx="276">
                  <c:v>0.10825584799749777</c:v>
                </c:pt>
                <c:pt idx="277">
                  <c:v>0.10807787199883023</c:v>
                </c:pt>
                <c:pt idx="278">
                  <c:v>0.11006301599991275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87-4636-8F6E-BFD782949AFE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87-4636-8F6E-BFD782949AFE}"/>
            </c:ext>
          </c:extLst>
        </c:ser>
        <c:ser>
          <c:idx val="7"/>
          <c:order val="6"/>
          <c:tx>
            <c:strRef>
              <c:f>'A (5)'!$AX$1</c:f>
              <c:strCache>
                <c:ptCount val="1"/>
                <c:pt idx="0">
                  <c:v>G &amp; M (2004)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(5)'!$AX$2:$AX$95</c:f>
              <c:numCache>
                <c:formatCode>General</c:formatCode>
                <c:ptCount val="94"/>
                <c:pt idx="0">
                  <c:v>7.4313073138603206E-2</c:v>
                </c:pt>
                <c:pt idx="1">
                  <c:v>6.7264434863682179E-2</c:v>
                </c:pt>
                <c:pt idx="2">
                  <c:v>6.084348215172769E-2</c:v>
                </c:pt>
                <c:pt idx="3">
                  <c:v>5.5012095030662657E-2</c:v>
                </c:pt>
                <c:pt idx="4">
                  <c:v>4.9722250117041303E-2</c:v>
                </c:pt>
                <c:pt idx="5">
                  <c:v>4.4925250552003818E-2</c:v>
                </c:pt>
                <c:pt idx="6">
                  <c:v>4.0576100913487199E-2</c:v>
                </c:pt>
                <c:pt idx="7">
                  <c:v>3.6634993542427642E-2</c:v>
                </c:pt>
                <c:pt idx="8">
                  <c:v>3.306735072611882E-2</c:v>
                </c:pt>
                <c:pt idx="9">
                  <c:v>2.9843256236043697E-2</c:v>
                </c:pt>
                <c:pt idx="10">
                  <c:v>2.6936693693251343E-2</c:v>
                </c:pt>
                <c:pt idx="11">
                  <c:v>2.4324781305946282E-2</c:v>
                </c:pt>
                <c:pt idx="12">
                  <c:v>2.1987080435211845E-2</c:v>
                </c:pt>
                <c:pt idx="13">
                  <c:v>1.9904998924258278E-2</c:v>
                </c:pt>
                <c:pt idx="14">
                  <c:v>1.8061279711185922E-2</c:v>
                </c:pt>
                <c:pt idx="15">
                  <c:v>1.6439552616486979E-2</c:v>
                </c:pt>
                <c:pt idx="16">
                  <c:v>1.5023928892596888E-2</c:v>
                </c:pt>
                <c:pt idx="17">
                  <c:v>1.3798627087510236E-2</c:v>
                </c:pt>
                <c:pt idx="18">
                  <c:v>1.2747626095399877E-2</c:v>
                </c:pt>
                <c:pt idx="19">
                  <c:v>1.185434227691259E-2</c:v>
                </c:pt>
                <c:pt idx="20">
                  <c:v>1.1101325302941356E-2</c:v>
                </c:pt>
                <c:pt idx="21">
                  <c:v>1.0469970422423576E-2</c:v>
                </c:pt>
                <c:pt idx="22">
                  <c:v>9.9402611173254486E-3</c:v>
                </c:pt>
                <c:pt idx="23">
                  <c:v>9.4905889889362657E-3</c:v>
                </c:pt>
                <c:pt idx="24">
                  <c:v>9.0977495103310227E-3</c:v>
                </c:pt>
                <c:pt idx="25">
                  <c:v>8.7372943141295432E-3</c:v>
                </c:pt>
                <c:pt idx="26">
                  <c:v>8.3845598675571197E-3</c:v>
                </c:pt>
                <c:pt idx="27">
                  <c:v>8.0169172390573123E-3</c:v>
                </c:pt>
                <c:pt idx="28">
                  <c:v>7.6180785911616226E-3</c:v>
                </c:pt>
                <c:pt idx="29">
                  <c:v>7.1854764358693854E-3</c:v>
                </c:pt>
                <c:pt idx="30">
                  <c:v>6.7412419810508831E-3</c:v>
                </c:pt>
                <c:pt idx="31">
                  <c:v>6.3449837575646796E-3</c:v>
                </c:pt>
                <c:pt idx="32">
                  <c:v>6.1015871147514604E-3</c:v>
                </c:pt>
                <c:pt idx="33">
                  <c:v>6.1529990014650895E-3</c:v>
                </c:pt>
                <c:pt idx="34">
                  <c:v>6.6487592213354419E-3</c:v>
                </c:pt>
                <c:pt idx="35">
                  <c:v>7.7078745131829197E-3</c:v>
                </c:pt>
                <c:pt idx="36">
                  <c:v>9.3951024369709011E-3</c:v>
                </c:pt>
                <c:pt idx="37">
                  <c:v>1.1721947748445632E-2</c:v>
                </c:pt>
                <c:pt idx="38">
                  <c:v>1.4663235909652725E-2</c:v>
                </c:pt>
                <c:pt idx="39">
                  <c:v>1.8175378490213299E-2</c:v>
                </c:pt>
                <c:pt idx="40">
                  <c:v>2.2209292251994181E-2</c:v>
                </c:pt>
                <c:pt idx="41">
                  <c:v>2.6717440986677839E-2</c:v>
                </c:pt>
                <c:pt idx="42">
                  <c:v>3.1656836383002082E-2</c:v>
                </c:pt>
                <c:pt idx="43">
                  <c:v>3.6989809575413257E-2</c:v>
                </c:pt>
                <c:pt idx="44">
                  <c:v>4.2683736696220005E-2</c:v>
                </c:pt>
                <c:pt idx="45">
                  <c:v>4.8710359115162132E-2</c:v>
                </c:pt>
                <c:pt idx="46">
                  <c:v>5.5045005683013265E-2</c:v>
                </c:pt>
                <c:pt idx="47">
                  <c:v>6.1665851720608268E-2</c:v>
                </c:pt>
                <c:pt idx="48">
                  <c:v>6.8553265199406924E-2</c:v>
                </c:pt>
                <c:pt idx="49">
                  <c:v>7.5689246473225447E-2</c:v>
                </c:pt>
                <c:pt idx="50">
                  <c:v>8.3056945041104918E-2</c:v>
                </c:pt>
                <c:pt idx="51">
                  <c:v>9.0640230486998E-2</c:v>
                </c:pt>
                <c:pt idx="52">
                  <c:v>9.842330042560142E-2</c:v>
                </c:pt>
                <c:pt idx="53">
                  <c:v>0.10639031755758982</c:v>
                </c:pt>
                <c:pt idx="54">
                  <c:v>0.11452507287383211</c:v>
                </c:pt>
                <c:pt idx="55">
                  <c:v>0.12281067097303847</c:v>
                </c:pt>
                <c:pt idx="56">
                  <c:v>0.13122923220887547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87-4636-8F6E-BFD782949AFE}"/>
            </c:ext>
          </c:extLst>
        </c:ser>
        <c:ser>
          <c:idx val="6"/>
          <c:order val="7"/>
          <c:tx>
            <c:strRef>
              <c:f>'A (6)'!$AX$1</c:f>
              <c:strCache>
                <c:ptCount val="1"/>
                <c:pt idx="0">
                  <c:v>This study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(6)'!$AX$2:$AX$65</c:f>
              <c:numCache>
                <c:formatCode>General</c:formatCode>
                <c:ptCount val="64"/>
                <c:pt idx="0">
                  <c:v>8.0871100540820792E-2</c:v>
                </c:pt>
                <c:pt idx="1">
                  <c:v>7.3455959120307668E-2</c:v>
                </c:pt>
                <c:pt idx="2">
                  <c:v>6.6381829795200215E-2</c:v>
                </c:pt>
                <c:pt idx="3">
                  <c:v>5.9687704416878325E-2</c:v>
                </c:pt>
                <c:pt idx="4">
                  <c:v>5.3400305512033938E-2</c:v>
                </c:pt>
                <c:pt idx="5">
                  <c:v>4.7538264034495889E-2</c:v>
                </c:pt>
                <c:pt idx="6">
                  <c:v>4.2114911891611102E-2</c:v>
                </c:pt>
                <c:pt idx="7">
                  <c:v>3.7140101485525753E-2</c:v>
                </c:pt>
                <c:pt idx="8">
                  <c:v>3.2621370859314096E-2</c:v>
                </c:pt>
                <c:pt idx="9">
                  <c:v>2.8564656907949133E-2</c:v>
                </c:pt>
                <c:pt idx="10">
                  <c:v>2.4974652365728805E-2</c:v>
                </c:pt>
                <c:pt idx="11">
                  <c:v>2.1854833162895881E-2</c:v>
                </c:pt>
                <c:pt idx="12">
                  <c:v>1.9207139894798605E-2</c:v>
                </c:pt>
                <c:pt idx="13">
                  <c:v>1.703123478756037E-2</c:v>
                </c:pt>
                <c:pt idx="14">
                  <c:v>1.5323142332202274E-2</c:v>
                </c:pt>
                <c:pt idx="15">
                  <c:v>1.407292562441431E-2</c:v>
                </c:pt>
                <c:pt idx="16">
                  <c:v>1.326086787471095E-2</c:v>
                </c:pt>
                <c:pt idx="17">
                  <c:v>1.2851441736197927E-2</c:v>
                </c:pt>
                <c:pt idx="18">
                  <c:v>1.278436182941566E-2</c:v>
                </c:pt>
                <c:pt idx="19">
                  <c:v>1.2963007564091853E-2</c:v>
                </c:pt>
                <c:pt idx="20">
                  <c:v>1.3244196403038913E-2</c:v>
                </c:pt>
                <c:pt idx="21">
                  <c:v>1.3441344017425323E-2</c:v>
                </c:pt>
                <c:pt idx="22">
                  <c:v>1.3360054371903855E-2</c:v>
                </c:pt>
                <c:pt idx="23">
                  <c:v>1.2868921495809763E-2</c:v>
                </c:pt>
                <c:pt idx="24">
                  <c:v>1.1960838479767496E-2</c:v>
                </c:pt>
                <c:pt idx="25">
                  <c:v>1.0747643783746369E-2</c:v>
                </c:pt>
                <c:pt idx="26">
                  <c:v>9.3977868460320864E-3</c:v>
                </c:pt>
                <c:pt idx="27">
                  <c:v>8.0755826744755253E-3</c:v>
                </c:pt>
                <c:pt idx="28">
                  <c:v>6.9127176473448128E-3</c:v>
                </c:pt>
                <c:pt idx="29">
                  <c:v>6.0048489542917144E-3</c:v>
                </c:pt>
                <c:pt idx="30">
                  <c:v>5.418327339008034E-3</c:v>
                </c:pt>
                <c:pt idx="31">
                  <c:v>5.1984116682879961E-3</c:v>
                </c:pt>
                <c:pt idx="32">
                  <c:v>5.3760014768909504E-3</c:v>
                </c:pt>
                <c:pt idx="33">
                  <c:v>5.9724717114587201E-3</c:v>
                </c:pt>
                <c:pt idx="34">
                  <c:v>7.0029504952023973E-3</c:v>
                </c:pt>
                <c:pt idx="35">
                  <c:v>8.4784727060958805E-3</c:v>
                </c:pt>
                <c:pt idx="36">
                  <c:v>1.040736860752629E-2</c:v>
                </c:pt>
                <c:pt idx="37">
                  <c:v>1.2796135953639126E-2</c:v>
                </c:pt>
                <c:pt idx="38">
                  <c:v>1.5649929278957683E-2</c:v>
                </c:pt>
                <c:pt idx="39">
                  <c:v>1.8972714931846053E-2</c:v>
                </c:pt>
                <c:pt idx="40">
                  <c:v>2.276709177616703E-2</c:v>
                </c:pt>
                <c:pt idx="41">
                  <c:v>2.7033728363034418E-2</c:v>
                </c:pt>
                <c:pt idx="42">
                  <c:v>3.1770274939183864E-2</c:v>
                </c:pt>
                <c:pt idx="43">
                  <c:v>3.6969466663127816E-2</c:v>
                </c:pt>
                <c:pt idx="44">
                  <c:v>4.2615961134962521E-2</c:v>
                </c:pt>
                <c:pt idx="45">
                  <c:v>4.8681260724111816E-2</c:v>
                </c:pt>
                <c:pt idx="46">
                  <c:v>5.5115954949374421E-2</c:v>
                </c:pt>
                <c:pt idx="47">
                  <c:v>6.1838981007077971E-2</c:v>
                </c:pt>
                <c:pt idx="48">
                  <c:v>6.872598320724424E-2</c:v>
                </c:pt>
                <c:pt idx="49">
                  <c:v>7.560519908450411E-2</c:v>
                </c:pt>
                <c:pt idx="50">
                  <c:v>8.227837549592637E-2</c:v>
                </c:pt>
                <c:pt idx="51">
                  <c:v>8.8580302228034841E-2</c:v>
                </c:pt>
                <c:pt idx="52">
                  <c:v>9.4451843833067747E-2</c:v>
                </c:pt>
                <c:pt idx="53">
                  <c:v>9.9964108344679045E-2</c:v>
                </c:pt>
                <c:pt idx="54">
                  <c:v>0.10527208224248287</c:v>
                </c:pt>
                <c:pt idx="55">
                  <c:v>0.11054694516241922</c:v>
                </c:pt>
                <c:pt idx="56">
                  <c:v>0.11593446801035401</c:v>
                </c:pt>
                <c:pt idx="57">
                  <c:v>0.12154378477413551</c:v>
                </c:pt>
                <c:pt idx="58">
                  <c:v>0.12745162250926639</c:v>
                </c:pt>
                <c:pt idx="59">
                  <c:v>0.13371052426586905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87-4636-8F6E-BFD782949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86832"/>
        <c:axId val="1"/>
      </c:scatterChart>
      <c:valAx>
        <c:axId val="78498683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3401534526854"/>
              <c:y val="0.93842467967366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938618925831201E-3"/>
              <c:y val="0.42118278318658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86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214833759590794"/>
          <c:y val="0.93842467967366139"/>
          <c:w val="0.6253196930946292"/>
          <c:h val="4.92610837438424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Quadratic-fit residuals</a:t>
            </a:r>
          </a:p>
        </c:rich>
      </c:tx>
      <c:layout>
        <c:manualLayout>
          <c:xMode val="edge"/>
          <c:yMode val="edge"/>
          <c:x val="0.38594192304211311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49387543380317E-2"/>
          <c:y val="0.17037098658487626"/>
          <c:w val="0.8779846534528436"/>
          <c:h val="0.62963190694410787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(5)'!$AC$19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(5)'!$AC$21:$AC$298</c:f>
              <c:numCache>
                <c:formatCode>0.00E+00</c:formatCode>
                <c:ptCount val="278"/>
                <c:pt idx="0">
                  <c:v>-8.5548615201165717E-3</c:v>
                </c:pt>
                <c:pt idx="1">
                  <c:v>-8.3171025502577073E-4</c:v>
                </c:pt>
                <c:pt idx="2">
                  <c:v>-6.4858995260395486E-3</c:v>
                </c:pt>
                <c:pt idx="3">
                  <c:v>-4.4639026221175646E-3</c:v>
                </c:pt>
                <c:pt idx="4">
                  <c:v>1.4778233108811434E-4</c:v>
                </c:pt>
                <c:pt idx="5">
                  <c:v>-8.3395402403580246E-4</c:v>
                </c:pt>
                <c:pt idx="6">
                  <c:v>4.8629819827673863E-3</c:v>
                </c:pt>
                <c:pt idx="29">
                  <c:v>4.3800945822628987E-3</c:v>
                </c:pt>
                <c:pt idx="66">
                  <c:v>1.3397959639014438E-2</c:v>
                </c:pt>
                <c:pt idx="82">
                  <c:v>9.2138117309183525E-3</c:v>
                </c:pt>
                <c:pt idx="91">
                  <c:v>2.455148569935158E-3</c:v>
                </c:pt>
                <c:pt idx="110">
                  <c:v>1.1217912434049543E-2</c:v>
                </c:pt>
                <c:pt idx="131">
                  <c:v>-7.991387459341465E-6</c:v>
                </c:pt>
                <c:pt idx="138">
                  <c:v>1.0561477108675957E-2</c:v>
                </c:pt>
                <c:pt idx="141">
                  <c:v>6.0736552804376053E-3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F1-46FD-A59E-3DFAFED27AFC}"/>
            </c:ext>
          </c:extLst>
        </c:ser>
        <c:ser>
          <c:idx val="0"/>
          <c:order val="1"/>
          <c:tx>
            <c:strRef>
              <c:f>'A (5)'!$AD$19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(5)'!$AD$21:$AD$987</c:f>
              <c:numCache>
                <c:formatCode>General</c:formatCode>
                <c:ptCount val="967"/>
                <c:pt idx="8" formatCode="0.00E+00">
                  <c:v>-1.9262202061372088E-3</c:v>
                </c:pt>
                <c:pt idx="9" formatCode="0.00E+00">
                  <c:v>-2.913374892322085E-3</c:v>
                </c:pt>
                <c:pt idx="11" formatCode="0.00E+00">
                  <c:v>-1.1905120833388147E-2</c:v>
                </c:pt>
                <c:pt idx="13" formatCode="0.00E+00">
                  <c:v>5.6287972087252841E-3</c:v>
                </c:pt>
                <c:pt idx="14" formatCode="0.00E+00">
                  <c:v>6.041630674303221E-3</c:v>
                </c:pt>
                <c:pt idx="15" formatCode="0.00E+00">
                  <c:v>6.3544625411573706E-3</c:v>
                </c:pt>
                <c:pt idx="18" formatCode="0.00E+00">
                  <c:v>8.9625137530207864E-3</c:v>
                </c:pt>
                <c:pt idx="19" formatCode="0.00E+00">
                  <c:v>9.9625137495865344E-3</c:v>
                </c:pt>
                <c:pt idx="20" formatCode="0.00E+00">
                  <c:v>1.2475513756315806E-2</c:v>
                </c:pt>
                <c:pt idx="21" formatCode="0.00E+00">
                  <c:v>6.388338892250529E-3</c:v>
                </c:pt>
                <c:pt idx="24" formatCode="0.00E+00">
                  <c:v>1.622200380811329E-2</c:v>
                </c:pt>
                <c:pt idx="25" formatCode="0.00E+00">
                  <c:v>1.8135003808171964E-2</c:v>
                </c:pt>
                <c:pt idx="33" formatCode="0.00E+00">
                  <c:v>1.6887565639297317E-2</c:v>
                </c:pt>
                <c:pt idx="34" formatCode="0.00E+00">
                  <c:v>2.3887565637085426E-2</c:v>
                </c:pt>
                <c:pt idx="35" formatCode="0.00E+00">
                  <c:v>2.4887565633651174E-2</c:v>
                </c:pt>
                <c:pt idx="36" formatCode="0.00E+00">
                  <c:v>4.7991600532596808E-3</c:v>
                </c:pt>
                <c:pt idx="37" formatCode="0.00E+00">
                  <c:v>6.7991600536671344E-3</c:v>
                </c:pt>
                <c:pt idx="38" formatCode="0.00E+00">
                  <c:v>7.7991600502328824E-3</c:v>
                </c:pt>
                <c:pt idx="39" formatCode="0.00E+00">
                  <c:v>2.3799160053492512E-2</c:v>
                </c:pt>
                <c:pt idx="40" formatCode="0.00E+00">
                  <c:v>2.3799160053492512E-2</c:v>
                </c:pt>
                <c:pt idx="41" formatCode="0.00E+00">
                  <c:v>2.5799160053899966E-2</c:v>
                </c:pt>
                <c:pt idx="42" formatCode="0.00E+00">
                  <c:v>5.7107528722584698E-3</c:v>
                </c:pt>
                <c:pt idx="43" formatCode="0.00E+00">
                  <c:v>6.7107528761001754E-3</c:v>
                </c:pt>
                <c:pt idx="44" formatCode="0.00E+00">
                  <c:v>1.0710752869639125E-2</c:v>
                </c:pt>
                <c:pt idx="45" formatCode="0.00E+00">
                  <c:v>1.0710752869639125E-2</c:v>
                </c:pt>
                <c:pt idx="46" formatCode="0.00E+00">
                  <c:v>2.0710752871676393E-2</c:v>
                </c:pt>
                <c:pt idx="47" formatCode="0.00E+00">
                  <c:v>2.3710752875925552E-2</c:v>
                </c:pt>
                <c:pt idx="48" formatCode="0.00E+00">
                  <c:v>2.47107528724913E-2</c:v>
                </c:pt>
                <c:pt idx="49" formatCode="0.00E+00">
                  <c:v>1.9622344089017731E-2</c:v>
                </c:pt>
                <c:pt idx="50" formatCode="0.00E+00">
                  <c:v>2.1622344082149227E-2</c:v>
                </c:pt>
                <c:pt idx="51" formatCode="0.00E+00">
                  <c:v>2.362234408255668E-2</c:v>
                </c:pt>
                <c:pt idx="52" formatCode="0.00E+00">
                  <c:v>2.4622344086398386E-2</c:v>
                </c:pt>
                <c:pt idx="53" formatCode="0.00E+00">
                  <c:v>2.2404662144585155E-2</c:v>
                </c:pt>
                <c:pt idx="54" formatCode="0.00E+00">
                  <c:v>2.4404662144992609E-2</c:v>
                </c:pt>
                <c:pt idx="55" formatCode="0.00E+00">
                  <c:v>2.740466214196581E-2</c:v>
                </c:pt>
                <c:pt idx="56" formatCode="0.00E+00">
                  <c:v>4.3162514333251571E-3</c:v>
                </c:pt>
                <c:pt idx="57" formatCode="0.00E+00">
                  <c:v>7.3162514302983588E-3</c:v>
                </c:pt>
                <c:pt idx="58" formatCode="0.00E+00">
                  <c:v>8.3162514341400644E-3</c:v>
                </c:pt>
                <c:pt idx="59" formatCode="0.00E+00">
                  <c:v>1.0316251434547518E-2</c:v>
                </c:pt>
                <c:pt idx="60" formatCode="0.00E+00">
                  <c:v>1.1316251431113266E-2</c:v>
                </c:pt>
                <c:pt idx="61" formatCode="0.00E+00">
                  <c:v>1.4316251435362425E-2</c:v>
                </c:pt>
                <c:pt idx="62" formatCode="0.00E+00">
                  <c:v>1.7316251432335627E-2</c:v>
                </c:pt>
                <c:pt idx="63" formatCode="0.00E+00">
                  <c:v>-3.9489902840314896E-3</c:v>
                </c:pt>
                <c:pt idx="64" formatCode="0.00E+00">
                  <c:v>1.0510097133491659E-3</c:v>
                </c:pt>
                <c:pt idx="65" formatCode="0.00E+00">
                  <c:v>1.3051009715793888E-2</c:v>
                </c:pt>
                <c:pt idx="67" formatCode="0.00E+00">
                  <c:v>1.3503850099246158E-3</c:v>
                </c:pt>
                <c:pt idx="68" formatCode="0.00E+00">
                  <c:v>5.350385010739523E-3</c:v>
                </c:pt>
                <c:pt idx="69" formatCode="0.00E+00">
                  <c:v>1.0350385008120178E-2</c:v>
                </c:pt>
                <c:pt idx="70" formatCode="0.00E+00">
                  <c:v>1.5350385005500834E-2</c:v>
                </c:pt>
                <c:pt idx="71" formatCode="0.00E+00">
                  <c:v>5.8538321531463929E-3</c:v>
                </c:pt>
                <c:pt idx="72" formatCode="0.00E+00">
                  <c:v>1.0853832157803006E-2</c:v>
                </c:pt>
                <c:pt idx="73" formatCode="0.00E+00">
                  <c:v>3.7653897476719808E-3</c:v>
                </c:pt>
                <c:pt idx="74" formatCode="0.00E+00">
                  <c:v>5.7653897480794344E-3</c:v>
                </c:pt>
                <c:pt idx="75" formatCode="0.00E+00">
                  <c:v>1.6765389746682451E-2</c:v>
                </c:pt>
                <c:pt idx="76" formatCode="0.00E+00">
                  <c:v>-3.7758970713014091E-4</c:v>
                </c:pt>
                <c:pt idx="77" formatCode="0.00E+00">
                  <c:v>5.1731525596543995E-3</c:v>
                </c:pt>
                <c:pt idx="78" formatCode="0.00E+00">
                  <c:v>-1.7187097783424893E-3</c:v>
                </c:pt>
                <c:pt idx="79" formatCode="0.00E+00">
                  <c:v>9.0978096078520691E-3</c:v>
                </c:pt>
                <c:pt idx="80" formatCode="0.00E+00">
                  <c:v>5.8800910255971343E-3</c:v>
                </c:pt>
                <c:pt idx="81" formatCode="0.00E+00">
                  <c:v>1.1647245264939364E-2</c:v>
                </c:pt>
                <c:pt idx="83" formatCode="0.00E+00">
                  <c:v>-2.8748375580933275E-3</c:v>
                </c:pt>
                <c:pt idx="84" formatCode="0.00E+00">
                  <c:v>3.9074323894630484E-3</c:v>
                </c:pt>
                <c:pt idx="85" formatCode="0.00E+00">
                  <c:v>1.6384242015693003E-2</c:v>
                </c:pt>
                <c:pt idx="86" formatCode="0.00E+00">
                  <c:v>6.2955488455628174E-3</c:v>
                </c:pt>
                <c:pt idx="87" formatCode="0.00E+00">
                  <c:v>1.5416578086223955E-2</c:v>
                </c:pt>
                <c:pt idx="88" formatCode="0.00E+00">
                  <c:v>-3.4786507222176548E-3</c:v>
                </c:pt>
                <c:pt idx="89" formatCode="0.00E+00">
                  <c:v>1.7803274681923723E-2</c:v>
                </c:pt>
                <c:pt idx="90" formatCode="0.00E+00">
                  <c:v>5.7465092102347032E-3</c:v>
                </c:pt>
                <c:pt idx="92" formatCode="0.00E+00">
                  <c:v>-6.2264504502375449E-3</c:v>
                </c:pt>
                <c:pt idx="93" formatCode="0.00E+00">
                  <c:v>-2.2264504494226372E-3</c:v>
                </c:pt>
                <c:pt idx="94" formatCode="0.00E+00">
                  <c:v>-8.8124170714457377E-3</c:v>
                </c:pt>
                <c:pt idx="95" formatCode="0.00E+00">
                  <c:v>1.9187582926982655E-2</c:v>
                </c:pt>
                <c:pt idx="96" formatCode="0.00E+00">
                  <c:v>-2.3862559360350675E-3</c:v>
                </c:pt>
                <c:pt idx="97" formatCode="0.00E+00">
                  <c:v>4.6137440617530414E-3</c:v>
                </c:pt>
                <c:pt idx="98" formatCode="0.00E+00">
                  <c:v>4.6137440617530414E-3</c:v>
                </c:pt>
                <c:pt idx="99" formatCode="0.00E+00">
                  <c:v>1.3613744067224562E-2</c:v>
                </c:pt>
                <c:pt idx="100" formatCode="0.00E+00">
                  <c:v>1.6613744064197761E-2</c:v>
                </c:pt>
                <c:pt idx="101" formatCode="0.00E+00">
                  <c:v>1.8613744064605215E-2</c:v>
                </c:pt>
                <c:pt idx="102" formatCode="0.00E+00">
                  <c:v>-2.4752693541279834E-3</c:v>
                </c:pt>
                <c:pt idx="103" formatCode="0.00E+00">
                  <c:v>5.5247306475018311E-3</c:v>
                </c:pt>
                <c:pt idx="104" formatCode="0.00E+00">
                  <c:v>7.5247306479092847E-3</c:v>
                </c:pt>
                <c:pt idx="105" formatCode="0.00E+00">
                  <c:v>9.5247306483167374E-3</c:v>
                </c:pt>
                <c:pt idx="106" formatCode="0.00E+00">
                  <c:v>1.0524730644882485E-2</c:v>
                </c:pt>
                <c:pt idx="107" formatCode="0.00E+00">
                  <c:v>1.3524730649131645E-2</c:v>
                </c:pt>
                <c:pt idx="108" formatCode="0.00E+00">
                  <c:v>1.7524730642670596E-2</c:v>
                </c:pt>
                <c:pt idx="109" formatCode="0.00E+00">
                  <c:v>2.1524730643485503E-2</c:v>
                </c:pt>
                <c:pt idx="111" formatCode="0.00E+00">
                  <c:v>5.3466990148419566E-3</c:v>
                </c:pt>
                <c:pt idx="112" formatCode="0.00E+00">
                  <c:v>1.2346699012630066E-2</c:v>
                </c:pt>
                <c:pt idx="113" formatCode="0.00E+00">
                  <c:v>2.734669901204799E-2</c:v>
                </c:pt>
                <c:pt idx="114" formatCode="0.00E+00">
                  <c:v>3.9876959786652602E-5</c:v>
                </c:pt>
                <c:pt idx="115" formatCode="0.00E+00">
                  <c:v>6.0398769610090133E-3</c:v>
                </c:pt>
                <c:pt idx="116" formatCode="0.00E+00">
                  <c:v>7.0398769575747613E-3</c:v>
                </c:pt>
                <c:pt idx="117" formatCode="0.00E+00">
                  <c:v>8.0398769541405093E-3</c:v>
                </c:pt>
                <c:pt idx="118" formatCode="0.00E+00">
                  <c:v>9.0398769579822149E-3</c:v>
                </c:pt>
                <c:pt idx="119" formatCode="0.00E+00">
                  <c:v>1.1039876958389669E-2</c:v>
                </c:pt>
                <c:pt idx="120" formatCode="0.00E+00">
                  <c:v>1.8039876956177779E-2</c:v>
                </c:pt>
                <c:pt idx="121" formatCode="0.00E+00">
                  <c:v>1.9039876960019485E-2</c:v>
                </c:pt>
                <c:pt idx="122" formatCode="0.00E+00">
                  <c:v>7.9508568180735508E-3</c:v>
                </c:pt>
                <c:pt idx="123" formatCode="0.00E+00">
                  <c:v>1.095085682232271E-2</c:v>
                </c:pt>
                <c:pt idx="124" formatCode="0.00E+00">
                  <c:v>1.4950856823137617E-2</c:v>
                </c:pt>
                <c:pt idx="125" formatCode="0.00E+00">
                  <c:v>1.8950856823952526E-2</c:v>
                </c:pt>
                <c:pt idx="126" formatCode="0.00E+00">
                  <c:v>2.0950856817084022E-2</c:v>
                </c:pt>
                <c:pt idx="127" formatCode="0.00E+00">
                  <c:v>1.0744126079139282E-2</c:v>
                </c:pt>
                <c:pt idx="128" formatCode="0.00E+00">
                  <c:v>-4.8298822516801227E-3</c:v>
                </c:pt>
                <c:pt idx="129" formatCode="0.00E+00">
                  <c:v>6.1701177469228935E-3</c:v>
                </c:pt>
                <c:pt idx="130" formatCode="0.00E+00">
                  <c:v>-1.0079913913010471E-3</c:v>
                </c:pt>
                <c:pt idx="132" formatCode="0.00E+00">
                  <c:v>3.3385746243103677E-3</c:v>
                </c:pt>
                <c:pt idx="133" formatCode="0.00E+00">
                  <c:v>3.5070206742210432E-3</c:v>
                </c:pt>
                <c:pt idx="134" formatCode="0.00E+00">
                  <c:v>1.0358849317745979E-2</c:v>
                </c:pt>
                <c:pt idx="135" formatCode="0.00E+00">
                  <c:v>1.6229316607102799E-2</c:v>
                </c:pt>
                <c:pt idx="136" formatCode="0.00E+00">
                  <c:v>-1.583550251080148E-3</c:v>
                </c:pt>
                <c:pt idx="137" formatCode="0.00E+00">
                  <c:v>1.4296228712588968E-2</c:v>
                </c:pt>
                <c:pt idx="139" formatCode="0.00E+00">
                  <c:v>1.2308412452353187E-2</c:v>
                </c:pt>
                <c:pt idx="140" formatCode="0.00E+00">
                  <c:v>9.4610385644405687E-3</c:v>
                </c:pt>
                <c:pt idx="142" formatCode="0.00E+00">
                  <c:v>-2.30319569399686E-3</c:v>
                </c:pt>
                <c:pt idx="143" formatCode="0.00E+00">
                  <c:v>3.5856495610096135E-3</c:v>
                </c:pt>
                <c:pt idx="144" formatCode="0.00E+00">
                  <c:v>9.4299666501888781E-5</c:v>
                </c:pt>
                <c:pt idx="145" formatCode="0.00E+00">
                  <c:v>8.5118780382700127E-3</c:v>
                </c:pt>
                <c:pt idx="147" formatCode="0.00E+00">
                  <c:v>-4.4268204129415444E-3</c:v>
                </c:pt>
                <c:pt idx="148" formatCode="0.00E+00">
                  <c:v>1.84661495368602E-2</c:v>
                </c:pt>
                <c:pt idx="149" formatCode="0.00E+00">
                  <c:v>1.6271870517446985E-2</c:v>
                </c:pt>
                <c:pt idx="150" formatCode="0.00E+00">
                  <c:v>1.7912971362039811E-4</c:v>
                </c:pt>
                <c:pt idx="151" formatCode="0.00E+00">
                  <c:v>-1.1256721684618417E-2</c:v>
                </c:pt>
                <c:pt idx="152" formatCode="0.00E+00">
                  <c:v>2.3831856199074148E-3</c:v>
                </c:pt>
                <c:pt idx="153" formatCode="0.00E+00">
                  <c:v>4.7930918325291352E-3</c:v>
                </c:pt>
                <c:pt idx="154" formatCode="0.00E+00">
                  <c:v>1.6128195179927612E-3</c:v>
                </c:pt>
                <c:pt idx="157" formatCode="0.00E+00">
                  <c:v>1.4435835176250862E-2</c:v>
                </c:pt>
                <c:pt idx="158" formatCode="0.00E+00">
                  <c:v>8.4407394030011594E-3</c:v>
                </c:pt>
                <c:pt idx="159" formatCode="0.00E+00">
                  <c:v>-4.242824216013916E-3</c:v>
                </c:pt>
                <c:pt idx="160" formatCode="0.00E+00">
                  <c:v>-6.5020880874315252E-4</c:v>
                </c:pt>
                <c:pt idx="161" formatCode="0.00E+00">
                  <c:v>-4.2893263946280295E-4</c:v>
                </c:pt>
                <c:pt idx="162" formatCode="0.00E+00">
                  <c:v>8.4851207900818668E-3</c:v>
                </c:pt>
                <c:pt idx="164" formatCode="0.00E+00">
                  <c:v>1.1610416387869842E-2</c:v>
                </c:pt>
                <c:pt idx="165" formatCode="0.00E+00">
                  <c:v>-7.6082598732447222E-3</c:v>
                </c:pt>
                <c:pt idx="166" formatCode="0.00E+00">
                  <c:v>-3.7950260035896884E-3</c:v>
                </c:pt>
                <c:pt idx="171" formatCode="0.00E+00">
                  <c:v>-1.6386000637586259E-2</c:v>
                </c:pt>
                <c:pt idx="172" formatCode="0.00E+00">
                  <c:v>-1.3573190775496975E-2</c:v>
                </c:pt>
                <c:pt idx="173" formatCode="0.00E+00">
                  <c:v>-1.9412594151247277E-2</c:v>
                </c:pt>
                <c:pt idx="174" formatCode="0.00E+00">
                  <c:v>-8.540417916619563E-3</c:v>
                </c:pt>
                <c:pt idx="175" formatCode="0.00E+00">
                  <c:v>-9.9179370793116561E-3</c:v>
                </c:pt>
                <c:pt idx="176" formatCode="0.00E+00">
                  <c:v>-1.9011851274074176E-2</c:v>
                </c:pt>
                <c:pt idx="177" formatCode="0.00E+00">
                  <c:v>3.9369159617292163E-4</c:v>
                </c:pt>
                <c:pt idx="178" formatCode="0.00E+00">
                  <c:v>-1.0485063195449257E-2</c:v>
                </c:pt>
                <c:pt idx="179" formatCode="0.00E+00">
                  <c:v>-7.0796830722358317E-3</c:v>
                </c:pt>
                <c:pt idx="182" formatCode="0.00E+00">
                  <c:v>-1.0957693652642559E-2</c:v>
                </c:pt>
                <c:pt idx="183" formatCode="0.00E+00">
                  <c:v>4.2817351780129985E-3</c:v>
                </c:pt>
                <c:pt idx="184" formatCode="0.00E+00">
                  <c:v>-5.1904967417985247E-3</c:v>
                </c:pt>
                <c:pt idx="185" formatCode="0.00E+00">
                  <c:v>-3.2887401176886696E-3</c:v>
                </c:pt>
                <c:pt idx="186" formatCode="0.00E+00">
                  <c:v>-3.6696219015390566E-3</c:v>
                </c:pt>
                <c:pt idx="187" formatCode="0.00E+00">
                  <c:v>-4.7803711346366649E-3</c:v>
                </c:pt>
                <c:pt idx="188" formatCode="0.00E+00">
                  <c:v>3.5281234385645018E-3</c:v>
                </c:pt>
                <c:pt idx="189" formatCode="0.00E+00">
                  <c:v>-7.4677172218312292E-3</c:v>
                </c:pt>
                <c:pt idx="190" formatCode="0.00E+00">
                  <c:v>1.5322827836402909E-3</c:v>
                </c:pt>
                <c:pt idx="191" formatCode="0.00E+00">
                  <c:v>2.5322827802060389E-3</c:v>
                </c:pt>
                <c:pt idx="192" formatCode="0.00E+00">
                  <c:v>-4.0332121165627052E-3</c:v>
                </c:pt>
                <c:pt idx="193" formatCode="0.00E+00">
                  <c:v>1.1324862342660391E-3</c:v>
                </c:pt>
                <c:pt idx="194" formatCode="0.00E+00">
                  <c:v>4.3344601193801742E-3</c:v>
                </c:pt>
                <c:pt idx="203" formatCode="0.00E+00">
                  <c:v>1.6642855202918215E-3</c:v>
                </c:pt>
                <c:pt idx="204" formatCode="0.00E+00">
                  <c:v>1.4451834621507679E-2</c:v>
                </c:pt>
                <c:pt idx="205" formatCode="0.00E+00">
                  <c:v>-2.973111378117E-3</c:v>
                </c:pt>
                <c:pt idx="206" formatCode="0.00E+00">
                  <c:v>-9.7074311073610982E-3</c:v>
                </c:pt>
                <c:pt idx="210" formatCode="0.00E+00">
                  <c:v>3.2921874470380717E-3</c:v>
                </c:pt>
                <c:pt idx="211" formatCode="0.00E+00">
                  <c:v>-4.7721601521778616E-3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F1-46FD-A59E-3DFAFED27AFC}"/>
            </c:ext>
          </c:extLst>
        </c:ser>
        <c:ser>
          <c:idx val="1"/>
          <c:order val="2"/>
          <c:tx>
            <c:strRef>
              <c:f>'A (5)'!$AE$19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(5)'!$AE$21:$AE$987</c:f>
              <c:numCache>
                <c:formatCode>General</c:formatCode>
                <c:ptCount val="967"/>
                <c:pt idx="16" formatCode="0.00E+00">
                  <c:v>8.0625137539288259E-3</c:v>
                </c:pt>
                <c:pt idx="17" formatCode="0.00E+00">
                  <c:v>8.4625137510999336E-3</c:v>
                </c:pt>
                <c:pt idx="22" formatCode="0.00E+00">
                  <c:v>1.412200380295609E-2</c:v>
                </c:pt>
                <c:pt idx="23" formatCode="0.00E+00">
                  <c:v>1.6122003803363545E-2</c:v>
                </c:pt>
                <c:pt idx="195" formatCode="0.00E+00">
                  <c:v>-5.4856529062363747E-3</c:v>
                </c:pt>
                <c:pt idx="196" formatCode="0.00E+00">
                  <c:v>-5.1856529065390546E-3</c:v>
                </c:pt>
                <c:pt idx="197" formatCode="0.00E+00">
                  <c:v>-8.0900992359080638E-3</c:v>
                </c:pt>
                <c:pt idx="198" formatCode="0.00E+00">
                  <c:v>-7.4900992365134235E-3</c:v>
                </c:pt>
                <c:pt idx="199" formatCode="0.00E+00">
                  <c:v>-6.1362226223450889E-3</c:v>
                </c:pt>
                <c:pt idx="200" formatCode="0.00E+00">
                  <c:v>-3.1362226253718872E-3</c:v>
                </c:pt>
                <c:pt idx="201" formatCode="0.00E+00">
                  <c:v>-5.4636598070204427E-3</c:v>
                </c:pt>
                <c:pt idx="202" formatCode="0.00E+00">
                  <c:v>-3.1636598069156689E-3</c:v>
                </c:pt>
                <c:pt idx="207" formatCode="0.00E+00">
                  <c:v>-9.7942628099196537E-3</c:v>
                </c:pt>
                <c:pt idx="208" formatCode="0.00E+00">
                  <c:v>-9.594262807696121E-3</c:v>
                </c:pt>
                <c:pt idx="212" formatCode="0.00E+00">
                  <c:v>-6.5702126165954541E-3</c:v>
                </c:pt>
                <c:pt idx="213" formatCode="0.00E+00">
                  <c:v>-8.2959928424816073E-3</c:v>
                </c:pt>
                <c:pt idx="217" formatCode="0.00E+00">
                  <c:v>-7.5221099092379201E-3</c:v>
                </c:pt>
                <c:pt idx="233" formatCode="0.00E+00">
                  <c:v>-8.2698244346901401E-3</c:v>
                </c:pt>
                <c:pt idx="234" formatCode="0.00E+00">
                  <c:v>5.5215199700413276E-4</c:v>
                </c:pt>
                <c:pt idx="235" formatCode="0.00E+00">
                  <c:v>1.631505938685468E-3</c:v>
                </c:pt>
                <c:pt idx="237" formatCode="0.00E+00">
                  <c:v>2.2665770220866577E-3</c:v>
                </c:pt>
                <c:pt idx="238" formatCode="0.00E+00">
                  <c:v>4.2495982636089891E-4</c:v>
                </c:pt>
                <c:pt idx="244" formatCode="0.00E+00">
                  <c:v>3.3190854789311858E-3</c:v>
                </c:pt>
                <c:pt idx="245" formatCode="0.00E+00">
                  <c:v>3.3190854789311858E-3</c:v>
                </c:pt>
                <c:pt idx="246" formatCode="0.00E+00">
                  <c:v>8.9830204174441708E-4</c:v>
                </c:pt>
                <c:pt idx="247" formatCode="0.00E+00">
                  <c:v>8.9830204174441708E-4</c:v>
                </c:pt>
                <c:pt idx="248" formatCode="0.00E+00">
                  <c:v>2.8420681463144082E-3</c:v>
                </c:pt>
                <c:pt idx="254" formatCode="0.00E+00">
                  <c:v>1.4886326248453874E-3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F1-46FD-A59E-3DFAFED27AFC}"/>
            </c:ext>
          </c:extLst>
        </c:ser>
        <c:ser>
          <c:idx val="2"/>
          <c:order val="3"/>
          <c:tx>
            <c:strRef>
              <c:f>'A (5)'!$AF$19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(5)'!$AF$21:$AF$987</c:f>
              <c:numCache>
                <c:formatCode>General</c:formatCode>
                <c:ptCount val="967"/>
                <c:pt idx="209" formatCode="0.00E+00">
                  <c:v>-8.920764803470687E-3</c:v>
                </c:pt>
                <c:pt idx="214" formatCode="0.00E+00">
                  <c:v>-7.8332910887167484E-3</c:v>
                </c:pt>
                <c:pt idx="215" formatCode="0.00E+00">
                  <c:v>-5.7751383586920474E-3</c:v>
                </c:pt>
                <c:pt idx="216" formatCode="0.00E+00">
                  <c:v>-5.4851383551041272E-3</c:v>
                </c:pt>
                <c:pt idx="218" formatCode="0.00E+00">
                  <c:v>-5.4872428738991785E-3</c:v>
                </c:pt>
                <c:pt idx="219" formatCode="0.00E+00">
                  <c:v>-4.1561766592465091E-3</c:v>
                </c:pt>
                <c:pt idx="220" formatCode="0.00E+00">
                  <c:v>-4.7119400339380932E-3</c:v>
                </c:pt>
                <c:pt idx="221" formatCode="0.00E+00">
                  <c:v>-4.4826551097699868E-3</c:v>
                </c:pt>
                <c:pt idx="222" formatCode="0.00E+00">
                  <c:v>-1.8970089880389548E-3</c:v>
                </c:pt>
                <c:pt idx="223" formatCode="0.00E+00">
                  <c:v>-2.6418730313687577E-3</c:v>
                </c:pt>
                <c:pt idx="224" formatCode="0.00E+00">
                  <c:v>-1.5381071220627734E-3</c:v>
                </c:pt>
                <c:pt idx="225" formatCode="0.00E+00">
                  <c:v>-1.4124025632586551E-3</c:v>
                </c:pt>
                <c:pt idx="226" formatCode="0.00E+00">
                  <c:v>-9.6144944088256967E-4</c:v>
                </c:pt>
                <c:pt idx="227" formatCode="0.00E+00">
                  <c:v>-5.0831977928358918E-4</c:v>
                </c:pt>
                <c:pt idx="228" formatCode="0.00E+00">
                  <c:v>6.9381219927344001E-4</c:v>
                </c:pt>
                <c:pt idx="229" formatCode="0.00E+00">
                  <c:v>-1.265953397788927E-4</c:v>
                </c:pt>
                <c:pt idx="230" formatCode="0.00E+00">
                  <c:v>-1.8925800331708389E-3</c:v>
                </c:pt>
                <c:pt idx="231" formatCode="0.00E+00">
                  <c:v>-2.9632336363781819E-3</c:v>
                </c:pt>
                <c:pt idx="232" formatCode="0.00E+00">
                  <c:v>1.0191634527791302E-3</c:v>
                </c:pt>
                <c:pt idx="236" formatCode="0.00E+00">
                  <c:v>-5.1142860622452324E-4</c:v>
                </c:pt>
                <c:pt idx="239" formatCode="0.00E+00">
                  <c:v>2.8892469681713884E-3</c:v>
                </c:pt>
                <c:pt idx="240" formatCode="0.00E+00">
                  <c:v>2.4462382422707485E-3</c:v>
                </c:pt>
                <c:pt idx="241" formatCode="0.00E+00">
                  <c:v>1.0626819331898685E-3</c:v>
                </c:pt>
                <c:pt idx="242" formatCode="0.00E+00">
                  <c:v>-5.4816557080828721E-3</c:v>
                </c:pt>
                <c:pt idx="243" formatCode="0.00E+00">
                  <c:v>1.178338671957907E-3</c:v>
                </c:pt>
                <c:pt idx="249" formatCode="0.00E+00">
                  <c:v>2.0036924376634346E-3</c:v>
                </c:pt>
                <c:pt idx="250" formatCode="0.00E+00">
                  <c:v>-3.0867668908791945E-4</c:v>
                </c:pt>
                <c:pt idx="251" formatCode="0.00E+00">
                  <c:v>1.4264384460877938E-3</c:v>
                </c:pt>
                <c:pt idx="252" formatCode="0.00E+00">
                  <c:v>7.9220883870219361E-4</c:v>
                </c:pt>
                <c:pt idx="253" formatCode="0.00E+00">
                  <c:v>2.2801048789376638E-3</c:v>
                </c:pt>
                <c:pt idx="255" formatCode="0.00E+00">
                  <c:v>2.7675939422502627E-3</c:v>
                </c:pt>
                <c:pt idx="256" formatCode="0.00E+00">
                  <c:v>2.7675939422502627E-3</c:v>
                </c:pt>
                <c:pt idx="257" formatCode="0.00E+00">
                  <c:v>-2.4941983858217665E-4</c:v>
                </c:pt>
                <c:pt idx="258" formatCode="0.00E+00">
                  <c:v>-5.5315704811126354E-5</c:v>
                </c:pt>
                <c:pt idx="259" formatCode="0.00E+00">
                  <c:v>2.0912177585790531E-3</c:v>
                </c:pt>
                <c:pt idx="260" formatCode="0.00E+00">
                  <c:v>9.9007515648134869E-4</c:v>
                </c:pt>
                <c:pt idx="261" formatCode="0.00E+00">
                  <c:v>-1.796590686002103E-3</c:v>
                </c:pt>
                <c:pt idx="262" formatCode="0.00E+00">
                  <c:v>-1.3151626184359222E-3</c:v>
                </c:pt>
                <c:pt idx="263" formatCode="0.00E+00">
                  <c:v>-8.0825843101457739E-4</c:v>
                </c:pt>
                <c:pt idx="264" formatCode="0.00E+00">
                  <c:v>-8.0825843101457739E-4</c:v>
                </c:pt>
                <c:pt idx="265" formatCode="0.00E+00">
                  <c:v>2.2209298279492196E-4</c:v>
                </c:pt>
                <c:pt idx="266" formatCode="0.00E+00">
                  <c:v>-4.9114391112358713E-3</c:v>
                </c:pt>
                <c:pt idx="267" formatCode="0.00E+00">
                  <c:v>-3.7222159339479755E-3</c:v>
                </c:pt>
                <c:pt idx="268" formatCode="0.00E+00">
                  <c:v>-3.0660099726932122E-3</c:v>
                </c:pt>
                <c:pt idx="269" formatCode="0.00E+00">
                  <c:v>-2.4734489776676999E-3</c:v>
                </c:pt>
                <c:pt idx="270" formatCode="0.00E+00">
                  <c:v>-3.2774249799999294E-3</c:v>
                </c:pt>
                <c:pt idx="271" formatCode="0.00E+00">
                  <c:v>-3.0053184812661171E-3</c:v>
                </c:pt>
                <c:pt idx="272" formatCode="0.00E+00">
                  <c:v>-2.705318481568797E-3</c:v>
                </c:pt>
                <c:pt idx="273" formatCode="0.00E+00">
                  <c:v>-2.2053184796479441E-3</c:v>
                </c:pt>
                <c:pt idx="274" formatCode="0.00E+00">
                  <c:v>-5.9808481499412924E-3</c:v>
                </c:pt>
                <c:pt idx="275" formatCode="0.00E+00">
                  <c:v>-1.946454207358353E-3</c:v>
                </c:pt>
                <c:pt idx="276" formatCode="0.00E+00">
                  <c:v>-2.1132649925272307E-3</c:v>
                </c:pt>
                <c:pt idx="277" formatCode="0.00E+00">
                  <c:v>-3.067417946069767E-3</c:v>
                </c:pt>
                <c:pt idx="278" formatCode="0.00E+00">
                  <c:v>-9.1778369623122524E-3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F1-46FD-A59E-3DFAFED27AFC}"/>
            </c:ext>
          </c:extLst>
        </c:ser>
        <c:ser>
          <c:idx val="4"/>
          <c:order val="4"/>
          <c:tx>
            <c:strRef>
              <c:f>'A (5)'!$AZ$1</c:f>
              <c:strCache>
                <c:ptCount val="1"/>
                <c:pt idx="0">
                  <c:v>A.BOX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'A (5)'!$AW$2:$AW$65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(5)'!$AZ$2:$AZ$65</c:f>
              <c:numCache>
                <c:formatCode>General</c:formatCode>
                <c:ptCount val="64"/>
                <c:pt idx="0">
                  <c:v>-6.74942686139679E-3</c:v>
                </c:pt>
                <c:pt idx="1">
                  <c:v>-7.5211651363178223E-3</c:v>
                </c:pt>
                <c:pt idx="2">
                  <c:v>-7.9214178482723118E-3</c:v>
                </c:pt>
                <c:pt idx="3">
                  <c:v>-7.9883049693373429E-3</c:v>
                </c:pt>
                <c:pt idx="4">
                  <c:v>-7.7698498829587041E-3</c:v>
                </c:pt>
                <c:pt idx="5">
                  <c:v>-7.3147494479961842E-3</c:v>
                </c:pt>
                <c:pt idx="6">
                  <c:v>-6.6679990865128056E-3</c:v>
                </c:pt>
                <c:pt idx="7">
                  <c:v>-5.8694064575723652E-3</c:v>
                </c:pt>
                <c:pt idx="8">
                  <c:v>-4.953549273881184E-3</c:v>
                </c:pt>
                <c:pt idx="9">
                  <c:v>-3.950343763956303E-3</c:v>
                </c:pt>
                <c:pt idx="10">
                  <c:v>-2.8858063067486589E-3</c:v>
                </c:pt>
                <c:pt idx="11">
                  <c:v>-1.7828186940537193E-3</c:v>
                </c:pt>
                <c:pt idx="12">
                  <c:v>-6.61819564788153E-4</c:v>
                </c:pt>
                <c:pt idx="13">
                  <c:v>4.5859892425827506E-4</c:v>
                </c:pt>
                <c:pt idx="14">
                  <c:v>1.5611797111859207E-3</c:v>
                </c:pt>
                <c:pt idx="15">
                  <c:v>2.6295526164869802E-3</c:v>
                </c:pt>
                <c:pt idx="16">
                  <c:v>3.6478288925968876E-3</c:v>
                </c:pt>
                <c:pt idx="17">
                  <c:v>4.6002270875102362E-3</c:v>
                </c:pt>
                <c:pt idx="18">
                  <c:v>5.4707260953998768E-3</c:v>
                </c:pt>
                <c:pt idx="19">
                  <c:v>6.2427422769125891E-3</c:v>
                </c:pt>
                <c:pt idx="20">
                  <c:v>6.8988253029413568E-3</c:v>
                </c:pt>
                <c:pt idx="21">
                  <c:v>7.4203704224235752E-3</c:v>
                </c:pt>
                <c:pt idx="22">
                  <c:v>7.7873611173254484E-3</c:v>
                </c:pt>
                <c:pt idx="23">
                  <c:v>7.9781889889362651E-3</c:v>
                </c:pt>
                <c:pt idx="24">
                  <c:v>7.9696495103310228E-3</c:v>
                </c:pt>
                <c:pt idx="25">
                  <c:v>7.7372943141295432E-3</c:v>
                </c:pt>
                <c:pt idx="26">
                  <c:v>7.2564598675571206E-3</c:v>
                </c:pt>
                <c:pt idx="27">
                  <c:v>6.5045172390573126E-3</c:v>
                </c:pt>
                <c:pt idx="28">
                  <c:v>5.4651785911616225E-3</c:v>
                </c:pt>
                <c:pt idx="29">
                  <c:v>4.1358764358693859E-3</c:v>
                </c:pt>
                <c:pt idx="30">
                  <c:v>2.5387419810508831E-3</c:v>
                </c:pt>
                <c:pt idx="31">
                  <c:v>7.3338375756467874E-4</c:v>
                </c:pt>
                <c:pt idx="32">
                  <c:v>-1.1753128852485394E-3</c:v>
                </c:pt>
                <c:pt idx="33">
                  <c:v>-3.045400998534909E-3</c:v>
                </c:pt>
                <c:pt idx="34">
                  <c:v>-4.7273407786645582E-3</c:v>
                </c:pt>
                <c:pt idx="35">
                  <c:v>-6.1021254868170796E-3</c:v>
                </c:pt>
                <c:pt idx="36">
                  <c:v>-7.1049975630290991E-3</c:v>
                </c:pt>
                <c:pt idx="37">
                  <c:v>-7.7244522515543717E-3</c:v>
                </c:pt>
                <c:pt idx="38">
                  <c:v>-7.9856640903472748E-3</c:v>
                </c:pt>
                <c:pt idx="39">
                  <c:v>-7.9322215097867022E-3</c:v>
                </c:pt>
                <c:pt idx="40">
                  <c:v>-7.6132077480058191E-3</c:v>
                </c:pt>
                <c:pt idx="41">
                  <c:v>-7.0761590133221631E-3</c:v>
                </c:pt>
                <c:pt idx="42">
                  <c:v>-6.3640636169979212E-3</c:v>
                </c:pt>
                <c:pt idx="43">
                  <c:v>-5.5145904245867466E-3</c:v>
                </c:pt>
                <c:pt idx="44">
                  <c:v>-4.560363303779999E-3</c:v>
                </c:pt>
                <c:pt idx="45">
                  <c:v>-3.5296408848378685E-3</c:v>
                </c:pt>
                <c:pt idx="46">
                  <c:v>-2.4470943169867428E-3</c:v>
                </c:pt>
                <c:pt idx="47">
                  <c:v>-1.3345482793917303E-3</c:v>
                </c:pt>
                <c:pt idx="48">
                  <c:v>-2.1163480059308097E-4</c:v>
                </c:pt>
                <c:pt idx="49">
                  <c:v>9.0364647322543434E-4</c:v>
                </c:pt>
                <c:pt idx="50">
                  <c:v>1.9944450411049286E-3</c:v>
                </c:pt>
                <c:pt idx="51">
                  <c:v>3.0446304869980105E-3</c:v>
                </c:pt>
                <c:pt idx="52">
                  <c:v>4.038400425601418E-3</c:v>
                </c:pt>
                <c:pt idx="53">
                  <c:v>4.959917557589814E-3</c:v>
                </c:pt>
                <c:pt idx="54">
                  <c:v>5.7929728738321112E-3</c:v>
                </c:pt>
                <c:pt idx="55">
                  <c:v>6.5206709730384642E-3</c:v>
                </c:pt>
                <c:pt idx="56">
                  <c:v>7.1251322088754657E-3</c:v>
                </c:pt>
                <c:pt idx="57">
                  <c:v>7.5872140014497502E-3</c:v>
                </c:pt>
                <c:pt idx="58">
                  <c:v>7.8862763987141114E-3</c:v>
                </c:pt>
                <c:pt idx="59">
                  <c:v>8.0000569115910442E-3</c:v>
                </c:pt>
                <c:pt idx="60">
                  <c:v>7.9047813347762654E-3</c:v>
                </c:pt>
                <c:pt idx="61">
                  <c:v>7.5757382492767167E-3</c:v>
                </c:pt>
                <c:pt idx="62">
                  <c:v>6.9887161178426443E-3</c:v>
                </c:pt>
                <c:pt idx="63">
                  <c:v>6.1229610262200501E-3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F1-46FD-A59E-3DFAFED2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93392"/>
        <c:axId val="1"/>
      </c:scatterChart>
      <c:valAx>
        <c:axId val="78499339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501381955902729"/>
              <c:y val="0.907410518129678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312997347480109E-3"/>
              <c:y val="0.374075240594925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933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533184346651627"/>
          <c:y val="0.90741051812967821"/>
          <c:w val="0.35809046415617152"/>
          <c:h val="7.4074462914357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Eclipse Timing (O-C) Diagram</a:t>
            </a:r>
          </a:p>
        </c:rich>
      </c:tx>
      <c:layout>
        <c:manualLayout>
          <c:xMode val="edge"/>
          <c:yMode val="edge"/>
          <c:x val="0.30651381221025531"/>
          <c:y val="1.319261213720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37011266028184E-2"/>
          <c:y val="9.4986929763421629E-2"/>
          <c:w val="0.88633571591599303"/>
          <c:h val="0.7071249215721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(5)'!$H$21:$H$987</c:f>
              <c:numCache>
                <c:formatCode>General</c:formatCode>
                <c:ptCount val="967"/>
                <c:pt idx="0">
                  <c:v>5.8099503999983426E-2</c:v>
                </c:pt>
                <c:pt idx="1">
                  <c:v>4.562716800137423E-2</c:v>
                </c:pt>
                <c:pt idx="2">
                  <c:v>3.5627439996460453E-2</c:v>
                </c:pt>
                <c:pt idx="3">
                  <c:v>2.8778640000382438E-2</c:v>
                </c:pt>
                <c:pt idx="4">
                  <c:v>2.0298671995988116E-2</c:v>
                </c:pt>
                <c:pt idx="5">
                  <c:v>1.6097471998364199E-2</c:v>
                </c:pt>
                <c:pt idx="6">
                  <c:v>1.0307039992767386E-2</c:v>
                </c:pt>
                <c:pt idx="29">
                  <c:v>6.1433759983628988E-3</c:v>
                </c:pt>
                <c:pt idx="66">
                  <c:v>1.4453759999014437E-2</c:v>
                </c:pt>
                <c:pt idx="82">
                  <c:v>1.0225263999018352E-2</c:v>
                </c:pt>
                <c:pt idx="91">
                  <c:v>3.4560959975351579E-3</c:v>
                </c:pt>
                <c:pt idx="110">
                  <c:v>1.2227599996549543E-2</c:v>
                </c:pt>
                <c:pt idx="132">
                  <c:v>4.3532960044103675E-3</c:v>
                </c:pt>
                <c:pt idx="138">
                  <c:v>1.1612319998675957E-2</c:v>
                </c:pt>
                <c:pt idx="141">
                  <c:v>7.2874879988376051E-3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41-4080-8DAE-F8444FCD8D6A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(5)'!$I$21:$I$987</c:f>
              <c:numCache>
                <c:formatCode>General</c:formatCode>
                <c:ptCount val="967"/>
                <c:pt idx="8">
                  <c:v>-3.848000051220879E-5</c:v>
                </c:pt>
                <c:pt idx="9">
                  <c:v>-1.0273200023220852E-3</c:v>
                </c:pt>
                <c:pt idx="11">
                  <c:v>-1.0022768001363147E-2</c:v>
                </c:pt>
                <c:pt idx="13">
                  <c:v>7.5041039963252842E-3</c:v>
                </c:pt>
                <c:pt idx="14">
                  <c:v>7.9152639955282211E-3</c:v>
                </c:pt>
                <c:pt idx="15">
                  <c:v>8.2264239972573705E-3</c:v>
                </c:pt>
                <c:pt idx="18">
                  <c:v>1.0829136001120787E-2</c:v>
                </c:pt>
                <c:pt idx="19">
                  <c:v>1.1829135997686535E-2</c:v>
                </c:pt>
                <c:pt idx="20">
                  <c:v>1.4342136004415806E-2</c:v>
                </c:pt>
                <c:pt idx="21">
                  <c:v>8.2532960004755296E-3</c:v>
                </c:pt>
                <c:pt idx="24">
                  <c:v>1.8078328001138289E-2</c:v>
                </c:pt>
                <c:pt idx="25">
                  <c:v>1.9991328001196962E-2</c:v>
                </c:pt>
                <c:pt idx="33">
                  <c:v>1.7946712003322318E-2</c:v>
                </c:pt>
                <c:pt idx="34">
                  <c:v>2.4946712001110427E-2</c:v>
                </c:pt>
                <c:pt idx="35">
                  <c:v>2.5946711997676175E-2</c:v>
                </c:pt>
                <c:pt idx="36">
                  <c:v>5.8578719981596805E-3</c:v>
                </c:pt>
                <c:pt idx="37">
                  <c:v>7.8578719985671341E-3</c:v>
                </c:pt>
                <c:pt idx="38">
                  <c:v>8.8578719951328821E-3</c:v>
                </c:pt>
                <c:pt idx="39">
                  <c:v>2.4857871998392511E-2</c:v>
                </c:pt>
                <c:pt idx="40">
                  <c:v>2.4857871998392511E-2</c:v>
                </c:pt>
                <c:pt idx="41">
                  <c:v>2.6857871998799965E-2</c:v>
                </c:pt>
                <c:pt idx="42">
                  <c:v>6.7690319992834702E-3</c:v>
                </c:pt>
                <c:pt idx="43">
                  <c:v>7.7690320031251758E-3</c:v>
                </c:pt>
                <c:pt idx="44">
                  <c:v>1.1769031996664125E-2</c:v>
                </c:pt>
                <c:pt idx="45">
                  <c:v>1.1769031996664125E-2</c:v>
                </c:pt>
                <c:pt idx="46">
                  <c:v>2.1769031998701394E-2</c:v>
                </c:pt>
                <c:pt idx="47">
                  <c:v>2.4769032002950553E-2</c:v>
                </c:pt>
                <c:pt idx="48">
                  <c:v>2.5769031999516301E-2</c:v>
                </c:pt>
                <c:pt idx="49">
                  <c:v>2.068019199941773E-2</c:v>
                </c:pt>
                <c:pt idx="50">
                  <c:v>2.2680191992549226E-2</c:v>
                </c:pt>
                <c:pt idx="51">
                  <c:v>2.4680191992956679E-2</c:v>
                </c:pt>
                <c:pt idx="52">
                  <c:v>2.5680191996798385E-2</c:v>
                </c:pt>
                <c:pt idx="53">
                  <c:v>2.3462424003810156E-2</c:v>
                </c:pt>
                <c:pt idx="54">
                  <c:v>2.546242400421761E-2</c:v>
                </c:pt>
                <c:pt idx="55">
                  <c:v>2.8462424001190811E-2</c:v>
                </c:pt>
                <c:pt idx="56">
                  <c:v>5.3735839974251576E-3</c:v>
                </c:pt>
                <c:pt idx="57">
                  <c:v>8.3735839943983592E-3</c:v>
                </c:pt>
                <c:pt idx="58">
                  <c:v>9.3735839982400648E-3</c:v>
                </c:pt>
                <c:pt idx="59">
                  <c:v>1.1373583998647518E-2</c:v>
                </c:pt>
                <c:pt idx="60">
                  <c:v>1.2373583995213266E-2</c:v>
                </c:pt>
                <c:pt idx="61">
                  <c:v>1.5373583999462426E-2</c:v>
                </c:pt>
                <c:pt idx="62">
                  <c:v>1.8373583996435627E-2</c:v>
                </c:pt>
                <c:pt idx="63">
                  <c:v>-2.8929359978064895E-3</c:v>
                </c:pt>
                <c:pt idx="64">
                  <c:v>2.1070639995741658E-3</c:v>
                </c:pt>
                <c:pt idx="65">
                  <c:v>1.4107064002018888E-2</c:v>
                </c:pt>
                <c:pt idx="67">
                  <c:v>2.4050080028246157E-3</c:v>
                </c:pt>
                <c:pt idx="68">
                  <c:v>6.4050080036395229E-3</c:v>
                </c:pt>
                <c:pt idx="69">
                  <c:v>1.1405008001020178E-2</c:v>
                </c:pt>
                <c:pt idx="70">
                  <c:v>1.6405007998400833E-2</c:v>
                </c:pt>
                <c:pt idx="71">
                  <c:v>6.9033919935463928E-3</c:v>
                </c:pt>
                <c:pt idx="72">
                  <c:v>1.1903391998203006E-2</c:v>
                </c:pt>
                <c:pt idx="73">
                  <c:v>4.8145519976969808E-3</c:v>
                </c:pt>
                <c:pt idx="74">
                  <c:v>6.8145519981044345E-3</c:v>
                </c:pt>
                <c:pt idx="75">
                  <c:v>1.7814551996707451E-2</c:v>
                </c:pt>
                <c:pt idx="76">
                  <c:v>6.6829600109485909E-4</c:v>
                </c:pt>
                <c:pt idx="77">
                  <c:v>6.2154319966793992E-3</c:v>
                </c:pt>
                <c:pt idx="78">
                  <c:v>-6.816320019424893E-4</c:v>
                </c:pt>
                <c:pt idx="79">
                  <c:v>1.0116895995452069E-2</c:v>
                </c:pt>
                <c:pt idx="80">
                  <c:v>6.8991279986221343E-3</c:v>
                </c:pt>
                <c:pt idx="81">
                  <c:v>1.2664032001339365E-2</c:v>
                </c:pt>
                <c:pt idx="83">
                  <c:v>-1.8635759988683276E-3</c:v>
                </c:pt>
                <c:pt idx="84">
                  <c:v>4.9186559990630485E-3</c:v>
                </c:pt>
                <c:pt idx="85">
                  <c:v>1.7391048000718001E-2</c:v>
                </c:pt>
                <c:pt idx="86">
                  <c:v>7.3022079959628172E-3</c:v>
                </c:pt>
                <c:pt idx="87">
                  <c:v>1.6422471999248955E-2</c:v>
                </c:pt>
                <c:pt idx="88">
                  <c:v>-2.4745920018176548E-3</c:v>
                </c:pt>
                <c:pt idx="89">
                  <c:v>1.8806023996148724E-2</c:v>
                </c:pt>
                <c:pt idx="90">
                  <c:v>6.7486080006347038E-3</c:v>
                </c:pt>
                <c:pt idx="92">
                  <c:v>-5.2264320038375445E-3</c:v>
                </c:pt>
                <c:pt idx="93">
                  <c:v>-1.2264320030226372E-3</c:v>
                </c:pt>
                <c:pt idx="94">
                  <c:v>-7.8038239953457378E-3</c:v>
                </c:pt>
                <c:pt idx="95">
                  <c:v>2.0196176003082655E-2</c:v>
                </c:pt>
                <c:pt idx="96">
                  <c:v>-1.3769520010100678E-3</c:v>
                </c:pt>
                <c:pt idx="97">
                  <c:v>5.6230479967780411E-3</c:v>
                </c:pt>
                <c:pt idx="98">
                  <c:v>5.6230479967780411E-3</c:v>
                </c:pt>
                <c:pt idx="99">
                  <c:v>1.4623048002249561E-2</c:v>
                </c:pt>
                <c:pt idx="100">
                  <c:v>1.7623047999222763E-2</c:v>
                </c:pt>
                <c:pt idx="101">
                  <c:v>1.9623047999630217E-2</c:v>
                </c:pt>
                <c:pt idx="102">
                  <c:v>-1.4657920037279837E-3</c:v>
                </c:pt>
                <c:pt idx="103">
                  <c:v>6.5342079979018308E-3</c:v>
                </c:pt>
                <c:pt idx="104">
                  <c:v>8.5342079983092844E-3</c:v>
                </c:pt>
                <c:pt idx="105">
                  <c:v>1.0534207998716738E-2</c:v>
                </c:pt>
                <c:pt idx="106">
                  <c:v>1.1534207995282486E-2</c:v>
                </c:pt>
                <c:pt idx="107">
                  <c:v>1.4534207999531645E-2</c:v>
                </c:pt>
                <c:pt idx="108">
                  <c:v>1.8534207993070595E-2</c:v>
                </c:pt>
                <c:pt idx="109">
                  <c:v>2.2534207993885502E-2</c:v>
                </c:pt>
                <c:pt idx="111">
                  <c:v>6.3565279997419566E-3</c:v>
                </c:pt>
                <c:pt idx="112">
                  <c:v>1.3356527997530065E-2</c:v>
                </c:pt>
                <c:pt idx="113">
                  <c:v>2.8356527996947989E-2</c:v>
                </c:pt>
                <c:pt idx="114">
                  <c:v>1.0499199997866526E-3</c:v>
                </c:pt>
                <c:pt idx="115">
                  <c:v>7.0499200010090135E-3</c:v>
                </c:pt>
                <c:pt idx="116">
                  <c:v>8.0499199975747615E-3</c:v>
                </c:pt>
                <c:pt idx="117">
                  <c:v>9.0499199941405095E-3</c:v>
                </c:pt>
                <c:pt idx="118">
                  <c:v>1.0049919997982215E-2</c:v>
                </c:pt>
                <c:pt idx="119">
                  <c:v>1.2049919998389669E-2</c:v>
                </c:pt>
                <c:pt idx="120">
                  <c:v>1.9049919996177778E-2</c:v>
                </c:pt>
                <c:pt idx="121">
                  <c:v>2.0049920000019483E-2</c:v>
                </c:pt>
                <c:pt idx="122">
                  <c:v>8.9610799986985512E-3</c:v>
                </c:pt>
                <c:pt idx="123">
                  <c:v>1.196108000294771E-2</c:v>
                </c:pt>
                <c:pt idx="124">
                  <c:v>1.5961080003762618E-2</c:v>
                </c:pt>
                <c:pt idx="125">
                  <c:v>1.9961080004577525E-2</c:v>
                </c:pt>
                <c:pt idx="126">
                  <c:v>2.1961079997709021E-2</c:v>
                </c:pt>
                <c:pt idx="127">
                  <c:v>1.1757407999539282E-2</c:v>
                </c:pt>
                <c:pt idx="128">
                  <c:v>-3.8157199960551225E-3</c:v>
                </c:pt>
                <c:pt idx="129">
                  <c:v>7.1842800025478937E-3</c:v>
                </c:pt>
                <c:pt idx="130">
                  <c:v>6.5999993239529431E-6</c:v>
                </c:pt>
                <c:pt idx="131">
                  <c:v>1.0066000031656586E-3</c:v>
                </c:pt>
                <c:pt idx="133">
                  <c:v>4.5223120032460429E-3</c:v>
                </c:pt>
                <c:pt idx="134">
                  <c:v>1.137605599797098E-2</c:v>
                </c:pt>
                <c:pt idx="135">
                  <c:v>1.7263424000702798E-2</c:v>
                </c:pt>
                <c:pt idx="136">
                  <c:v>-5.4480000108014792E-4</c:v>
                </c:pt>
                <c:pt idx="137">
                  <c:v>1.5340368001488969E-2</c:v>
                </c:pt>
                <c:pt idx="139">
                  <c:v>1.3373991998378187E-2</c:v>
                </c:pt>
                <c:pt idx="140">
                  <c:v>1.0539775998040568E-2</c:v>
                </c:pt>
                <c:pt idx="142">
                  <c:v>-6.7215200397185981E-4</c:v>
                </c:pt>
                <c:pt idx="143">
                  <c:v>6.1028560012346134E-3</c:v>
                </c:pt>
                <c:pt idx="144">
                  <c:v>2.6185680035268888E-3</c:v>
                </c:pt>
                <c:pt idx="145">
                  <c:v>1.1045439998270012E-2</c:v>
                </c:pt>
                <c:pt idx="147">
                  <c:v>-1.0626560033415444E-3</c:v>
                </c:pt>
                <c:pt idx="148">
                  <c:v>2.1894024001085199E-2</c:v>
                </c:pt>
                <c:pt idx="149">
                  <c:v>2.2021295997546986E-2</c:v>
                </c:pt>
                <c:pt idx="150">
                  <c:v>5.9324559988453984E-3</c:v>
                </c:pt>
                <c:pt idx="151">
                  <c:v>-5.2375919985934161E-3</c:v>
                </c:pt>
                <c:pt idx="152">
                  <c:v>8.4698959981324151E-3</c:v>
                </c:pt>
                <c:pt idx="153">
                  <c:v>1.0896767998929136E-2</c:v>
                </c:pt>
                <c:pt idx="154">
                  <c:v>7.7505119988927618E-3</c:v>
                </c:pt>
                <c:pt idx="157">
                  <c:v>2.0784136002475861E-2</c:v>
                </c:pt>
                <c:pt idx="158">
                  <c:v>1.481556000362616E-2</c:v>
                </c:pt>
                <c:pt idx="159">
                  <c:v>2.1535919950110838E-3</c:v>
                </c:pt>
                <c:pt idx="160">
                  <c:v>6.6662079916568473E-3</c:v>
                </c:pt>
                <c:pt idx="161">
                  <c:v>6.9154000011621974E-3</c:v>
                </c:pt>
                <c:pt idx="162">
                  <c:v>1.5920831996481866E-2</c:v>
                </c:pt>
                <c:pt idx="164">
                  <c:v>1.9049759997869842E-2</c:v>
                </c:pt>
                <c:pt idx="165">
                  <c:v>-1.6800800221972167E-4</c:v>
                </c:pt>
                <c:pt idx="166">
                  <c:v>3.6543120004353113E-3</c:v>
                </c:pt>
                <c:pt idx="171">
                  <c:v>-8.3304240033612587E-3</c:v>
                </c:pt>
                <c:pt idx="172">
                  <c:v>-5.5081039972719736E-3</c:v>
                </c:pt>
                <c:pt idx="173">
                  <c:v>-1.1181968002347276E-2</c:v>
                </c:pt>
                <c:pt idx="174">
                  <c:v>4.1185599548043683E-4</c:v>
                </c:pt>
                <c:pt idx="175">
                  <c:v>-8.8065600721165538E-4</c:v>
                </c:pt>
                <c:pt idx="176">
                  <c:v>-9.9694960008491762E-3</c:v>
                </c:pt>
                <c:pt idx="177">
                  <c:v>9.4573759997729212E-3</c:v>
                </c:pt>
                <c:pt idx="178">
                  <c:v>-1.3194240018492565E-3</c:v>
                </c:pt>
                <c:pt idx="179">
                  <c:v>2.1074480027891695E-3</c:v>
                </c:pt>
                <c:pt idx="182">
                  <c:v>-1.700776003417559E-3</c:v>
                </c:pt>
                <c:pt idx="183">
                  <c:v>1.3745623997237999E-2</c:v>
                </c:pt>
                <c:pt idx="184">
                  <c:v>4.3328479951014742E-3</c:v>
                </c:pt>
                <c:pt idx="185">
                  <c:v>6.3068559975363314E-3</c:v>
                </c:pt>
                <c:pt idx="186">
                  <c:v>6.0143439986859448E-3</c:v>
                </c:pt>
                <c:pt idx="187">
                  <c:v>6.2799680017633364E-3</c:v>
                </c:pt>
                <c:pt idx="188">
                  <c:v>1.4618000001064502E-2</c:v>
                </c:pt>
                <c:pt idx="189">
                  <c:v>3.81520799419377E-3</c:v>
                </c:pt>
                <c:pt idx="190">
                  <c:v>1.281520799966529E-2</c:v>
                </c:pt>
                <c:pt idx="191">
                  <c:v>1.3815207996231038E-2</c:v>
                </c:pt>
                <c:pt idx="192">
                  <c:v>7.4793759995372966E-3</c:v>
                </c:pt>
                <c:pt idx="193">
                  <c:v>1.4574951994291041E-2</c:v>
                </c:pt>
                <c:pt idx="194">
                  <c:v>1.7989927997405175E-2</c:v>
                </c:pt>
                <c:pt idx="203">
                  <c:v>2.4083984004391823E-2</c:v>
                </c:pt>
                <c:pt idx="204">
                  <c:v>3.7009239997132681E-2</c:v>
                </c:pt>
                <c:pt idx="205">
                  <c:v>2.2966191994783003E-2</c:v>
                </c:pt>
                <c:pt idx="206">
                  <c:v>1.6335647997038905E-2</c:v>
                </c:pt>
                <c:pt idx="210">
                  <c:v>3.2150607999938074E-2</c:v>
                </c:pt>
                <c:pt idx="211">
                  <c:v>2.428496799984714E-2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1-4080-8DAE-F8444FCD8D6A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(5)'!$J$21:$J$987</c:f>
              <c:numCache>
                <c:formatCode>General</c:formatCode>
                <c:ptCount val="967"/>
                <c:pt idx="16">
                  <c:v>9.9291360020288266E-3</c:v>
                </c:pt>
                <c:pt idx="17">
                  <c:v>1.0329135999199934E-2</c:v>
                </c:pt>
                <c:pt idx="22">
                  <c:v>1.597832799598109E-2</c:v>
                </c:pt>
                <c:pt idx="23">
                  <c:v>1.7978327996388543E-2</c:v>
                </c:pt>
                <c:pt idx="195">
                  <c:v>9.0543839978636242E-3</c:v>
                </c:pt>
                <c:pt idx="196">
                  <c:v>9.3543839975609444E-3</c:v>
                </c:pt>
                <c:pt idx="197">
                  <c:v>7.6900559943169355E-3</c:v>
                </c:pt>
                <c:pt idx="198">
                  <c:v>8.2900559937115759E-3</c:v>
                </c:pt>
                <c:pt idx="199">
                  <c:v>1.022749600087991E-2</c:v>
                </c:pt>
                <c:pt idx="200">
                  <c:v>1.3227495997853111E-2</c:v>
                </c:pt>
                <c:pt idx="201">
                  <c:v>1.4421888001379557E-2</c:v>
                </c:pt>
                <c:pt idx="202">
                  <c:v>1.6721888001484331E-2</c:v>
                </c:pt>
                <c:pt idx="207">
                  <c:v>1.6550623993680347E-2</c:v>
                </c:pt>
                <c:pt idx="208">
                  <c:v>1.6750623995903879E-2</c:v>
                </c:pt>
                <c:pt idx="212">
                  <c:v>2.9865247997804545E-2</c:v>
                </c:pt>
                <c:pt idx="213">
                  <c:v>2.8453352002543397E-2</c:v>
                </c:pt>
                <c:pt idx="217">
                  <c:v>3.7386495998362079E-2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41-4080-8DAE-F8444FCD8D6A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(5)'!$K$21:$K$987</c:f>
              <c:numCache>
                <c:formatCode>General</c:formatCode>
                <c:ptCount val="967"/>
                <c:pt idx="209">
                  <c:v>1.7823895999754313E-2</c:v>
                </c:pt>
                <c:pt idx="214">
                  <c:v>3.2788368000183254E-2</c:v>
                </c:pt>
                <c:pt idx="215">
                  <c:v>3.6492103994532954E-2</c:v>
                </c:pt>
                <c:pt idx="216">
                  <c:v>3.6782103998120874E-2</c:v>
                </c:pt>
                <c:pt idx="218">
                  <c:v>4.043509599432582E-2</c:v>
                </c:pt>
                <c:pt idx="219">
                  <c:v>4.1893391993653495E-2</c:v>
                </c:pt>
                <c:pt idx="220">
                  <c:v>4.527575199608691E-2</c:v>
                </c:pt>
                <c:pt idx="221">
                  <c:v>4.5690586695855018E-2</c:v>
                </c:pt>
                <c:pt idx="222">
                  <c:v>4.8933471996861044E-2</c:v>
                </c:pt>
                <c:pt idx="223">
                  <c:v>5.1990135994856246E-2</c:v>
                </c:pt>
                <c:pt idx="224">
                  <c:v>5.3135847992962226E-2</c:v>
                </c:pt>
                <c:pt idx="225">
                  <c:v>5.3290399999241345E-2</c:v>
                </c:pt>
                <c:pt idx="226">
                  <c:v>5.4264567996142432E-2</c:v>
                </c:pt>
                <c:pt idx="227">
                  <c:v>5.4762512001616415E-2</c:v>
                </c:pt>
                <c:pt idx="228">
                  <c:v>5.6080720001773443E-2</c:v>
                </c:pt>
                <c:pt idx="229">
                  <c:v>5.5262951995246112E-2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41-4080-8DAE-F8444FCD8D6A}"/>
            </c:ext>
          </c:extLst>
        </c:ser>
        <c:ser>
          <c:idx val="7"/>
          <c:order val="4"/>
          <c:tx>
            <c:strRef>
              <c:f>'A (5)'!$AX$1</c:f>
              <c:strCache>
                <c:ptCount val="1"/>
                <c:pt idx="0">
                  <c:v>G &amp; M (2004)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'A (5)'!$AW$2:$AW$95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(5)'!$AX$2:$AX$95</c:f>
              <c:numCache>
                <c:formatCode>General</c:formatCode>
                <c:ptCount val="94"/>
                <c:pt idx="0">
                  <c:v>7.4313073138603206E-2</c:v>
                </c:pt>
                <c:pt idx="1">
                  <c:v>6.7264434863682179E-2</c:v>
                </c:pt>
                <c:pt idx="2">
                  <c:v>6.084348215172769E-2</c:v>
                </c:pt>
                <c:pt idx="3">
                  <c:v>5.5012095030662657E-2</c:v>
                </c:pt>
                <c:pt idx="4">
                  <c:v>4.9722250117041303E-2</c:v>
                </c:pt>
                <c:pt idx="5">
                  <c:v>4.4925250552003818E-2</c:v>
                </c:pt>
                <c:pt idx="6">
                  <c:v>4.0576100913487199E-2</c:v>
                </c:pt>
                <c:pt idx="7">
                  <c:v>3.6634993542427642E-2</c:v>
                </c:pt>
                <c:pt idx="8">
                  <c:v>3.306735072611882E-2</c:v>
                </c:pt>
                <c:pt idx="9">
                  <c:v>2.9843256236043697E-2</c:v>
                </c:pt>
                <c:pt idx="10">
                  <c:v>2.6936693693251343E-2</c:v>
                </c:pt>
                <c:pt idx="11">
                  <c:v>2.4324781305946282E-2</c:v>
                </c:pt>
                <c:pt idx="12">
                  <c:v>2.1987080435211845E-2</c:v>
                </c:pt>
                <c:pt idx="13">
                  <c:v>1.9904998924258278E-2</c:v>
                </c:pt>
                <c:pt idx="14">
                  <c:v>1.8061279711185922E-2</c:v>
                </c:pt>
                <c:pt idx="15">
                  <c:v>1.6439552616486979E-2</c:v>
                </c:pt>
                <c:pt idx="16">
                  <c:v>1.5023928892596888E-2</c:v>
                </c:pt>
                <c:pt idx="17">
                  <c:v>1.3798627087510236E-2</c:v>
                </c:pt>
                <c:pt idx="18">
                  <c:v>1.2747626095399877E-2</c:v>
                </c:pt>
                <c:pt idx="19">
                  <c:v>1.185434227691259E-2</c:v>
                </c:pt>
                <c:pt idx="20">
                  <c:v>1.1101325302941356E-2</c:v>
                </c:pt>
                <c:pt idx="21">
                  <c:v>1.0469970422423576E-2</c:v>
                </c:pt>
                <c:pt idx="22">
                  <c:v>9.9402611173254486E-3</c:v>
                </c:pt>
                <c:pt idx="23">
                  <c:v>9.4905889889362657E-3</c:v>
                </c:pt>
                <c:pt idx="24">
                  <c:v>9.0977495103310227E-3</c:v>
                </c:pt>
                <c:pt idx="25">
                  <c:v>8.7372943141295432E-3</c:v>
                </c:pt>
                <c:pt idx="26">
                  <c:v>8.3845598675571197E-3</c:v>
                </c:pt>
                <c:pt idx="27">
                  <c:v>8.0169172390573123E-3</c:v>
                </c:pt>
                <c:pt idx="28">
                  <c:v>7.6180785911616226E-3</c:v>
                </c:pt>
                <c:pt idx="29">
                  <c:v>7.1854764358693854E-3</c:v>
                </c:pt>
                <c:pt idx="30">
                  <c:v>6.7412419810508831E-3</c:v>
                </c:pt>
                <c:pt idx="31">
                  <c:v>6.3449837575646796E-3</c:v>
                </c:pt>
                <c:pt idx="32">
                  <c:v>6.1015871147514604E-3</c:v>
                </c:pt>
                <c:pt idx="33">
                  <c:v>6.1529990014650895E-3</c:v>
                </c:pt>
                <c:pt idx="34">
                  <c:v>6.6487592213354419E-3</c:v>
                </c:pt>
                <c:pt idx="35">
                  <c:v>7.7078745131829197E-3</c:v>
                </c:pt>
                <c:pt idx="36">
                  <c:v>9.3951024369709011E-3</c:v>
                </c:pt>
                <c:pt idx="37">
                  <c:v>1.1721947748445632E-2</c:v>
                </c:pt>
                <c:pt idx="38">
                  <c:v>1.4663235909652725E-2</c:v>
                </c:pt>
                <c:pt idx="39">
                  <c:v>1.8175378490213299E-2</c:v>
                </c:pt>
                <c:pt idx="40">
                  <c:v>2.2209292251994181E-2</c:v>
                </c:pt>
                <c:pt idx="41">
                  <c:v>2.6717440986677839E-2</c:v>
                </c:pt>
                <c:pt idx="42">
                  <c:v>3.1656836383002082E-2</c:v>
                </c:pt>
                <c:pt idx="43">
                  <c:v>3.6989809575413257E-2</c:v>
                </c:pt>
                <c:pt idx="44">
                  <c:v>4.2683736696220005E-2</c:v>
                </c:pt>
                <c:pt idx="45">
                  <c:v>4.8710359115162132E-2</c:v>
                </c:pt>
                <c:pt idx="46">
                  <c:v>5.5045005683013265E-2</c:v>
                </c:pt>
                <c:pt idx="47">
                  <c:v>6.1665851720608268E-2</c:v>
                </c:pt>
                <c:pt idx="48">
                  <c:v>6.8553265199406924E-2</c:v>
                </c:pt>
                <c:pt idx="49">
                  <c:v>7.5689246473225447E-2</c:v>
                </c:pt>
                <c:pt idx="50">
                  <c:v>8.3056945041104918E-2</c:v>
                </c:pt>
                <c:pt idx="51">
                  <c:v>9.0640230486998E-2</c:v>
                </c:pt>
                <c:pt idx="52">
                  <c:v>9.842330042560142E-2</c:v>
                </c:pt>
                <c:pt idx="53">
                  <c:v>0.10639031755758982</c:v>
                </c:pt>
                <c:pt idx="54">
                  <c:v>0.11452507287383211</c:v>
                </c:pt>
                <c:pt idx="55">
                  <c:v>0.12281067097303847</c:v>
                </c:pt>
                <c:pt idx="56">
                  <c:v>0.13122923220887547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41-4080-8DAE-F8444FCD8D6A}"/>
            </c:ext>
          </c:extLst>
        </c:ser>
        <c:ser>
          <c:idx val="6"/>
          <c:order val="5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41-4080-8DAE-F8444FCD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96344"/>
        <c:axId val="1"/>
      </c:scatterChart>
      <c:valAx>
        <c:axId val="78499634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505854392721983"/>
              <c:y val="0.852243852104238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856960408684551E-3"/>
              <c:y val="0.35356255929750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963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154547252474666"/>
          <c:y val="0.91820691279025468"/>
          <c:w val="0.61941332046137909"/>
          <c:h val="5.804749340369397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85726</xdr:colOff>
      <xdr:row>0</xdr:row>
      <xdr:rowOff>0</xdr:rowOff>
    </xdr:from>
    <xdr:to>
      <xdr:col>17</xdr:col>
      <xdr:colOff>19051</xdr:colOff>
      <xdr:row>18</xdr:row>
      <xdr:rowOff>28575</xdr:rowOff>
    </xdr:to>
    <xdr:graphicFrame macro="">
      <xdr:nvGraphicFramePr>
        <xdr:cNvPr id="8198" name="Chart 1">
          <a:extLst>
            <a:ext uri="{FF2B5EF4-FFF2-40B4-BE49-F238E27FC236}">
              <a16:creationId xmlns:a16="http://schemas.microsoft.com/office/drawing/2014/main" id="{C77842CE-CE4D-527B-5FF0-D87108278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47624</xdr:colOff>
      <xdr:row>0</xdr:row>
      <xdr:rowOff>0</xdr:rowOff>
    </xdr:from>
    <xdr:to>
      <xdr:col>25</xdr:col>
      <xdr:colOff>571499</xdr:colOff>
      <xdr:row>18</xdr:row>
      <xdr:rowOff>57150</xdr:rowOff>
    </xdr:to>
    <xdr:graphicFrame macro="">
      <xdr:nvGraphicFramePr>
        <xdr:cNvPr id="8199" name="Chart 2">
          <a:extLst>
            <a:ext uri="{FF2B5EF4-FFF2-40B4-BE49-F238E27FC236}">
              <a16:creationId xmlns:a16="http://schemas.microsoft.com/office/drawing/2014/main" id="{6A495944-181A-CF0D-5F0C-05EA25506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22</xdr:row>
      <xdr:rowOff>142875</xdr:rowOff>
    </xdr:from>
    <xdr:to>
      <xdr:col>12</xdr:col>
      <xdr:colOff>276225</xdr:colOff>
      <xdr:row>45</xdr:row>
      <xdr:rowOff>57150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D96F7851-A4B3-F8AD-CC99-066856FFED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0</xdr:row>
      <xdr:rowOff>47625</xdr:rowOff>
    </xdr:from>
    <xdr:to>
      <xdr:col>12</xdr:col>
      <xdr:colOff>238125</xdr:colOff>
      <xdr:row>22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6696FB0-16CE-072F-B716-30A0E76E26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0</xdr:rowOff>
    </xdr:from>
    <xdr:to>
      <xdr:col>16</xdr:col>
      <xdr:colOff>123825</xdr:colOff>
      <xdr:row>18</xdr:row>
      <xdr:rowOff>28575</xdr:rowOff>
    </xdr:to>
    <xdr:graphicFrame macro="">
      <xdr:nvGraphicFramePr>
        <xdr:cNvPr id="10247" name="Chart 1">
          <a:extLst>
            <a:ext uri="{FF2B5EF4-FFF2-40B4-BE49-F238E27FC236}">
              <a16:creationId xmlns:a16="http://schemas.microsoft.com/office/drawing/2014/main" id="{FEE571E0-9016-9CF1-E165-4D574D99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0</xdr:rowOff>
    </xdr:from>
    <xdr:to>
      <xdr:col>21</xdr:col>
      <xdr:colOff>76200</xdr:colOff>
      <xdr:row>18</xdr:row>
      <xdr:rowOff>28575</xdr:rowOff>
    </xdr:to>
    <xdr:graphicFrame macro="">
      <xdr:nvGraphicFramePr>
        <xdr:cNvPr id="12296" name="Chart 1">
          <a:extLst>
            <a:ext uri="{FF2B5EF4-FFF2-40B4-BE49-F238E27FC236}">
              <a16:creationId xmlns:a16="http://schemas.microsoft.com/office/drawing/2014/main" id="{A01F38B3-5672-EECB-EBDD-976403659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600075</xdr:colOff>
      <xdr:row>21</xdr:row>
      <xdr:rowOff>19050</xdr:rowOff>
    </xdr:from>
    <xdr:to>
      <xdr:col>60</xdr:col>
      <xdr:colOff>104775</xdr:colOff>
      <xdr:row>45</xdr:row>
      <xdr:rowOff>0</xdr:rowOff>
    </xdr:to>
    <xdr:graphicFrame macro="">
      <xdr:nvGraphicFramePr>
        <xdr:cNvPr id="12297" name="Chart 2">
          <a:extLst>
            <a:ext uri="{FF2B5EF4-FFF2-40B4-BE49-F238E27FC236}">
              <a16:creationId xmlns:a16="http://schemas.microsoft.com/office/drawing/2014/main" id="{C01E2340-2234-94D0-D3EA-9C87071FF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104775</xdr:colOff>
      <xdr:row>20</xdr:row>
      <xdr:rowOff>152400</xdr:rowOff>
    </xdr:from>
    <xdr:to>
      <xdr:col>46</xdr:col>
      <xdr:colOff>228600</xdr:colOff>
      <xdr:row>36</xdr:row>
      <xdr:rowOff>133350</xdr:rowOff>
    </xdr:to>
    <xdr:graphicFrame macro="">
      <xdr:nvGraphicFramePr>
        <xdr:cNvPr id="12298" name="Chart 3">
          <a:extLst>
            <a:ext uri="{FF2B5EF4-FFF2-40B4-BE49-F238E27FC236}">
              <a16:creationId xmlns:a16="http://schemas.microsoft.com/office/drawing/2014/main" id="{8CB989A7-6554-2159-329A-9CC2A581F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0</xdr:colOff>
      <xdr:row>41</xdr:row>
      <xdr:rowOff>0</xdr:rowOff>
    </xdr:from>
    <xdr:to>
      <xdr:col>43</xdr:col>
      <xdr:colOff>238125</xdr:colOff>
      <xdr:row>63</xdr:row>
      <xdr:rowOff>47625</xdr:rowOff>
    </xdr:to>
    <xdr:graphicFrame macro="">
      <xdr:nvGraphicFramePr>
        <xdr:cNvPr id="12299" name="Chart 4">
          <a:extLst>
            <a:ext uri="{FF2B5EF4-FFF2-40B4-BE49-F238E27FC236}">
              <a16:creationId xmlns:a16="http://schemas.microsoft.com/office/drawing/2014/main" id="{A5039AB5-16C3-EFD4-80CA-5801D509C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85725</xdr:colOff>
      <xdr:row>21</xdr:row>
      <xdr:rowOff>66675</xdr:rowOff>
    </xdr:from>
    <xdr:to>
      <xdr:col>36</xdr:col>
      <xdr:colOff>476250</xdr:colOff>
      <xdr:row>39</xdr:row>
      <xdr:rowOff>95250</xdr:rowOff>
    </xdr:to>
    <xdr:graphicFrame macro="">
      <xdr:nvGraphicFramePr>
        <xdr:cNvPr id="12300" name="Chart 5">
          <a:extLst>
            <a:ext uri="{FF2B5EF4-FFF2-40B4-BE49-F238E27FC236}">
              <a16:creationId xmlns:a16="http://schemas.microsoft.com/office/drawing/2014/main" id="{141B4DE7-B89C-87D9-4433-B6899A2E5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114300</xdr:colOff>
      <xdr:row>0</xdr:row>
      <xdr:rowOff>0</xdr:rowOff>
    </xdr:from>
    <xdr:to>
      <xdr:col>47</xdr:col>
      <xdr:colOff>180975</xdr:colOff>
      <xdr:row>18</xdr:row>
      <xdr:rowOff>0</xdr:rowOff>
    </xdr:to>
    <xdr:graphicFrame macro="">
      <xdr:nvGraphicFramePr>
        <xdr:cNvPr id="12301" name="Chart 7">
          <a:extLst>
            <a:ext uri="{FF2B5EF4-FFF2-40B4-BE49-F238E27FC236}">
              <a16:creationId xmlns:a16="http://schemas.microsoft.com/office/drawing/2014/main" id="{11910528-BC04-F592-1FFF-01367126E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0</xdr:rowOff>
    </xdr:from>
    <xdr:to>
      <xdr:col>21</xdr:col>
      <xdr:colOff>76200</xdr:colOff>
      <xdr:row>18</xdr:row>
      <xdr:rowOff>28575</xdr:rowOff>
    </xdr:to>
    <xdr:graphicFrame macro="">
      <xdr:nvGraphicFramePr>
        <xdr:cNvPr id="13317" name="Chart 1">
          <a:extLst>
            <a:ext uri="{FF2B5EF4-FFF2-40B4-BE49-F238E27FC236}">
              <a16:creationId xmlns:a16="http://schemas.microsoft.com/office/drawing/2014/main" id="{518DE517-53D0-4A09-9164-DC4EC5D3F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104775</xdr:colOff>
      <xdr:row>0</xdr:row>
      <xdr:rowOff>0</xdr:rowOff>
    </xdr:from>
    <xdr:to>
      <xdr:col>46</xdr:col>
      <xdr:colOff>495300</xdr:colOff>
      <xdr:row>19</xdr:row>
      <xdr:rowOff>142875</xdr:rowOff>
    </xdr:to>
    <xdr:graphicFrame macro="">
      <xdr:nvGraphicFramePr>
        <xdr:cNvPr id="13318" name="Chart 2">
          <a:extLst>
            <a:ext uri="{FF2B5EF4-FFF2-40B4-BE49-F238E27FC236}">
              <a16:creationId xmlns:a16="http://schemas.microsoft.com/office/drawing/2014/main" id="{AD173A8B-C3D2-B6DE-8C46-A734D222D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114300</xdr:colOff>
      <xdr:row>20</xdr:row>
      <xdr:rowOff>38100</xdr:rowOff>
    </xdr:from>
    <xdr:to>
      <xdr:col>46</xdr:col>
      <xdr:colOff>247650</xdr:colOff>
      <xdr:row>36</xdr:row>
      <xdr:rowOff>0</xdr:rowOff>
    </xdr:to>
    <xdr:graphicFrame macro="">
      <xdr:nvGraphicFramePr>
        <xdr:cNvPr id="13319" name="Chart 3">
          <a:extLst>
            <a:ext uri="{FF2B5EF4-FFF2-40B4-BE49-F238E27FC236}">
              <a16:creationId xmlns:a16="http://schemas.microsoft.com/office/drawing/2014/main" id="{360506FF-02FF-91E3-1C87-551C0709A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41</xdr:row>
      <xdr:rowOff>0</xdr:rowOff>
    </xdr:from>
    <xdr:to>
      <xdr:col>51</xdr:col>
      <xdr:colOff>342900</xdr:colOff>
      <xdr:row>56</xdr:row>
      <xdr:rowOff>133350</xdr:rowOff>
    </xdr:to>
    <xdr:graphicFrame macro="">
      <xdr:nvGraphicFramePr>
        <xdr:cNvPr id="13320" name="Chart 4">
          <a:extLst>
            <a:ext uri="{FF2B5EF4-FFF2-40B4-BE49-F238E27FC236}">
              <a16:creationId xmlns:a16="http://schemas.microsoft.com/office/drawing/2014/main" id="{036BDD6F-03B3-BD08-6D0F-043B1E1E4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0</xdr:row>
      <xdr:rowOff>0</xdr:rowOff>
    </xdr:from>
    <xdr:to>
      <xdr:col>12</xdr:col>
      <xdr:colOff>57150</xdr:colOff>
      <xdr:row>15</xdr:row>
      <xdr:rowOff>152400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D932985A-57C3-4069-5E25-28F9EF9A0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180975</xdr:colOff>
      <xdr:row>12</xdr:row>
      <xdr:rowOff>9525</xdr:rowOff>
    </xdr:from>
    <xdr:to>
      <xdr:col>26</xdr:col>
      <xdr:colOff>533400</xdr:colOff>
      <xdr:row>25</xdr:row>
      <xdr:rowOff>57150</xdr:rowOff>
    </xdr:to>
    <xdr:graphicFrame macro="">
      <xdr:nvGraphicFramePr>
        <xdr:cNvPr id="3075" name="Chart 1">
          <a:extLst>
            <a:ext uri="{FF2B5EF4-FFF2-40B4-BE49-F238E27FC236}">
              <a16:creationId xmlns:a16="http://schemas.microsoft.com/office/drawing/2014/main" id="{482F9C99-DCF3-0166-3BC0-ECF35F6C1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828675</xdr:colOff>
      <xdr:row>0</xdr:row>
      <xdr:rowOff>0</xdr:rowOff>
    </xdr:from>
    <xdr:to>
      <xdr:col>15</xdr:col>
      <xdr:colOff>219075</xdr:colOff>
      <xdr:row>18</xdr:row>
      <xdr:rowOff>28575</xdr:rowOff>
    </xdr:to>
    <xdr:graphicFrame macro="">
      <xdr:nvGraphicFramePr>
        <xdr:cNvPr id="3076" name="Chart 2">
          <a:extLst>
            <a:ext uri="{FF2B5EF4-FFF2-40B4-BE49-F238E27FC236}">
              <a16:creationId xmlns:a16="http://schemas.microsoft.com/office/drawing/2014/main" id="{173877ED-E398-93AE-BBCF-221BB1455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0</xdr:rowOff>
    </xdr:from>
    <xdr:to>
      <xdr:col>21</xdr:col>
      <xdr:colOff>76200</xdr:colOff>
      <xdr:row>18</xdr:row>
      <xdr:rowOff>28575</xdr:rowOff>
    </xdr:to>
    <xdr:graphicFrame macro="">
      <xdr:nvGraphicFramePr>
        <xdr:cNvPr id="14340" name="Chart 1">
          <a:extLst>
            <a:ext uri="{FF2B5EF4-FFF2-40B4-BE49-F238E27FC236}">
              <a16:creationId xmlns:a16="http://schemas.microsoft.com/office/drawing/2014/main" id="{74284F20-6D44-EA96-7783-5E56F146E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666750</xdr:colOff>
      <xdr:row>0</xdr:row>
      <xdr:rowOff>0</xdr:rowOff>
    </xdr:from>
    <xdr:to>
      <xdr:col>44</xdr:col>
      <xdr:colOff>619125</xdr:colOff>
      <xdr:row>19</xdr:row>
      <xdr:rowOff>142875</xdr:rowOff>
    </xdr:to>
    <xdr:graphicFrame macro="">
      <xdr:nvGraphicFramePr>
        <xdr:cNvPr id="14341" name="Chart 2">
          <a:extLst>
            <a:ext uri="{FF2B5EF4-FFF2-40B4-BE49-F238E27FC236}">
              <a16:creationId xmlns:a16="http://schemas.microsoft.com/office/drawing/2014/main" id="{E10CFAC7-7260-9F18-5C57-3E2FED5DD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21</xdr:row>
      <xdr:rowOff>0</xdr:rowOff>
    </xdr:from>
    <xdr:to>
      <xdr:col>41</xdr:col>
      <xdr:colOff>647700</xdr:colOff>
      <xdr:row>43</xdr:row>
      <xdr:rowOff>66675</xdr:rowOff>
    </xdr:to>
    <xdr:graphicFrame macro="">
      <xdr:nvGraphicFramePr>
        <xdr:cNvPr id="14342" name="Chart 3">
          <a:extLst>
            <a:ext uri="{FF2B5EF4-FFF2-40B4-BE49-F238E27FC236}">
              <a16:creationId xmlns:a16="http://schemas.microsoft.com/office/drawing/2014/main" id="{EA0E5B59-2E7E-1582-FA38-1D28AA491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37</xdr:row>
      <xdr:rowOff>95250</xdr:rowOff>
    </xdr:from>
    <xdr:to>
      <xdr:col>39</xdr:col>
      <xdr:colOff>361950</xdr:colOff>
      <xdr:row>58</xdr:row>
      <xdr:rowOff>57150</xdr:rowOff>
    </xdr:to>
    <xdr:graphicFrame macro="">
      <xdr:nvGraphicFramePr>
        <xdr:cNvPr id="5129" name="Chart 5">
          <a:extLst>
            <a:ext uri="{FF2B5EF4-FFF2-40B4-BE49-F238E27FC236}">
              <a16:creationId xmlns:a16="http://schemas.microsoft.com/office/drawing/2014/main" id="{058B8ED9-6B8B-3D3D-220B-D430A4FD8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161925</xdr:colOff>
      <xdr:row>2</xdr:row>
      <xdr:rowOff>161925</xdr:rowOff>
    </xdr:from>
    <xdr:to>
      <xdr:col>39</xdr:col>
      <xdr:colOff>228600</xdr:colOff>
      <xdr:row>21</xdr:row>
      <xdr:rowOff>133350</xdr:rowOff>
    </xdr:to>
    <xdr:graphicFrame macro="">
      <xdr:nvGraphicFramePr>
        <xdr:cNvPr id="5130" name="Chart 7">
          <a:extLst>
            <a:ext uri="{FF2B5EF4-FFF2-40B4-BE49-F238E27FC236}">
              <a16:creationId xmlns:a16="http://schemas.microsoft.com/office/drawing/2014/main" id="{4D7E7A05-0A0B-6B1E-920F-377AA3839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381000</xdr:colOff>
      <xdr:row>0</xdr:row>
      <xdr:rowOff>0</xdr:rowOff>
    </xdr:from>
    <xdr:to>
      <xdr:col>22</xdr:col>
      <xdr:colOff>409575</xdr:colOff>
      <xdr:row>19</xdr:row>
      <xdr:rowOff>133350</xdr:rowOff>
    </xdr:to>
    <xdr:graphicFrame macro="">
      <xdr:nvGraphicFramePr>
        <xdr:cNvPr id="5131" name="Chart 8">
          <a:extLst>
            <a:ext uri="{FF2B5EF4-FFF2-40B4-BE49-F238E27FC236}">
              <a16:creationId xmlns:a16="http://schemas.microsoft.com/office/drawing/2014/main" id="{4354FB9F-AC53-78B5-34E6-B3EACCF3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132" TargetMode="External"/><Relationship Id="rId18" Type="http://schemas.openxmlformats.org/officeDocument/2006/relationships/hyperlink" Target="http://www.bav-astro.de/sfs/BAVM_link.php?BAVMnr=152" TargetMode="External"/><Relationship Id="rId26" Type="http://schemas.openxmlformats.org/officeDocument/2006/relationships/hyperlink" Target="http://www.konkoly.hu/cgi-bin/IBVS?5583" TargetMode="External"/><Relationship Id="rId39" Type="http://schemas.openxmlformats.org/officeDocument/2006/relationships/hyperlink" Target="http://www.konkoly.hu/cgi-bin/IBVS?5777" TargetMode="External"/><Relationship Id="rId21" Type="http://schemas.openxmlformats.org/officeDocument/2006/relationships/hyperlink" Target="http://var.astro.cz/oejv/issues/oejv0074.pdf" TargetMode="External"/><Relationship Id="rId34" Type="http://schemas.openxmlformats.org/officeDocument/2006/relationships/hyperlink" Target="http://www.bav-astro.de/sfs/BAVM_link.php?BAVMnr=178" TargetMode="External"/><Relationship Id="rId42" Type="http://schemas.openxmlformats.org/officeDocument/2006/relationships/hyperlink" Target="http://www.konkoly.hu/cgi-bin/IBVS?5746" TargetMode="External"/><Relationship Id="rId47" Type="http://schemas.openxmlformats.org/officeDocument/2006/relationships/hyperlink" Target="http://vsolj.cetus-net.org/no46.pdf" TargetMode="External"/><Relationship Id="rId50" Type="http://schemas.openxmlformats.org/officeDocument/2006/relationships/hyperlink" Target="http://www.konkoly.hu/cgi-bin/IBVS?5898" TargetMode="External"/><Relationship Id="rId55" Type="http://schemas.openxmlformats.org/officeDocument/2006/relationships/hyperlink" Target="http://www.konkoly.hu/cgi-bin/IBVS?5871" TargetMode="External"/><Relationship Id="rId63" Type="http://schemas.openxmlformats.org/officeDocument/2006/relationships/hyperlink" Target="http://www.bav-astro.de/sfs/BAVM_link.php?BAVMnr=215" TargetMode="External"/><Relationship Id="rId68" Type="http://schemas.openxmlformats.org/officeDocument/2006/relationships/hyperlink" Target="http://vsolj.cetus-net.org/vsoljno53.pdf" TargetMode="External"/><Relationship Id="rId76" Type="http://schemas.openxmlformats.org/officeDocument/2006/relationships/hyperlink" Target="http://www.konkoly.hu/cgi-bin/IBVS?6050" TargetMode="External"/><Relationship Id="rId84" Type="http://schemas.openxmlformats.org/officeDocument/2006/relationships/hyperlink" Target="http://www.konkoly.hu/cgi-bin/IBVS?6044" TargetMode="External"/><Relationship Id="rId89" Type="http://schemas.openxmlformats.org/officeDocument/2006/relationships/hyperlink" Target="http://www.bav-astro.de/sfs/BAVM_link.php?BAVMnr=239" TargetMode="External"/><Relationship Id="rId7" Type="http://schemas.openxmlformats.org/officeDocument/2006/relationships/hyperlink" Target="http://www.bav-astro.de/sfs/BAVM_link.php?BAVMnr=68" TargetMode="External"/><Relationship Id="rId71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bav-astro.de/sfs/BAVM_link.php?BAVMnr=62" TargetMode="External"/><Relationship Id="rId16" Type="http://schemas.openxmlformats.org/officeDocument/2006/relationships/hyperlink" Target="http://www.konkoly.hu/cgi-bin/IBVS?5040" TargetMode="External"/><Relationship Id="rId29" Type="http://schemas.openxmlformats.org/officeDocument/2006/relationships/hyperlink" Target="http://www.konkoly.hu/cgi-bin/IBVS?5676" TargetMode="External"/><Relationship Id="rId11" Type="http://schemas.openxmlformats.org/officeDocument/2006/relationships/hyperlink" Target="http://www.bav-astro.de/sfs/BAVM_link.php?BAVMnr=99" TargetMode="External"/><Relationship Id="rId24" Type="http://schemas.openxmlformats.org/officeDocument/2006/relationships/hyperlink" Target="http://var.astro.cz/oejv/issues/oejv0074.pdf" TargetMode="External"/><Relationship Id="rId32" Type="http://schemas.openxmlformats.org/officeDocument/2006/relationships/hyperlink" Target="http://www.bav-astro.de/sfs/BAVM_link.php?BAVMnr=173" TargetMode="External"/><Relationship Id="rId37" Type="http://schemas.openxmlformats.org/officeDocument/2006/relationships/hyperlink" Target="http://www.bav-astro.de/sfs/BAVM_link.php?BAVMnr=178" TargetMode="External"/><Relationship Id="rId40" Type="http://schemas.openxmlformats.org/officeDocument/2006/relationships/hyperlink" Target="http://www.konkoly.hu/cgi-bin/IBVS?5777" TargetMode="External"/><Relationship Id="rId45" Type="http://schemas.openxmlformats.org/officeDocument/2006/relationships/hyperlink" Target="http://www.bav-astro.de/sfs/BAVM_link.php?BAVMnr=201" TargetMode="External"/><Relationship Id="rId53" Type="http://schemas.openxmlformats.org/officeDocument/2006/relationships/hyperlink" Target="http://www.konkoly.hu/cgi-bin/IBVS?5898" TargetMode="External"/><Relationship Id="rId58" Type="http://schemas.openxmlformats.org/officeDocument/2006/relationships/hyperlink" Target="http://www.konkoly.hu/cgi-bin/IBVS?5965" TargetMode="External"/><Relationship Id="rId66" Type="http://schemas.openxmlformats.org/officeDocument/2006/relationships/hyperlink" Target="http://www.konkoly.hu/cgi-bin/IBVS?5960" TargetMode="External"/><Relationship Id="rId74" Type="http://schemas.openxmlformats.org/officeDocument/2006/relationships/hyperlink" Target="http://www.konkoly.hu/cgi-bin/IBVS?6050" TargetMode="External"/><Relationship Id="rId79" Type="http://schemas.openxmlformats.org/officeDocument/2006/relationships/hyperlink" Target="http://var.astro.cz/oejv/issues/oejv0160.pdf" TargetMode="External"/><Relationship Id="rId87" Type="http://schemas.openxmlformats.org/officeDocument/2006/relationships/hyperlink" Target="http://www.bav-astro.de/sfs/BAVM_link.php?BAVMnr=239" TargetMode="External"/><Relationship Id="rId5" Type="http://schemas.openxmlformats.org/officeDocument/2006/relationships/hyperlink" Target="http://www.bav-astro.de/sfs/BAVM_link.php?BAVMnr=68" TargetMode="External"/><Relationship Id="rId61" Type="http://schemas.openxmlformats.org/officeDocument/2006/relationships/hyperlink" Target="http://vsolj.cetus-net.org/vsoljno51.pdf" TargetMode="External"/><Relationship Id="rId82" Type="http://schemas.openxmlformats.org/officeDocument/2006/relationships/hyperlink" Target="http://vsolj.cetus-net.org/vsoljno55.pdf" TargetMode="External"/><Relationship Id="rId19" Type="http://schemas.openxmlformats.org/officeDocument/2006/relationships/hyperlink" Target="http://www.konkoly.hu/cgi-bin/IBVS?5378" TargetMode="External"/><Relationship Id="rId4" Type="http://schemas.openxmlformats.org/officeDocument/2006/relationships/hyperlink" Target="http://www.bav-astro.de/sfs/BAVM_link.php?BAVMnr=68" TargetMode="External"/><Relationship Id="rId9" Type="http://schemas.openxmlformats.org/officeDocument/2006/relationships/hyperlink" Target="http://www.bav-astro.de/sfs/BAVM_link.php?BAVMnr=80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ar.astro.cz/oejv/issues/oejv0074.pdf" TargetMode="External"/><Relationship Id="rId27" Type="http://schemas.openxmlformats.org/officeDocument/2006/relationships/hyperlink" Target="http://vsolj.cetus-net.org/no42.pdf" TargetMode="External"/><Relationship Id="rId30" Type="http://schemas.openxmlformats.org/officeDocument/2006/relationships/hyperlink" Target="http://www.konkoly.hu/cgi-bin/IBVS?5791" TargetMode="External"/><Relationship Id="rId35" Type="http://schemas.openxmlformats.org/officeDocument/2006/relationships/hyperlink" Target="http://var.astro.cz/oejv/issues/oejv0074.pdf" TargetMode="External"/><Relationship Id="rId43" Type="http://schemas.openxmlformats.org/officeDocument/2006/relationships/hyperlink" Target="http://www.bav-astro.de/sfs/BAVM_link.php?BAVMnr=183" TargetMode="External"/><Relationship Id="rId48" Type="http://schemas.openxmlformats.org/officeDocument/2006/relationships/hyperlink" Target="http://www.bav-astro.de/sfs/BAVM_link.php?BAVMnr=193" TargetMode="External"/><Relationship Id="rId56" Type="http://schemas.openxmlformats.org/officeDocument/2006/relationships/hyperlink" Target="http://www.konkoly.hu/cgi-bin/IBVS?5898" TargetMode="External"/><Relationship Id="rId64" Type="http://schemas.openxmlformats.org/officeDocument/2006/relationships/hyperlink" Target="http://www.bav-astro.de/sfs/BAVM_link.php?BAVMnr=215" TargetMode="External"/><Relationship Id="rId69" Type="http://schemas.openxmlformats.org/officeDocument/2006/relationships/hyperlink" Target="http://vsolj.cetus-net.org/vsoljno53.pdf" TargetMode="External"/><Relationship Id="rId77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bav-astro.de/sfs/BAVM_link.php?BAVMnr=80" TargetMode="External"/><Relationship Id="rId51" Type="http://schemas.openxmlformats.org/officeDocument/2006/relationships/hyperlink" Target="http://www.konkoly.hu/cgi-bin/IBVS?5814" TargetMode="External"/><Relationship Id="rId72" Type="http://schemas.openxmlformats.org/officeDocument/2006/relationships/hyperlink" Target="http://var.astro.cz/oejv/issues/oejv0160.pdf" TargetMode="External"/><Relationship Id="rId80" Type="http://schemas.openxmlformats.org/officeDocument/2006/relationships/hyperlink" Target="http://var.astro.cz/oejv/issues/oejv0160.pdf" TargetMode="External"/><Relationship Id="rId85" Type="http://schemas.openxmlformats.org/officeDocument/2006/relationships/hyperlink" Target="http://www.konkoly.hu/cgi-bin/IBVS?6042" TargetMode="External"/><Relationship Id="rId3" Type="http://schemas.openxmlformats.org/officeDocument/2006/relationships/hyperlink" Target="http://www.bav-astro.de/sfs/BAVM_link.php?BAVMnr=62" TargetMode="External"/><Relationship Id="rId12" Type="http://schemas.openxmlformats.org/officeDocument/2006/relationships/hyperlink" Target="http://www.bav-astro.de/sfs/BAVM_link.php?BAVMnr=132" TargetMode="External"/><Relationship Id="rId17" Type="http://schemas.openxmlformats.org/officeDocument/2006/relationships/hyperlink" Target="http://var.astro.cz/oejv/issues/oejv0074.pdf" TargetMode="External"/><Relationship Id="rId25" Type="http://schemas.openxmlformats.org/officeDocument/2006/relationships/hyperlink" Target="http://www.konkoly.hu/cgi-bin/IBVS?5676" TargetMode="External"/><Relationship Id="rId33" Type="http://schemas.openxmlformats.org/officeDocument/2006/relationships/hyperlink" Target="http://www.bav-astro.de/sfs/BAVM_link.php?BAVMnr=178" TargetMode="External"/><Relationship Id="rId38" Type="http://schemas.openxmlformats.org/officeDocument/2006/relationships/hyperlink" Target="http://www.konkoly.hu/cgi-bin/IBVS?5777" TargetMode="External"/><Relationship Id="rId46" Type="http://schemas.openxmlformats.org/officeDocument/2006/relationships/hyperlink" Target="http://www.konkoly.hu/cgi-bin/IBVS?5898" TargetMode="External"/><Relationship Id="rId59" Type="http://schemas.openxmlformats.org/officeDocument/2006/relationships/hyperlink" Target="http://vsolj.cetus-net.org/vsoljno51.pdf" TargetMode="External"/><Relationship Id="rId67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www.konkoly.hu/cgi-bin/IBVS?5371" TargetMode="External"/><Relationship Id="rId41" Type="http://schemas.openxmlformats.org/officeDocument/2006/relationships/hyperlink" Target="http://www.konkoly.hu/cgi-bin/IBVS?5746" TargetMode="External"/><Relationship Id="rId54" Type="http://schemas.openxmlformats.org/officeDocument/2006/relationships/hyperlink" Target="http://www.bav-astro.de/sfs/BAVM_link.php?BAVMnr=209" TargetMode="External"/><Relationship Id="rId62" Type="http://schemas.openxmlformats.org/officeDocument/2006/relationships/hyperlink" Target="http://vsolj.cetus-net.org/vsoljno51.pdf" TargetMode="External"/><Relationship Id="rId70" Type="http://schemas.openxmlformats.org/officeDocument/2006/relationships/hyperlink" Target="http://www.konkoly.hu/cgi-bin/IBVS?6075" TargetMode="External"/><Relationship Id="rId75" Type="http://schemas.openxmlformats.org/officeDocument/2006/relationships/hyperlink" Target="http://www.konkoly.hu/cgi-bin/IBVS?6050" TargetMode="External"/><Relationship Id="rId83" Type="http://schemas.openxmlformats.org/officeDocument/2006/relationships/hyperlink" Target="http://www.konkoly.hu/cgi-bin/IBVS?6044" TargetMode="External"/><Relationship Id="rId88" Type="http://schemas.openxmlformats.org/officeDocument/2006/relationships/hyperlink" Target="http://www.bav-astro.de/sfs/BAVM_link.php?BAVMnr=239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6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ar.astro.cz/oejv/issues/oejv0074.pdf" TargetMode="External"/><Relationship Id="rId28" Type="http://schemas.openxmlformats.org/officeDocument/2006/relationships/hyperlink" Target="http://vsolj.cetus-net.org/no42.pdf" TargetMode="External"/><Relationship Id="rId36" Type="http://schemas.openxmlformats.org/officeDocument/2006/relationships/hyperlink" Target="http://www.bav-astro.de/sfs/BAVM_link.php?BAVMnr=178" TargetMode="External"/><Relationship Id="rId49" Type="http://schemas.openxmlformats.org/officeDocument/2006/relationships/hyperlink" Target="http://www.bav-astro.de/sfs/BAVM_link.php?BAVMnr=193" TargetMode="External"/><Relationship Id="rId57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99" TargetMode="External"/><Relationship Id="rId31" Type="http://schemas.openxmlformats.org/officeDocument/2006/relationships/hyperlink" Target="http://www.konkoly.hu/cgi-bin/IBVS?5676" TargetMode="External"/><Relationship Id="rId44" Type="http://schemas.openxmlformats.org/officeDocument/2006/relationships/hyperlink" Target="http://www.bav-astro.de/sfs/BAVM_link.php?BAVMnr=183" TargetMode="External"/><Relationship Id="rId52" Type="http://schemas.openxmlformats.org/officeDocument/2006/relationships/hyperlink" Target="http://www.konkoly.hu/cgi-bin/IBVS?5898" TargetMode="External"/><Relationship Id="rId60" Type="http://schemas.openxmlformats.org/officeDocument/2006/relationships/hyperlink" Target="http://vsolj.cetus-net.org/vsoljno51.pdf" TargetMode="External"/><Relationship Id="rId65" Type="http://schemas.openxmlformats.org/officeDocument/2006/relationships/hyperlink" Target="http://www.bav-astro.de/sfs/BAVM_link.php?BAVMnr=215" TargetMode="External"/><Relationship Id="rId73" Type="http://schemas.openxmlformats.org/officeDocument/2006/relationships/hyperlink" Target="http://www.konkoly.hu/cgi-bin/IBVS?6075" TargetMode="External"/><Relationship Id="rId78" Type="http://schemas.openxmlformats.org/officeDocument/2006/relationships/hyperlink" Target="http://var.astro.cz/oejv/issues/oejv0160.pdf" TargetMode="External"/><Relationship Id="rId81" Type="http://schemas.openxmlformats.org/officeDocument/2006/relationships/hyperlink" Target="http://www.konkoly.hu/cgi-bin/IBVS?6044" TargetMode="External"/><Relationship Id="rId86" Type="http://schemas.openxmlformats.org/officeDocument/2006/relationships/hyperlink" Target="http://www.bav-astro.de/sfs/BAVM_link.php?BAVMnr=234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CB2549"/>
  <sheetViews>
    <sheetView tabSelected="1" workbookViewId="0">
      <pane xSplit="13" ySplit="22" topLeftCell="N344" activePane="bottomRight" state="frozen"/>
      <selection pane="topRight" activeCell="N1" sqref="N1"/>
      <selection pane="bottomLeft" activeCell="A23" sqref="A23"/>
      <selection pane="bottomRight" activeCell="F358" sqref="F358"/>
    </sheetView>
  </sheetViews>
  <sheetFormatPr defaultRowHeight="12.75"/>
  <cols>
    <col min="1" max="1" width="17" style="2" customWidth="1"/>
    <col min="2" max="2" width="5.710937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6" width="10.7109375" style="2" customWidth="1"/>
    <col min="17" max="17" width="9.140625" style="2"/>
    <col min="18" max="18" width="12.42578125" style="2" bestFit="1" customWidth="1"/>
    <col min="19" max="19" width="7.5703125" style="2" customWidth="1"/>
    <col min="20" max="20" width="9.140625" style="2"/>
    <col min="21" max="21" width="10.7109375" style="2" customWidth="1"/>
    <col min="22" max="22" width="9.140625" style="2"/>
    <col min="23" max="23" width="14.85546875" style="47" customWidth="1"/>
    <col min="24" max="24" width="9.140625" style="16"/>
    <col min="25" max="25" width="10.7109375" style="47" customWidth="1"/>
    <col min="26" max="26" width="10.28515625" style="16" customWidth="1"/>
    <col min="27" max="27" width="12.140625" style="16" customWidth="1"/>
    <col min="28" max="28" width="9.42578125" style="16" customWidth="1"/>
    <col min="29" max="31" width="10.42578125" style="16" customWidth="1"/>
    <col min="32" max="32" width="10.5703125" style="16" customWidth="1"/>
    <col min="33" max="35" width="10.28515625" style="16" customWidth="1"/>
    <col min="36" max="36" width="16.85546875" style="16" customWidth="1"/>
    <col min="37" max="37" width="13.28515625" style="16" customWidth="1"/>
    <col min="38" max="52" width="10.28515625" style="16" customWidth="1"/>
    <col min="53" max="53" width="11.85546875" style="16" customWidth="1"/>
    <col min="54" max="54" width="14.7109375" style="16" customWidth="1"/>
    <col min="55" max="80" width="10.28515625" style="16" customWidth="1"/>
    <col min="81" max="16384" width="9.140625" style="2"/>
  </cols>
  <sheetData>
    <row r="1" spans="1:80" ht="21" thickBot="1">
      <c r="A1" s="1" t="s">
        <v>100</v>
      </c>
      <c r="C1" s="21"/>
      <c r="D1" s="168" t="s">
        <v>224</v>
      </c>
      <c r="E1" s="169"/>
      <c r="F1" s="169"/>
      <c r="Q1" s="8"/>
      <c r="U1" s="6"/>
      <c r="V1" s="323"/>
      <c r="W1" s="323"/>
      <c r="X1"/>
      <c r="Y1" s="2"/>
      <c r="Z1" s="16" t="s">
        <v>216</v>
      </c>
      <c r="AA1" s="102" t="s">
        <v>173</v>
      </c>
      <c r="AB1" s="103"/>
      <c r="AC1" s="103" t="s">
        <v>174</v>
      </c>
      <c r="AD1" s="103" t="s">
        <v>175</v>
      </c>
      <c r="AE1" s="104"/>
      <c r="AW1" s="105" t="s">
        <v>19</v>
      </c>
      <c r="AX1" s="106" t="s">
        <v>176</v>
      </c>
      <c r="AY1" s="107" t="s">
        <v>177</v>
      </c>
      <c r="AZ1" s="108" t="s">
        <v>178</v>
      </c>
      <c r="BA1" s="109" t="s">
        <v>179</v>
      </c>
      <c r="BB1" s="108" t="s">
        <v>180</v>
      </c>
      <c r="BC1" s="109" t="s">
        <v>181</v>
      </c>
      <c r="BD1" s="108" t="s">
        <v>182</v>
      </c>
      <c r="BE1" s="110" t="s">
        <v>183</v>
      </c>
      <c r="BF1" s="109" t="s">
        <v>184</v>
      </c>
      <c r="BG1" s="108" t="s">
        <v>185</v>
      </c>
      <c r="BH1" s="110" t="s">
        <v>186</v>
      </c>
      <c r="BI1" s="109" t="s">
        <v>187</v>
      </c>
      <c r="BJ1" s="108" t="s">
        <v>188</v>
      </c>
      <c r="BK1" s="110" t="s">
        <v>189</v>
      </c>
      <c r="BL1" s="109" t="s">
        <v>167</v>
      </c>
    </row>
    <row r="2" spans="1:80" s="256" customFormat="1" ht="12.95" customHeight="1" thickBot="1">
      <c r="A2" s="255" t="s">
        <v>42</v>
      </c>
      <c r="B2" s="256" t="s">
        <v>9</v>
      </c>
      <c r="D2" s="326" t="s">
        <v>1150</v>
      </c>
      <c r="E2" s="327" t="s">
        <v>1149</v>
      </c>
      <c r="Q2" s="257"/>
      <c r="U2" s="272"/>
      <c r="V2" s="258"/>
      <c r="W2" s="324"/>
      <c r="X2" s="258"/>
      <c r="Z2" s="255"/>
      <c r="AA2" s="259" t="s">
        <v>207</v>
      </c>
      <c r="AB2" s="260">
        <f>C7</f>
        <v>44081.557999999997</v>
      </c>
      <c r="AC2" s="261" t="s">
        <v>208</v>
      </c>
      <c r="AD2" s="260">
        <f>C8</f>
        <v>0.380438</v>
      </c>
      <c r="AE2" s="262" t="s">
        <v>169</v>
      </c>
      <c r="AF2" s="255"/>
      <c r="AG2" s="255"/>
      <c r="AH2" s="255" t="s">
        <v>217</v>
      </c>
      <c r="AI2" s="255" t="s">
        <v>216</v>
      </c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>
        <v>-25000</v>
      </c>
      <c r="AX2" s="255">
        <f t="shared" ref="AX2:AX65" si="0">AB$3+AB$4*AW2+AB$5*AW2^2+AZ2</f>
        <v>0.15197641518402805</v>
      </c>
      <c r="AY2" s="255">
        <f t="shared" ref="AY2:AY65" si="1">AB$3+AB$4*AW2+AB$5*AW2^2</f>
        <v>0.14588151169832264</v>
      </c>
      <c r="AZ2" s="263">
        <f t="shared" ref="AZ2:AZ65" si="2">$AB$6*($AB$11/BA2*BB2+$AB$12)</f>
        <v>6.0949034857054095E-3</v>
      </c>
      <c r="BA2" s="255">
        <f t="shared" ref="BA2:BA65" si="3">1+$AB$7*COS(BC2)</f>
        <v>1.4611508509123743</v>
      </c>
      <c r="BB2" s="255">
        <f>SIN(BC2+RADIANS($AB$9))</f>
        <v>0.64307929053038293</v>
      </c>
      <c r="BC2" s="255">
        <f t="shared" ref="BC2:BC65" si="4">2*ATAN(BD2)</f>
        <v>0.25418127467454615</v>
      </c>
      <c r="BD2" s="255">
        <f t="shared" ref="BD2:BD65" si="5">SQRT((1+$AB$7)/(1-$AB$7))*TAN(BE2/2)</f>
        <v>0.12777934455415205</v>
      </c>
      <c r="BE2" s="255">
        <f t="shared" ref="BE2:BK17" si="6">$BL2+$AB$7*SIN(BF2)</f>
        <v>-6.1312989210244115</v>
      </c>
      <c r="BF2" s="255">
        <f t="shared" si="6"/>
        <v>-6.1317199055144895</v>
      </c>
      <c r="BG2" s="255">
        <f t="shared" si="6"/>
        <v>-6.1326136455765798</v>
      </c>
      <c r="BH2" s="255">
        <f t="shared" si="6"/>
        <v>-6.1345106337335649</v>
      </c>
      <c r="BI2" s="255">
        <f t="shared" si="6"/>
        <v>-6.1385352672906128</v>
      </c>
      <c r="BJ2" s="255">
        <f t="shared" si="6"/>
        <v>-6.1470661717724591</v>
      </c>
      <c r="BK2" s="255">
        <f t="shared" si="6"/>
        <v>-6.1651167779132869</v>
      </c>
      <c r="BL2" s="255">
        <f>RADIANS($AB$9)+$AB$18*(AW2-AB$15)</f>
        <v>-6.2031904636372968</v>
      </c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</row>
    <row r="3" spans="1:80" s="256" customFormat="1" ht="12.95" customHeight="1" thickBot="1">
      <c r="A3" s="255"/>
      <c r="C3" s="264"/>
      <c r="D3" s="264"/>
      <c r="U3" s="272"/>
      <c r="V3" s="258"/>
      <c r="W3" s="324"/>
      <c r="X3" s="258"/>
      <c r="Z3" s="255"/>
      <c r="AA3" s="265" t="s">
        <v>190</v>
      </c>
      <c r="AB3" s="266">
        <f>+AC3*AD3</f>
        <v>-5.9172600506531906E-3</v>
      </c>
      <c r="AC3" s="267">
        <v>-0.59172600506531903</v>
      </c>
      <c r="AD3" s="268">
        <v>0.01</v>
      </c>
      <c r="AE3" s="269"/>
      <c r="AF3" s="255"/>
      <c r="AG3" s="255">
        <v>-0.59172600506531903</v>
      </c>
      <c r="AH3" s="270">
        <v>-0.61672940972548396</v>
      </c>
      <c r="AI3" s="267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>
        <v>-24000</v>
      </c>
      <c r="AX3" s="255">
        <f t="shared" si="0"/>
        <v>0.14055896357584149</v>
      </c>
      <c r="AY3" s="255">
        <f t="shared" si="1"/>
        <v>0.13701390667819074</v>
      </c>
      <c r="AZ3" s="263">
        <f t="shared" si="2"/>
        <v>3.5450568976507489E-3</v>
      </c>
      <c r="BA3" s="255">
        <f t="shared" si="3"/>
        <v>1.2987274176279064</v>
      </c>
      <c r="BB3" s="255">
        <f t="shared" ref="BB3:BB65" si="7">SIN(BC3+RADIANS($AB$9))</f>
        <v>5.9523885824985141E-2</v>
      </c>
      <c r="BC3" s="255">
        <f t="shared" si="4"/>
        <v>0.89313470686392149</v>
      </c>
      <c r="BD3" s="255">
        <f t="shared" si="5"/>
        <v>0.47882842958535343</v>
      </c>
      <c r="BE3" s="255">
        <f t="shared" si="6"/>
        <v>-5.7276650168845924</v>
      </c>
      <c r="BF3" s="255">
        <f t="shared" si="6"/>
        <v>-5.7284054968486373</v>
      </c>
      <c r="BG3" s="255">
        <f t="shared" si="6"/>
        <v>-5.7302328150680717</v>
      </c>
      <c r="BH3" s="255">
        <f t="shared" si="6"/>
        <v>-5.7347333960264564</v>
      </c>
      <c r="BI3" s="255">
        <f t="shared" si="6"/>
        <v>-5.7457658354995305</v>
      </c>
      <c r="BJ3" s="255">
        <f t="shared" si="6"/>
        <v>-5.7725106819941878</v>
      </c>
      <c r="BK3" s="255">
        <f t="shared" si="6"/>
        <v>-5.835773582844844</v>
      </c>
      <c r="BL3" s="255">
        <f t="shared" ref="BL3:BL65" si="8">RADIANS($AB$9)+$AB$18*(AW3-AB$15)</f>
        <v>-5.9786431169085255</v>
      </c>
      <c r="BM3" s="255"/>
      <c r="BN3" s="255"/>
      <c r="BO3" s="255"/>
      <c r="BP3" s="255"/>
      <c r="BQ3" s="255"/>
      <c r="BR3" s="255"/>
      <c r="BS3" s="255"/>
      <c r="BT3" s="255"/>
      <c r="BU3" s="255"/>
      <c r="BV3" s="255"/>
      <c r="BW3" s="255"/>
      <c r="BX3" s="255"/>
      <c r="BY3" s="255"/>
      <c r="BZ3" s="255"/>
      <c r="CA3" s="255"/>
      <c r="CB3" s="255"/>
    </row>
    <row r="4" spans="1:80" s="256" customFormat="1" ht="12.95" customHeight="1" thickBot="1">
      <c r="A4" s="271" t="s">
        <v>43</v>
      </c>
      <c r="B4" s="272"/>
      <c r="C4" s="273">
        <v>44081.557999999997</v>
      </c>
      <c r="D4" s="274">
        <v>0.38085200000000002</v>
      </c>
      <c r="E4" s="275"/>
      <c r="Q4" s="257"/>
      <c r="V4" s="257"/>
      <c r="W4" s="322"/>
      <c r="X4" s="258"/>
      <c r="Z4" s="255"/>
      <c r="AA4" s="276" t="s">
        <v>191</v>
      </c>
      <c r="AB4" s="277">
        <f>+AC4*AD4</f>
        <v>-3.1598111301956364E-6</v>
      </c>
      <c r="AC4" s="278">
        <v>-3.1598111301956364</v>
      </c>
      <c r="AD4" s="268">
        <v>9.9999999999999995E-7</v>
      </c>
      <c r="AE4" s="269"/>
      <c r="AF4" s="255"/>
      <c r="AG4" s="255">
        <v>-3.1598111301956364</v>
      </c>
      <c r="AH4" s="279">
        <v>-3.144005546017667</v>
      </c>
      <c r="AI4" s="278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>
        <v>-23000</v>
      </c>
      <c r="AX4" s="255">
        <f t="shared" si="0"/>
        <v>0.12925324004743244</v>
      </c>
      <c r="AY4" s="255">
        <f t="shared" si="1"/>
        <v>0.12837927283723991</v>
      </c>
      <c r="AZ4" s="263">
        <f t="shared" si="2"/>
        <v>8.7396721019254546E-4</v>
      </c>
      <c r="BA4" s="255">
        <f t="shared" si="3"/>
        <v>1.0964060916801883</v>
      </c>
      <c r="BB4" s="255">
        <f t="shared" si="7"/>
        <v>-0.4026018182433585</v>
      </c>
      <c r="BC4" s="255">
        <f t="shared" si="4"/>
        <v>1.3670512257309919</v>
      </c>
      <c r="BD4" s="255">
        <f t="shared" si="5"/>
        <v>0.81450919991584381</v>
      </c>
      <c r="BE4" s="255">
        <f t="shared" si="6"/>
        <v>-5.3800003514407901</v>
      </c>
      <c r="BF4" s="255">
        <f t="shared" si="6"/>
        <v>-5.3802366743211518</v>
      </c>
      <c r="BG4" s="255">
        <f t="shared" si="6"/>
        <v>-5.3810371717385932</v>
      </c>
      <c r="BH4" s="255">
        <f t="shared" si="6"/>
        <v>-5.3837426966096888</v>
      </c>
      <c r="BI4" s="255">
        <f t="shared" si="6"/>
        <v>-5.3928195335896696</v>
      </c>
      <c r="BJ4" s="255">
        <f t="shared" si="6"/>
        <v>-5.4225585519606527</v>
      </c>
      <c r="BK4" s="255">
        <f t="shared" si="6"/>
        <v>-5.5136038679318329</v>
      </c>
      <c r="BL4" s="255">
        <f t="shared" si="8"/>
        <v>-5.7540957701797559</v>
      </c>
      <c r="BM4" s="255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</row>
    <row r="5" spans="1:80" s="256" customFormat="1" ht="12.95" customHeight="1">
      <c r="A5" s="280" t="s">
        <v>154</v>
      </c>
      <c r="B5" s="255"/>
      <c r="C5" s="281">
        <v>-9.5</v>
      </c>
      <c r="D5" s="255" t="s">
        <v>155</v>
      </c>
      <c r="E5" s="255"/>
      <c r="W5" s="322"/>
      <c r="X5" s="258"/>
      <c r="Z5" s="282">
        <v>1.281E-10</v>
      </c>
      <c r="AA5" s="276" t="s">
        <v>171</v>
      </c>
      <c r="AB5" s="283">
        <f>+AC5*AD5</f>
        <v>1.1648558959053583E-10</v>
      </c>
      <c r="AC5" s="278">
        <v>1.1648558959053583</v>
      </c>
      <c r="AD5" s="268">
        <v>1E-10</v>
      </c>
      <c r="AE5" s="269"/>
      <c r="AF5" s="255"/>
      <c r="AG5" s="255">
        <v>1.1648558959053583</v>
      </c>
      <c r="AH5" s="279">
        <v>1.1669708847171469</v>
      </c>
      <c r="AI5" s="278"/>
      <c r="AJ5" s="255"/>
      <c r="AK5" s="255"/>
      <c r="AL5" s="255"/>
      <c r="AM5" s="255"/>
      <c r="AN5" s="255"/>
      <c r="AO5" s="255"/>
      <c r="AP5" s="255"/>
      <c r="AQ5" s="255"/>
      <c r="AR5" s="255"/>
      <c r="AS5" s="255"/>
      <c r="AT5" s="255"/>
      <c r="AU5" s="255"/>
      <c r="AV5" s="255"/>
      <c r="AW5" s="255">
        <v>-22000</v>
      </c>
      <c r="AX5" s="255">
        <f t="shared" si="0"/>
        <v>0.11849734187689094</v>
      </c>
      <c r="AY5" s="255">
        <f t="shared" si="1"/>
        <v>0.11997761017547015</v>
      </c>
      <c r="AZ5" s="263">
        <f t="shared" si="2"/>
        <v>-1.4802682985792133E-3</v>
      </c>
      <c r="BA5" s="255">
        <f t="shared" si="3"/>
        <v>0.93567896047281285</v>
      </c>
      <c r="BB5" s="255">
        <f t="shared" si="7"/>
        <v>-0.68420556764108986</v>
      </c>
      <c r="BC5" s="255">
        <f t="shared" si="4"/>
        <v>1.7062076158794299</v>
      </c>
      <c r="BD5" s="255">
        <f t="shared" si="5"/>
        <v>1.1454837284242345</v>
      </c>
      <c r="BE5" s="255">
        <f t="shared" si="6"/>
        <v>-5.0859518494115594</v>
      </c>
      <c r="BF5" s="255">
        <f t="shared" si="6"/>
        <v>-5.0859702065181152</v>
      </c>
      <c r="BG5" s="255">
        <f t="shared" si="6"/>
        <v>-5.0860757627357751</v>
      </c>
      <c r="BH5" s="255">
        <f t="shared" si="6"/>
        <v>-5.0866821768211743</v>
      </c>
      <c r="BI5" s="255">
        <f t="shared" si="6"/>
        <v>-5.0901480168003674</v>
      </c>
      <c r="BJ5" s="255">
        <f t="shared" si="6"/>
        <v>-5.1094038018735457</v>
      </c>
      <c r="BK5" s="255">
        <f t="shared" si="6"/>
        <v>-5.2035092528616458</v>
      </c>
      <c r="BL5" s="255">
        <f t="shared" si="8"/>
        <v>-5.5295484234509846</v>
      </c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</row>
    <row r="6" spans="1:80" s="256" customFormat="1" ht="12.95" customHeight="1">
      <c r="A6" s="271" t="s">
        <v>44</v>
      </c>
      <c r="Q6" s="257"/>
      <c r="V6" s="257"/>
      <c r="W6" s="322"/>
      <c r="X6" s="258"/>
      <c r="Z6" s="255">
        <v>8.0000000000000002E-3</v>
      </c>
      <c r="AA6" s="276" t="s">
        <v>192</v>
      </c>
      <c r="AB6" s="284">
        <f>AC6*AD6</f>
        <v>8.3662559164188396E-3</v>
      </c>
      <c r="AC6" s="279">
        <v>0.83662559164188399</v>
      </c>
      <c r="AD6" s="255">
        <v>0.01</v>
      </c>
      <c r="AE6" s="269" t="s">
        <v>169</v>
      </c>
      <c r="AF6" s="255"/>
      <c r="AG6" s="255">
        <v>0.83662559164188399</v>
      </c>
      <c r="AH6" s="279">
        <v>0.75491208495049933</v>
      </c>
      <c r="AI6" s="278"/>
      <c r="AJ6" s="255"/>
      <c r="AK6" s="255"/>
      <c r="AL6" s="25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>
        <v>-21000</v>
      </c>
      <c r="AX6" s="255">
        <f t="shared" si="0"/>
        <v>0.10839007316983942</v>
      </c>
      <c r="AY6" s="255">
        <f t="shared" si="1"/>
        <v>0.11180891869288148</v>
      </c>
      <c r="AZ6" s="255">
        <f t="shared" si="2"/>
        <v>-3.4188455230420574E-3</v>
      </c>
      <c r="BA6" s="255">
        <f t="shared" si="3"/>
        <v>0.81955898263623739</v>
      </c>
      <c r="BB6" s="255">
        <f t="shared" si="7"/>
        <v>-0.84496876270819887</v>
      </c>
      <c r="BC6" s="255">
        <f t="shared" si="4"/>
        <v>1.9592005554127732</v>
      </c>
      <c r="BD6" s="255">
        <f t="shared" si="5"/>
        <v>1.4896707457454204</v>
      </c>
      <c r="BE6" s="255">
        <f t="shared" si="6"/>
        <v>-4.8319423000067472</v>
      </c>
      <c r="BF6" s="255">
        <f t="shared" si="6"/>
        <v>-4.8319423590511681</v>
      </c>
      <c r="BG6" s="255">
        <f t="shared" si="6"/>
        <v>-4.8319433980713429</v>
      </c>
      <c r="BH6" s="255">
        <f t="shared" si="6"/>
        <v>-4.8319616805116841</v>
      </c>
      <c r="BI6" s="255">
        <f t="shared" si="6"/>
        <v>-4.8322829216091776</v>
      </c>
      <c r="BJ6" s="255">
        <f t="shared" si="6"/>
        <v>-4.8377939071918163</v>
      </c>
      <c r="BK6" s="255">
        <f t="shared" si="6"/>
        <v>-4.909785066486724</v>
      </c>
      <c r="BL6" s="255">
        <f t="shared" si="8"/>
        <v>-5.3050010767222133</v>
      </c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</row>
    <row r="7" spans="1:80" s="256" customFormat="1" ht="12.95" customHeight="1">
      <c r="A7" s="255" t="s">
        <v>7</v>
      </c>
      <c r="C7" s="256">
        <v>44081.557999999997</v>
      </c>
      <c r="W7" s="322"/>
      <c r="X7" s="258"/>
      <c r="Z7" s="255">
        <v>0.27500000000000002</v>
      </c>
      <c r="AA7" s="285" t="s">
        <v>201</v>
      </c>
      <c r="AB7" s="286">
        <f>AC7*AD7</f>
        <v>0.47645974501284871</v>
      </c>
      <c r="AC7" s="287">
        <v>0.47645974501284871</v>
      </c>
      <c r="AD7" s="255">
        <v>1</v>
      </c>
      <c r="AE7" s="269"/>
      <c r="AF7" s="255"/>
      <c r="AG7" s="255">
        <v>0.47645974501284871</v>
      </c>
      <c r="AH7" s="279">
        <v>-0.2621897304394416</v>
      </c>
      <c r="AI7" s="278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>
        <v>-20000</v>
      </c>
      <c r="AX7" s="255">
        <f t="shared" si="0"/>
        <v>9.8914931232242972E-2</v>
      </c>
      <c r="AY7" s="255">
        <f t="shared" si="1"/>
        <v>0.10387319838947387</v>
      </c>
      <c r="AZ7" s="255">
        <f t="shared" si="2"/>
        <v>-4.9582671572308973E-3</v>
      </c>
      <c r="BA7" s="255">
        <f t="shared" si="3"/>
        <v>0.73597801419371922</v>
      </c>
      <c r="BB7" s="255">
        <f t="shared" si="7"/>
        <v>-0.93399057829866883</v>
      </c>
      <c r="BC7" s="255">
        <f t="shared" si="4"/>
        <v>2.1581171931513587</v>
      </c>
      <c r="BD7" s="255">
        <f t="shared" si="5"/>
        <v>1.8669871039865042</v>
      </c>
      <c r="BE7" s="255">
        <f t="shared" si="6"/>
        <v>-4.6066548453050036</v>
      </c>
      <c r="BF7" s="255">
        <f t="shared" si="6"/>
        <v>-4.6066548367426847</v>
      </c>
      <c r="BG7" s="255">
        <f t="shared" si="6"/>
        <v>-4.6066550070211765</v>
      </c>
      <c r="BH7" s="255">
        <f t="shared" si="6"/>
        <v>-4.6066516207509336</v>
      </c>
      <c r="BI7" s="255">
        <f t="shared" si="6"/>
        <v>-4.60671898265399</v>
      </c>
      <c r="BJ7" s="255">
        <f t="shared" si="6"/>
        <v>-4.6053869143991637</v>
      </c>
      <c r="BK7" s="255">
        <f t="shared" si="6"/>
        <v>-4.6359046783373126</v>
      </c>
      <c r="BL7" s="255">
        <f t="shared" si="8"/>
        <v>-5.080453729993442</v>
      </c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</row>
    <row r="8" spans="1:80" s="256" customFormat="1" ht="12.95" customHeight="1">
      <c r="A8" s="255" t="s">
        <v>26</v>
      </c>
      <c r="C8" s="256">
        <v>0.380438</v>
      </c>
      <c r="D8" s="256">
        <v>-3.0253223511590272E-5</v>
      </c>
      <c r="E8" s="264">
        <v>0.38082174677648845</v>
      </c>
      <c r="Q8" s="257"/>
      <c r="V8" s="257"/>
      <c r="W8" s="322"/>
      <c r="X8" s="258"/>
      <c r="Z8" s="255">
        <v>37.08</v>
      </c>
      <c r="AA8" s="276" t="s">
        <v>209</v>
      </c>
      <c r="AB8" s="286">
        <f>AC8*AD8</f>
        <v>29.145726178331593</v>
      </c>
      <c r="AC8" s="279">
        <v>2.9145726178331595</v>
      </c>
      <c r="AD8" s="255">
        <v>10</v>
      </c>
      <c r="AE8" s="269" t="s">
        <v>170</v>
      </c>
      <c r="AF8" s="255"/>
      <c r="AG8" s="255">
        <v>2.9145726178331595</v>
      </c>
      <c r="AH8" s="279">
        <v>2.9567755005616765</v>
      </c>
      <c r="AI8" s="278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>
        <v>-19000</v>
      </c>
      <c r="AX8" s="255">
        <f t="shared" si="0"/>
        <v>9.0030103848522738E-2</v>
      </c>
      <c r="AY8" s="255">
        <f t="shared" si="1"/>
        <v>9.6170449265247343E-2</v>
      </c>
      <c r="AZ8" s="255">
        <f t="shared" si="2"/>
        <v>-6.1403454167246038E-3</v>
      </c>
      <c r="BA8" s="255">
        <f t="shared" si="3"/>
        <v>0.67483781529847797</v>
      </c>
      <c r="BB8" s="255">
        <f t="shared" si="7"/>
        <v>-0.97975183864070192</v>
      </c>
      <c r="BC8" s="255">
        <f t="shared" si="4"/>
        <v>2.3219120310093841</v>
      </c>
      <c r="BD8" s="255">
        <f t="shared" si="5"/>
        <v>2.3018066067028333</v>
      </c>
      <c r="BE8" s="255">
        <f t="shared" si="6"/>
        <v>-4.4021869494053059</v>
      </c>
      <c r="BF8" s="255">
        <f t="shared" si="6"/>
        <v>-4.4021883113157783</v>
      </c>
      <c r="BG8" s="255">
        <f t="shared" si="6"/>
        <v>-4.4021789473308104</v>
      </c>
      <c r="BH8" s="255">
        <f t="shared" si="6"/>
        <v>-4.4022433361013222</v>
      </c>
      <c r="BI8" s="255">
        <f t="shared" si="6"/>
        <v>-4.4018008460721703</v>
      </c>
      <c r="BJ8" s="255">
        <f t="shared" si="6"/>
        <v>-4.4048541398829659</v>
      </c>
      <c r="BK8" s="255">
        <f t="shared" si="6"/>
        <v>-4.3843451007166792</v>
      </c>
      <c r="BL8" s="255">
        <f t="shared" si="8"/>
        <v>-4.8559063832646707</v>
      </c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</row>
    <row r="9" spans="1:80" s="256" customFormat="1" ht="12.95" customHeight="1">
      <c r="A9" s="288" t="s">
        <v>156</v>
      </c>
      <c r="B9" s="288">
        <v>320</v>
      </c>
      <c r="C9" s="255"/>
      <c r="D9" s="289"/>
      <c r="E9" s="282"/>
      <c r="F9" s="288" t="str">
        <f>"F"&amp;B9</f>
        <v>F320</v>
      </c>
      <c r="G9" s="290" t="str">
        <f>"G"&amp;B9</f>
        <v>G320</v>
      </c>
      <c r="W9" s="322"/>
      <c r="X9" s="258"/>
      <c r="Z9" s="255">
        <v>198</v>
      </c>
      <c r="AA9" s="291" t="s">
        <v>215</v>
      </c>
      <c r="AB9" s="286">
        <f>AC9*AD9</f>
        <v>125.41466617038992</v>
      </c>
      <c r="AC9" s="279">
        <v>1.2541466617038992</v>
      </c>
      <c r="AD9" s="255">
        <v>100</v>
      </c>
      <c r="AE9" s="269" t="s">
        <v>214</v>
      </c>
      <c r="AF9" s="255"/>
      <c r="AG9" s="255">
        <v>1.2541466617038992</v>
      </c>
      <c r="AH9" s="279">
        <v>2.6049187821700697</v>
      </c>
      <c r="AI9" s="278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>
        <v>-18000</v>
      </c>
      <c r="AX9" s="255">
        <f t="shared" si="0"/>
        <v>8.1693764108995384E-2</v>
      </c>
      <c r="AY9" s="255">
        <f t="shared" si="1"/>
        <v>8.8700671320201874E-2</v>
      </c>
      <c r="AZ9" s="255">
        <f t="shared" si="2"/>
        <v>-7.0069072112064878E-3</v>
      </c>
      <c r="BA9" s="255">
        <f t="shared" si="3"/>
        <v>0.62939301539653103</v>
      </c>
      <c r="BB9" s="255">
        <f t="shared" si="7"/>
        <v>-0.99811066826533634</v>
      </c>
      <c r="BC9" s="255">
        <f t="shared" si="4"/>
        <v>2.4620096087738568</v>
      </c>
      <c r="BD9" s="255">
        <f t="shared" si="5"/>
        <v>2.8288356606072171</v>
      </c>
      <c r="BE9" s="255">
        <f t="shared" si="6"/>
        <v>-4.2130623508605947</v>
      </c>
      <c r="BF9" s="255">
        <f t="shared" si="6"/>
        <v>-4.2131070647139364</v>
      </c>
      <c r="BG9" s="255">
        <f t="shared" si="6"/>
        <v>-4.212911095412486</v>
      </c>
      <c r="BH9" s="255">
        <f t="shared" si="6"/>
        <v>-4.2137705010600488</v>
      </c>
      <c r="BI9" s="255">
        <f t="shared" si="6"/>
        <v>-4.2100116467498623</v>
      </c>
      <c r="BJ9" s="255">
        <f t="shared" si="6"/>
        <v>-4.2266484424967263</v>
      </c>
      <c r="BK9" s="255">
        <f t="shared" si="6"/>
        <v>-4.1564626178986321</v>
      </c>
      <c r="BL9" s="255">
        <f t="shared" si="8"/>
        <v>-4.6313590365359012</v>
      </c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</row>
    <row r="10" spans="1:80" s="256" customFormat="1" ht="12.95" customHeight="1" thickBot="1">
      <c r="A10" s="288" t="s">
        <v>157</v>
      </c>
      <c r="B10" s="292">
        <v>1000</v>
      </c>
      <c r="C10" s="293" t="s">
        <v>49</v>
      </c>
      <c r="D10" s="294" t="s">
        <v>50</v>
      </c>
      <c r="E10" s="255"/>
      <c r="F10" s="288" t="str">
        <f>"F"&amp;B10</f>
        <v>F1000</v>
      </c>
      <c r="G10" s="290" t="str">
        <f>"G"&amp;B10</f>
        <v>G1000</v>
      </c>
      <c r="Q10" s="257"/>
      <c r="V10" s="257"/>
      <c r="W10" s="322"/>
      <c r="X10" s="258"/>
      <c r="Z10" s="255"/>
      <c r="AA10" s="295" t="s">
        <v>203</v>
      </c>
      <c r="AB10" s="296">
        <f>AC10*AD10</f>
        <v>48788.855165690205</v>
      </c>
      <c r="AC10" s="297">
        <v>4.8788855165690208</v>
      </c>
      <c r="AD10" s="255">
        <v>10000</v>
      </c>
      <c r="AE10" s="269" t="s">
        <v>202</v>
      </c>
      <c r="AF10" s="255"/>
      <c r="AG10" s="255">
        <v>4.8788855165690208</v>
      </c>
      <c r="AH10" s="297">
        <v>4.6438830705588714</v>
      </c>
      <c r="AI10" s="298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>
        <v>-17000</v>
      </c>
      <c r="AX10" s="255">
        <f t="shared" si="0"/>
        <v>7.3869983074489151E-2</v>
      </c>
      <c r="AY10" s="255">
        <f t="shared" si="1"/>
        <v>8.146386455433749E-2</v>
      </c>
      <c r="AZ10" s="255">
        <f t="shared" si="2"/>
        <v>-7.5938814798483436E-3</v>
      </c>
      <c r="BA10" s="255">
        <f t="shared" si="3"/>
        <v>0.59529527569407026</v>
      </c>
      <c r="BB10" s="255">
        <f t="shared" si="7"/>
        <v>-0.99806913506055261</v>
      </c>
      <c r="BC10" s="255">
        <f t="shared" si="4"/>
        <v>2.5856429472857756</v>
      </c>
      <c r="BD10" s="255">
        <f t="shared" si="5"/>
        <v>3.5043085757823391</v>
      </c>
      <c r="BE10" s="255">
        <f t="shared" si="6"/>
        <v>-4.0353616258552947</v>
      </c>
      <c r="BF10" s="255">
        <f t="shared" si="6"/>
        <v>-4.0356263816078037</v>
      </c>
      <c r="BG10" s="255">
        <f t="shared" si="6"/>
        <v>-4.0347396007266791</v>
      </c>
      <c r="BH10" s="255">
        <f t="shared" si="6"/>
        <v>-4.0377136742049187</v>
      </c>
      <c r="BI10" s="255">
        <f t="shared" si="6"/>
        <v>-4.0277822299808328</v>
      </c>
      <c r="BJ10" s="255">
        <f t="shared" si="6"/>
        <v>-4.0614447886867726</v>
      </c>
      <c r="BK10" s="255">
        <f t="shared" si="6"/>
        <v>-3.9524246870860558</v>
      </c>
      <c r="BL10" s="255">
        <f t="shared" si="8"/>
        <v>-4.4068116898071299</v>
      </c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</row>
    <row r="11" spans="1:80" s="256" customFormat="1" ht="12.95" customHeight="1">
      <c r="A11" s="255" t="s">
        <v>45</v>
      </c>
      <c r="C11" s="299">
        <f ca="1">INTERCEPT(INDIRECT(G9):INDIRECT(G10),(INDIRECT(F9):INDIRECT(F10)))</f>
        <v>-0.12372879375621196</v>
      </c>
      <c r="D11" s="300">
        <f>+E11*F11</f>
        <v>-5.9172600506531906E-3</v>
      </c>
      <c r="E11" s="301">
        <f>AC3</f>
        <v>-0.59172600506531903</v>
      </c>
      <c r="F11" s="268">
        <v>0.01</v>
      </c>
      <c r="W11" s="322"/>
      <c r="X11" s="258"/>
      <c r="Z11" s="255"/>
      <c r="AA11" s="302" t="s">
        <v>194</v>
      </c>
      <c r="AB11" s="299">
        <f>1-AB7^2</f>
        <v>0.77298611138229112</v>
      </c>
      <c r="AC11" s="299">
        <f>SUM(AG21:AG617)</f>
        <v>3.8370443887914009E-3</v>
      </c>
      <c r="AD11" s="302" t="s">
        <v>210</v>
      </c>
      <c r="AE11" s="269"/>
      <c r="AF11" s="255"/>
      <c r="AG11" s="255">
        <v>2.9130579331373544E-3</v>
      </c>
      <c r="AH11" s="255">
        <v>1.6087598782469589E-3</v>
      </c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>
        <v>-16000</v>
      </c>
      <c r="AX11" s="255">
        <f t="shared" si="0"/>
        <v>6.6529362927811586E-2</v>
      </c>
      <c r="AY11" s="255">
        <f t="shared" si="1"/>
        <v>7.4460028967654163E-2</v>
      </c>
      <c r="AZ11" s="255">
        <f t="shared" si="2"/>
        <v>-7.9306660398425748E-3</v>
      </c>
      <c r="BA11" s="255">
        <f t="shared" si="3"/>
        <v>0.56972942767707146</v>
      </c>
      <c r="BB11" s="255">
        <f t="shared" si="7"/>
        <v>-0.98487559011368442</v>
      </c>
      <c r="BC11" s="255">
        <f t="shared" si="4"/>
        <v>2.6976319585939521</v>
      </c>
      <c r="BD11" s="255">
        <f t="shared" si="5"/>
        <v>4.4306656347479851</v>
      </c>
      <c r="BE11" s="255">
        <f t="shared" si="6"/>
        <v>-3.8661805424964681</v>
      </c>
      <c r="BF11" s="255">
        <f t="shared" si="6"/>
        <v>-3.866947297307143</v>
      </c>
      <c r="BG11" s="255">
        <f t="shared" si="6"/>
        <v>-3.8647986644841694</v>
      </c>
      <c r="BH11" s="255">
        <f t="shared" si="6"/>
        <v>-3.870830032444772</v>
      </c>
      <c r="BI11" s="255">
        <f t="shared" si="6"/>
        <v>-3.8539800745903001</v>
      </c>
      <c r="BJ11" s="255">
        <f t="shared" si="6"/>
        <v>-3.9017111829327602</v>
      </c>
      <c r="BK11" s="255">
        <f t="shared" si="6"/>
        <v>-3.7712015303837658</v>
      </c>
      <c r="BL11" s="255">
        <f t="shared" si="8"/>
        <v>-4.1822643430783586</v>
      </c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</row>
    <row r="12" spans="1:80" s="256" customFormat="1" ht="12.95" customHeight="1">
      <c r="A12" s="255" t="s">
        <v>46</v>
      </c>
      <c r="C12" s="299">
        <f ca="1">SLOPE(INDIRECT(G9):INDIRECT(G10),(INDIRECT(F9):INDIRECT(F10)))</f>
        <v>4.1269711134206689E-6</v>
      </c>
      <c r="D12" s="300">
        <f>+E12*F12</f>
        <v>-3.1598111301956364E-6</v>
      </c>
      <c r="E12" s="303">
        <f>AC4</f>
        <v>-3.1598111301956364</v>
      </c>
      <c r="F12" s="268">
        <v>9.9999999999999995E-7</v>
      </c>
      <c r="Q12" s="257"/>
      <c r="V12" s="257"/>
      <c r="W12" s="322"/>
      <c r="X12" s="258"/>
      <c r="Z12" s="255"/>
      <c r="AA12" s="304" t="s">
        <v>195</v>
      </c>
      <c r="AB12" s="299">
        <f>AB7*SIN(RADIANS(AB9))</f>
        <v>0.38830491938061745</v>
      </c>
      <c r="AC12" s="255"/>
      <c r="AD12" s="255"/>
      <c r="AE12" s="269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>
        <v>-15000</v>
      </c>
      <c r="AX12" s="255">
        <f t="shared" si="0"/>
        <v>5.9648160008483858E-2</v>
      </c>
      <c r="AY12" s="255">
        <f t="shared" si="1"/>
        <v>6.7689164560151921E-2</v>
      </c>
      <c r="AZ12" s="255">
        <f t="shared" si="2"/>
        <v>-8.0410045516680594E-3</v>
      </c>
      <c r="BA12" s="255">
        <f t="shared" si="3"/>
        <v>0.55085889321951198</v>
      </c>
      <c r="BB12" s="255">
        <f t="shared" si="7"/>
        <v>-0.96165324840036104</v>
      </c>
      <c r="BC12" s="255">
        <f t="shared" si="4"/>
        <v>2.8013187342359398</v>
      </c>
      <c r="BD12" s="255">
        <f t="shared" si="5"/>
        <v>5.8207956026146492</v>
      </c>
      <c r="BE12" s="255">
        <f t="shared" si="6"/>
        <v>-3.7033484357081567</v>
      </c>
      <c r="BF12" s="255">
        <f t="shared" si="6"/>
        <v>-3.7047659276198837</v>
      </c>
      <c r="BG12" s="255">
        <f t="shared" si="6"/>
        <v>-3.701251403232416</v>
      </c>
      <c r="BH12" s="255">
        <f t="shared" si="6"/>
        <v>-3.7099796654528547</v>
      </c>
      <c r="BI12" s="255">
        <f t="shared" si="6"/>
        <v>-3.6883901953249758</v>
      </c>
      <c r="BJ12" s="255">
        <f t="shared" si="6"/>
        <v>-3.7423491120801478</v>
      </c>
      <c r="BK12" s="255">
        <f t="shared" si="6"/>
        <v>-3.6106178399527478</v>
      </c>
      <c r="BL12" s="255">
        <f t="shared" si="8"/>
        <v>-3.9577169963495877</v>
      </c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</row>
    <row r="13" spans="1:80" s="256" customFormat="1" ht="12.95" customHeight="1" thickBot="1">
      <c r="A13" s="255" t="s">
        <v>47</v>
      </c>
      <c r="D13" s="305">
        <f>+E13*F13</f>
        <v>1.1648558959053583E-10</v>
      </c>
      <c r="E13" s="306">
        <f>AC5</f>
        <v>1.1648558959053583</v>
      </c>
      <c r="F13" s="268">
        <v>1E-10</v>
      </c>
      <c r="W13" s="322"/>
      <c r="X13" s="258"/>
      <c r="Z13" s="255">
        <v>1.4637</v>
      </c>
      <c r="AA13" s="307" t="s">
        <v>196</v>
      </c>
      <c r="AB13" s="308">
        <f>AB6*86400*300000</f>
        <v>216853353.3535763</v>
      </c>
      <c r="AC13" s="255" t="s">
        <v>197</v>
      </c>
      <c r="AD13" s="255">
        <f>AB13/149600000</f>
        <v>1.4495545010265796</v>
      </c>
      <c r="AE13" s="269" t="s">
        <v>218</v>
      </c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>
        <v>-14000</v>
      </c>
      <c r="AX13" s="255">
        <f t="shared" si="0"/>
        <v>5.32067182339181E-2</v>
      </c>
      <c r="AY13" s="255">
        <f t="shared" si="1"/>
        <v>6.1151271331830744E-2</v>
      </c>
      <c r="AZ13" s="255">
        <f t="shared" si="2"/>
        <v>-7.944553097912645E-3</v>
      </c>
      <c r="BA13" s="255">
        <f t="shared" si="3"/>
        <v>0.5374786162205647</v>
      </c>
      <c r="BB13" s="255">
        <f t="shared" si="7"/>
        <v>-0.93027866634548828</v>
      </c>
      <c r="BC13" s="255">
        <f t="shared" si="4"/>
        <v>2.8991147261110024</v>
      </c>
      <c r="BD13" s="255">
        <f t="shared" si="5"/>
        <v>8.2077207898211153</v>
      </c>
      <c r="BE13" s="255">
        <f t="shared" si="6"/>
        <v>-3.5452288895871376</v>
      </c>
      <c r="BF13" s="255">
        <f t="shared" si="6"/>
        <v>-3.547064669208341</v>
      </c>
      <c r="BG13" s="255">
        <f t="shared" si="6"/>
        <v>-3.5428754862172118</v>
      </c>
      <c r="BH13" s="255">
        <f t="shared" si="6"/>
        <v>-3.5524461054532148</v>
      </c>
      <c r="BI13" s="255">
        <f t="shared" si="6"/>
        <v>-3.530637659553439</v>
      </c>
      <c r="BJ13" s="255">
        <f t="shared" si="6"/>
        <v>-3.5806393993156123</v>
      </c>
      <c r="BK13" s="255">
        <f t="shared" si="6"/>
        <v>-3.4674620002296996</v>
      </c>
      <c r="BL13" s="255">
        <f t="shared" si="8"/>
        <v>-3.7331696496208164</v>
      </c>
      <c r="BM13" s="255"/>
      <c r="BN13" s="255"/>
      <c r="BO13" s="255"/>
      <c r="BP13" s="255"/>
      <c r="BQ13" s="255"/>
      <c r="BR13" s="255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</row>
    <row r="14" spans="1:80" s="256" customFormat="1" ht="12.95" customHeight="1" thickBot="1">
      <c r="A14" s="255" t="s">
        <v>34</v>
      </c>
      <c r="C14" s="264"/>
      <c r="D14" s="272"/>
      <c r="E14" s="309">
        <f>SUM(T21:T528)</f>
        <v>7.8616415070124956E-2</v>
      </c>
      <c r="F14" s="275"/>
      <c r="Q14" s="257"/>
      <c r="V14" s="257"/>
      <c r="W14" s="322"/>
      <c r="X14" s="258"/>
      <c r="Z14" s="255"/>
      <c r="AA14" s="307" t="s">
        <v>198</v>
      </c>
      <c r="AB14" s="299">
        <f>2*AB5*365.24/C8</f>
        <v>2.2366428559737622E-7</v>
      </c>
      <c r="AC14" s="255" t="s">
        <v>172</v>
      </c>
      <c r="AD14" s="255"/>
      <c r="AE14" s="269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>
        <v>-13000</v>
      </c>
      <c r="AX14" s="255">
        <f t="shared" si="0"/>
        <v>4.718812286058368E-2</v>
      </c>
      <c r="AY14" s="255">
        <f t="shared" si="1"/>
        <v>5.4846349282690637E-2</v>
      </c>
      <c r="AZ14" s="255">
        <f t="shared" si="2"/>
        <v>-7.6582264221069594E-3</v>
      </c>
      <c r="BA14" s="255">
        <f t="shared" si="3"/>
        <v>0.52879889572911543</v>
      </c>
      <c r="BB14" s="255">
        <f t="shared" si="7"/>
        <v>-0.89184304072566045</v>
      </c>
      <c r="BC14" s="255">
        <f t="shared" si="4"/>
        <v>2.9928830926576766</v>
      </c>
      <c r="BD14" s="255">
        <f t="shared" si="5"/>
        <v>13.424240329313704</v>
      </c>
      <c r="BE14" s="255">
        <f t="shared" si="6"/>
        <v>-3.3904931746845559</v>
      </c>
      <c r="BF14" s="255">
        <f t="shared" si="6"/>
        <v>-3.3921366144551723</v>
      </c>
      <c r="BG14" s="255">
        <f t="shared" si="6"/>
        <v>-3.3885777894502991</v>
      </c>
      <c r="BH14" s="255">
        <f t="shared" si="6"/>
        <v>-3.3962884278352958</v>
      </c>
      <c r="BI14" s="255">
        <f t="shared" si="6"/>
        <v>-3.3796012385083114</v>
      </c>
      <c r="BJ14" s="255">
        <f t="shared" si="6"/>
        <v>-3.4158074072365374</v>
      </c>
      <c r="BK14" s="255">
        <f t="shared" si="6"/>
        <v>-3.3376473431635745</v>
      </c>
      <c r="BL14" s="255">
        <f t="shared" si="8"/>
        <v>-3.508622302892046</v>
      </c>
      <c r="BM14" s="255"/>
      <c r="BN14" s="255"/>
      <c r="BO14" s="255"/>
      <c r="BP14" s="255"/>
      <c r="BQ14" s="255"/>
      <c r="BR14" s="255"/>
      <c r="BS14" s="255"/>
      <c r="BT14" s="255"/>
      <c r="BU14" s="255"/>
      <c r="BV14" s="255"/>
      <c r="BW14" s="255"/>
      <c r="BX14" s="255"/>
      <c r="BY14" s="255"/>
      <c r="BZ14" s="255"/>
      <c r="CA14" s="255"/>
      <c r="CB14" s="255"/>
    </row>
    <row r="15" spans="1:80" s="256" customFormat="1" ht="12.95" customHeight="1" thickBot="1">
      <c r="A15" s="310" t="s">
        <v>48</v>
      </c>
      <c r="B15" s="272"/>
      <c r="C15" s="311">
        <f ca="1">($C7+C11)+($C8+C12)*INT(MAX($F21:$F3518))</f>
        <v>60247.942014716733</v>
      </c>
      <c r="D15" s="312">
        <f>($C7+D11)+($C8+D12)*INT(MAX($F21:$F3518))</f>
        <v>60247.75018172578</v>
      </c>
      <c r="E15" s="288" t="s">
        <v>158</v>
      </c>
      <c r="F15" s="281">
        <v>1</v>
      </c>
      <c r="W15" s="322"/>
      <c r="X15" s="258"/>
      <c r="Z15" s="255"/>
      <c r="AA15" s="304" t="s">
        <v>211</v>
      </c>
      <c r="AB15" s="299">
        <f>(AB10-AB2)/AD2</f>
        <v>12373.362192236864</v>
      </c>
      <c r="AC15" s="255" t="s">
        <v>204</v>
      </c>
      <c r="AD15" s="255"/>
      <c r="AE15" s="269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>
        <v>-12000</v>
      </c>
      <c r="AX15" s="255">
        <f t="shared" si="0"/>
        <v>4.1577806027696576E-2</v>
      </c>
      <c r="AY15" s="255">
        <f t="shared" si="1"/>
        <v>4.8774398412731609E-2</v>
      </c>
      <c r="AZ15" s="255">
        <f t="shared" si="2"/>
        <v>-7.1965923850350324E-3</v>
      </c>
      <c r="BA15" s="255">
        <f t="shared" si="3"/>
        <v>0.52432427152676953</v>
      </c>
      <c r="BB15" s="255">
        <f t="shared" si="7"/>
        <v>-0.84686853053150979</v>
      </c>
      <c r="BC15" s="255">
        <f t="shared" si="4"/>
        <v>3.0842174718863897</v>
      </c>
      <c r="BD15" s="255">
        <f t="shared" si="5"/>
        <v>34.848714350381812</v>
      </c>
      <c r="BE15" s="255">
        <f t="shared" si="6"/>
        <v>-3.2378963964667551</v>
      </c>
      <c r="BF15" s="255">
        <f t="shared" si="6"/>
        <v>-3.2386652059657473</v>
      </c>
      <c r="BG15" s="255">
        <f t="shared" si="6"/>
        <v>-3.2370441132401546</v>
      </c>
      <c r="BH15" s="255">
        <f t="shared" si="6"/>
        <v>-3.240462608656371</v>
      </c>
      <c r="BI15" s="255">
        <f t="shared" si="6"/>
        <v>-3.2332551282756334</v>
      </c>
      <c r="BJ15" s="255">
        <f t="shared" si="6"/>
        <v>-3.2484572626157786</v>
      </c>
      <c r="BK15" s="255">
        <f t="shared" si="6"/>
        <v>-3.2164173398427387</v>
      </c>
      <c r="BL15" s="255">
        <f t="shared" si="8"/>
        <v>-3.2840749561632747</v>
      </c>
      <c r="BM15" s="255"/>
      <c r="BN15" s="255"/>
      <c r="BO15" s="255"/>
      <c r="BP15" s="255"/>
      <c r="BQ15" s="255"/>
      <c r="BR15" s="255"/>
      <c r="BS15" s="255"/>
      <c r="BT15" s="255"/>
      <c r="BU15" s="255"/>
      <c r="BV15" s="255"/>
      <c r="BW15" s="255"/>
      <c r="BX15" s="255"/>
      <c r="BY15" s="255"/>
      <c r="BZ15" s="255"/>
      <c r="CA15" s="255"/>
      <c r="CB15" s="255"/>
    </row>
    <row r="16" spans="1:80" s="256" customFormat="1" ht="12.95" customHeight="1" thickBot="1">
      <c r="A16" s="271" t="s">
        <v>24</v>
      </c>
      <c r="B16" s="272"/>
      <c r="C16" s="313">
        <f ca="1">+$C8+C12</f>
        <v>0.3804421269711134</v>
      </c>
      <c r="D16" s="314">
        <f>+$C8+D12</f>
        <v>0.38043484018886981</v>
      </c>
      <c r="E16" s="288" t="s">
        <v>159</v>
      </c>
      <c r="F16" s="315">
        <f ca="1">NOW()+15018.5+$C$5/24</f>
        <v>60676.80427523148</v>
      </c>
      <c r="Q16" s="257"/>
      <c r="V16" s="257"/>
      <c r="W16" s="322"/>
      <c r="X16" s="258"/>
      <c r="Z16" s="255"/>
      <c r="AA16" s="302" t="s">
        <v>168</v>
      </c>
      <c r="AB16" s="255">
        <f>AB8/365.24</f>
        <v>7.9798834131890248E-2</v>
      </c>
      <c r="AC16" s="255" t="s">
        <v>170</v>
      </c>
      <c r="AD16" s="299"/>
      <c r="AE16" s="269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>
        <v>-11000</v>
      </c>
      <c r="AX16" s="255">
        <f t="shared" si="0"/>
        <v>3.636378479108264E-2</v>
      </c>
      <c r="AY16" s="255">
        <f t="shared" si="1"/>
        <v>4.2935418721953646E-2</v>
      </c>
      <c r="AZ16" s="255">
        <f t="shared" si="2"/>
        <v>-6.5716339308710021E-3</v>
      </c>
      <c r="BA16" s="255">
        <f t="shared" si="3"/>
        <v>0.52380001005447518</v>
      </c>
      <c r="BB16" s="255">
        <f t="shared" si="7"/>
        <v>-0.79540273398669237</v>
      </c>
      <c r="BC16" s="255">
        <f t="shared" si="4"/>
        <v>-3.1085706334663556</v>
      </c>
      <c r="BD16" s="255">
        <f t="shared" si="5"/>
        <v>-60.560142805295236</v>
      </c>
      <c r="BE16" s="255">
        <f t="shared" si="6"/>
        <v>-3.0861469893691984</v>
      </c>
      <c r="BF16" s="255">
        <f t="shared" si="6"/>
        <v>-3.0856944422533519</v>
      </c>
      <c r="BG16" s="255">
        <f t="shared" si="6"/>
        <v>-3.0866457147673292</v>
      </c>
      <c r="BH16" s="255">
        <f t="shared" si="6"/>
        <v>-3.0846460424171012</v>
      </c>
      <c r="BI16" s="255">
        <f t="shared" si="6"/>
        <v>-3.0888493042844103</v>
      </c>
      <c r="BJ16" s="255">
        <f t="shared" si="6"/>
        <v>-3.0800129819734869</v>
      </c>
      <c r="BK16" s="255">
        <f t="shared" si="6"/>
        <v>-3.0985844258399289</v>
      </c>
      <c r="BL16" s="255">
        <f t="shared" si="8"/>
        <v>-3.0595276094345043</v>
      </c>
      <c r="BM16" s="255"/>
      <c r="BN16" s="255"/>
      <c r="BO16" s="255"/>
      <c r="BP16" s="255"/>
      <c r="BQ16" s="255"/>
      <c r="BR16" s="255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</row>
    <row r="17" spans="1:80" s="256" customFormat="1" ht="12.95" customHeight="1" thickBot="1">
      <c r="A17" s="288" t="s">
        <v>101</v>
      </c>
      <c r="B17" s="255"/>
      <c r="C17" s="255">
        <f>COUNT(C21:C2176)</f>
        <v>333</v>
      </c>
      <c r="E17" s="288" t="s">
        <v>160</v>
      </c>
      <c r="F17" s="315">
        <f ca="1">ROUND(2*(F16-$C$7)/$C$8,0)/2+F15</f>
        <v>43622.5</v>
      </c>
      <c r="W17" s="322"/>
      <c r="X17" s="258"/>
      <c r="Z17" s="255"/>
      <c r="AA17" s="302" t="s">
        <v>206</v>
      </c>
      <c r="AB17" s="299">
        <f>2*AB5*365.24/AD2</f>
        <v>2.2366428559737622E-7</v>
      </c>
      <c r="AC17" s="255"/>
      <c r="AD17" s="255"/>
      <c r="AE17" s="269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>
        <v>-10000</v>
      </c>
      <c r="AX17" s="255">
        <f t="shared" si="0"/>
        <v>3.1536504457098061E-2</v>
      </c>
      <c r="AY17" s="255">
        <f t="shared" si="1"/>
        <v>3.7329410210356753E-2</v>
      </c>
      <c r="AZ17" s="255">
        <f t="shared" si="2"/>
        <v>-5.7929057532586908E-3</v>
      </c>
      <c r="BA17" s="255">
        <f t="shared" si="3"/>
        <v>0.52719614963020911</v>
      </c>
      <c r="BB17" s="255">
        <f t="shared" si="7"/>
        <v>-0.73707716797879108</v>
      </c>
      <c r="BC17" s="255">
        <f t="shared" si="4"/>
        <v>-3.017634010192686</v>
      </c>
      <c r="BD17" s="255">
        <f t="shared" si="5"/>
        <v>-16.113748356903585</v>
      </c>
      <c r="BE17" s="255">
        <f t="shared" si="6"/>
        <v>-2.9339080923960483</v>
      </c>
      <c r="BF17" s="255">
        <f t="shared" si="6"/>
        <v>-2.9324400610902304</v>
      </c>
      <c r="BG17" s="255">
        <f t="shared" si="6"/>
        <v>-2.9355887797368152</v>
      </c>
      <c r="BH17" s="255">
        <f t="shared" si="6"/>
        <v>-2.9288326378637737</v>
      </c>
      <c r="BI17" s="255">
        <f t="shared" si="6"/>
        <v>-2.9433174677334666</v>
      </c>
      <c r="BJ17" s="255">
        <f t="shared" si="6"/>
        <v>-2.912206750064287</v>
      </c>
      <c r="BK17" s="255">
        <f t="shared" si="6"/>
        <v>-2.9787904688530089</v>
      </c>
      <c r="BL17" s="255">
        <f t="shared" si="8"/>
        <v>-2.834980262705733</v>
      </c>
      <c r="BM17" s="255"/>
      <c r="BN17" s="255"/>
      <c r="BO17" s="255"/>
      <c r="BP17" s="255"/>
      <c r="BQ17" s="255"/>
      <c r="BR17" s="255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</row>
    <row r="18" spans="1:80" s="256" customFormat="1" ht="12.95" customHeight="1" thickBot="1">
      <c r="A18" s="271" t="s">
        <v>22</v>
      </c>
      <c r="B18" s="272"/>
      <c r="C18" s="253">
        <f>+D15</f>
        <v>60247.75018172578</v>
      </c>
      <c r="D18" s="254">
        <f>+D16</f>
        <v>0.38043484018886981</v>
      </c>
      <c r="E18" s="288" t="s">
        <v>161</v>
      </c>
      <c r="F18" s="299">
        <f ca="1">ROUND(2*(F16-$C$15)/$C$16,0)/2+F15</f>
        <v>1128.5</v>
      </c>
      <c r="Q18" s="257"/>
      <c r="R18" s="256">
        <f>SUM(R21:R104)</f>
        <v>7.5874811311388872E-3</v>
      </c>
      <c r="V18" s="257"/>
      <c r="W18" s="322"/>
      <c r="X18" s="258"/>
      <c r="Z18" s="255"/>
      <c r="AA18" s="316" t="s">
        <v>212</v>
      </c>
      <c r="AB18" s="317">
        <f>2*PI()/(AB8*365.2422)*AD2</f>
        <v>2.2454734672877093E-4</v>
      </c>
      <c r="AC18" s="318" t="s">
        <v>193</v>
      </c>
      <c r="AD18" s="318"/>
      <c r="AE18" s="319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>
        <v>-9000</v>
      </c>
      <c r="AX18" s="255">
        <f t="shared" si="0"/>
        <v>2.7087696323270793E-2</v>
      </c>
      <c r="AY18" s="255">
        <f t="shared" si="1"/>
        <v>3.1956372877940939E-2</v>
      </c>
      <c r="AZ18" s="255">
        <f t="shared" si="2"/>
        <v>-4.8686765546701446E-3</v>
      </c>
      <c r="BA18" s="255">
        <f t="shared" si="3"/>
        <v>0.53470627459331355</v>
      </c>
      <c r="BB18" s="255">
        <f t="shared" si="7"/>
        <v>-0.67115975649425852</v>
      </c>
      <c r="BC18" s="255">
        <f t="shared" si="4"/>
        <v>-2.9246709998426024</v>
      </c>
      <c r="BD18" s="255">
        <f t="shared" si="5"/>
        <v>-9.1837366512850629</v>
      </c>
      <c r="BE18" s="255">
        <f t="shared" ref="BE18:BK33" si="9">$BL18+$AB$7*SIN(BF18)</f>
        <v>-2.779870997124291</v>
      </c>
      <c r="BF18" s="255">
        <f t="shared" si="9"/>
        <v>-2.7780165040513323</v>
      </c>
      <c r="BG18" s="255">
        <f t="shared" si="9"/>
        <v>-2.7821776828294045</v>
      </c>
      <c r="BH18" s="255">
        <f t="shared" si="9"/>
        <v>-2.7728314586598937</v>
      </c>
      <c r="BI18" s="255">
        <f t="shared" si="9"/>
        <v>-2.7937779267979534</v>
      </c>
      <c r="BJ18" s="255">
        <f t="shared" si="9"/>
        <v>-2.7465940195226746</v>
      </c>
      <c r="BK18" s="255">
        <f t="shared" si="9"/>
        <v>-2.8517758005597451</v>
      </c>
      <c r="BL18" s="255">
        <f t="shared" si="8"/>
        <v>-2.6104329159769617</v>
      </c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</row>
    <row r="19" spans="1:80" s="256" customFormat="1" ht="12.95" customHeight="1">
      <c r="E19" s="288" t="s">
        <v>162</v>
      </c>
      <c r="F19" s="320">
        <f ca="1">+$C$15+$C$16*F18-15018.5-$C$5/24</f>
        <v>45659.166788336974</v>
      </c>
      <c r="H19" s="256" t="s">
        <v>38</v>
      </c>
      <c r="I19" s="256" t="s">
        <v>39</v>
      </c>
      <c r="J19" s="256" t="s">
        <v>40</v>
      </c>
      <c r="W19" s="322"/>
      <c r="X19" s="258"/>
      <c r="Z19" s="255"/>
      <c r="AA19" s="321"/>
      <c r="AB19" s="255"/>
      <c r="AC19" s="321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>
        <v>-8000</v>
      </c>
      <c r="AX19" s="255">
        <f t="shared" si="0"/>
        <v>2.3008724679441723E-2</v>
      </c>
      <c r="AY19" s="255">
        <f t="shared" si="1"/>
        <v>2.6816306724706192E-2</v>
      </c>
      <c r="AZ19" s="255">
        <f t="shared" si="2"/>
        <v>-3.8075820452644683E-3</v>
      </c>
      <c r="BA19" s="255">
        <f t="shared" si="3"/>
        <v>0.54675791281994623</v>
      </c>
      <c r="BB19" s="255">
        <f t="shared" si="7"/>
        <v>-0.59657576644420551</v>
      </c>
      <c r="BC19" s="255">
        <f t="shared" si="4"/>
        <v>-2.8281265072052832</v>
      </c>
      <c r="BD19" s="255">
        <f t="shared" si="5"/>
        <v>-6.3279441892160326</v>
      </c>
      <c r="BE19" s="255">
        <f t="shared" si="9"/>
        <v>-2.6227854936539257</v>
      </c>
      <c r="BF19" s="255">
        <f t="shared" si="9"/>
        <v>-2.6212140203839698</v>
      </c>
      <c r="BG19" s="255">
        <f t="shared" si="9"/>
        <v>-2.6250113167980054</v>
      </c>
      <c r="BH19" s="255">
        <f t="shared" si="9"/>
        <v>-2.6158213599652917</v>
      </c>
      <c r="BI19" s="255">
        <f t="shared" si="9"/>
        <v>-2.6379806088446025</v>
      </c>
      <c r="BJ19" s="255">
        <f t="shared" si="9"/>
        <v>-2.5840525941243664</v>
      </c>
      <c r="BK19" s="255">
        <f t="shared" si="9"/>
        <v>-2.7126433045955594</v>
      </c>
      <c r="BL19" s="255">
        <f t="shared" si="8"/>
        <v>-2.3858855692481913</v>
      </c>
      <c r="BM19" s="255"/>
      <c r="BN19" s="255"/>
      <c r="BO19" s="255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</row>
    <row r="20" spans="1:80" ht="12.95" customHeight="1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152</v>
      </c>
      <c r="M20" s="13" t="s">
        <v>153</v>
      </c>
      <c r="N20" s="23" t="s">
        <v>115</v>
      </c>
      <c r="O20" s="12" t="s">
        <v>163</v>
      </c>
      <c r="P20" s="12" t="s">
        <v>41</v>
      </c>
      <c r="Q20" s="101"/>
      <c r="R20" s="12" t="s">
        <v>164</v>
      </c>
      <c r="S20" s="12" t="s">
        <v>165</v>
      </c>
      <c r="T20" s="12" t="s">
        <v>166</v>
      </c>
      <c r="U20" s="82" t="s">
        <v>151</v>
      </c>
      <c r="V20" s="9"/>
      <c r="W20" s="325"/>
      <c r="Y20" s="19" t="s">
        <v>41</v>
      </c>
      <c r="Z20" s="19" t="s">
        <v>19</v>
      </c>
      <c r="AA20" s="107" t="s">
        <v>205</v>
      </c>
      <c r="AB20" s="107" t="s">
        <v>199</v>
      </c>
      <c r="AC20" s="107" t="s">
        <v>219</v>
      </c>
      <c r="AD20" s="107" t="s">
        <v>2</v>
      </c>
      <c r="AG20" s="107" t="s">
        <v>213</v>
      </c>
      <c r="AH20" s="107" t="s">
        <v>178</v>
      </c>
      <c r="AI20" s="107" t="s">
        <v>179</v>
      </c>
      <c r="AJ20" s="107" t="s">
        <v>180</v>
      </c>
      <c r="AK20" s="107" t="s">
        <v>200</v>
      </c>
      <c r="AL20" s="107" t="s">
        <v>181</v>
      </c>
      <c r="AM20" s="107" t="s">
        <v>182</v>
      </c>
      <c r="AN20" s="19" t="s">
        <v>183</v>
      </c>
      <c r="AO20" s="19" t="s">
        <v>184</v>
      </c>
      <c r="AP20" s="19" t="s">
        <v>185</v>
      </c>
      <c r="AQ20" s="19" t="s">
        <v>186</v>
      </c>
      <c r="AR20" s="19" t="s">
        <v>187</v>
      </c>
      <c r="AS20" s="19" t="s">
        <v>188</v>
      </c>
      <c r="AT20" s="19" t="s">
        <v>189</v>
      </c>
      <c r="AU20" s="19" t="s">
        <v>167</v>
      </c>
      <c r="AV20" s="136"/>
      <c r="AW20" s="16">
        <v>-7000</v>
      </c>
      <c r="AX20" s="16">
        <f t="shared" si="0"/>
        <v>1.9289416938561933E-2</v>
      </c>
      <c r="AY20" s="16">
        <f t="shared" si="1"/>
        <v>2.1909211750652521E-2</v>
      </c>
      <c r="AZ20" s="16">
        <f t="shared" si="2"/>
        <v>-2.6197948120905879E-3</v>
      </c>
      <c r="BA20" s="16">
        <f t="shared" si="3"/>
        <v>0.56405302232279841</v>
      </c>
      <c r="BB20" s="16">
        <f t="shared" si="7"/>
        <v>-0.51184767608671999</v>
      </c>
      <c r="BC20" s="16">
        <f t="shared" si="4"/>
        <v>-2.7262330414346159</v>
      </c>
      <c r="BD20" s="16">
        <f t="shared" si="5"/>
        <v>-4.7456781732749009</v>
      </c>
      <c r="BE20" s="16">
        <f t="shared" si="9"/>
        <v>-2.4613651017060274</v>
      </c>
      <c r="BF20" s="16">
        <f t="shared" si="9"/>
        <v>-2.4604252029604621</v>
      </c>
      <c r="BG20" s="16">
        <f t="shared" si="9"/>
        <v>-2.4629619579074125</v>
      </c>
      <c r="BH20" s="16">
        <f t="shared" si="9"/>
        <v>-2.4561033317198389</v>
      </c>
      <c r="BI20" s="16">
        <f t="shared" si="9"/>
        <v>-2.4745606177224495</v>
      </c>
      <c r="BJ20" s="16">
        <f t="shared" si="9"/>
        <v>-2.4242357232456935</v>
      </c>
      <c r="BK20" s="16">
        <f t="shared" si="9"/>
        <v>-2.5571043007953307</v>
      </c>
      <c r="BL20" s="16">
        <f t="shared" si="8"/>
        <v>-2.16133822251942</v>
      </c>
    </row>
    <row r="21" spans="1:80" ht="12.95" customHeight="1">
      <c r="A21" s="198" t="s">
        <v>133</v>
      </c>
      <c r="B21" s="198" t="s">
        <v>92</v>
      </c>
      <c r="C21" s="199">
        <v>36458.436999999998</v>
      </c>
      <c r="D21" s="199" t="s">
        <v>126</v>
      </c>
      <c r="E21" s="80">
        <f>(C21-C$7)/C$8</f>
        <v>-20037.748595040452</v>
      </c>
      <c r="F21" s="80">
        <f>ROUND(2*E21,0)/2-0.5</f>
        <v>-20038</v>
      </c>
      <c r="G21" s="9">
        <f>C21-(C$7+C$8*F21)</f>
        <v>9.5644000000902452E-2</v>
      </c>
      <c r="H21" s="9">
        <f>G21</f>
        <v>9.5644000000902452E-2</v>
      </c>
      <c r="I21" s="9"/>
      <c r="J21" s="9"/>
      <c r="K21" s="9"/>
      <c r="M21" s="9"/>
      <c r="O21" s="100">
        <f>D$11+D$12*F21+D$13*F21^2</f>
        <v>0.10417049751379029</v>
      </c>
      <c r="P21" s="14">
        <f>C21-15018.5</f>
        <v>21439.936999999998</v>
      </c>
      <c r="Q21" s="9">
        <f>SUM(H21,I21)</f>
        <v>9.5644000000902452E-2</v>
      </c>
      <c r="R21" s="9">
        <f>(O21-H21)^2</f>
        <v>7.2701159837282469E-5</v>
      </c>
      <c r="S21" s="24">
        <v>1</v>
      </c>
      <c r="T21" s="9">
        <f>S21*R21</f>
        <v>7.2701159837282469E-5</v>
      </c>
      <c r="U21" s="9"/>
      <c r="W21" s="325"/>
      <c r="Y21" s="137">
        <f>+C21-15018.5</f>
        <v>21439.936999999998</v>
      </c>
      <c r="Z21" s="16">
        <f>F21</f>
        <v>-20038</v>
      </c>
      <c r="AA21" s="115">
        <f>AB$3+AB$4*Z21+AB$5*Z21^2+AH21</f>
        <v>9.9263918542490975E-2</v>
      </c>
      <c r="AB21" s="115">
        <f>+G21-AA21</f>
        <v>-3.6199185415885238E-3</v>
      </c>
      <c r="AC21" s="147">
        <f>G21-(AB$3+AB$4*Z21+AB$5*Z21^2)</f>
        <v>-8.5264975128878373E-3</v>
      </c>
      <c r="AD21" s="115">
        <f>IF(G21&lt;&gt;"",G21-AH21,9999)</f>
        <v>0.10055057897220177</v>
      </c>
      <c r="AG21" s="115">
        <f>+(G21-AA21)^2*S21</f>
        <v>1.3103810247736385E-5</v>
      </c>
      <c r="AH21" s="16">
        <f>$AB$6*($AB$11/AI21*AJ21+$AB$12)</f>
        <v>-4.9065789712993153E-3</v>
      </c>
      <c r="AI21" s="16">
        <f>1+$AB$7*COS(AL21)</f>
        <v>0.73869142727139514</v>
      </c>
      <c r="AJ21" s="16">
        <f>SIN(AL21+RADIANS($AB$9))</f>
        <v>-0.93152995640090863</v>
      </c>
      <c r="AK21" s="16">
        <f>$AB$7*SIN(AL21)</f>
        <v>0.39841149385559677</v>
      </c>
      <c r="AL21" s="16">
        <f>2*ATAN(AM21)</f>
        <v>2.151291281250852</v>
      </c>
      <c r="AM21" s="16">
        <f>SQRT((1+$AB$7)/(1-$AB$7))*TAN(AN21/2)</f>
        <v>1.8517746830086581</v>
      </c>
      <c r="AN21" s="115">
        <f>$AU21+$AB$7*SIN(AO21)</f>
        <v>-4.6147940679735378</v>
      </c>
      <c r="AO21" s="115">
        <f>$AU21+$AB$7*SIN(AP21)</f>
        <v>-4.6147940620317573</v>
      </c>
      <c r="AP21" s="115">
        <f>$AU21+$AB$7*SIN(AQ21)</f>
        <v>-4.6147941900149991</v>
      </c>
      <c r="AQ21" s="115">
        <f>$AU21+$AB$7*SIN(AR21)</f>
        <v>-4.6147914333513249</v>
      </c>
      <c r="AR21" s="115">
        <f>$AU21+$AB$7*SIN(AS21)</f>
        <v>-4.6148508270122921</v>
      </c>
      <c r="AS21" s="115">
        <f>$AU21+$AB$7*SIN(AT21)</f>
        <v>-4.6135790379981092</v>
      </c>
      <c r="AT21" s="115">
        <f>$AU21+$AB$7*SIN(AU21)</f>
        <v>-4.6459164653449632</v>
      </c>
      <c r="AU21" s="115">
        <f>RADIANS($AB$9)+$AB$18*(F21-AB$15)</f>
        <v>-5.0889865291691354</v>
      </c>
      <c r="AV21" s="115"/>
      <c r="AW21" s="16">
        <v>-6000</v>
      </c>
      <c r="AX21" s="16">
        <f t="shared" si="0"/>
        <v>1.5917694471563947E-2</v>
      </c>
      <c r="AY21" s="16">
        <f t="shared" si="1"/>
        <v>1.7235087955779917E-2</v>
      </c>
      <c r="AZ21" s="16">
        <f t="shared" si="2"/>
        <v>-1.3173934842159688E-3</v>
      </c>
      <c r="BA21" s="16">
        <f t="shared" si="3"/>
        <v>0.58766807778091312</v>
      </c>
      <c r="BB21" s="16">
        <f t="shared" si="7"/>
        <v>-0.41492547498023091</v>
      </c>
      <c r="BC21" s="16">
        <f t="shared" si="4"/>
        <v>-2.6167597477650069</v>
      </c>
      <c r="BD21" s="16">
        <f t="shared" si="5"/>
        <v>-3.7228602979787944</v>
      </c>
      <c r="BE21" s="16">
        <f t="shared" si="9"/>
        <v>-2.2940798555096604</v>
      </c>
      <c r="BF21" s="16">
        <f t="shared" si="9"/>
        <v>-2.2937077083565196</v>
      </c>
      <c r="BG21" s="16">
        <f t="shared" si="9"/>
        <v>-2.2948875454482902</v>
      </c>
      <c r="BH21" s="16">
        <f t="shared" si="9"/>
        <v>-2.2911416013638028</v>
      </c>
      <c r="BI21" s="16">
        <f t="shared" si="9"/>
        <v>-2.3029806324569631</v>
      </c>
      <c r="BJ21" s="16">
        <f t="shared" si="9"/>
        <v>-2.2649992511668464</v>
      </c>
      <c r="BK21" s="16">
        <f t="shared" si="9"/>
        <v>-2.3816938798500109</v>
      </c>
      <c r="BL21" s="16">
        <f t="shared" si="8"/>
        <v>-1.9367908757906496</v>
      </c>
    </row>
    <row r="22" spans="1:80" ht="12.95" customHeight="1">
      <c r="A22" s="38" t="s">
        <v>133</v>
      </c>
      <c r="B22" s="38" t="s">
        <v>92</v>
      </c>
      <c r="C22" s="200">
        <v>37904.46</v>
      </c>
      <c r="D22" s="199" t="s">
        <v>126</v>
      </c>
      <c r="E22" s="28">
        <f>(C22-C$7)/C$8</f>
        <v>-16236.805997297846</v>
      </c>
      <c r="F22" s="28">
        <f>ROUND(2*E22,0)/2</f>
        <v>-16237</v>
      </c>
      <c r="G22" s="9">
        <f>C22-(C$7+C$8*F22)</f>
        <v>7.3806000000331551E-2</v>
      </c>
      <c r="H22" s="2">
        <f>G22</f>
        <v>7.3806000000331551E-2</v>
      </c>
      <c r="O22" s="100">
        <f>D$11+D$12*F22+D$13*F22^2</f>
        <v>7.6098873796046865E-2</v>
      </c>
      <c r="P22" s="15">
        <f>C22-15018.5</f>
        <v>22885.96</v>
      </c>
      <c r="Q22" s="9">
        <f>SUM(H22,I22)</f>
        <v>7.3806000000331551E-2</v>
      </c>
      <c r="R22" s="2">
        <f>(O22-H22)^2</f>
        <v>5.257270243077951E-6</v>
      </c>
      <c r="S22" s="24">
        <v>1</v>
      </c>
      <c r="T22" s="9">
        <f>S22*R22</f>
        <v>5.257270243077951E-6</v>
      </c>
      <c r="V22" s="9"/>
      <c r="W22" s="325"/>
      <c r="Y22" s="137">
        <f>+C22-15018.5</f>
        <v>22885.96</v>
      </c>
      <c r="Z22" s="16">
        <f>F22</f>
        <v>-16237</v>
      </c>
      <c r="AA22" s="115">
        <f>AB$3+AB$4*Z22+AB$5*Z22^2+AH22</f>
        <v>6.8226745933922361E-2</v>
      </c>
      <c r="AB22" s="115">
        <f>+G22-AA22</f>
        <v>5.5792540664091894E-3</v>
      </c>
      <c r="AC22" s="147">
        <f>G22-(AB$3+AB$4*Z22+AB$5*Z22^2)</f>
        <v>-2.2928737957153139E-3</v>
      </c>
      <c r="AD22" s="115">
        <f>IF(G22&lt;&gt;"",G22-AH22,9999)</f>
        <v>8.1678127862456054E-2</v>
      </c>
      <c r="AG22" s="115">
        <f>+(G22-AA22)^2*S22</f>
        <v>3.1128075937543475E-5</v>
      </c>
      <c r="AH22" s="16">
        <f>$AB$6*($AB$11/AI22*AJ22+$AB$12)</f>
        <v>-7.8721278621245068E-3</v>
      </c>
      <c r="AI22" s="16">
        <f>1+$AB$7*COS(AL22)</f>
        <v>0.57512711148856721</v>
      </c>
      <c r="AJ22" s="16">
        <f>SIN(AL22+RADIANS($AB$9))</f>
        <v>-0.98900046511646511</v>
      </c>
      <c r="AK22" s="16">
        <f>$AB$7*SIN(AL22)</f>
        <v>0.2156314383981621</v>
      </c>
      <c r="AL22" s="16">
        <f>2*ATAN(AM22)</f>
        <v>2.6719472519116474</v>
      </c>
      <c r="AM22" s="16">
        <f>SQRT((1+$AB$7)/(1-$AB$7))*TAN(AN22/2)</f>
        <v>4.1799685621907168</v>
      </c>
      <c r="AN22" s="115">
        <f>$AU22+$AB$7*SIN(AO22)</f>
        <v>-3.9056317623097163</v>
      </c>
      <c r="AO22" s="115">
        <f>$AU22+$AB$7*SIN(AP22)</f>
        <v>-3.9062560871996341</v>
      </c>
      <c r="AP22" s="115">
        <f>$AU22+$AB$7*SIN(AQ22)</f>
        <v>-3.904441820668449</v>
      </c>
      <c r="AQ22" s="115">
        <f>$AU22+$AB$7*SIN(AR22)</f>
        <v>-3.9097227956984786</v>
      </c>
      <c r="AR22" s="115">
        <f>$AU22+$AB$7*SIN(AS22)</f>
        <v>-3.8944242215872031</v>
      </c>
      <c r="AS22" s="115">
        <f>$AU22+$AB$7*SIN(AT22)</f>
        <v>-3.9393856353622665</v>
      </c>
      <c r="AT22" s="115">
        <f>$AU22+$AB$7*SIN(AU22)</f>
        <v>-3.8121861744253129</v>
      </c>
      <c r="AU22" s="115">
        <f>RADIANS($AB$9)+$AB$18*(F22-AB$15)</f>
        <v>-4.2354820642530768</v>
      </c>
      <c r="AV22" s="115"/>
      <c r="AW22" s="16">
        <v>-5000</v>
      </c>
      <c r="AX22" s="16">
        <f t="shared" si="0"/>
        <v>1.2879019684493415E-2</v>
      </c>
      <c r="AY22" s="16">
        <f t="shared" si="1"/>
        <v>1.2793935340088386E-2</v>
      </c>
      <c r="AZ22" s="16">
        <f t="shared" si="2"/>
        <v>8.5084344405029236E-5</v>
      </c>
      <c r="BA22" s="16">
        <f t="shared" si="3"/>
        <v>0.61924197047872664</v>
      </c>
      <c r="BB22" s="16">
        <f t="shared" si="7"/>
        <v>-0.30292529779725447</v>
      </c>
      <c r="BC22" s="16">
        <f t="shared" si="4"/>
        <v>-2.4966595392097957</v>
      </c>
      <c r="BD22" s="16">
        <f t="shared" si="5"/>
        <v>-2.9928553176829933</v>
      </c>
      <c r="BE22" s="16">
        <f t="shared" si="9"/>
        <v>-2.1189227997929874</v>
      </c>
      <c r="BF22" s="16">
        <f t="shared" si="9"/>
        <v>-2.118843104026257</v>
      </c>
      <c r="BG22" s="16">
        <f t="shared" si="9"/>
        <v>-2.1191640556728473</v>
      </c>
      <c r="BH22" s="16">
        <f t="shared" si="9"/>
        <v>-2.1178704853336545</v>
      </c>
      <c r="BI22" s="16">
        <f t="shared" si="9"/>
        <v>-2.1230675053073376</v>
      </c>
      <c r="BJ22" s="16">
        <f t="shared" si="9"/>
        <v>-2.1019114891185549</v>
      </c>
      <c r="BK22" s="16">
        <f t="shared" si="9"/>
        <v>-2.1839448764236393</v>
      </c>
      <c r="BL22" s="16">
        <f t="shared" si="8"/>
        <v>-1.7122435290618783</v>
      </c>
    </row>
    <row r="23" spans="1:80" ht="12.95" customHeight="1">
      <c r="A23" s="38" t="s">
        <v>133</v>
      </c>
      <c r="B23" s="38" t="s">
        <v>92</v>
      </c>
      <c r="C23" s="200">
        <v>38255.591999999997</v>
      </c>
      <c r="D23" s="199" t="s">
        <v>126</v>
      </c>
      <c r="E23" s="28">
        <f>(C23-C$7)/C$8</f>
        <v>-15313.838260110715</v>
      </c>
      <c r="F23" s="28">
        <f>ROUND(2*E23,0)/2</f>
        <v>-15314</v>
      </c>
      <c r="G23" s="9">
        <f>C23-(C$7+C$8*F23)</f>
        <v>6.1531999999715481E-2</v>
      </c>
      <c r="H23" s="2">
        <f>G23</f>
        <v>6.1531999999715481E-2</v>
      </c>
      <c r="O23" s="100">
        <f>D$11+D$12*F23+D$13*F23^2</f>
        <v>6.9790124522167457E-2</v>
      </c>
      <c r="P23" s="15">
        <f>C23-15018.5</f>
        <v>23237.091999999997</v>
      </c>
      <c r="Q23" s="9">
        <f>SUM(H23,I23)</f>
        <v>6.1531999999715481E-2</v>
      </c>
      <c r="R23" s="2">
        <f>(O23-H23)^2</f>
        <v>6.8196620628322682E-5</v>
      </c>
      <c r="S23" s="24">
        <v>1</v>
      </c>
      <c r="T23" s="9">
        <f>S23*R23</f>
        <v>6.8196620628322682E-5</v>
      </c>
      <c r="W23" s="325"/>
      <c r="Y23" s="137">
        <f>+C23-15018.5</f>
        <v>23237.091999999997</v>
      </c>
      <c r="Z23" s="16">
        <f>F23</f>
        <v>-15314</v>
      </c>
      <c r="AA23" s="115">
        <f>AB$3+AB$4*Z23+AB$5*Z23^2+AH23</f>
        <v>6.176063097418491E-2</v>
      </c>
      <c r="AB23" s="115">
        <f>+G23-AA23</f>
        <v>-2.2863097446942926E-4</v>
      </c>
      <c r="AC23" s="147">
        <f>G23-(AB$3+AB$4*Z23+AB$5*Z23^2)</f>
        <v>-8.2581245224519761E-3</v>
      </c>
      <c r="AD23" s="115">
        <f>IF(G23&lt;&gt;"",G23-AH23,9999)</f>
        <v>6.9561493547698028E-2</v>
      </c>
      <c r="AG23" s="115">
        <f>+(G23-AA23)^2*S23</f>
        <v>5.2272122486840815E-8</v>
      </c>
      <c r="AH23" s="16">
        <f>$AB$6*($AB$11/AI23*AJ23+$AB$12)</f>
        <v>-8.0294935479825469E-3</v>
      </c>
      <c r="AI23" s="16">
        <f>1+$AB$7*COS(AL23)</f>
        <v>0.55614588816509336</v>
      </c>
      <c r="AJ23" s="16">
        <f>SIN(AL23+RADIANS($AB$9))</f>
        <v>-0.96989301897215541</v>
      </c>
      <c r="AK23" s="16">
        <f>$AB$7*SIN(AL23)</f>
        <v>0.17322648765403925</v>
      </c>
      <c r="AL23" s="16">
        <f>2*ATAN(AM23)</f>
        <v>2.7694953184305868</v>
      </c>
      <c r="AM23" s="16">
        <f>SQRT((1+$AB$7)/(1-$AB$7))*TAN(AN23/2)</f>
        <v>5.3127779089175293</v>
      </c>
      <c r="AN23" s="115">
        <f>$AU23+$AB$7*SIN(AO23)</f>
        <v>-3.7539013283177862</v>
      </c>
      <c r="AO23" s="115">
        <f>$AU23+$AB$7*SIN(AP23)</f>
        <v>-3.7551185105284337</v>
      </c>
      <c r="AP23" s="115">
        <f>$AU23+$AB$7*SIN(AQ23)</f>
        <v>-3.7519974659891329</v>
      </c>
      <c r="AQ23" s="115">
        <f>$AU23+$AB$7*SIN(AR23)</f>
        <v>-3.7600141244303362</v>
      </c>
      <c r="AR23" s="115">
        <f>$AU23+$AB$7*SIN(AS23)</f>
        <v>-3.7395122696321916</v>
      </c>
      <c r="AS23" s="115">
        <f>$AU23+$AB$7*SIN(AT23)</f>
        <v>-3.7925569703209163</v>
      </c>
      <c r="AT23" s="115">
        <f>$AU23+$AB$7*SIN(AU23)</f>
        <v>-3.6589935192286425</v>
      </c>
      <c r="AU23" s="115">
        <f>RADIANS($AB$9)+$AB$18*(F23-AB$15)</f>
        <v>-4.0282248632224213</v>
      </c>
      <c r="AV23" s="115"/>
      <c r="AW23" s="16">
        <v>-4000</v>
      </c>
      <c r="AX23" s="16">
        <f t="shared" si="0"/>
        <v>1.0154062558418636E-2</v>
      </c>
      <c r="AY23" s="16">
        <f t="shared" si="1"/>
        <v>8.5857539035779275E-3</v>
      </c>
      <c r="AZ23" s="16">
        <f t="shared" si="2"/>
        <v>1.5683086548407092E-3</v>
      </c>
      <c r="BA23" s="16">
        <f t="shared" si="3"/>
        <v>0.66128262102808955</v>
      </c>
      <c r="BB23" s="16">
        <f t="shared" si="7"/>
        <v>-0.17182404528262671</v>
      </c>
      <c r="BC23" s="16">
        <f t="shared" si="4"/>
        <v>-2.3615798089198439</v>
      </c>
      <c r="BD23" s="16">
        <f t="shared" si="5"/>
        <v>-2.4327205428284997</v>
      </c>
      <c r="BE23" s="16">
        <f t="shared" si="9"/>
        <v>-1.9332080714070432</v>
      </c>
      <c r="BF23" s="16">
        <f t="shared" si="9"/>
        <v>-1.9332032075072574</v>
      </c>
      <c r="BG23" s="16">
        <f t="shared" si="9"/>
        <v>-1.9332320009811561</v>
      </c>
      <c r="BH23" s="16">
        <f t="shared" si="9"/>
        <v>-1.9330615165729532</v>
      </c>
      <c r="BI23" s="16">
        <f t="shared" si="9"/>
        <v>-1.9340698302736106</v>
      </c>
      <c r="BJ23" s="16">
        <f t="shared" si="9"/>
        <v>-1.928066730288015</v>
      </c>
      <c r="BK23" s="16">
        <f t="shared" si="9"/>
        <v>-1.9625117455395511</v>
      </c>
      <c r="BL23" s="16">
        <f t="shared" si="8"/>
        <v>-1.4876961823331079</v>
      </c>
    </row>
    <row r="24" spans="1:80" ht="12.95" customHeight="1">
      <c r="A24" s="38" t="s">
        <v>133</v>
      </c>
      <c r="B24" s="38" t="s">
        <v>92</v>
      </c>
      <c r="C24" s="200">
        <v>39035.478000000003</v>
      </c>
      <c r="D24" s="199" t="s">
        <v>126</v>
      </c>
      <c r="E24" s="28">
        <f>(C24-C$7)/C$8</f>
        <v>-13263.869539846162</v>
      </c>
      <c r="F24" s="28">
        <f>ROUND(2*E24,0)/2</f>
        <v>-13264</v>
      </c>
      <c r="G24" s="9">
        <f>C24-(C$7+C$8*F24)</f>
        <v>4.9632000009296462E-2</v>
      </c>
      <c r="H24" s="2">
        <f>G24</f>
        <v>4.9632000009296462E-2</v>
      </c>
      <c r="O24" s="100">
        <f>D$11+D$12*F24+D$13*F24^2</f>
        <v>5.6488215087663829E-2</v>
      </c>
      <c r="P24" s="15">
        <f>C24-15018.5</f>
        <v>24016.978000000003</v>
      </c>
      <c r="Q24" s="9">
        <f>SUM(H24,I24)</f>
        <v>4.9632000009296462E-2</v>
      </c>
      <c r="R24" s="2">
        <f>(O24-H24)^2</f>
        <v>4.700768520083204E-5</v>
      </c>
      <c r="S24" s="24">
        <v>1</v>
      </c>
      <c r="T24" s="9">
        <f>S24*R24</f>
        <v>4.700768520083204E-5</v>
      </c>
      <c r="V24" s="9"/>
      <c r="W24" s="325"/>
      <c r="Y24" s="137">
        <f>+C24-15018.5</f>
        <v>24016.978000000003</v>
      </c>
      <c r="Z24" s="16">
        <f>F24</f>
        <v>-13264</v>
      </c>
      <c r="AA24" s="115">
        <f>AB$3+AB$4*Z24+AB$5*Z24^2+AH24</f>
        <v>4.8736814246766666E-2</v>
      </c>
      <c r="AB24" s="115">
        <f>+G24-AA24</f>
        <v>8.9518576252979598E-4</v>
      </c>
      <c r="AC24" s="147">
        <f>G24-(AB$3+AB$4*Z24+AB$5*Z24^2)</f>
        <v>-6.856215078367367E-3</v>
      </c>
      <c r="AD24" s="115">
        <f>IF(G24&lt;&gt;"",G24-AH24,9999)</f>
        <v>5.7383400850193625E-2</v>
      </c>
      <c r="AG24" s="115">
        <f>+(G24-AA24)^2*S24</f>
        <v>8.0135754943605227E-7</v>
      </c>
      <c r="AH24" s="16">
        <f>$AB$6*($AB$11/AI24*AJ24+$AB$12)</f>
        <v>-7.751400840897163E-3</v>
      </c>
      <c r="AI24" s="16">
        <f>1+$AB$7*COS(AL24)</f>
        <v>0.53066604537978324</v>
      </c>
      <c r="AJ24" s="16">
        <f>SIN(AL24+RADIANS($AB$9))</f>
        <v>-0.90263773539434833</v>
      </c>
      <c r="AK24" s="16">
        <f>$AB$7*SIN(AL24)</f>
        <v>8.209462624470075E-2</v>
      </c>
      <c r="AL24" s="16">
        <f>2*ATAN(AM24)</f>
        <v>2.9684272347547314</v>
      </c>
      <c r="AM24" s="16">
        <f>SQRT((1+$AB$7)/(1-$AB$7))*TAN(AN24/2)</f>
        <v>11.52077478023865</v>
      </c>
      <c r="AN24" s="115">
        <f>$AU24+$AB$7*SIN(AO24)</f>
        <v>-3.4310843681383636</v>
      </c>
      <c r="AO24" s="115">
        <f>$AU24+$AB$7*SIN(AP24)</f>
        <v>-3.432849469703104</v>
      </c>
      <c r="AP24" s="115">
        <f>$AU24+$AB$7*SIN(AQ24)</f>
        <v>-3.4289841962284275</v>
      </c>
      <c r="AQ24" s="115">
        <f>$AU24+$AB$7*SIN(AR24)</f>
        <v>-3.4374543382418059</v>
      </c>
      <c r="AR24" s="115">
        <f>$AU24+$AB$7*SIN(AS24)</f>
        <v>-3.4189208958694288</v>
      </c>
      <c r="AS24" s="115">
        <f>$AU24+$AB$7*SIN(AT24)</f>
        <v>-3.4596113189534843</v>
      </c>
      <c r="AT24" s="115">
        <f>$AU24+$AB$7*SIN(AU24)</f>
        <v>-3.3708800160571966</v>
      </c>
      <c r="AU24" s="115">
        <f>RADIANS($AB$9)+$AB$18*(F24-AB$15)</f>
        <v>-3.5679028024284416</v>
      </c>
      <c r="AV24" s="115"/>
      <c r="AW24" s="16">
        <v>-3000</v>
      </c>
      <c r="AX24" s="16">
        <f t="shared" si="0"/>
        <v>7.7135219493456621E-3</v>
      </c>
      <c r="AY24" s="16">
        <f t="shared" si="1"/>
        <v>4.6105436462485407E-3</v>
      </c>
      <c r="AZ24" s="16">
        <f t="shared" si="2"/>
        <v>3.1029783030971209E-3</v>
      </c>
      <c r="BA24" s="16">
        <f t="shared" si="3"/>
        <v>0.71765503149802579</v>
      </c>
      <c r="BB24" s="16">
        <f t="shared" si="7"/>
        <v>-1.6166384675999453E-2</v>
      </c>
      <c r="BC24" s="16">
        <f t="shared" si="4"/>
        <v>-2.2050659439078264</v>
      </c>
      <c r="BD24" s="16">
        <f t="shared" si="5"/>
        <v>-1.977132212191542</v>
      </c>
      <c r="BE24" s="16">
        <f t="shared" si="9"/>
        <v>-1.7333291220792506</v>
      </c>
      <c r="BF24" s="16">
        <f t="shared" si="9"/>
        <v>-1.7333291671282525</v>
      </c>
      <c r="BG24" s="16">
        <f t="shared" si="9"/>
        <v>-1.7333285828329232</v>
      </c>
      <c r="BH24" s="16">
        <f t="shared" si="9"/>
        <v>-1.7333361611085214</v>
      </c>
      <c r="BI24" s="16">
        <f t="shared" si="9"/>
        <v>-1.7332378441239702</v>
      </c>
      <c r="BJ24" s="16">
        <f t="shared" si="9"/>
        <v>-1.7345088170422436</v>
      </c>
      <c r="BK24" s="16">
        <f t="shared" si="9"/>
        <v>-1.7172381224016531</v>
      </c>
      <c r="BL24" s="16">
        <f t="shared" si="8"/>
        <v>-1.263148835604337</v>
      </c>
    </row>
    <row r="25" spans="1:80" ht="12.95" customHeight="1">
      <c r="A25" s="38" t="s">
        <v>133</v>
      </c>
      <c r="B25" s="38" t="s">
        <v>92</v>
      </c>
      <c r="C25" s="200">
        <v>40419.493999999999</v>
      </c>
      <c r="D25" s="199" t="s">
        <v>126</v>
      </c>
      <c r="E25" s="28">
        <f>(C25-C$7)/C$8</f>
        <v>-9625.9153922583937</v>
      </c>
      <c r="F25" s="28">
        <f>ROUND(2*E25,0)/2</f>
        <v>-9626</v>
      </c>
      <c r="G25" s="9">
        <f>C25-(C$7+C$8*F25)</f>
        <v>3.2188000004680362E-2</v>
      </c>
      <c r="H25" s="2">
        <f>G25</f>
        <v>3.2188000004680362E-2</v>
      </c>
      <c r="O25" s="100">
        <f>D$11+D$12*F25+D$13*F25^2</f>
        <v>3.5292622175855944E-2</v>
      </c>
      <c r="P25" s="15">
        <f>C25-15018.5</f>
        <v>25400.993999999999</v>
      </c>
      <c r="Q25" s="9">
        <f>SUM(H25,I25)</f>
        <v>3.2188000004680362E-2</v>
      </c>
      <c r="R25" s="2">
        <f>(O25-H25)^2</f>
        <v>9.6386788257549845E-6</v>
      </c>
      <c r="S25" s="24">
        <v>1</v>
      </c>
      <c r="T25" s="9">
        <f>S25*R25</f>
        <v>9.6386788257549845E-6</v>
      </c>
      <c r="W25" s="325"/>
      <c r="Y25" s="137">
        <f>+C25-15018.5</f>
        <v>25400.993999999999</v>
      </c>
      <c r="Z25" s="16">
        <f>F25</f>
        <v>-9626</v>
      </c>
      <c r="AA25" s="115">
        <f>AB$3+AB$4*Z25+AB$5*Z25^2+AH25</f>
        <v>2.9828784278458788E-2</v>
      </c>
      <c r="AB25" s="115">
        <f>+G25-AA25</f>
        <v>2.3592157262215738E-3</v>
      </c>
      <c r="AC25" s="147">
        <f>G25-(AB$3+AB$4*Z25+AB$5*Z25^2)</f>
        <v>-3.104622171175582E-3</v>
      </c>
      <c r="AD25" s="115">
        <f>IF(G25&lt;&gt;"",G25-AH25,9999)</f>
        <v>3.7651837902077517E-2</v>
      </c>
      <c r="AG25" s="115">
        <f>+(G25-AA25)^2*S25</f>
        <v>5.5658988428511878E-6</v>
      </c>
      <c r="AH25" s="16">
        <f>$AB$6*($AB$11/AI25*AJ25+$AB$12)</f>
        <v>-5.4638378973971558E-3</v>
      </c>
      <c r="AI25" s="16">
        <f>1+$AB$7*COS(AL25)</f>
        <v>0.52950574384093363</v>
      </c>
      <c r="AJ25" s="16">
        <f>SIN(AL25+RADIANS($AB$9))</f>
        <v>-0.71336277420095418</v>
      </c>
      <c r="AK25" s="16">
        <f>$AB$7*SIN(AL25)</f>
        <v>-7.5160119338886611E-2</v>
      </c>
      <c r="AL25" s="16">
        <f>2*ATAN(AM25)</f>
        <v>-2.9831839338781267</v>
      </c>
      <c r="AM25" s="16">
        <f>SQRT((1+$AB$7)/(1-$AB$7))*TAN(AN25/2)</f>
        <v>-12.599155103815507</v>
      </c>
      <c r="AN25" s="115">
        <f>$AU25+$AB$7*SIN(AO25)</f>
        <v>-2.8765766874278227</v>
      </c>
      <c r="AO25" s="115">
        <f>$AU25+$AB$7*SIN(AP25)</f>
        <v>-2.8748787661970021</v>
      </c>
      <c r="AP25" s="115">
        <f>$AU25+$AB$7*SIN(AQ25)</f>
        <v>-2.8785711517331909</v>
      </c>
      <c r="AQ25" s="115">
        <f>$AU25+$AB$7*SIN(AR25)</f>
        <v>-2.8705367358954512</v>
      </c>
      <c r="AR25" s="115">
        <f>$AU25+$AB$7*SIN(AS25)</f>
        <v>-2.8879970137415505</v>
      </c>
      <c r="AS25" s="115">
        <f>$AU25+$AB$7*SIN(AT25)</f>
        <v>-2.8499435550808809</v>
      </c>
      <c r="AT25" s="115">
        <f>$AU25+$AB$7*SIN(AU25)</f>
        <v>-2.9324053663012788</v>
      </c>
      <c r="AU25" s="115">
        <f>RADIANS($AB$9)+$AB$18*(F25-AB$15)</f>
        <v>-2.7509995550291726</v>
      </c>
      <c r="AV25" s="115"/>
      <c r="AW25" s="16">
        <v>-2000</v>
      </c>
      <c r="AX25" s="16">
        <f t="shared" si="0"/>
        <v>5.5089865607794034E-3</v>
      </c>
      <c r="AY25" s="16">
        <f t="shared" si="1"/>
        <v>8.6830456810022515E-4</v>
      </c>
      <c r="AZ25" s="16">
        <f t="shared" si="2"/>
        <v>4.6406819926791782E-3</v>
      </c>
      <c r="BA25" s="16">
        <f t="shared" si="3"/>
        <v>0.79435701332932684</v>
      </c>
      <c r="BB25" s="16">
        <f t="shared" si="7"/>
        <v>0.17098559200790572</v>
      </c>
      <c r="BC25" s="16">
        <f t="shared" si="4"/>
        <v>-2.017068949239758</v>
      </c>
      <c r="BD25" s="16">
        <f t="shared" si="5"/>
        <v>-1.5870372732611224</v>
      </c>
      <c r="BE25" s="16">
        <f t="shared" si="9"/>
        <v>-1.5143010745599468</v>
      </c>
      <c r="BF25" s="16">
        <f t="shared" si="9"/>
        <v>-1.5143010731176587</v>
      </c>
      <c r="BG25" s="16">
        <f t="shared" si="9"/>
        <v>-1.5143010195078013</v>
      </c>
      <c r="BH25" s="16">
        <f t="shared" si="9"/>
        <v>-1.5142990268649668</v>
      </c>
      <c r="BI25" s="16">
        <f t="shared" si="9"/>
        <v>-1.5142250113887143</v>
      </c>
      <c r="BJ25" s="16">
        <f t="shared" si="9"/>
        <v>-1.5115411424057312</v>
      </c>
      <c r="BK25" s="16">
        <f t="shared" si="9"/>
        <v>-1.4491646734717725</v>
      </c>
      <c r="BL25" s="16">
        <f t="shared" si="8"/>
        <v>-1.0386014888755661</v>
      </c>
    </row>
    <row r="26" spans="1:80" ht="12.95" customHeight="1">
      <c r="A26" s="38" t="s">
        <v>133</v>
      </c>
      <c r="B26" s="38" t="s">
        <v>92</v>
      </c>
      <c r="C26" s="200">
        <v>40828.457999999999</v>
      </c>
      <c r="D26" s="199" t="s">
        <v>126</v>
      </c>
      <c r="E26" s="28">
        <f>(C26-C$7)/C$8</f>
        <v>-8550.9333978204031</v>
      </c>
      <c r="F26" s="28">
        <f>ROUND(2*E26,0)/2</f>
        <v>-8551</v>
      </c>
      <c r="G26" s="9">
        <f>C26-(C$7+C$8*F26)</f>
        <v>2.5337999999464955E-2</v>
      </c>
      <c r="H26" s="2">
        <f>G26</f>
        <v>2.5337999999464955E-2</v>
      </c>
      <c r="O26" s="100">
        <f>D$11+D$12*F26+D$13*F26^2</f>
        <v>2.961966475675943E-2</v>
      </c>
      <c r="P26" s="15">
        <f>C26-15018.5</f>
        <v>25809.957999999999</v>
      </c>
      <c r="Q26" s="9">
        <f>SUM(H26,I26)</f>
        <v>2.5337999999464955E-2</v>
      </c>
      <c r="R26" s="2">
        <f>(O26-H26)^2</f>
        <v>1.8332653093857552E-5</v>
      </c>
      <c r="S26" s="24">
        <v>1</v>
      </c>
      <c r="T26" s="9">
        <f>S26*R26</f>
        <v>1.8332653093857552E-5</v>
      </c>
      <c r="V26" s="9"/>
      <c r="W26" s="325"/>
      <c r="Y26" s="137">
        <f>+C26-15018.5</f>
        <v>25809.957999999999</v>
      </c>
      <c r="Z26" s="16">
        <f>F26</f>
        <v>-8551</v>
      </c>
      <c r="AA26" s="115">
        <f>AB$3+AB$4*Z26+AB$5*Z26^2+AH26</f>
        <v>2.5211054596418883E-2</v>
      </c>
      <c r="AB26" s="115">
        <f>+G26-AA26</f>
        <v>1.2694540304607205E-4</v>
      </c>
      <c r="AC26" s="147">
        <f>G26-(AB$3+AB$4*Z26+AB$5*Z26^2)</f>
        <v>-4.2816647572944747E-3</v>
      </c>
      <c r="AD26" s="115">
        <f>IF(G26&lt;&gt;"",G26-AH26,9999)</f>
        <v>2.9746610159805502E-2</v>
      </c>
      <c r="AG26" s="115">
        <f>+(G26-AA26)^2*S26</f>
        <v>1.6115135354529679E-8</v>
      </c>
      <c r="AH26" s="16">
        <f>$AB$6*($AB$11/AI26*AJ26+$AB$12)</f>
        <v>-4.408610160340545E-3</v>
      </c>
      <c r="AI26" s="16">
        <f>1+$AB$7*COS(AL26)</f>
        <v>0.53952087079322941</v>
      </c>
      <c r="AJ26" s="16">
        <f>SIN(AL26+RADIANS($AB$9))</f>
        <v>-0.63882115373451553</v>
      </c>
      <c r="AK26" s="16">
        <f>$AB$7*SIN(AL26)</f>
        <v>-0.12236363913631816</v>
      </c>
      <c r="AL26" s="16">
        <f>2*ATAN(AM26)</f>
        <v>-2.8818638918734614</v>
      </c>
      <c r="AM26" s="16">
        <f>SQRT((1+$AB$7)/(1-$AB$7))*TAN(AN26/2)</f>
        <v>-7.6570039991686594</v>
      </c>
      <c r="AN26" s="115">
        <f>$AU26+$AB$7*SIN(AO26)</f>
        <v>-2.7097907403791108</v>
      </c>
      <c r="AO26" s="115">
        <f>$AU26+$AB$7*SIN(AP26)</f>
        <v>-2.707993557516974</v>
      </c>
      <c r="AP26" s="115">
        <f>$AU26+$AB$7*SIN(AQ26)</f>
        <v>-2.7121461829550175</v>
      </c>
      <c r="AQ26" s="115">
        <f>$AU26+$AB$7*SIN(AR26)</f>
        <v>-2.7025388691415402</v>
      </c>
      <c r="AR26" s="115">
        <f>$AU26+$AB$7*SIN(AS26)</f>
        <v>-2.7247021632622164</v>
      </c>
      <c r="AS26" s="115">
        <f>$AU26+$AB$7*SIN(AT26)</f>
        <v>-2.6732188281030873</v>
      </c>
      <c r="AT26" s="115">
        <f>$AU26+$AB$7*SIN(AU26)</f>
        <v>-2.791077228245733</v>
      </c>
      <c r="AU26" s="115">
        <f>RADIANS($AB$9)+$AB$18*(F26-AB$15)</f>
        <v>-2.5096111572957436</v>
      </c>
      <c r="AV26" s="115"/>
      <c r="AW26" s="16">
        <v>-1000</v>
      </c>
      <c r="AX26" s="16">
        <f t="shared" si="0"/>
        <v>3.4556537535245725E-3</v>
      </c>
      <c r="AY26" s="16">
        <f t="shared" si="1"/>
        <v>-2.6409633308670188E-3</v>
      </c>
      <c r="AZ26" s="16">
        <f t="shared" si="2"/>
        <v>6.0966170843915913E-3</v>
      </c>
      <c r="BA26" s="16">
        <f t="shared" si="3"/>
        <v>0.90053003845558277</v>
      </c>
      <c r="BB26" s="16">
        <f t="shared" si="7"/>
        <v>0.39657840653248727</v>
      </c>
      <c r="BC26" s="16">
        <f t="shared" si="4"/>
        <v>-1.7811122456592152</v>
      </c>
      <c r="BD26" s="16">
        <f t="shared" si="5"/>
        <v>-1.2360042088487015</v>
      </c>
      <c r="BE26" s="16">
        <f t="shared" si="9"/>
        <v>-1.2689754743451953</v>
      </c>
      <c r="BF26" s="16">
        <f t="shared" si="9"/>
        <v>-1.2689690421562743</v>
      </c>
      <c r="BG26" s="16">
        <f t="shared" si="9"/>
        <v>-1.2689236316266068</v>
      </c>
      <c r="BH26" s="16">
        <f t="shared" si="9"/>
        <v>-1.2686032266112006</v>
      </c>
      <c r="BI26" s="16">
        <f t="shared" si="9"/>
        <v>-1.2663518210171296</v>
      </c>
      <c r="BJ26" s="16">
        <f t="shared" si="9"/>
        <v>-1.2509645967591143</v>
      </c>
      <c r="BK26" s="16">
        <f t="shared" si="9"/>
        <v>-1.1604768446004128</v>
      </c>
      <c r="BL26" s="16">
        <f t="shared" si="8"/>
        <v>-0.81405414214679528</v>
      </c>
    </row>
    <row r="27" spans="1:80" ht="12.95" customHeight="1">
      <c r="A27" s="38" t="s">
        <v>133</v>
      </c>
      <c r="B27" s="38" t="s">
        <v>92</v>
      </c>
      <c r="C27" s="200">
        <v>42830.303999999996</v>
      </c>
      <c r="D27" s="199" t="s">
        <v>126</v>
      </c>
      <c r="E27" s="28">
        <f>(C27-C$7)/C$8</f>
        <v>-3288.9826988891773</v>
      </c>
      <c r="F27" s="28">
        <f>ROUND(2*E27,0)/2</f>
        <v>-3289</v>
      </c>
      <c r="G27" s="9">
        <f>C27-(C$7+C$8*F27)</f>
        <v>6.5820000017993152E-3</v>
      </c>
      <c r="H27" s="2">
        <f>G27</f>
        <v>6.5820000017993152E-3</v>
      </c>
      <c r="O27" s="100">
        <f>D$11+D$12*F27+D$13*F27^2</f>
        <v>5.7354440681532601E-3</v>
      </c>
      <c r="P27" s="15">
        <f>C27-15018.5</f>
        <v>27811.803999999996</v>
      </c>
      <c r="Q27" s="9">
        <f>SUM(H27,I27)</f>
        <v>6.5820000017993152E-3</v>
      </c>
      <c r="R27" s="2">
        <f>(O27-H27)^2</f>
        <v>7.1665694879134408E-7</v>
      </c>
      <c r="S27" s="24">
        <v>1</v>
      </c>
      <c r="T27" s="9">
        <f>S27*R27</f>
        <v>7.1665694879134408E-7</v>
      </c>
      <c r="W27" s="325"/>
      <c r="Y27" s="137">
        <f>+C27-15018.5</f>
        <v>27811.803999999996</v>
      </c>
      <c r="Z27" s="16">
        <f>F27</f>
        <v>-3289</v>
      </c>
      <c r="AA27" s="115">
        <f>AB$3+AB$4*Z27+AB$5*Z27^2+AH27</f>
        <v>8.3919631790225664E-3</v>
      </c>
      <c r="AB27" s="115">
        <f>+G27-AA27</f>
        <v>-1.8099631772232512E-3</v>
      </c>
      <c r="AC27" s="147">
        <f>G27-(AB$3+AB$4*Z27+AB$5*Z27^2)</f>
        <v>8.4655593364605514E-4</v>
      </c>
      <c r="AD27" s="115">
        <f>IF(G27&lt;&gt;"",G27-AH27,9999)</f>
        <v>3.9254808909300097E-3</v>
      </c>
      <c r="AG27" s="115">
        <f>+(G27-AA27)^2*S27</f>
        <v>3.2759667029040863E-6</v>
      </c>
      <c r="AH27" s="16">
        <f>$AB$6*($AB$11/AI27*AJ27+$AB$12)</f>
        <v>2.6565191108693055E-3</v>
      </c>
      <c r="AI27" s="16">
        <f>1+$AB$7*COS(AL27)</f>
        <v>0.6995899492867097</v>
      </c>
      <c r="AJ27" s="16">
        <f>SIN(AL27+RADIANS($AB$9))</f>
        <v>-6.4056698551611405E-2</v>
      </c>
      <c r="AK27" s="16">
        <f>$AB$7*SIN(AL27)</f>
        <v>-0.36982115954626932</v>
      </c>
      <c r="AL27" s="16">
        <f>2*ATAN(AM27)</f>
        <v>-2.2529994414887669</v>
      </c>
      <c r="AM27" s="16">
        <f>SQRT((1+$AB$7)/(1-$AB$7))*TAN(AN27/2)</f>
        <v>-2.1006634576541652</v>
      </c>
      <c r="AN27" s="115">
        <f>$AU27+$AB$7*SIN(AO27)</f>
        <v>-1.792808683879308</v>
      </c>
      <c r="AO27" s="115">
        <f>$AU27+$AB$7*SIN(AP27)</f>
        <v>-1.7928087156937207</v>
      </c>
      <c r="AP27" s="115">
        <f>$AU27+$AB$7*SIN(AQ27)</f>
        <v>-1.7928084124482297</v>
      </c>
      <c r="AQ27" s="115">
        <f>$AU27+$AB$7*SIN(AR27)</f>
        <v>-1.7928113028772188</v>
      </c>
      <c r="AR27" s="115">
        <f>$AU27+$AB$7*SIN(AS27)</f>
        <v>-1.7927837508232445</v>
      </c>
      <c r="AS27" s="115">
        <f>$AU27+$AB$7*SIN(AT27)</f>
        <v>-1.7930462450175371</v>
      </c>
      <c r="AT27" s="115">
        <f>$AU27+$AB$7*SIN(AU27)</f>
        <v>-1.7905328809216676</v>
      </c>
      <c r="AU27" s="115">
        <f>RADIANS($AB$9)+$AB$18*(F27-AB$15)</f>
        <v>-1.3280430188089518</v>
      </c>
      <c r="AV27" s="115"/>
      <c r="AW27" s="16">
        <v>0</v>
      </c>
      <c r="AX27" s="16">
        <f t="shared" si="0"/>
        <v>1.3974097620024035E-3</v>
      </c>
      <c r="AY27" s="16">
        <f t="shared" si="1"/>
        <v>-5.9172600506531906E-3</v>
      </c>
      <c r="AZ27" s="16">
        <f t="shared" si="2"/>
        <v>7.3146698126555941E-3</v>
      </c>
      <c r="BA27" s="16">
        <f t="shared" si="3"/>
        <v>1.0482779005120364</v>
      </c>
      <c r="BB27" s="16">
        <f t="shared" si="7"/>
        <v>0.65908616465097114</v>
      </c>
      <c r="BC27" s="16">
        <f t="shared" si="4"/>
        <v>-1.4692958396602278</v>
      </c>
      <c r="BD27" s="16">
        <f t="shared" si="5"/>
        <v>-0.90332288559991603</v>
      </c>
      <c r="BE27" s="16">
        <f t="shared" si="9"/>
        <v>-0.9870228497204051</v>
      </c>
      <c r="BF27" s="16">
        <f t="shared" si="9"/>
        <v>-0.98688351956918985</v>
      </c>
      <c r="BG27" s="16">
        <f t="shared" si="9"/>
        <v>-0.98635329176090913</v>
      </c>
      <c r="BH27" s="16">
        <f t="shared" si="9"/>
        <v>-0.9843393564262638</v>
      </c>
      <c r="BI27" s="16">
        <f t="shared" si="9"/>
        <v>-0.97674486306575004</v>
      </c>
      <c r="BJ27" s="16">
        <f t="shared" si="9"/>
        <v>-0.94884027620190947</v>
      </c>
      <c r="BK27" s="16">
        <f t="shared" si="9"/>
        <v>-0.85439512977759646</v>
      </c>
      <c r="BL27" s="16">
        <f t="shared" si="8"/>
        <v>-0.58950679541802398</v>
      </c>
    </row>
    <row r="28" spans="1:80" ht="12.95" customHeight="1">
      <c r="A28" s="38" t="s">
        <v>13</v>
      </c>
      <c r="B28" s="201"/>
      <c r="C28" s="200">
        <v>44065.549613000003</v>
      </c>
      <c r="D28" s="199" t="s">
        <v>127</v>
      </c>
      <c r="E28" s="2">
        <f>(C28-C$7)/C$8</f>
        <v>-42.078832818999153</v>
      </c>
      <c r="F28" s="2">
        <v>-42</v>
      </c>
      <c r="O28" s="100">
        <f>D$11+D$12*F28+D$13*F28^2</f>
        <v>-5.7843425026049356E-3</v>
      </c>
      <c r="P28" s="15">
        <f>C28-15018.5</f>
        <v>29047.049613000003</v>
      </c>
      <c r="Q28" s="9">
        <f>SUM(H28,I28)</f>
        <v>0</v>
      </c>
      <c r="S28" s="24"/>
      <c r="T28" s="9">
        <f>S28*R28</f>
        <v>0</v>
      </c>
      <c r="U28" s="9">
        <f>C28-(C$7+C$8*F28)</f>
        <v>-2.9990999995789025E-2</v>
      </c>
      <c r="V28" s="9"/>
      <c r="W28" s="325"/>
      <c r="Y28" s="137">
        <f>+C28-15018.5</f>
        <v>29047.049613000003</v>
      </c>
      <c r="Z28" s="16">
        <f>F28</f>
        <v>-42</v>
      </c>
      <c r="AA28" s="115">
        <f>AB$3+AB$4*Z28+AB$5*Z28^2+AH28</f>
        <v>1.4871485483762574E-3</v>
      </c>
      <c r="AB28" s="115">
        <f>+G28-AA28</f>
        <v>-1.4871485483762574E-3</v>
      </c>
      <c r="AC28" s="147"/>
      <c r="AD28" s="115">
        <f>IF(G28&lt;&gt;"",G28-AH28,9999)</f>
        <v>9999</v>
      </c>
      <c r="AG28" s="115">
        <f>+(G28-AA28)^2*S28</f>
        <v>0</v>
      </c>
      <c r="AH28" s="16">
        <f>$AB$6*($AB$11/AI28*AJ28+$AB$12)</f>
        <v>7.2714910509811929E-3</v>
      </c>
      <c r="AI28" s="16">
        <f>1+$AB$7*COS(AL28)</f>
        <v>1.0410909197072347</v>
      </c>
      <c r="AJ28" s="16">
        <f>SIN(AL28+RADIANS($AB$9))</f>
        <v>0.64761633823096354</v>
      </c>
      <c r="AK28" s="16">
        <f>$AB$7*SIN(AL28)</f>
        <v>-0.47468455308269975</v>
      </c>
      <c r="AL28" s="16">
        <f>2*ATAN(AM28)</f>
        <v>-1.4844468955047805</v>
      </c>
      <c r="AM28" s="16">
        <f>SQRT((1+$AB$7)/(1-$AB$7))*TAN(AN28/2)</f>
        <v>-0.91717504283263218</v>
      </c>
      <c r="AN28" s="115">
        <f>$AU28+$AB$7*SIN(AO28)</f>
        <v>-0.9997738715170571</v>
      </c>
      <c r="AO28" s="115">
        <f>$AU28+$AB$7*SIN(AP28)</f>
        <v>-0.99964674864810177</v>
      </c>
      <c r="AP28" s="115">
        <f>$AU28+$AB$7*SIN(AQ28)</f>
        <v>-0.99915339863024277</v>
      </c>
      <c r="AQ28" s="115">
        <f>$AU28+$AB$7*SIN(AR28)</f>
        <v>-0.9972423326804648</v>
      </c>
      <c r="AR28" s="115">
        <f>$AU28+$AB$7*SIN(AS28)</f>
        <v>-0.98989223225041079</v>
      </c>
      <c r="AS28" s="115">
        <f>$AU28+$AB$7*SIN(AT28)</f>
        <v>-0.96235573463731638</v>
      </c>
      <c r="AT28" s="115">
        <f>$AU28+$AB$7*SIN(AU28)</f>
        <v>-0.86754933620898855</v>
      </c>
      <c r="AU28" s="115">
        <f>RADIANS($AB$9)+$AB$18*(F28-AB$15)</f>
        <v>-0.59893778398063269</v>
      </c>
      <c r="AV28" s="115"/>
      <c r="AW28" s="16">
        <v>1000</v>
      </c>
      <c r="AX28" s="16">
        <f t="shared" si="0"/>
        <v>-9.5675114859007648E-4</v>
      </c>
      <c r="AY28" s="16">
        <f t="shared" si="1"/>
        <v>-8.9605855912582907E-3</v>
      </c>
      <c r="AZ28" s="16">
        <f t="shared" si="2"/>
        <v>8.0038344426682142E-3</v>
      </c>
      <c r="BA28" s="16">
        <f t="shared" si="3"/>
        <v>1.2424861330757606</v>
      </c>
      <c r="BB28" s="16">
        <f t="shared" si="7"/>
        <v>0.91359837970562952</v>
      </c>
      <c r="BC28" s="16">
        <f t="shared" si="4"/>
        <v>-1.0368514157969397</v>
      </c>
      <c r="BD28" s="16">
        <f t="shared" si="5"/>
        <v>-0.57047332342749812</v>
      </c>
      <c r="BE28" s="16">
        <f t="shared" si="9"/>
        <v>-0.6549447874467671</v>
      </c>
      <c r="BF28" s="16">
        <f t="shared" si="9"/>
        <v>-0.65432658580092995</v>
      </c>
      <c r="BG28" s="16">
        <f t="shared" si="9"/>
        <v>-0.65269237492146692</v>
      </c>
      <c r="BH28" s="16">
        <f t="shared" si="9"/>
        <v>-0.64838214030965879</v>
      </c>
      <c r="BI28" s="16">
        <f t="shared" si="9"/>
        <v>-0.63708062946476929</v>
      </c>
      <c r="BJ28" s="16">
        <f t="shared" si="9"/>
        <v>-0.607883660496782</v>
      </c>
      <c r="BK28" s="16">
        <f t="shared" si="9"/>
        <v>-0.53501337011046723</v>
      </c>
      <c r="BL28" s="16">
        <f t="shared" si="8"/>
        <v>-0.36495944868925312</v>
      </c>
    </row>
    <row r="29" spans="1:80" ht="12.95" customHeight="1">
      <c r="A29" s="38" t="s">
        <v>13</v>
      </c>
      <c r="B29" s="201"/>
      <c r="C29" s="200">
        <v>44069.562413</v>
      </c>
      <c r="D29" s="199" t="s">
        <v>127</v>
      </c>
      <c r="E29" s="2">
        <f>(C29-C$7)/C$8</f>
        <v>-31.530990595044692</v>
      </c>
      <c r="F29" s="2">
        <v>-31.5</v>
      </c>
      <c r="G29" s="9">
        <f>C29-(C$7+C$8*F29)</f>
        <v>-1.1789999996835832E-2</v>
      </c>
      <c r="I29" s="2">
        <f>G29</f>
        <v>-1.1789999996835832E-2</v>
      </c>
      <c r="O29" s="100">
        <f>D$11+D$12*F29+D$13*F29^2</f>
        <v>-5.8176104172257574E-3</v>
      </c>
      <c r="P29" s="15">
        <f>C29-15018.5</f>
        <v>29051.062413</v>
      </c>
      <c r="Q29" s="9">
        <f>SUM(H29,I29)</f>
        <v>-1.1789999996835832E-2</v>
      </c>
      <c r="R29" s="2">
        <f>(O29-H29)^2</f>
        <v>3.3844590966613654E-5</v>
      </c>
      <c r="S29" s="24">
        <v>0.1</v>
      </c>
      <c r="T29" s="9">
        <f>S29*R29</f>
        <v>3.3844590966613657E-6</v>
      </c>
      <c r="Y29" s="137">
        <f>+C29-15018.5</f>
        <v>29051.062413</v>
      </c>
      <c r="Z29" s="16">
        <f>F29</f>
        <v>-31.5</v>
      </c>
      <c r="AA29" s="115">
        <f>AB$3+AB$4*Z29+AB$5*Z29^2+AH29</f>
        <v>1.4647582862486793E-3</v>
      </c>
      <c r="AB29" s="115">
        <f>+G29-AA29</f>
        <v>-1.3254758283084511E-2</v>
      </c>
      <c r="AC29" s="147">
        <f>G29-(AB$3+AB$4*Z29+AB$5*Z29^2)</f>
        <v>-5.9723895796100742E-3</v>
      </c>
      <c r="AD29" s="115">
        <f>IF(G29&lt;&gt;"",G29-AH29,9999)</f>
        <v>-1.9072368700310267E-2</v>
      </c>
      <c r="AG29" s="115">
        <f>+(G29-AA29)^2*S29</f>
        <v>1.7568861714299744E-5</v>
      </c>
      <c r="AH29" s="16">
        <f>$AB$6*($AB$11/AI29*AJ29+$AB$12)</f>
        <v>7.2823687034744367E-3</v>
      </c>
      <c r="AI29" s="16">
        <f>1+$AB$7*COS(AL29)</f>
        <v>1.0428793314756346</v>
      </c>
      <c r="AJ29" s="16">
        <f>SIN(AL29+RADIANS($AB$9))</f>
        <v>0.65048297831285318</v>
      </c>
      <c r="AK29" s="16">
        <f>$AB$7*SIN(AL29)</f>
        <v>-0.47452634442137293</v>
      </c>
      <c r="AL29" s="16">
        <f>2*ATAN(AM29)</f>
        <v>-1.4806786925544961</v>
      </c>
      <c r="AM29" s="16">
        <f>SQRT((1+$AB$7)/(1-$AB$7))*TAN(AN29/2)</f>
        <v>-0.91371199646652423</v>
      </c>
      <c r="AN29" s="115">
        <f>$AU29+$AB$7*SIN(AO29)</f>
        <v>-0.99659437248469429</v>
      </c>
      <c r="AO29" s="115">
        <f>$AU29+$AB$7*SIN(AP29)</f>
        <v>-0.99646427024149054</v>
      </c>
      <c r="AP29" s="115">
        <f>$AU29+$AB$7*SIN(AQ29)</f>
        <v>-0.99596184552940648</v>
      </c>
      <c r="AQ29" s="115">
        <f>$AU29+$AB$7*SIN(AR29)</f>
        <v>-0.99402524369514667</v>
      </c>
      <c r="AR29" s="115">
        <f>$AU29+$AB$7*SIN(AS29)</f>
        <v>-0.98661385295353021</v>
      </c>
      <c r="AS29" s="115">
        <f>$AU29+$AB$7*SIN(AT29)</f>
        <v>-0.95898342665387037</v>
      </c>
      <c r="AT29" s="115">
        <f>$AU29+$AB$7*SIN(AU29)</f>
        <v>-0.864263011490912</v>
      </c>
      <c r="AU29" s="115">
        <f>RADIANS($AB$9)+$AB$18*(F29-AB$15)</f>
        <v>-0.59658003683998029</v>
      </c>
      <c r="AV29" s="115"/>
      <c r="AW29" s="16">
        <v>2000</v>
      </c>
      <c r="AX29" s="16">
        <f t="shared" si="0"/>
        <v>-4.0746716866103183E-3</v>
      </c>
      <c r="AY29" s="16">
        <f t="shared" si="1"/>
        <v>-1.177093995268232E-2</v>
      </c>
      <c r="AZ29" s="16">
        <f t="shared" si="2"/>
        <v>7.6962682660720013E-3</v>
      </c>
      <c r="BA29" s="16">
        <f t="shared" si="3"/>
        <v>1.4310605631260338</v>
      </c>
      <c r="BB29" s="16">
        <f t="shared" si="7"/>
        <v>0.98419662090013904</v>
      </c>
      <c r="BC29" s="16">
        <f t="shared" si="4"/>
        <v>-0.44008466459037127</v>
      </c>
      <c r="BD29" s="16">
        <f t="shared" si="5"/>
        <v>-0.22366387108842417</v>
      </c>
      <c r="BE29" s="16">
        <f t="shared" si="9"/>
        <v>-0.26481444101268364</v>
      </c>
      <c r="BF29" s="16">
        <f t="shared" si="9"/>
        <v>-0.2641587285176169</v>
      </c>
      <c r="BG29" s="16">
        <f t="shared" si="9"/>
        <v>-0.26273333180339575</v>
      </c>
      <c r="BH29" s="16">
        <f t="shared" si="9"/>
        <v>-0.25963666465516538</v>
      </c>
      <c r="BI29" s="16">
        <f t="shared" si="9"/>
        <v>-0.25291789363679862</v>
      </c>
      <c r="BJ29" s="16">
        <f t="shared" si="9"/>
        <v>-0.23837988933830584</v>
      </c>
      <c r="BK29" s="16">
        <f t="shared" si="9"/>
        <v>-0.20709320203693604</v>
      </c>
      <c r="BL29" s="16">
        <f t="shared" si="8"/>
        <v>-0.14041210196048226</v>
      </c>
    </row>
    <row r="30" spans="1:80" ht="12.95" customHeight="1">
      <c r="A30" s="38" t="s">
        <v>13</v>
      </c>
      <c r="B30" s="201"/>
      <c r="C30" s="200">
        <v>44070.512513000001</v>
      </c>
      <c r="D30" s="199" t="s">
        <v>127</v>
      </c>
      <c r="E30" s="2">
        <f>(C30-C$7)/C$8</f>
        <v>-29.033606001492423</v>
      </c>
      <c r="F30" s="29">
        <v>-29</v>
      </c>
      <c r="G30" s="9">
        <f>C30-(C$7+C$8*F30)</f>
        <v>-1.2784999998984858E-2</v>
      </c>
      <c r="I30" s="2">
        <f>G30</f>
        <v>-1.2784999998984858E-2</v>
      </c>
      <c r="O30" s="100">
        <f>D$11+D$12*F30+D$13*F30^2</f>
        <v>-5.8255275634966717E-3</v>
      </c>
      <c r="P30" s="15">
        <f>C30-15018.5</f>
        <v>29052.012513000001</v>
      </c>
      <c r="Q30" s="9">
        <f>SUM(H30,I30)</f>
        <v>-1.2784999998984858E-2</v>
      </c>
      <c r="R30" s="2">
        <f>(O30-H30)^2</f>
        <v>3.393677139305947E-5</v>
      </c>
      <c r="S30" s="24">
        <v>0.1</v>
      </c>
      <c r="T30" s="9">
        <f>S30*R30</f>
        <v>3.393677139305947E-6</v>
      </c>
      <c r="V30" s="9"/>
      <c r="Y30" s="137">
        <f>+C30-15018.5</f>
        <v>29052.012513000001</v>
      </c>
      <c r="Z30" s="16">
        <f>F30</f>
        <v>-29</v>
      </c>
      <c r="AA30" s="115">
        <f>AB$3+AB$4*Z30+AB$5*Z30^2+AH30</f>
        <v>1.4594229641508479E-3</v>
      </c>
      <c r="AB30" s="115">
        <f>+G30-AA30</f>
        <v>-1.4244422963135706E-2</v>
      </c>
      <c r="AC30" s="147">
        <f>G30-(AB$3+AB$4*Z30+AB$5*Z30^2)</f>
        <v>-6.9594724354881867E-3</v>
      </c>
      <c r="AD30" s="115">
        <f>IF(G30&lt;&gt;"",G30-AH30,9999)</f>
        <v>-2.006995052663238E-2</v>
      </c>
      <c r="AG30" s="115">
        <f>+(G30-AA30)^2*S30</f>
        <v>2.0290358555270785E-5</v>
      </c>
      <c r="AH30" s="16">
        <f>$AB$6*($AB$11/AI30*AJ30+$AB$12)</f>
        <v>7.2849505276475195E-3</v>
      </c>
      <c r="AI30" s="16">
        <f>1+$AB$7*COS(AL30)</f>
        <v>1.0433059629512051</v>
      </c>
      <c r="AJ30" s="16">
        <f>SIN(AL30+RADIANS($AB$9))</f>
        <v>0.65116560404630952</v>
      </c>
      <c r="AK30" s="16">
        <f>$AB$7*SIN(AL30)</f>
        <v>-0.47448759961728992</v>
      </c>
      <c r="AL30" s="16">
        <f>2*ATAN(AM30)</f>
        <v>-1.4797795878584898</v>
      </c>
      <c r="AM30" s="16">
        <f>SQRT((1+$AB$7)/(1-$AB$7))*TAN(AN30/2)</f>
        <v>-0.91288746515402031</v>
      </c>
      <c r="AN30" s="115">
        <f>$AU30+$AB$7*SIN(AO30)</f>
        <v>-0.99583653997437782</v>
      </c>
      <c r="AO30" s="115">
        <f>$AU30+$AB$7*SIN(AP30)</f>
        <v>-0.99570572126941326</v>
      </c>
      <c r="AP30" s="115">
        <f>$AU30+$AB$7*SIN(AQ30)</f>
        <v>-0.99520112163255681</v>
      </c>
      <c r="AQ30" s="115">
        <f>$AU30+$AB$7*SIN(AR30)</f>
        <v>-0.99325842156057864</v>
      </c>
      <c r="AR30" s="115">
        <f>$AU30+$AB$7*SIN(AS30)</f>
        <v>-0.98583245550160381</v>
      </c>
      <c r="AS30" s="115">
        <f>$AU30+$AB$7*SIN(AT30)</f>
        <v>-0.95817985092429758</v>
      </c>
      <c r="AT30" s="115">
        <f>$AU30+$AB$7*SIN(AU30)</f>
        <v>-0.86348033370547983</v>
      </c>
      <c r="AU30" s="115">
        <f>RADIANS($AB$9)+$AB$18*(F30-AB$15)</f>
        <v>-0.59601866847315854</v>
      </c>
      <c r="AV30" s="115"/>
      <c r="AW30" s="16">
        <v>3000</v>
      </c>
      <c r="AX30" s="16">
        <f t="shared" si="0"/>
        <v>-8.2945462941013889E-3</v>
      </c>
      <c r="AY30" s="16">
        <f t="shared" si="1"/>
        <v>-1.4348323134925277E-2</v>
      </c>
      <c r="AZ30" s="16">
        <f t="shared" si="2"/>
        <v>6.0537768408238882E-3</v>
      </c>
      <c r="BA30" s="16">
        <f t="shared" si="3"/>
        <v>1.4595587793230445</v>
      </c>
      <c r="BB30" s="16">
        <f t="shared" si="7"/>
        <v>0.63309658056163376</v>
      </c>
      <c r="BC30" s="16">
        <f t="shared" si="4"/>
        <v>0.26714672563853858</v>
      </c>
      <c r="BD30" s="16">
        <f t="shared" si="5"/>
        <v>0.13437347180660042</v>
      </c>
      <c r="BE30" s="16">
        <f t="shared" si="9"/>
        <v>0.15969211050438584</v>
      </c>
      <c r="BF30" s="16">
        <f t="shared" si="9"/>
        <v>0.15925203111241154</v>
      </c>
      <c r="BG30" s="16">
        <f t="shared" si="9"/>
        <v>0.15831661938209624</v>
      </c>
      <c r="BH30" s="16">
        <f t="shared" si="9"/>
        <v>0.15632881576697094</v>
      </c>
      <c r="BI30" s="16">
        <f t="shared" si="9"/>
        <v>0.15210667582384213</v>
      </c>
      <c r="BJ30" s="16">
        <f t="shared" si="9"/>
        <v>0.14314771548952385</v>
      </c>
      <c r="BK30" s="16">
        <f t="shared" si="9"/>
        <v>0.12417502446819498</v>
      </c>
      <c r="BL30" s="16">
        <f t="shared" si="8"/>
        <v>8.4135244768288597E-2</v>
      </c>
    </row>
    <row r="31" spans="1:80" ht="12.95" customHeight="1">
      <c r="A31" s="38" t="s">
        <v>13</v>
      </c>
      <c r="B31" s="201"/>
      <c r="C31" s="200">
        <v>44070.685412999999</v>
      </c>
      <c r="D31" s="199" t="s">
        <v>127</v>
      </c>
      <c r="E31" s="2">
        <f>(C31-C$7)/C$8</f>
        <v>-28.579129845068106</v>
      </c>
      <c r="F31" s="29">
        <v>-28.5</v>
      </c>
      <c r="O31" s="100">
        <f>D$11+D$12*F31+D$13*F31^2</f>
        <v>-5.82711081802247E-3</v>
      </c>
      <c r="P31" s="15">
        <f>C31-15018.5</f>
        <v>29052.185412999999</v>
      </c>
      <c r="Q31" s="9">
        <f>SUM(H31,I31)</f>
        <v>0</v>
      </c>
      <c r="S31" s="24"/>
      <c r="T31" s="9">
        <f>S31*R31</f>
        <v>0</v>
      </c>
      <c r="U31" s="9">
        <f>C31-(C$7+C$8*F31)</f>
        <v>-3.0103999997663777E-2</v>
      </c>
      <c r="Y31" s="137">
        <f>+C31-15018.5</f>
        <v>29052.185412999999</v>
      </c>
      <c r="Z31" s="16">
        <f>F31</f>
        <v>-28.5</v>
      </c>
      <c r="AA31" s="115">
        <f>AB$3+AB$4*Z31+AB$5*Z31^2+AH31</f>
        <v>1.4583556996725471E-3</v>
      </c>
      <c r="AB31" s="115">
        <f>+G31-AA31</f>
        <v>-1.4583556996725471E-3</v>
      </c>
      <c r="AC31" s="147"/>
      <c r="AD31" s="115">
        <f>IF(G31&lt;&gt;"",G31-AH31,9999)</f>
        <v>9999</v>
      </c>
      <c r="AG31" s="115">
        <f>+(G31-AA31)^2*S31</f>
        <v>0</v>
      </c>
      <c r="AH31" s="16">
        <f>$AB$6*($AB$11/AI31*AJ31+$AB$12)</f>
        <v>7.2854665176950171E-3</v>
      </c>
      <c r="AI31" s="16">
        <f>1+$AB$7*COS(AL31)</f>
        <v>1.0433913270478932</v>
      </c>
      <c r="AJ31" s="16">
        <f>SIN(AL31+RADIANS($AB$9))</f>
        <v>0.6513021331987342</v>
      </c>
      <c r="AK31" s="16">
        <f>$AB$7*SIN(AL31)</f>
        <v>-0.47447980078685287</v>
      </c>
      <c r="AL31" s="16">
        <f>2*ATAN(AM31)</f>
        <v>-1.4795996784191954</v>
      </c>
      <c r="AM31" s="16">
        <f>SQRT((1+$AB$7)/(1-$AB$7))*TAN(AN31/2)</f>
        <v>-0.91272255899361188</v>
      </c>
      <c r="AN31" s="115">
        <f>$AU31+$AB$7*SIN(AO31)</f>
        <v>-0.99568493608637365</v>
      </c>
      <c r="AO31" s="115">
        <f>$AU31+$AB$7*SIN(AP31)</f>
        <v>-0.99555397376125965</v>
      </c>
      <c r="AP31" s="115">
        <f>$AU31+$AB$7*SIN(AQ31)</f>
        <v>-0.99504893848142717</v>
      </c>
      <c r="AQ31" s="115">
        <f>$AU31+$AB$7*SIN(AR31)</f>
        <v>-0.99310501792809569</v>
      </c>
      <c r="AR31" s="115">
        <f>$AU31+$AB$7*SIN(AS31)</f>
        <v>-0.98567613764557582</v>
      </c>
      <c r="AS31" s="115">
        <f>$AU31+$AB$7*SIN(AT31)</f>
        <v>-0.95801910601842533</v>
      </c>
      <c r="AT31" s="115">
        <f>$AU31+$AB$7*SIN(AU31)</f>
        <v>-0.86332378803179521</v>
      </c>
      <c r="AU31" s="115">
        <f>RADIANS($AB$9)+$AB$18*(F31-AB$15)</f>
        <v>-0.59590639479979401</v>
      </c>
      <c r="AV31" s="115"/>
      <c r="AW31" s="16">
        <v>4000</v>
      </c>
      <c r="AX31" s="16">
        <f t="shared" si="0"/>
        <v>-1.3197946025574198E-2</v>
      </c>
      <c r="AY31" s="16">
        <f t="shared" si="1"/>
        <v>-1.669273513798716E-2</v>
      </c>
      <c r="AZ31" s="16">
        <f t="shared" si="2"/>
        <v>3.4947891124129625E-3</v>
      </c>
      <c r="BA31" s="16">
        <f t="shared" si="3"/>
        <v>1.2949050549367478</v>
      </c>
      <c r="BB31" s="16">
        <f t="shared" si="7"/>
        <v>4.9283441129179852E-2</v>
      </c>
      <c r="BC31" s="16">
        <f t="shared" si="4"/>
        <v>0.90339038525082715</v>
      </c>
      <c r="BD31" s="16">
        <f t="shared" si="5"/>
        <v>0.48514753367913777</v>
      </c>
      <c r="BE31" s="16">
        <f t="shared" si="9"/>
        <v>0.56247327449358009</v>
      </c>
      <c r="BF31" s="16">
        <f t="shared" si="9"/>
        <v>0.56173954796573877</v>
      </c>
      <c r="BG31" s="16">
        <f t="shared" si="9"/>
        <v>0.55992101931137617</v>
      </c>
      <c r="BH31" s="16">
        <f t="shared" si="9"/>
        <v>0.55542272530715509</v>
      </c>
      <c r="BI31" s="16">
        <f t="shared" si="9"/>
        <v>0.54434918223731832</v>
      </c>
      <c r="BJ31" s="16">
        <f t="shared" si="9"/>
        <v>0.51739772104498116</v>
      </c>
      <c r="BK31" s="16">
        <f t="shared" si="9"/>
        <v>0.45343285339635186</v>
      </c>
      <c r="BL31" s="16">
        <f t="shared" si="8"/>
        <v>0.30868259149705946</v>
      </c>
    </row>
    <row r="32" spans="1:80" ht="12.95" customHeight="1">
      <c r="A32" s="38" t="s">
        <v>13</v>
      </c>
      <c r="B32" s="201"/>
      <c r="C32" s="200">
        <v>44072.595912999997</v>
      </c>
      <c r="D32" s="199" t="s">
        <v>127</v>
      </c>
      <c r="E32" s="2">
        <f>(C32-C$7)/C$8</f>
        <v>-23.55728660123301</v>
      </c>
      <c r="F32" s="29">
        <v>-23.5</v>
      </c>
      <c r="G32" s="9">
        <f>C32-(C$7+C$8*F32)</f>
        <v>-2.1794000000227243E-2</v>
      </c>
      <c r="I32" s="2">
        <f>G32</f>
        <v>-2.1794000000227243E-2</v>
      </c>
      <c r="O32" s="100">
        <f>D$11+D$12*F32+D$13*F32^2</f>
        <v>-5.8429401599267424E-3</v>
      </c>
      <c r="P32" s="15">
        <f>C32-15018.5</f>
        <v>29054.095912999997</v>
      </c>
      <c r="Q32" s="9">
        <f>SUM(H32,I32)</f>
        <v>-2.1794000000227243E-2</v>
      </c>
      <c r="R32" s="2">
        <f>(O32-H32)^2</f>
        <v>3.4139949712484747E-5</v>
      </c>
      <c r="S32" s="24">
        <v>0.1</v>
      </c>
      <c r="T32" s="9">
        <f>S32*R32</f>
        <v>3.4139949712484749E-6</v>
      </c>
      <c r="Y32" s="137">
        <f>+C32-15018.5</f>
        <v>29054.095912999997</v>
      </c>
      <c r="Z32" s="16">
        <f>F32</f>
        <v>-23.5</v>
      </c>
      <c r="AA32" s="115">
        <f>AB$3+AB$4*Z32+AB$5*Z32^2+AH32</f>
        <v>1.4476793734194702E-3</v>
      </c>
      <c r="AB32" s="115">
        <f>+G32-AA32</f>
        <v>-2.3241679373646712E-2</v>
      </c>
      <c r="AC32" s="147">
        <f>G32-(AB$3+AB$4*Z32+AB$5*Z32^2)</f>
        <v>-1.5951059840300499E-2</v>
      </c>
      <c r="AD32" s="115">
        <f>IF(G32&lt;&gt;"",G32-AH32,9999)</f>
        <v>-2.9084619533573455E-2</v>
      </c>
      <c r="AG32" s="115">
        <f>+(G32-AA32)^2*S32</f>
        <v>5.4017566010739507E-5</v>
      </c>
      <c r="AH32" s="16">
        <f>$AB$6*($AB$11/AI32*AJ32+$AB$12)</f>
        <v>7.2906195333462126E-3</v>
      </c>
      <c r="AI32" s="16">
        <f>1+$AB$7*COS(AL32)</f>
        <v>1.0442456609788</v>
      </c>
      <c r="AJ32" s="16">
        <f>SIN(AL32+RADIANS($AB$9))</f>
        <v>0.65266749533745949</v>
      </c>
      <c r="AK32" s="16">
        <f>$AB$7*SIN(AL32)</f>
        <v>-0.47440089597539542</v>
      </c>
      <c r="AL32" s="16">
        <f>2*ATAN(AM32)</f>
        <v>-1.4777989595238328</v>
      </c>
      <c r="AM32" s="16">
        <f>SQRT((1+$AB$7)/(1-$AB$7))*TAN(AN32/2)</f>
        <v>-0.91107349859740872</v>
      </c>
      <c r="AN32" s="115">
        <f>$AU32+$AB$7*SIN(AO32)</f>
        <v>-0.99416821124718913</v>
      </c>
      <c r="AO32" s="115">
        <f>$AU32+$AB$7*SIN(AP32)</f>
        <v>-0.99403580670345615</v>
      </c>
      <c r="AP32" s="115">
        <f>$AU32+$AB$7*SIN(AQ32)</f>
        <v>-0.99352640294376382</v>
      </c>
      <c r="AQ32" s="115">
        <f>$AU32+$AB$7*SIN(AR32)</f>
        <v>-0.99157026239129764</v>
      </c>
      <c r="AR32" s="115">
        <f>$AU32+$AB$7*SIN(AS32)</f>
        <v>-0.98411225556573134</v>
      </c>
      <c r="AS32" s="115">
        <f>$AU32+$AB$7*SIN(AT32)</f>
        <v>-0.95641111159160963</v>
      </c>
      <c r="AT32" s="115">
        <f>$AU32+$AB$7*SIN(AU32)</f>
        <v>-0.86175814598770417</v>
      </c>
      <c r="AU32" s="115">
        <f>RADIANS($AB$9)+$AB$18*(F32-AB$15)</f>
        <v>-0.59478365806615008</v>
      </c>
      <c r="AV32" s="17"/>
      <c r="AW32" s="16">
        <v>5000</v>
      </c>
      <c r="AX32" s="16">
        <f t="shared" si="0"/>
        <v>-1.7977125152576157E-2</v>
      </c>
      <c r="AY32" s="16">
        <f t="shared" si="1"/>
        <v>-1.8804175961867974E-2</v>
      </c>
      <c r="AZ32" s="16">
        <f t="shared" si="2"/>
        <v>8.2705080929181734E-4</v>
      </c>
      <c r="BA32" s="16">
        <f t="shared" si="3"/>
        <v>1.0929946498019723</v>
      </c>
      <c r="BB32" s="16">
        <f t="shared" si="7"/>
        <v>-0.40927852412358734</v>
      </c>
      <c r="BC32" s="16">
        <f t="shared" si="4"/>
        <v>1.3743569835229552</v>
      </c>
      <c r="BD32" s="16">
        <f t="shared" si="5"/>
        <v>0.82060365080624065</v>
      </c>
      <c r="BE32" s="16">
        <f t="shared" si="9"/>
        <v>0.90905249540912259</v>
      </c>
      <c r="BF32" s="16">
        <f t="shared" si="9"/>
        <v>0.908823858939381</v>
      </c>
      <c r="BG32" s="16">
        <f t="shared" si="9"/>
        <v>0.90804356687365606</v>
      </c>
      <c r="BH32" s="16">
        <f t="shared" si="9"/>
        <v>0.90538643198421487</v>
      </c>
      <c r="BI32" s="16">
        <f t="shared" si="9"/>
        <v>0.89640467198798435</v>
      </c>
      <c r="BJ32" s="16">
        <f t="shared" si="9"/>
        <v>0.86676035943645235</v>
      </c>
      <c r="BK32" s="16">
        <f t="shared" si="9"/>
        <v>0.77542277081326294</v>
      </c>
      <c r="BL32" s="16">
        <f t="shared" si="8"/>
        <v>0.53322993822583054</v>
      </c>
    </row>
    <row r="33" spans="1:64" ht="12.95" customHeight="1">
      <c r="A33" s="38" t="s">
        <v>13</v>
      </c>
      <c r="B33" s="201"/>
      <c r="C33" s="200">
        <v>44073.550213000002</v>
      </c>
      <c r="D33" s="199" t="s">
        <v>127</v>
      </c>
      <c r="E33" s="2">
        <f>(C33-C$7)/C$8</f>
        <v>-21.048862101038818</v>
      </c>
      <c r="F33" s="29">
        <v>-21</v>
      </c>
      <c r="O33" s="100">
        <f>D$11+D$12*F33+D$13*F33^2</f>
        <v>-5.8508526467740728E-3</v>
      </c>
      <c r="P33" s="15">
        <f>C33-15018.5</f>
        <v>29055.050213000002</v>
      </c>
      <c r="Q33" s="9">
        <f>SUM(H33,I33)</f>
        <v>0</v>
      </c>
      <c r="S33" s="24"/>
      <c r="T33" s="9">
        <f>S33*R33</f>
        <v>0</v>
      </c>
      <c r="U33" s="9">
        <f>C33-(C$7+C$8*F33)</f>
        <v>-1.8588999992061872E-2</v>
      </c>
      <c r="Y33" s="137">
        <f>+C33-15018.5</f>
        <v>29055.050213000002</v>
      </c>
      <c r="Z33" s="16">
        <f>F33</f>
        <v>-21</v>
      </c>
      <c r="AA33" s="115">
        <f>AB$3+AB$4*Z33+AB$5*Z33^2+AH33</f>
        <v>1.4423386908261875E-3</v>
      </c>
      <c r="AB33" s="115">
        <f>+G33-AA33</f>
        <v>-1.4423386908261875E-3</v>
      </c>
      <c r="AC33" s="147"/>
      <c r="AD33" s="115">
        <f>IF(G33&lt;&gt;"",G33-AH33,9999)</f>
        <v>9999</v>
      </c>
      <c r="AG33" s="115">
        <f>+(G33-AA33)^2*S33</f>
        <v>0</v>
      </c>
      <c r="AH33" s="16">
        <f>$AB$6*($AB$11/AI33*AJ33+$AB$12)</f>
        <v>7.2931913376002603E-3</v>
      </c>
      <c r="AI33" s="16">
        <f>1+$AB$7*COS(AL33)</f>
        <v>1.0446733003728672</v>
      </c>
      <c r="AJ33" s="16">
        <f>SIN(AL33+RADIANS($AB$9))</f>
        <v>0.65335022261941444</v>
      </c>
      <c r="AK33" s="16">
        <f>$AB$7*SIN(AL33)</f>
        <v>-0.47436081715452044</v>
      </c>
      <c r="AL33" s="16">
        <f>2*ATAN(AM33)</f>
        <v>-1.4768974910956927</v>
      </c>
      <c r="AM33" s="16">
        <f>SQRT((1+$AB$7)/(1-$AB$7))*TAN(AN33/2)</f>
        <v>-0.9102489687703893</v>
      </c>
      <c r="AN33" s="115">
        <f>$AU33+$AB$7*SIN(AO33)</f>
        <v>-0.99340938075306506</v>
      </c>
      <c r="AO33" s="115">
        <f>$AU33+$AB$7*SIN(AP33)</f>
        <v>-0.99327625099238637</v>
      </c>
      <c r="AP33" s="115">
        <f>$AU33+$AB$7*SIN(AQ33)</f>
        <v>-0.99276465478628073</v>
      </c>
      <c r="AQ33" s="115">
        <f>$AU33+$AB$7*SIN(AR33)</f>
        <v>-0.99080239394959935</v>
      </c>
      <c r="AR33" s="115">
        <f>$AU33+$AB$7*SIN(AS33)</f>
        <v>-0.9833298347524263</v>
      </c>
      <c r="AS33" s="115">
        <f>$AU33+$AB$7*SIN(AT33)</f>
        <v>-0.95560674269442969</v>
      </c>
      <c r="AT33" s="115">
        <f>$AU33+$AB$7*SIN(AU33)</f>
        <v>-0.8609751987314771</v>
      </c>
      <c r="AU33" s="115">
        <f>RADIANS($AB$9)+$AB$18*(F33-AB$15)</f>
        <v>-0.59422228969932833</v>
      </c>
      <c r="AV33" s="115"/>
      <c r="AW33" s="16">
        <v>6000</v>
      </c>
      <c r="AX33" s="16">
        <f t="shared" si="0"/>
        <v>-2.2202455994870973E-2</v>
      </c>
      <c r="AY33" s="16">
        <f t="shared" si="1"/>
        <v>-2.0682645606567719E-2</v>
      </c>
      <c r="AZ33" s="16">
        <f t="shared" si="2"/>
        <v>-1.5198103883032525E-3</v>
      </c>
      <c r="BA33" s="16">
        <f t="shared" si="3"/>
        <v>0.93316840580008165</v>
      </c>
      <c r="BB33" s="16">
        <f t="shared" si="7"/>
        <v>-0.68807555394517206</v>
      </c>
      <c r="BC33" s="16">
        <f t="shared" si="4"/>
        <v>1.7115274344585321</v>
      </c>
      <c r="BD33" s="16">
        <f t="shared" si="5"/>
        <v>1.1516526027811069</v>
      </c>
      <c r="BE33" s="16">
        <f t="shared" si="9"/>
        <v>1.2022388620779254</v>
      </c>
      <c r="BF33" s="16">
        <f t="shared" si="9"/>
        <v>1.2022216659141927</v>
      </c>
      <c r="BG33" s="16">
        <f t="shared" si="9"/>
        <v>1.2021215042708271</v>
      </c>
      <c r="BH33" s="16">
        <f t="shared" si="9"/>
        <v>1.2015386130208254</v>
      </c>
      <c r="BI33" s="16">
        <f t="shared" si="9"/>
        <v>1.1981637375129712</v>
      </c>
      <c r="BJ33" s="16">
        <f t="shared" si="9"/>
        <v>1.1791683532011779</v>
      </c>
      <c r="BK33" s="16">
        <f t="shared" si="9"/>
        <v>1.0852521846648804</v>
      </c>
      <c r="BL33" s="16">
        <f t="shared" si="8"/>
        <v>0.75777728495460139</v>
      </c>
    </row>
    <row r="34" spans="1:64" ht="12.95" customHeight="1">
      <c r="A34" s="38" t="s">
        <v>13</v>
      </c>
      <c r="B34" s="201"/>
      <c r="C34" s="200">
        <v>44076.608012999997</v>
      </c>
      <c r="D34" s="199" t="s">
        <v>127</v>
      </c>
      <c r="E34" s="2">
        <f>(C34-C$7)/C$8</f>
        <v>-13.011284361709306</v>
      </c>
      <c r="F34" s="29">
        <v>-13</v>
      </c>
      <c r="G34" s="9">
        <f>C34-(C$7+C$8*F34)</f>
        <v>-4.2929999981424771E-3</v>
      </c>
      <c r="I34" s="2">
        <f>G34</f>
        <v>-4.2929999981424771E-3</v>
      </c>
      <c r="O34" s="100">
        <f>D$11+D$12*F34+D$13*F34^2</f>
        <v>-5.8761628198960069E-3</v>
      </c>
      <c r="P34" s="15">
        <f>C34-15018.5</f>
        <v>29058.108012999997</v>
      </c>
      <c r="Q34" s="9">
        <f>SUM(H34,I34)</f>
        <v>-4.2929999981424771E-3</v>
      </c>
      <c r="R34" s="2">
        <f>(O34-H34)^2</f>
        <v>3.452928948592819E-5</v>
      </c>
      <c r="S34" s="24">
        <v>0.1</v>
      </c>
      <c r="T34" s="9">
        <f>S34*R34</f>
        <v>3.4529289485928193E-6</v>
      </c>
      <c r="Y34" s="137">
        <f>+C34-15018.5</f>
        <v>29058.108012999997</v>
      </c>
      <c r="Z34" s="16">
        <f>F34</f>
        <v>-13</v>
      </c>
      <c r="AA34" s="115">
        <f>AB$3+AB$4*Z34+AB$5*Z34^2+AH34</f>
        <v>1.4252371377622176E-3</v>
      </c>
      <c r="AB34" s="115">
        <f>+G34-AA34</f>
        <v>-5.7182371359046948E-3</v>
      </c>
      <c r="AC34" s="147">
        <f>G34-(AB$3+AB$4*Z34+AB$5*Z34^2)</f>
        <v>1.5831628217535297E-3</v>
      </c>
      <c r="AD34" s="115">
        <f>IF(G34&lt;&gt;"",G34-AH34,9999)</f>
        <v>-1.1594399955800701E-2</v>
      </c>
      <c r="AG34" s="115">
        <f>+(G34-AA34)^2*S34</f>
        <v>3.269823594243953E-6</v>
      </c>
      <c r="AH34" s="16">
        <f>$AB$6*($AB$11/AI34*AJ34+$AB$12)</f>
        <v>7.3013999576582245E-3</v>
      </c>
      <c r="AI34" s="16">
        <f>1+$AB$7*COS(AL34)</f>
        <v>1.0460438624718504</v>
      </c>
      <c r="AJ34" s="16">
        <f>SIN(AL34+RADIANS($AB$9))</f>
        <v>0.6555351400608872</v>
      </c>
      <c r="AK34" s="16">
        <f>$AB$7*SIN(AL34)</f>
        <v>-0.47422974532011608</v>
      </c>
      <c r="AL34" s="16">
        <f>2*ATAN(AM34)</f>
        <v>-1.4740078120297384</v>
      </c>
      <c r="AM34" s="16">
        <f>SQRT((1+$AB$7)/(1-$AB$7))*TAN(AN34/2)</f>
        <v>-0.90761047106072501</v>
      </c>
      <c r="AN34" s="115">
        <f>$AU34+$AB$7*SIN(AO34)</f>
        <v>-0.99097902294256046</v>
      </c>
      <c r="AO34" s="115">
        <f>$AU34+$AB$7*SIN(AP34)</f>
        <v>-0.99084355404253599</v>
      </c>
      <c r="AP34" s="115">
        <f>$AU34+$AB$7*SIN(AQ34)</f>
        <v>-0.99032490532792017</v>
      </c>
      <c r="AQ34" s="115">
        <f>$AU34+$AB$7*SIN(AR34)</f>
        <v>-0.98834301411181569</v>
      </c>
      <c r="AR34" s="115">
        <f>$AU34+$AB$7*SIN(AS34)</f>
        <v>-0.98082393790138422</v>
      </c>
      <c r="AS34" s="115">
        <f>$AU34+$AB$7*SIN(AT34)</f>
        <v>-0.95303109845946776</v>
      </c>
      <c r="AT34" s="115">
        <f>$AU34+$AB$7*SIN(AU34)</f>
        <v>-0.85846920295228391</v>
      </c>
      <c r="AU34" s="115">
        <f>RADIANS($AB$9)+$AB$18*(F34-AB$15)</f>
        <v>-0.59242591092549812</v>
      </c>
      <c r="AV34" s="115"/>
      <c r="AW34" s="16">
        <v>7000</v>
      </c>
      <c r="AX34" s="16">
        <f t="shared" si="0"/>
        <v>-2.5778871119023782E-2</v>
      </c>
      <c r="AY34" s="16">
        <f t="shared" si="1"/>
        <v>-2.232814407208639E-2</v>
      </c>
      <c r="AZ34" s="16">
        <f t="shared" si="2"/>
        <v>-3.4507270469373913E-3</v>
      </c>
      <c r="BA34" s="16">
        <f t="shared" si="3"/>
        <v>0.81775996231433901</v>
      </c>
      <c r="BB34" s="16">
        <f t="shared" si="7"/>
        <v>-0.8471454226221018</v>
      </c>
      <c r="BC34" s="16">
        <f t="shared" si="4"/>
        <v>1.9632836623500358</v>
      </c>
      <c r="BD34" s="16">
        <f t="shared" si="5"/>
        <v>1.4962628063776429</v>
      </c>
      <c r="BE34" s="16">
        <f t="shared" ref="BE34:BK49" si="10">$BL34+$AB$7*SIN(BF34)</f>
        <v>1.4556280477537979</v>
      </c>
      <c r="BF34" s="16">
        <f t="shared" si="10"/>
        <v>1.4556279988458916</v>
      </c>
      <c r="BG34" s="16">
        <f t="shared" si="10"/>
        <v>1.4556271055844132</v>
      </c>
      <c r="BH34" s="16">
        <f t="shared" si="10"/>
        <v>1.4556107921334491</v>
      </c>
      <c r="BI34" s="16">
        <f t="shared" si="10"/>
        <v>1.4553132664832189</v>
      </c>
      <c r="BJ34" s="16">
        <f t="shared" si="10"/>
        <v>1.4500149138018013</v>
      </c>
      <c r="BK34" s="16">
        <f t="shared" si="10"/>
        <v>1.3786390818535268</v>
      </c>
      <c r="BL34" s="16">
        <f t="shared" si="8"/>
        <v>0.98232463168337225</v>
      </c>
    </row>
    <row r="35" spans="1:64" ht="12.95" customHeight="1">
      <c r="A35" s="38" t="s">
        <v>13</v>
      </c>
      <c r="B35" s="201"/>
      <c r="C35" s="200">
        <v>44077.559513</v>
      </c>
      <c r="D35" s="199" t="s">
        <v>127</v>
      </c>
      <c r="E35" s="2">
        <f>(C35-C$7)/C$8</f>
        <v>-10.510219799276394</v>
      </c>
      <c r="F35" s="29">
        <v>-10.5</v>
      </c>
      <c r="G35" s="9">
        <f>C35-(C$7+C$8*F35)</f>
        <v>-3.8879999992786907E-3</v>
      </c>
      <c r="I35" s="2">
        <f>G35</f>
        <v>-3.8879999992786907E-3</v>
      </c>
      <c r="O35" s="100">
        <f>D$11+D$12*F35+D$13*F35^2</f>
        <v>-5.8840691912498844E-3</v>
      </c>
      <c r="P35" s="15">
        <f>C35-15018.5</f>
        <v>29059.059513</v>
      </c>
      <c r="Q35" s="9">
        <f>SUM(H35,I35)</f>
        <v>-3.8879999992786907E-3</v>
      </c>
      <c r="R35" s="2">
        <f>(O35-H35)^2</f>
        <v>3.4622270247416068E-5</v>
      </c>
      <c r="S35" s="24">
        <v>0.1</v>
      </c>
      <c r="T35" s="9">
        <f>S35*R35</f>
        <v>3.4622270247416068E-6</v>
      </c>
      <c r="Y35" s="137">
        <f>+C35-15018.5</f>
        <v>29059.059513</v>
      </c>
      <c r="Z35" s="16">
        <f>F35</f>
        <v>-10.5</v>
      </c>
      <c r="AA35" s="115">
        <f>AB$3+AB$4*Z35+AB$5*Z35^2+AH35</f>
        <v>1.419889328258617E-3</v>
      </c>
      <c r="AB35" s="115">
        <f>+G35-AA35</f>
        <v>-5.3078893275373077E-3</v>
      </c>
      <c r="AC35" s="147">
        <f>G35-(AB$3+AB$4*Z35+AB$5*Z35^2)</f>
        <v>1.9960691919711938E-3</v>
      </c>
      <c r="AD35" s="115">
        <f>IF(G35&lt;&gt;"",G35-AH35,9999)</f>
        <v>-1.1191958518787192E-2</v>
      </c>
      <c r="AG35" s="115">
        <f>+(G35-AA35)^2*S35</f>
        <v>2.8173689113384455E-6</v>
      </c>
      <c r="AH35" s="16">
        <f>$AB$6*($AB$11/AI35*AJ35+$AB$12)</f>
        <v>7.3039585195085015E-3</v>
      </c>
      <c r="AI35" s="16">
        <f>1+$AB$7*COS(AL35)</f>
        <v>1.0464728242632024</v>
      </c>
      <c r="AJ35" s="16">
        <f>SIN(AL35+RADIANS($AB$9))</f>
        <v>0.65621798171986589</v>
      </c>
      <c r="AK35" s="16">
        <f>$AB$7*SIN(AL35)</f>
        <v>-0.4741879007552916</v>
      </c>
      <c r="AL35" s="16">
        <f>2*ATAN(AM35)</f>
        <v>-1.4731032279282588</v>
      </c>
      <c r="AM35" s="16">
        <f>SQRT((1+$AB$7)/(1-$AB$7))*TAN(AN35/2)</f>
        <v>-0.90678593879084313</v>
      </c>
      <c r="AN35" s="115">
        <f>$AU35+$AB$7*SIN(AO35)</f>
        <v>-0.99021887895207961</v>
      </c>
      <c r="AO35" s="115">
        <f>$AU35+$AB$7*SIN(AP35)</f>
        <v>-0.99008267329594102</v>
      </c>
      <c r="AP35" s="115">
        <f>$AU35+$AB$7*SIN(AQ35)</f>
        <v>-0.98956180923300097</v>
      </c>
      <c r="AQ35" s="115">
        <f>$AU35+$AB$7*SIN(AR35)</f>
        <v>-0.98757376947405406</v>
      </c>
      <c r="AR35" s="115">
        <f>$AU35+$AB$7*SIN(AS35)</f>
        <v>-0.9800401729601258</v>
      </c>
      <c r="AS35" s="115">
        <f>$AU35+$AB$7*SIN(AT35)</f>
        <v>-0.95222569007335167</v>
      </c>
      <c r="AT35" s="115">
        <f>$AU35+$AB$7*SIN(AU35)</f>
        <v>-0.85768590310088899</v>
      </c>
      <c r="AU35" s="115">
        <f>RADIANS($AB$9)+$AB$18*(F35-AB$15)</f>
        <v>-0.59186454255867638</v>
      </c>
      <c r="AV35" s="115"/>
      <c r="AW35" s="16">
        <v>8000</v>
      </c>
      <c r="AX35" s="16">
        <f t="shared" si="0"/>
        <v>-2.8723833363048158E-2</v>
      </c>
      <c r="AY35" s="16">
        <f t="shared" si="1"/>
        <v>-2.3740671358423986E-2</v>
      </c>
      <c r="AZ35" s="16">
        <f t="shared" si="2"/>
        <v>-4.9831620046241736E-3</v>
      </c>
      <c r="BA35" s="16">
        <f t="shared" si="3"/>
        <v>0.73467292772498916</v>
      </c>
      <c r="BB35" s="16">
        <f t="shared" si="7"/>
        <v>-0.93516250089862163</v>
      </c>
      <c r="BC35" s="16">
        <f t="shared" si="4"/>
        <v>2.1614113439565346</v>
      </c>
      <c r="BD35" s="16">
        <f t="shared" si="5"/>
        <v>1.8743980886770304</v>
      </c>
      <c r="BE35" s="16">
        <f t="shared" si="10"/>
        <v>1.680469135257521</v>
      </c>
      <c r="BF35" s="16">
        <f t="shared" si="10"/>
        <v>1.6804691453336653</v>
      </c>
      <c r="BG35" s="16">
        <f t="shared" si="10"/>
        <v>1.6804689521188096</v>
      </c>
      <c r="BH35" s="16">
        <f t="shared" si="10"/>
        <v>1.6804726570464155</v>
      </c>
      <c r="BI35" s="16">
        <f t="shared" si="10"/>
        <v>1.680401592696134</v>
      </c>
      <c r="BJ35" s="16">
        <f t="shared" si="10"/>
        <v>1.6817567767765849</v>
      </c>
      <c r="BK35" s="16">
        <f t="shared" si="10"/>
        <v>1.6521270281410081</v>
      </c>
      <c r="BL35" s="16">
        <f t="shared" si="8"/>
        <v>1.2068719784121433</v>
      </c>
    </row>
    <row r="36" spans="1:64" ht="12.95" customHeight="1">
      <c r="A36" s="38" t="s">
        <v>13</v>
      </c>
      <c r="B36" s="201"/>
      <c r="C36" s="200">
        <v>44078.510912999998</v>
      </c>
      <c r="D36" s="199" t="s">
        <v>127</v>
      </c>
      <c r="E36" s="2">
        <f>(C36-C$7)/C$8</f>
        <v>-8.0094180917758209</v>
      </c>
      <c r="F36" s="29">
        <v>-8</v>
      </c>
      <c r="G36" s="9">
        <f>C36-(C$7+C$8*F36)</f>
        <v>-3.5829999978886917E-3</v>
      </c>
      <c r="I36" s="2">
        <f>G36</f>
        <v>-3.5829999978886917E-3</v>
      </c>
      <c r="O36" s="100">
        <f>D$11+D$12*F36+D$13*F36^2</f>
        <v>-5.8919741065338914E-3</v>
      </c>
      <c r="P36" s="15">
        <f>C36-15018.5</f>
        <v>29060.010912999998</v>
      </c>
      <c r="Q36" s="9">
        <f>SUM(H36,I36)</f>
        <v>-3.5829999978886917E-3</v>
      </c>
      <c r="R36" s="2">
        <f>(O36-H36)^2</f>
        <v>3.4715358872065849E-5</v>
      </c>
      <c r="S36" s="24">
        <v>0.1</v>
      </c>
      <c r="T36" s="9">
        <f>S36*R36</f>
        <v>3.471535887206585E-6</v>
      </c>
      <c r="Y36" s="137">
        <f>+C36-15018.5</f>
        <v>29060.010912999998</v>
      </c>
      <c r="Z36" s="16">
        <f>F36</f>
        <v>-8</v>
      </c>
      <c r="AA36" s="115">
        <f>AB$3+AB$4*Z36+AB$5*Z36^2+AH36</f>
        <v>1.4145398065398161E-3</v>
      </c>
      <c r="AB36" s="115">
        <f>+G36-AA36</f>
        <v>-4.9975398044285078E-3</v>
      </c>
      <c r="AC36" s="147">
        <f>G36-(AB$3+AB$4*Z36+AB$5*Z36^2)</f>
        <v>2.3089741086451997E-3</v>
      </c>
      <c r="AD36" s="115">
        <f>IF(G36&lt;&gt;"",G36-AH36,9999)</f>
        <v>-1.0889513910962399E-2</v>
      </c>
      <c r="AG36" s="115">
        <f>+(G36-AA36)^2*S36</f>
        <v>2.4975404096847327E-6</v>
      </c>
      <c r="AH36" s="16">
        <f>$AB$6*($AB$11/AI36*AJ36+$AB$12)</f>
        <v>7.3065139130737075E-3</v>
      </c>
      <c r="AI36" s="16">
        <f>1+$AB$7*COS(AL36)</f>
        <v>1.0469021008163764</v>
      </c>
      <c r="AJ36" s="16">
        <f>SIN(AL36+RADIANS($AB$9))</f>
        <v>0.65690084741244181</v>
      </c>
      <c r="AK36" s="16">
        <f>$AB$7*SIN(AL36)</f>
        <v>-0.47414563327813036</v>
      </c>
      <c r="AL36" s="16">
        <f>2*ATAN(AM36)</f>
        <v>-1.4721978997742962</v>
      </c>
      <c r="AM36" s="16">
        <f>SQRT((1+$AB$7)/(1-$AB$7))*TAN(AN36/2)</f>
        <v>-0.90596140520500579</v>
      </c>
      <c r="AN36" s="115">
        <f>$AU36+$AB$7*SIN(AO36)</f>
        <v>-0.98945842161513986</v>
      </c>
      <c r="AO36" s="115">
        <f>$AU36+$AB$7*SIN(AP36)</f>
        <v>-0.98932147644774693</v>
      </c>
      <c r="AP36" s="115">
        <f>$AU36+$AB$7*SIN(AQ36)</f>
        <v>-0.9887983916004579</v>
      </c>
      <c r="AQ36" s="115">
        <f>$AU36+$AB$7*SIN(AR36)</f>
        <v>-0.98680419668535779</v>
      </c>
      <c r="AR36" s="115">
        <f>$AU36+$AB$7*SIN(AS36)</f>
        <v>-0.9792560878308838</v>
      </c>
      <c r="AS36" s="115">
        <f>$AU36+$AB$7*SIN(AT36)</f>
        <v>-0.95142003445038803</v>
      </c>
      <c r="AT36" s="115">
        <f>$AU36+$AB$7*SIN(AU36)</f>
        <v>-0.85690251948002927</v>
      </c>
      <c r="AU36" s="115">
        <f>RADIANS($AB$9)+$AB$18*(F36-AB$15)</f>
        <v>-0.59130317419185419</v>
      </c>
      <c r="AV36" s="115"/>
      <c r="AW36" s="16">
        <v>9000</v>
      </c>
      <c r="AX36" s="16">
        <f t="shared" si="0"/>
        <v>-3.1079286093628058E-2</v>
      </c>
      <c r="AY36" s="16">
        <f t="shared" si="1"/>
        <v>-2.4920227465580511E-2</v>
      </c>
      <c r="AZ36" s="16">
        <f t="shared" si="2"/>
        <v>-6.1590586280475465E-3</v>
      </c>
      <c r="BA36" s="16">
        <f t="shared" si="3"/>
        <v>0.67387420045465407</v>
      </c>
      <c r="BB36" s="16">
        <f t="shared" si="7"/>
        <v>-0.98030278454221564</v>
      </c>
      <c r="BC36" s="16">
        <f t="shared" si="4"/>
        <v>2.3246825769914259</v>
      </c>
      <c r="BD36" s="16">
        <f t="shared" si="5"/>
        <v>2.3105594055379584</v>
      </c>
      <c r="BE36" s="16">
        <f t="shared" si="10"/>
        <v>1.8846104778996948</v>
      </c>
      <c r="BF36" s="16">
        <f t="shared" si="10"/>
        <v>1.8846089692275367</v>
      </c>
      <c r="BG36" s="16">
        <f t="shared" si="10"/>
        <v>1.8846192267626258</v>
      </c>
      <c r="BH36" s="16">
        <f t="shared" si="10"/>
        <v>1.8845494788920163</v>
      </c>
      <c r="BI36" s="16">
        <f t="shared" si="10"/>
        <v>1.8850234463301319</v>
      </c>
      <c r="BJ36" s="16">
        <f t="shared" si="10"/>
        <v>1.8817888760171124</v>
      </c>
      <c r="BK36" s="16">
        <f t="shared" si="10"/>
        <v>1.9032587157322782</v>
      </c>
      <c r="BL36" s="16">
        <f t="shared" si="8"/>
        <v>1.4314193251409142</v>
      </c>
    </row>
    <row r="37" spans="1:64" ht="12.95" customHeight="1">
      <c r="A37" s="38" t="s">
        <v>134</v>
      </c>
      <c r="B37" s="38" t="s">
        <v>92</v>
      </c>
      <c r="C37" s="200">
        <v>44081.556100000002</v>
      </c>
      <c r="D37" s="200" t="s">
        <v>149</v>
      </c>
      <c r="E37" s="28">
        <f>(C37-C$7)/C$8</f>
        <v>-4.9942434658412369E-3</v>
      </c>
      <c r="F37" s="28">
        <f>ROUND(2*E37,0)/2</f>
        <v>0</v>
      </c>
      <c r="G37" s="9">
        <f>C37-(C$7+C$8*F37)</f>
        <v>-1.8999999956577085E-3</v>
      </c>
      <c r="J37" s="2">
        <f>G37</f>
        <v>-1.8999999956577085E-3</v>
      </c>
      <c r="O37" s="100">
        <f>D$11+D$12*F37+D$13*F37^2</f>
        <v>-5.9172600506531906E-3</v>
      </c>
      <c r="P37" s="15">
        <f>C37-15018.5</f>
        <v>29063.056100000002</v>
      </c>
      <c r="Q37" s="9">
        <f>SUM(H37,I37)</f>
        <v>0</v>
      </c>
      <c r="R37" s="2">
        <f>(O37-H37)^2</f>
        <v>3.5013966507056197E-5</v>
      </c>
      <c r="S37" s="24">
        <v>1</v>
      </c>
      <c r="T37" s="9">
        <f>S37*R37</f>
        <v>3.5013966507056197E-5</v>
      </c>
      <c r="Y37" s="137">
        <f>+C37-15018.5</f>
        <v>29063.056100000002</v>
      </c>
      <c r="Z37" s="16">
        <f>F37</f>
        <v>0</v>
      </c>
      <c r="AA37" s="115">
        <f>AB$3+AB$4*Z37+AB$5*Z37^2+AH37</f>
        <v>1.3974097620024035E-3</v>
      </c>
      <c r="AB37" s="115">
        <f>+G37-AA37</f>
        <v>-3.297409757660112E-3</v>
      </c>
      <c r="AC37" s="147">
        <f>G37-(AB$3+AB$4*Z37+AB$5*Z37^2)</f>
        <v>4.0172600549954821E-3</v>
      </c>
      <c r="AD37" s="115">
        <f>IF(G37&lt;&gt;"",G37-AH37,9999)</f>
        <v>-9.2146698083133034E-3</v>
      </c>
      <c r="AG37" s="115">
        <f>+(G37-AA37)^2*S37</f>
        <v>1.0872911109912119E-5</v>
      </c>
      <c r="AH37" s="16">
        <f>$AB$6*($AB$11/AI37*AJ37+$AB$12)</f>
        <v>7.3146698126555941E-3</v>
      </c>
      <c r="AI37" s="16">
        <f>1+$AB$7*COS(AL37)</f>
        <v>1.0482779005120364</v>
      </c>
      <c r="AJ37" s="16">
        <f>SIN(AL37+RADIANS($AB$9))</f>
        <v>0.65908616465097114</v>
      </c>
      <c r="AK37" s="16">
        <f>$AB$7*SIN(AL37)</f>
        <v>-0.47400752413844521</v>
      </c>
      <c r="AL37" s="16">
        <f>2*ATAN(AM37)</f>
        <v>-1.4692958396602278</v>
      </c>
      <c r="AM37" s="16">
        <f>SQRT((1+$AB$7)/(1-$AB$7))*TAN(AN37/2)</f>
        <v>-0.90332288559991603</v>
      </c>
      <c r="AN37" s="115">
        <f>$AU37+$AB$7*SIN(AO37)</f>
        <v>-0.9870228497204051</v>
      </c>
      <c r="AO37" s="115">
        <f>$AU37+$AB$7*SIN(AP37)</f>
        <v>-0.98688351956918985</v>
      </c>
      <c r="AP37" s="115">
        <f>$AU37+$AB$7*SIN(AQ37)</f>
        <v>-0.98635329176090913</v>
      </c>
      <c r="AQ37" s="115">
        <f>$AU37+$AB$7*SIN(AR37)</f>
        <v>-0.9843393564262638</v>
      </c>
      <c r="AR37" s="115">
        <f>$AU37+$AB$7*SIN(AS37)</f>
        <v>-0.97674486306575004</v>
      </c>
      <c r="AS37" s="115">
        <f>$AU37+$AB$7*SIN(AT37)</f>
        <v>-0.94884027620190947</v>
      </c>
      <c r="AT37" s="115">
        <f>$AU37+$AB$7*SIN(AU37)</f>
        <v>-0.85439512977759646</v>
      </c>
      <c r="AU37" s="115">
        <f>RADIANS($AB$9)+$AB$18*(F37-AB$15)</f>
        <v>-0.58950679541802398</v>
      </c>
      <c r="AV37" s="115"/>
      <c r="AW37" s="16">
        <v>10000</v>
      </c>
      <c r="AX37" s="16">
        <f t="shared" si="0"/>
        <v>-3.2886972838487238E-2</v>
      </c>
      <c r="AY37" s="16">
        <f t="shared" si="1"/>
        <v>-2.5866812393555969E-2</v>
      </c>
      <c r="AZ37" s="16">
        <f t="shared" si="2"/>
        <v>-7.0201604449312708E-3</v>
      </c>
      <c r="BA37" s="16">
        <f t="shared" si="3"/>
        <v>0.62867216470235954</v>
      </c>
      <c r="BB37" s="16">
        <f t="shared" si="7"/>
        <v>-0.99825589907564394</v>
      </c>
      <c r="BC37" s="16">
        <f t="shared" si="4"/>
        <v>2.4644205369414505</v>
      </c>
      <c r="BD37" s="16">
        <f t="shared" si="5"/>
        <v>2.8397247611820906</v>
      </c>
      <c r="BE37" s="16">
        <f t="shared" si="10"/>
        <v>2.0734927021232705</v>
      </c>
      <c r="BF37" s="16">
        <f t="shared" si="10"/>
        <v>2.0734460413599747</v>
      </c>
      <c r="BG37" s="16">
        <f t="shared" si="10"/>
        <v>2.0736492884588396</v>
      </c>
      <c r="BH37" s="16">
        <f t="shared" si="10"/>
        <v>2.072763425467826</v>
      </c>
      <c r="BI37" s="16">
        <f t="shared" si="10"/>
        <v>2.0766141221680186</v>
      </c>
      <c r="BJ37" s="16">
        <f t="shared" si="10"/>
        <v>2.059674169207788</v>
      </c>
      <c r="BK37" s="16">
        <f t="shared" si="10"/>
        <v>2.1306993447144511</v>
      </c>
      <c r="BL37" s="16">
        <f t="shared" si="8"/>
        <v>1.655966671869685</v>
      </c>
    </row>
    <row r="38" spans="1:64" ht="12.95" customHeight="1">
      <c r="A38" s="38" t="s">
        <v>134</v>
      </c>
      <c r="B38" s="38" t="s">
        <v>92</v>
      </c>
      <c r="C38" s="200">
        <v>44081.556499999999</v>
      </c>
      <c r="D38" s="200" t="s">
        <v>149</v>
      </c>
      <c r="E38" s="28">
        <f>(C38-C$7)/C$8</f>
        <v>-3.9428237938549798E-3</v>
      </c>
      <c r="F38" s="28">
        <f>ROUND(2*E38,0)/2</f>
        <v>0</v>
      </c>
      <c r="G38" s="9">
        <f>C38-(C$7+C$8*F38)</f>
        <v>-1.4999999984866008E-3</v>
      </c>
      <c r="J38" s="2">
        <f>G38</f>
        <v>-1.4999999984866008E-3</v>
      </c>
      <c r="O38" s="100">
        <f>D$11+D$12*F38+D$13*F38^2</f>
        <v>-5.9172600506531906E-3</v>
      </c>
      <c r="P38" s="15">
        <f>C38-15018.5</f>
        <v>29063.056499999999</v>
      </c>
      <c r="Q38" s="9">
        <f>SUM(H38,I38)</f>
        <v>0</v>
      </c>
      <c r="R38" s="2">
        <f>(O38-H38)^2</f>
        <v>3.5013966507056197E-5</v>
      </c>
      <c r="S38" s="24">
        <v>1</v>
      </c>
      <c r="T38" s="9">
        <f>S38*R38</f>
        <v>3.5013966507056197E-5</v>
      </c>
      <c r="Y38" s="137">
        <f>+C38-15018.5</f>
        <v>29063.056499999999</v>
      </c>
      <c r="Z38" s="16">
        <f>F38</f>
        <v>0</v>
      </c>
      <c r="AA38" s="115">
        <f>AB$3+AB$4*Z38+AB$5*Z38^2+AH38</f>
        <v>1.3974097620024035E-3</v>
      </c>
      <c r="AB38" s="115">
        <f>+G38-AA38</f>
        <v>-2.8974097604890043E-3</v>
      </c>
      <c r="AC38" s="147">
        <f>G38-(AB$3+AB$4*Z38+AB$5*Z38^2)</f>
        <v>4.4172600521665897E-3</v>
      </c>
      <c r="AD38" s="115">
        <f>IF(G38&lt;&gt;"",G38-AH38,9999)</f>
        <v>-8.8146698111421957E-3</v>
      </c>
      <c r="AG38" s="115">
        <f>+(G38-AA38)^2*S38</f>
        <v>8.39498332017695E-6</v>
      </c>
      <c r="AH38" s="16">
        <f>$AB$6*($AB$11/AI38*AJ38+$AB$12)</f>
        <v>7.3146698126555941E-3</v>
      </c>
      <c r="AI38" s="16">
        <f>1+$AB$7*COS(AL38)</f>
        <v>1.0482779005120364</v>
      </c>
      <c r="AJ38" s="16">
        <f>SIN(AL38+RADIANS($AB$9))</f>
        <v>0.65908616465097114</v>
      </c>
      <c r="AK38" s="16">
        <f>$AB$7*SIN(AL38)</f>
        <v>-0.47400752413844521</v>
      </c>
      <c r="AL38" s="16">
        <f>2*ATAN(AM38)</f>
        <v>-1.4692958396602278</v>
      </c>
      <c r="AM38" s="16">
        <f>SQRT((1+$AB$7)/(1-$AB$7))*TAN(AN38/2)</f>
        <v>-0.90332288559991603</v>
      </c>
      <c r="AN38" s="115">
        <f>$AU38+$AB$7*SIN(AO38)</f>
        <v>-0.9870228497204051</v>
      </c>
      <c r="AO38" s="115">
        <f>$AU38+$AB$7*SIN(AP38)</f>
        <v>-0.98688351956918985</v>
      </c>
      <c r="AP38" s="115">
        <f>$AU38+$AB$7*SIN(AQ38)</f>
        <v>-0.98635329176090913</v>
      </c>
      <c r="AQ38" s="115">
        <f>$AU38+$AB$7*SIN(AR38)</f>
        <v>-0.9843393564262638</v>
      </c>
      <c r="AR38" s="115">
        <f>$AU38+$AB$7*SIN(AS38)</f>
        <v>-0.97674486306575004</v>
      </c>
      <c r="AS38" s="115">
        <f>$AU38+$AB$7*SIN(AT38)</f>
        <v>-0.94884027620190947</v>
      </c>
      <c r="AT38" s="115">
        <f>$AU38+$AB$7*SIN(AU38)</f>
        <v>-0.85439512977759646</v>
      </c>
      <c r="AU38" s="115">
        <f>RADIANS($AB$9)+$AB$18*(F38-AB$15)</f>
        <v>-0.58950679541802398</v>
      </c>
      <c r="AV38" s="115"/>
      <c r="AW38" s="16">
        <v>11000</v>
      </c>
      <c r="AX38" s="16">
        <f t="shared" si="0"/>
        <v>-3.4182700921094829E-2</v>
      </c>
      <c r="AY38" s="16">
        <f t="shared" si="1"/>
        <v>-2.6580426142350351E-2</v>
      </c>
      <c r="AZ38" s="16">
        <f t="shared" si="2"/>
        <v>-7.6022747787444769E-3</v>
      </c>
      <c r="BA38" s="16">
        <f t="shared" si="3"/>
        <v>0.59475353013383891</v>
      </c>
      <c r="BB38" s="16">
        <f t="shared" si="7"/>
        <v>-0.99793275749661459</v>
      </c>
      <c r="BC38" s="16">
        <f t="shared" si="4"/>
        <v>2.5878011687173501</v>
      </c>
      <c r="BD38" s="16">
        <f t="shared" si="5"/>
        <v>3.5186937625097072</v>
      </c>
      <c r="BE38" s="16">
        <f t="shared" si="10"/>
        <v>2.2510126276811349</v>
      </c>
      <c r="BF38" s="16">
        <f t="shared" si="10"/>
        <v>2.2507412178502135</v>
      </c>
      <c r="BG38" s="16">
        <f t="shared" si="10"/>
        <v>2.2516466964663802</v>
      </c>
      <c r="BH38" s="16">
        <f t="shared" si="10"/>
        <v>2.2486218716431137</v>
      </c>
      <c r="BI38" s="16">
        <f t="shared" si="10"/>
        <v>2.2586828164439567</v>
      </c>
      <c r="BJ38" s="16">
        <f t="shared" si="10"/>
        <v>2.2247158243683685</v>
      </c>
      <c r="BK38" s="16">
        <f t="shared" si="10"/>
        <v>2.3343036433683677</v>
      </c>
      <c r="BL38" s="16">
        <f t="shared" si="8"/>
        <v>1.8805140185984561</v>
      </c>
    </row>
    <row r="39" spans="1:64" ht="12.95" customHeight="1">
      <c r="A39" s="38" t="s">
        <v>135</v>
      </c>
      <c r="B39" s="38" t="s">
        <v>92</v>
      </c>
      <c r="C39" s="200">
        <v>44081.557000000001</v>
      </c>
      <c r="D39" s="200" t="s">
        <v>127</v>
      </c>
      <c r="E39" s="28">
        <f>(C39-C$7)/C$8</f>
        <v>-2.628549189528249E-3</v>
      </c>
      <c r="F39" s="28">
        <f>ROUND(2*E39,0)/2</f>
        <v>0</v>
      </c>
      <c r="G39" s="9">
        <f>C39-(C$7+C$8*F39)</f>
        <v>-9.9999999656574801E-4</v>
      </c>
      <c r="I39" s="2">
        <f>G39</f>
        <v>-9.9999999656574801E-4</v>
      </c>
      <c r="O39" s="100">
        <f>D$11+D$12*F39+D$13*F39^2</f>
        <v>-5.9172600506531906E-3</v>
      </c>
      <c r="P39" s="15">
        <f>C39-15018.5</f>
        <v>29063.057000000001</v>
      </c>
      <c r="Q39" s="9">
        <f>SUM(H39,I39)</f>
        <v>-9.9999999656574801E-4</v>
      </c>
      <c r="R39" s="2">
        <f>(O39-H39)^2</f>
        <v>3.5013966507056197E-5</v>
      </c>
      <c r="S39" s="24">
        <v>0.1</v>
      </c>
      <c r="T39" s="9">
        <f>S39*R39</f>
        <v>3.5013966507056199E-6</v>
      </c>
      <c r="Y39" s="137">
        <f>+C39-15018.5</f>
        <v>29063.057000000001</v>
      </c>
      <c r="Z39" s="16">
        <f>F39</f>
        <v>0</v>
      </c>
      <c r="AA39" s="115">
        <f>AB$3+AB$4*Z39+AB$5*Z39^2+AH39</f>
        <v>1.3974097620024035E-3</v>
      </c>
      <c r="AB39" s="115">
        <f>+G39-AA39</f>
        <v>-2.3974097585681515E-3</v>
      </c>
      <c r="AC39" s="147">
        <f>G39-(AB$3+AB$4*Z39+AB$5*Z39^2)</f>
        <v>4.9172600540874425E-3</v>
      </c>
      <c r="AD39" s="115">
        <f>IF(G39&lt;&gt;"",G39-AH39,9999)</f>
        <v>-8.3146698092213429E-3</v>
      </c>
      <c r="AG39" s="115">
        <f>+(G39-AA39)^2*S39</f>
        <v>5.7475735504778026E-7</v>
      </c>
      <c r="AH39" s="16">
        <f>$AB$6*($AB$11/AI39*AJ39+$AB$12)</f>
        <v>7.3146698126555941E-3</v>
      </c>
      <c r="AI39" s="16">
        <f>1+$AB$7*COS(AL39)</f>
        <v>1.0482779005120364</v>
      </c>
      <c r="AJ39" s="16">
        <f>SIN(AL39+RADIANS($AB$9))</f>
        <v>0.65908616465097114</v>
      </c>
      <c r="AK39" s="16">
        <f>$AB$7*SIN(AL39)</f>
        <v>-0.47400752413844521</v>
      </c>
      <c r="AL39" s="16">
        <f>2*ATAN(AM39)</f>
        <v>-1.4692958396602278</v>
      </c>
      <c r="AM39" s="16">
        <f>SQRT((1+$AB$7)/(1-$AB$7))*TAN(AN39/2)</f>
        <v>-0.90332288559991603</v>
      </c>
      <c r="AN39" s="115">
        <f>$AU39+$AB$7*SIN(AO39)</f>
        <v>-0.9870228497204051</v>
      </c>
      <c r="AO39" s="115">
        <f>$AU39+$AB$7*SIN(AP39)</f>
        <v>-0.98688351956918985</v>
      </c>
      <c r="AP39" s="115">
        <f>$AU39+$AB$7*SIN(AQ39)</f>
        <v>-0.98635329176090913</v>
      </c>
      <c r="AQ39" s="115">
        <f>$AU39+$AB$7*SIN(AR39)</f>
        <v>-0.9843393564262638</v>
      </c>
      <c r="AR39" s="115">
        <f>$AU39+$AB$7*SIN(AS39)</f>
        <v>-0.97674486306575004</v>
      </c>
      <c r="AS39" s="115">
        <f>$AU39+$AB$7*SIN(AT39)</f>
        <v>-0.94884027620190947</v>
      </c>
      <c r="AT39" s="115">
        <f>$AU39+$AB$7*SIN(AU39)</f>
        <v>-0.85439512977759646</v>
      </c>
      <c r="AU39" s="115">
        <f>RADIANS($AB$9)+$AB$18*(F39-AB$15)</f>
        <v>-0.58950679541802398</v>
      </c>
      <c r="AV39" s="115"/>
      <c r="AW39" s="16">
        <v>12000</v>
      </c>
      <c r="AX39" s="16">
        <f t="shared" si="0"/>
        <v>-3.4995752913789917E-2</v>
      </c>
      <c r="AY39" s="16">
        <f t="shared" si="1"/>
        <v>-2.7061068711963666E-2</v>
      </c>
      <c r="AZ39" s="16">
        <f t="shared" si="2"/>
        <v>-7.9346842018262528E-3</v>
      </c>
      <c r="BA39" s="16">
        <f t="shared" si="3"/>
        <v>0.56932538403203004</v>
      </c>
      <c r="BB39" s="16">
        <f t="shared" si="7"/>
        <v>-0.98453087177735599</v>
      </c>
      <c r="BC39" s="16">
        <f t="shared" si="4"/>
        <v>2.6996104018531355</v>
      </c>
      <c r="BD39" s="16">
        <f t="shared" si="5"/>
        <v>4.4511639151427289</v>
      </c>
      <c r="BE39" s="16">
        <f t="shared" si="10"/>
        <v>2.420058946890657</v>
      </c>
      <c r="BF39" s="16">
        <f t="shared" si="10"/>
        <v>2.4192806565041329</v>
      </c>
      <c r="BG39" s="16">
        <f t="shared" si="10"/>
        <v>2.4214557447643159</v>
      </c>
      <c r="BH39" s="16">
        <f t="shared" si="10"/>
        <v>2.415366527575066</v>
      </c>
      <c r="BI39" s="16">
        <f t="shared" si="10"/>
        <v>2.4323324369803752</v>
      </c>
      <c r="BJ39" s="16">
        <f t="shared" si="10"/>
        <v>2.3844041602380797</v>
      </c>
      <c r="BK39" s="16">
        <f t="shared" si="10"/>
        <v>2.5151231622624808</v>
      </c>
      <c r="BL39" s="16">
        <f t="shared" si="8"/>
        <v>2.1050613653272272</v>
      </c>
    </row>
    <row r="40" spans="1:64" ht="12.95" customHeight="1">
      <c r="A40" s="38" t="s">
        <v>11</v>
      </c>
      <c r="B40" s="201"/>
      <c r="C40" s="200">
        <v>44081.557999999997</v>
      </c>
      <c r="D40" s="200" t="s">
        <v>127</v>
      </c>
      <c r="E40" s="2">
        <f>(C40-C$7)/C$8</f>
        <v>0</v>
      </c>
      <c r="F40" s="29">
        <v>0</v>
      </c>
      <c r="G40" s="9">
        <f>C40-(C$7+C$8*F40)</f>
        <v>0</v>
      </c>
      <c r="I40" s="2">
        <f>G40</f>
        <v>0</v>
      </c>
      <c r="O40" s="100">
        <f>D$11+D$12*F40+D$13*F40^2</f>
        <v>-5.9172600506531906E-3</v>
      </c>
      <c r="P40" s="15">
        <f>C40-15018.5</f>
        <v>29063.057999999997</v>
      </c>
      <c r="Q40" s="9">
        <f>SUM(H40,I40)</f>
        <v>0</v>
      </c>
      <c r="R40" s="2">
        <f>(O40-H40)^2</f>
        <v>3.5013966507056197E-5</v>
      </c>
      <c r="S40" s="24">
        <v>1</v>
      </c>
      <c r="T40" s="9">
        <f>S40*R40</f>
        <v>3.5013966507056197E-5</v>
      </c>
      <c r="Y40" s="137">
        <f>+C40-15018.5</f>
        <v>29063.057999999997</v>
      </c>
      <c r="Z40" s="16">
        <f>F40</f>
        <v>0</v>
      </c>
      <c r="AA40" s="115">
        <f>AB$3+AB$4*Z40+AB$5*Z40^2+AH40</f>
        <v>1.3974097620024035E-3</v>
      </c>
      <c r="AB40" s="115">
        <f>+G40-AA40</f>
        <v>-1.3974097620024035E-3</v>
      </c>
      <c r="AC40" s="147">
        <f>G40-(AB$3+AB$4*Z40+AB$5*Z40^2)</f>
        <v>5.9172600506531906E-3</v>
      </c>
      <c r="AD40" s="115">
        <f>IF(G40&lt;&gt;"",G40-AH40,9999)</f>
        <v>-7.3146698126555941E-3</v>
      </c>
      <c r="AG40" s="115">
        <f>+(G40-AA40)^2*S40</f>
        <v>1.9527540429396142E-6</v>
      </c>
      <c r="AH40" s="16">
        <f>$AB$6*($AB$11/AI40*AJ40+$AB$12)</f>
        <v>7.3146698126555941E-3</v>
      </c>
      <c r="AI40" s="16">
        <f>1+$AB$7*COS(AL40)</f>
        <v>1.0482779005120364</v>
      </c>
      <c r="AJ40" s="16">
        <f>SIN(AL40+RADIANS($AB$9))</f>
        <v>0.65908616465097114</v>
      </c>
      <c r="AK40" s="16">
        <f>$AB$7*SIN(AL40)</f>
        <v>-0.47400752413844521</v>
      </c>
      <c r="AL40" s="16">
        <f>2*ATAN(AM40)</f>
        <v>-1.4692958396602278</v>
      </c>
      <c r="AM40" s="16">
        <f>SQRT((1+$AB$7)/(1-$AB$7))*TAN(AN40/2)</f>
        <v>-0.90332288559991603</v>
      </c>
      <c r="AN40" s="115">
        <f>$AU40+$AB$7*SIN(AO40)</f>
        <v>-0.9870228497204051</v>
      </c>
      <c r="AO40" s="115">
        <f>$AU40+$AB$7*SIN(AP40)</f>
        <v>-0.98688351956918985</v>
      </c>
      <c r="AP40" s="115">
        <f>$AU40+$AB$7*SIN(AQ40)</f>
        <v>-0.98635329176090913</v>
      </c>
      <c r="AQ40" s="115">
        <f>$AU40+$AB$7*SIN(AR40)</f>
        <v>-0.9843393564262638</v>
      </c>
      <c r="AR40" s="115">
        <f>$AU40+$AB$7*SIN(AS40)</f>
        <v>-0.97674486306575004</v>
      </c>
      <c r="AS40" s="115">
        <f>$AU40+$AB$7*SIN(AT40)</f>
        <v>-0.94884027620190947</v>
      </c>
      <c r="AT40" s="115">
        <f>$AU40+$AB$7*SIN(AU40)</f>
        <v>-0.85439512977759646</v>
      </c>
      <c r="AU40" s="115">
        <f>RADIANS($AB$9)+$AB$18*(F40-AB$15)</f>
        <v>-0.58950679541802398</v>
      </c>
      <c r="AV40" s="115"/>
      <c r="AW40" s="16">
        <v>13000</v>
      </c>
      <c r="AX40" s="16">
        <f t="shared" si="0"/>
        <v>-3.5349781966722879E-2</v>
      </c>
      <c r="AY40" s="16">
        <f t="shared" si="1"/>
        <v>-2.7308740102395909E-2</v>
      </c>
      <c r="AZ40" s="16">
        <f t="shared" si="2"/>
        <v>-8.0410418643269733E-3</v>
      </c>
      <c r="BA40" s="16">
        <f t="shared" si="3"/>
        <v>0.55056545029919457</v>
      </c>
      <c r="BB40" s="16">
        <f t="shared" si="7"/>
        <v>-0.96114415163619771</v>
      </c>
      <c r="BC40" s="16">
        <f t="shared" si="4"/>
        <v>2.8031689345927071</v>
      </c>
      <c r="BD40" s="16">
        <f t="shared" si="5"/>
        <v>5.8532393467888948</v>
      </c>
      <c r="BE40" s="16">
        <f t="shared" si="10"/>
        <v>2.582790664368495</v>
      </c>
      <c r="BF40" s="16">
        <f t="shared" si="10"/>
        <v>2.5813619809045827</v>
      </c>
      <c r="BG40" s="16">
        <f t="shared" si="10"/>
        <v>2.5848977020078112</v>
      </c>
      <c r="BH40" s="16">
        <f t="shared" si="10"/>
        <v>2.5761330909801514</v>
      </c>
      <c r="BI40" s="16">
        <f t="shared" si="10"/>
        <v>2.597772723812771</v>
      </c>
      <c r="BJ40" s="16">
        <f t="shared" si="10"/>
        <v>2.5437916901152136</v>
      </c>
      <c r="BK40" s="16">
        <f t="shared" si="10"/>
        <v>2.6753534758925541</v>
      </c>
      <c r="BL40" s="16">
        <f t="shared" si="8"/>
        <v>2.3296087120559981</v>
      </c>
    </row>
    <row r="41" spans="1:64" ht="12.95" customHeight="1">
      <c r="A41" s="38" t="s">
        <v>13</v>
      </c>
      <c r="B41" s="201"/>
      <c r="C41" s="200">
        <v>44081.560513000004</v>
      </c>
      <c r="D41" s="200" t="s">
        <v>127</v>
      </c>
      <c r="E41" s="2">
        <f>(C41-C$7)/C$8</f>
        <v>6.6055441536578136E-3</v>
      </c>
      <c r="F41" s="29">
        <v>0</v>
      </c>
      <c r="G41" s="9">
        <f>C41-(C$7+C$8*F41)</f>
        <v>2.5130000067292713E-3</v>
      </c>
      <c r="I41" s="2">
        <f>G41</f>
        <v>2.5130000067292713E-3</v>
      </c>
      <c r="O41" s="100">
        <f>D$11+D$12*F41+D$13*F41^2</f>
        <v>-5.9172600506531906E-3</v>
      </c>
      <c r="P41" s="15">
        <f>C41-15018.5</f>
        <v>29063.060513000004</v>
      </c>
      <c r="Q41" s="9">
        <f>SUM(H41,I41)</f>
        <v>2.5130000067292713E-3</v>
      </c>
      <c r="R41" s="2">
        <f>(O41-H41)^2</f>
        <v>3.5013966507056197E-5</v>
      </c>
      <c r="S41" s="24">
        <v>0.1</v>
      </c>
      <c r="T41" s="9">
        <f>S41*R41</f>
        <v>3.5013966507056199E-6</v>
      </c>
      <c r="Y41" s="137">
        <f>+C41-15018.5</f>
        <v>29063.060513000004</v>
      </c>
      <c r="Z41" s="16">
        <f>F41</f>
        <v>0</v>
      </c>
      <c r="AA41" s="115">
        <f>AB$3+AB$4*Z41+AB$5*Z41^2+AH41</f>
        <v>1.3974097620024035E-3</v>
      </c>
      <c r="AB41" s="115">
        <f>+G41-AA41</f>
        <v>1.1155902447268677E-3</v>
      </c>
      <c r="AC41" s="147">
        <f>G41-(AB$3+AB$4*Z41+AB$5*Z41^2)</f>
        <v>8.4302600573824618E-3</v>
      </c>
      <c r="AD41" s="115">
        <f>IF(G41&lt;&gt;"",G41-AH41,9999)</f>
        <v>-4.8016698059263228E-3</v>
      </c>
      <c r="AG41" s="115">
        <f>+(G41-AA41)^2*S41</f>
        <v>1.2445415941297529E-7</v>
      </c>
      <c r="AH41" s="16">
        <f>$AB$6*($AB$11/AI41*AJ41+$AB$12)</f>
        <v>7.3146698126555941E-3</v>
      </c>
      <c r="AI41" s="16">
        <f>1+$AB$7*COS(AL41)</f>
        <v>1.0482779005120364</v>
      </c>
      <c r="AJ41" s="16">
        <f>SIN(AL41+RADIANS($AB$9))</f>
        <v>0.65908616465097114</v>
      </c>
      <c r="AK41" s="16">
        <f>$AB$7*SIN(AL41)</f>
        <v>-0.47400752413844521</v>
      </c>
      <c r="AL41" s="16">
        <f>2*ATAN(AM41)</f>
        <v>-1.4692958396602278</v>
      </c>
      <c r="AM41" s="16">
        <f>SQRT((1+$AB$7)/(1-$AB$7))*TAN(AN41/2)</f>
        <v>-0.90332288559991603</v>
      </c>
      <c r="AN41" s="115">
        <f>$AU41+$AB$7*SIN(AO41)</f>
        <v>-0.9870228497204051</v>
      </c>
      <c r="AO41" s="115">
        <f>$AU41+$AB$7*SIN(AP41)</f>
        <v>-0.98688351956918985</v>
      </c>
      <c r="AP41" s="115">
        <f>$AU41+$AB$7*SIN(AQ41)</f>
        <v>-0.98635329176090913</v>
      </c>
      <c r="AQ41" s="115">
        <f>$AU41+$AB$7*SIN(AR41)</f>
        <v>-0.9843393564262638</v>
      </c>
      <c r="AR41" s="115">
        <f>$AU41+$AB$7*SIN(AS41)</f>
        <v>-0.97674486306575004</v>
      </c>
      <c r="AS41" s="115">
        <f>$AU41+$AB$7*SIN(AT41)</f>
        <v>-0.94884027620190947</v>
      </c>
      <c r="AT41" s="115">
        <f>$AU41+$AB$7*SIN(AU41)</f>
        <v>-0.85439512977759646</v>
      </c>
      <c r="AU41" s="115">
        <f>RADIANS($AB$9)+$AB$18*(F41-AB$15)</f>
        <v>-0.58950679541802398</v>
      </c>
      <c r="AV41" s="115"/>
      <c r="AW41" s="16">
        <v>14000</v>
      </c>
      <c r="AX41" s="16">
        <f t="shared" si="0"/>
        <v>-3.5264383735660598E-2</v>
      </c>
      <c r="AY41" s="16">
        <f t="shared" si="1"/>
        <v>-2.7323440313647078E-2</v>
      </c>
      <c r="AZ41" s="16">
        <f t="shared" si="2"/>
        <v>-7.9409434220135168E-3</v>
      </c>
      <c r="BA41" s="16">
        <f t="shared" si="3"/>
        <v>0.53727795476324536</v>
      </c>
      <c r="BB41" s="16">
        <f t="shared" si="7"/>
        <v>-0.9296314658441035</v>
      </c>
      <c r="BC41" s="16">
        <f t="shared" si="4"/>
        <v>2.9008749909473486</v>
      </c>
      <c r="BD41" s="16">
        <f t="shared" si="5"/>
        <v>8.2683303737890625</v>
      </c>
      <c r="BE41" s="16">
        <f t="shared" si="10"/>
        <v>2.7408363602926773</v>
      </c>
      <c r="BF41" s="16">
        <f t="shared" si="10"/>
        <v>2.738997763984635</v>
      </c>
      <c r="BG41" s="16">
        <f t="shared" si="10"/>
        <v>2.7431882452614373</v>
      </c>
      <c r="BH41" s="16">
        <f t="shared" si="10"/>
        <v>2.7336264723063741</v>
      </c>
      <c r="BI41" s="16">
        <f t="shared" si="10"/>
        <v>2.7553884997224034</v>
      </c>
      <c r="BJ41" s="16">
        <f t="shared" si="10"/>
        <v>2.70555708383983</v>
      </c>
      <c r="BK41" s="16">
        <f t="shared" si="10"/>
        <v>2.8182239428731681</v>
      </c>
      <c r="BL41" s="16">
        <f t="shared" si="8"/>
        <v>2.5541560587847689</v>
      </c>
    </row>
    <row r="42" spans="1:64" ht="12.95" customHeight="1">
      <c r="A42" s="38" t="s">
        <v>13</v>
      </c>
      <c r="B42" s="201"/>
      <c r="C42" s="200">
        <v>44082.505513000004</v>
      </c>
      <c r="D42" s="200" t="s">
        <v>127</v>
      </c>
      <c r="E42" s="2">
        <f>(C42-C$7)/C$8</f>
        <v>2.490584536787698</v>
      </c>
      <c r="F42" s="29">
        <v>2.5</v>
      </c>
      <c r="G42" s="9">
        <f>C42-(C$7+C$8*F42)</f>
        <v>-3.5819999902741984E-3</v>
      </c>
      <c r="I42" s="2">
        <f>G42</f>
        <v>-3.5819999902741984E-3</v>
      </c>
      <c r="O42" s="100">
        <f>D$11+D$12*F42+D$13*F42^2</f>
        <v>-5.9251588504437448E-3</v>
      </c>
      <c r="P42" s="15">
        <f>C42-15018.5</f>
        <v>29064.005513000004</v>
      </c>
      <c r="Q42" s="9">
        <f>SUM(H42,I42)</f>
        <v>-3.5819999902741984E-3</v>
      </c>
      <c r="R42" s="2">
        <f>(O42-H42)^2</f>
        <v>3.5107507402991837E-5</v>
      </c>
      <c r="S42" s="24">
        <v>0.1</v>
      </c>
      <c r="T42" s="9">
        <f>S42*R42</f>
        <v>3.5107507402991838E-6</v>
      </c>
      <c r="Y42" s="137">
        <f>+C42-15018.5</f>
        <v>29064.005513000004</v>
      </c>
      <c r="Z42" s="16">
        <f>F42</f>
        <v>2.5</v>
      </c>
      <c r="AA42" s="115">
        <f>AB$3+AB$4*Z42+AB$5*Z42^2+AH42</f>
        <v>1.392052984289056E-3</v>
      </c>
      <c r="AB42" s="115">
        <f>+G42-AA42</f>
        <v>-4.9740529745632544E-3</v>
      </c>
      <c r="AC42" s="147">
        <f>G42-(AB$3+AB$4*Z42+AB$5*Z42^2)</f>
        <v>2.3431588601695464E-3</v>
      </c>
      <c r="AD42" s="115">
        <f>IF(G42&lt;&gt;"",G42-AH42,9999)</f>
        <v>-1.0899211825006999E-2</v>
      </c>
      <c r="AG42" s="115">
        <f>+(G42-AA42)^2*S42</f>
        <v>2.4741202993761561E-6</v>
      </c>
      <c r="AH42" s="16">
        <f>$AB$6*($AB$11/AI42*AJ42+$AB$12)</f>
        <v>7.3172118347328008E-3</v>
      </c>
      <c r="AI42" s="16">
        <f>1+$AB$7*COS(AL42)</f>
        <v>1.0487084986112245</v>
      </c>
      <c r="AJ42" s="16">
        <f>SIN(AL42+RADIANS($AB$9))</f>
        <v>0.65976911767809221</v>
      </c>
      <c r="AK42" s="16">
        <f>$AB$7*SIN(AL42)</f>
        <v>-0.47396346988006272</v>
      </c>
      <c r="AL42" s="16">
        <f>2*ATAN(AM42)</f>
        <v>-1.4683873771180393</v>
      </c>
      <c r="AM42" s="16">
        <f>SQRT((1+$AB$7)/(1-$AB$7))*TAN(AN42/2)</f>
        <v>-0.90249834340580581</v>
      </c>
      <c r="AN42" s="115">
        <f>$AU42+$AB$7*SIN(AO42)</f>
        <v>-0.98626107377073868</v>
      </c>
      <c r="AO42" s="115">
        <f>$AU42+$AB$7*SIN(AP42)</f>
        <v>-0.98612099250574281</v>
      </c>
      <c r="AP42" s="115">
        <f>$AU42+$AB$7*SIN(AQ42)</f>
        <v>-0.98558852115657136</v>
      </c>
      <c r="AQ42" s="115">
        <f>$AU42+$AB$7*SIN(AR42)</f>
        <v>-0.98356840338009821</v>
      </c>
      <c r="AR42" s="115">
        <f>$AU42+$AB$7*SIN(AS42)</f>
        <v>-0.97595943250491302</v>
      </c>
      <c r="AS42" s="115">
        <f>$AU42+$AB$7*SIN(AT42)</f>
        <v>-0.94803358328902376</v>
      </c>
      <c r="AT42" s="115">
        <f>$AU42+$AB$7*SIN(AU42)</f>
        <v>-0.8536113950893085</v>
      </c>
      <c r="AU42" s="115">
        <f>RADIANS($AB$9)+$AB$18*(F42-AB$15)</f>
        <v>-0.58894542705120223</v>
      </c>
      <c r="AV42" s="115"/>
      <c r="AW42" s="16">
        <v>15000</v>
      </c>
      <c r="AX42" s="16">
        <f t="shared" si="0"/>
        <v>-3.4756429276296665E-2</v>
      </c>
      <c r="AY42" s="16">
        <f t="shared" si="1"/>
        <v>-2.7105169345717176E-2</v>
      </c>
      <c r="AZ42" s="16">
        <f t="shared" si="2"/>
        <v>-7.6512599305794899E-3</v>
      </c>
      <c r="BA42" s="16">
        <f t="shared" si="3"/>
        <v>0.5286794664828417</v>
      </c>
      <c r="BB42" s="16">
        <f t="shared" si="7"/>
        <v>-0.89107210484564114</v>
      </c>
      <c r="BC42" s="16">
        <f t="shared" si="4"/>
        <v>2.9945845491674543</v>
      </c>
      <c r="BD42" s="16">
        <f t="shared" si="5"/>
        <v>13.580181940872434</v>
      </c>
      <c r="BE42" s="16">
        <f t="shared" si="10"/>
        <v>2.8955213432432676</v>
      </c>
      <c r="BF42" s="16">
        <f t="shared" si="10"/>
        <v>2.8938882997819455</v>
      </c>
      <c r="BG42" s="16">
        <f t="shared" si="10"/>
        <v>2.8974220881474881</v>
      </c>
      <c r="BH42" s="16">
        <f t="shared" si="10"/>
        <v>2.8897712404840528</v>
      </c>
      <c r="BI42" s="16">
        <f t="shared" si="10"/>
        <v>2.9063174278784083</v>
      </c>
      <c r="BJ42" s="16">
        <f t="shared" si="10"/>
        <v>2.8704443168777334</v>
      </c>
      <c r="BK42" s="16">
        <f t="shared" si="10"/>
        <v>2.9478355598224657</v>
      </c>
      <c r="BL42" s="16">
        <f t="shared" si="8"/>
        <v>2.7787034055135398</v>
      </c>
    </row>
    <row r="43" spans="1:64" ht="12.95" customHeight="1">
      <c r="A43" s="38" t="s">
        <v>134</v>
      </c>
      <c r="B43" s="38" t="s">
        <v>95</v>
      </c>
      <c r="C43" s="200">
        <v>44087.458899999998</v>
      </c>
      <c r="D43" s="200" t="s">
        <v>149</v>
      </c>
      <c r="E43" s="28">
        <f>(C43-C$7)/C$8</f>
        <v>15.510805965756699</v>
      </c>
      <c r="F43" s="28">
        <f>ROUND(2*E43,0)/2</f>
        <v>15.5</v>
      </c>
      <c r="G43" s="9">
        <f>C43-(C$7+C$8*F43)</f>
        <v>4.1110000020125881E-3</v>
      </c>
      <c r="J43" s="2">
        <f>G43</f>
        <v>4.1110000020125881E-3</v>
      </c>
      <c r="O43" s="100">
        <f>D$11+D$12*F43+D$13*F43^2</f>
        <v>-5.9662091375083243E-3</v>
      </c>
      <c r="P43" s="15">
        <f>C43-15018.5</f>
        <v>29068.958899999998</v>
      </c>
      <c r="Q43" s="9">
        <f>SUM(H43,I43)</f>
        <v>0</v>
      </c>
      <c r="R43" s="2">
        <f>(O43-H43)^2</f>
        <v>3.559565147248782E-5</v>
      </c>
      <c r="S43" s="24">
        <v>1</v>
      </c>
      <c r="T43" s="9">
        <f>S43*R43</f>
        <v>3.559565147248782E-5</v>
      </c>
      <c r="Y43" s="137">
        <f>+C43-15018.5</f>
        <v>29068.958899999998</v>
      </c>
      <c r="Z43" s="16">
        <f>F43</f>
        <v>15.5</v>
      </c>
      <c r="AA43" s="115">
        <f>AB$3+AB$4*Z43+AB$5*Z43^2+AH43</f>
        <v>1.3641695072751552E-3</v>
      </c>
      <c r="AB43" s="115">
        <f>+G43-AA43</f>
        <v>2.7468304947374329E-3</v>
      </c>
      <c r="AC43" s="147">
        <f>G43-(AB$3+AB$4*Z43+AB$5*Z43^2)</f>
        <v>1.0077209139520912E-2</v>
      </c>
      <c r="AD43" s="115">
        <f>IF(G43&lt;&gt;"",G43-AH43,9999)</f>
        <v>-3.2193786427708914E-3</v>
      </c>
      <c r="AG43" s="115">
        <f>+(G43-AA43)^2*S43</f>
        <v>7.54507776681949E-6</v>
      </c>
      <c r="AH43" s="16">
        <f>$AB$6*($AB$11/AI43*AJ43+$AB$12)</f>
        <v>7.3303786447834795E-3</v>
      </c>
      <c r="AI43" s="16">
        <f>1+$AB$7*COS(AL43)</f>
        <v>1.0509526779384009</v>
      </c>
      <c r="AJ43" s="16">
        <f>SIN(AL43+RADIANS($AB$9))</f>
        <v>0.66332072727664226</v>
      </c>
      <c r="AK43" s="16">
        <f>$AB$7*SIN(AL43)</f>
        <v>-0.47372746725159859</v>
      </c>
      <c r="AL43" s="16">
        <f>2*ATAN(AM43)</f>
        <v>-1.46365128638551</v>
      </c>
      <c r="AM43" s="16">
        <f>SQRT((1+$AB$7)/(1-$AB$7))*TAN(AN43/2)</f>
        <v>-0.89821067278005084</v>
      </c>
      <c r="AN43" s="115">
        <f>$AU43+$AB$7*SIN(AO43)</f>
        <v>-0.9822947627768881</v>
      </c>
      <c r="AO43" s="115">
        <f>$AU43+$AB$7*SIN(AP43)</f>
        <v>-0.98215073101476236</v>
      </c>
      <c r="AP43" s="115">
        <f>$AU43+$AB$7*SIN(AQ43)</f>
        <v>-0.98160650637691982</v>
      </c>
      <c r="AQ43" s="115">
        <f>$AU43+$AB$7*SIN(AR43)</f>
        <v>-0.97955413811601932</v>
      </c>
      <c r="AR43" s="115">
        <f>$AU43+$AB$7*SIN(AS43)</f>
        <v>-0.97187002601626071</v>
      </c>
      <c r="AS43" s="115">
        <f>$AU43+$AB$7*SIN(AT43)</f>
        <v>-0.94383480550994125</v>
      </c>
      <c r="AT43" s="115">
        <f>$AU43+$AB$7*SIN(AU43)</f>
        <v>-0.84953463179832789</v>
      </c>
      <c r="AU43" s="115">
        <f>RADIANS($AB$9)+$AB$18*(F43-AB$15)</f>
        <v>-0.58602631154372808</v>
      </c>
      <c r="AV43" s="115"/>
      <c r="AW43" s="16">
        <v>16000</v>
      </c>
      <c r="AX43" s="16">
        <f t="shared" si="0"/>
        <v>-3.3840441389262295E-2</v>
      </c>
      <c r="AY43" s="16">
        <f t="shared" si="1"/>
        <v>-2.6653927198606198E-2</v>
      </c>
      <c r="AZ43" s="16">
        <f t="shared" si="2"/>
        <v>-7.186514190656094E-3</v>
      </c>
      <c r="BA43" s="16">
        <f t="shared" si="3"/>
        <v>0.52427928698844772</v>
      </c>
      <c r="BB43" s="16">
        <f t="shared" si="7"/>
        <v>-0.84597883458664791</v>
      </c>
      <c r="BC43" s="16">
        <f t="shared" si="4"/>
        <v>3.0858882325388053</v>
      </c>
      <c r="BD43" s="16">
        <f t="shared" si="5"/>
        <v>35.894508402984684</v>
      </c>
      <c r="BE43" s="16">
        <f t="shared" si="10"/>
        <v>3.0480905927429185</v>
      </c>
      <c r="BF43" s="16">
        <f t="shared" si="10"/>
        <v>3.047342728849435</v>
      </c>
      <c r="BG43" s="16">
        <f t="shared" si="10"/>
        <v>3.048919236070978</v>
      </c>
      <c r="BH43" s="16">
        <f t="shared" si="10"/>
        <v>3.0455956628962579</v>
      </c>
      <c r="BI43" s="16">
        <f t="shared" si="10"/>
        <v>3.0526011817853638</v>
      </c>
      <c r="BJ43" s="16">
        <f t="shared" si="10"/>
        <v>3.0378292201818895</v>
      </c>
      <c r="BK43" s="16">
        <f t="shared" si="10"/>
        <v>3.0689550502975544</v>
      </c>
      <c r="BL43" s="16">
        <f t="shared" si="8"/>
        <v>3.0032507522423106</v>
      </c>
    </row>
    <row r="44" spans="1:64" ht="12.95" customHeight="1">
      <c r="A44" s="38" t="s">
        <v>134</v>
      </c>
      <c r="B44" s="38" t="s">
        <v>95</v>
      </c>
      <c r="C44" s="200">
        <v>44087.460899999998</v>
      </c>
      <c r="D44" s="200" t="s">
        <v>149</v>
      </c>
      <c r="E44" s="28">
        <f>(C44-C$7)/C$8</f>
        <v>15.516063064154881</v>
      </c>
      <c r="F44" s="28">
        <f>ROUND(2*E44,0)/2</f>
        <v>15.5</v>
      </c>
      <c r="G44" s="9">
        <f>C44-(C$7+C$8*F44)</f>
        <v>6.1110000024200417E-3</v>
      </c>
      <c r="J44" s="2">
        <f>G44</f>
        <v>6.1110000024200417E-3</v>
      </c>
      <c r="O44" s="100">
        <f>D$11+D$12*F44+D$13*F44^2</f>
        <v>-5.9662091375083243E-3</v>
      </c>
      <c r="P44" s="15">
        <f>C44-15018.5</f>
        <v>29068.960899999998</v>
      </c>
      <c r="Q44" s="9">
        <f>SUM(H44,I44)</f>
        <v>0</v>
      </c>
      <c r="R44" s="2">
        <f>(O44-H44)^2</f>
        <v>3.559565147248782E-5</v>
      </c>
      <c r="S44" s="24">
        <v>1</v>
      </c>
      <c r="T44" s="9">
        <f>S44*R44</f>
        <v>3.559565147248782E-5</v>
      </c>
      <c r="Y44" s="137">
        <f>+C44-15018.5</f>
        <v>29068.960899999998</v>
      </c>
      <c r="Z44" s="16">
        <f>F44</f>
        <v>15.5</v>
      </c>
      <c r="AA44" s="115">
        <f>AB$3+AB$4*Z44+AB$5*Z44^2+AH44</f>
        <v>1.3641695072751552E-3</v>
      </c>
      <c r="AB44" s="115">
        <f>+G44-AA44</f>
        <v>4.7468304951448865E-3</v>
      </c>
      <c r="AC44" s="147">
        <f>G44-(AB$3+AB$4*Z44+AB$5*Z44^2)</f>
        <v>1.2077209139928366E-2</v>
      </c>
      <c r="AD44" s="115">
        <f>IF(G44&lt;&gt;"",G44-AH44,9999)</f>
        <v>-1.2193786423634377E-3</v>
      </c>
      <c r="AG44" s="115">
        <f>+(G44-AA44)^2*S44</f>
        <v>2.2532399749637448E-5</v>
      </c>
      <c r="AH44" s="16">
        <f>$AB$6*($AB$11/AI44*AJ44+$AB$12)</f>
        <v>7.3303786447834795E-3</v>
      </c>
      <c r="AI44" s="16">
        <f>1+$AB$7*COS(AL44)</f>
        <v>1.0509526779384009</v>
      </c>
      <c r="AJ44" s="16">
        <f>SIN(AL44+RADIANS($AB$9))</f>
        <v>0.66332072727664226</v>
      </c>
      <c r="AK44" s="16">
        <f>$AB$7*SIN(AL44)</f>
        <v>-0.47372746725159859</v>
      </c>
      <c r="AL44" s="16">
        <f>2*ATAN(AM44)</f>
        <v>-1.46365128638551</v>
      </c>
      <c r="AM44" s="16">
        <f>SQRT((1+$AB$7)/(1-$AB$7))*TAN(AN44/2)</f>
        <v>-0.89821067278005084</v>
      </c>
      <c r="AN44" s="115">
        <f>$AU44+$AB$7*SIN(AO44)</f>
        <v>-0.9822947627768881</v>
      </c>
      <c r="AO44" s="115">
        <f>$AU44+$AB$7*SIN(AP44)</f>
        <v>-0.98215073101476236</v>
      </c>
      <c r="AP44" s="115">
        <f>$AU44+$AB$7*SIN(AQ44)</f>
        <v>-0.98160650637691982</v>
      </c>
      <c r="AQ44" s="115">
        <f>$AU44+$AB$7*SIN(AR44)</f>
        <v>-0.97955413811601932</v>
      </c>
      <c r="AR44" s="115">
        <f>$AU44+$AB$7*SIN(AS44)</f>
        <v>-0.97187002601626071</v>
      </c>
      <c r="AS44" s="115">
        <f>$AU44+$AB$7*SIN(AT44)</f>
        <v>-0.94383480550994125</v>
      </c>
      <c r="AT44" s="115">
        <f>$AU44+$AB$7*SIN(AU44)</f>
        <v>-0.84953463179832789</v>
      </c>
      <c r="AU44" s="115">
        <f>RADIANS($AB$9)+$AB$18*(F44-AB$15)</f>
        <v>-0.58602631154372808</v>
      </c>
      <c r="AV44" s="115"/>
      <c r="AW44" s="16">
        <v>17000</v>
      </c>
      <c r="AX44" s="16">
        <f t="shared" si="0"/>
        <v>-3.2528354089125237E-2</v>
      </c>
      <c r="AY44" s="16">
        <f t="shared" si="1"/>
        <v>-2.596971387231415E-2</v>
      </c>
      <c r="AZ44" s="16">
        <f t="shared" si="2"/>
        <v>-6.5586402168110857E-3</v>
      </c>
      <c r="BA44" s="16">
        <f t="shared" si="3"/>
        <v>0.52382690077715344</v>
      </c>
      <c r="BB44" s="16">
        <f t="shared" si="7"/>
        <v>-0.79439107748653992</v>
      </c>
      <c r="BC44" s="16">
        <f t="shared" si="4"/>
        <v>-3.1069032805823489</v>
      </c>
      <c r="BD44" s="16">
        <f t="shared" si="5"/>
        <v>-57.648762829519569</v>
      </c>
      <c r="BE44" s="16">
        <f t="shared" si="10"/>
        <v>3.199836891919035</v>
      </c>
      <c r="BF44" s="16">
        <f t="shared" si="10"/>
        <v>3.2003117413282327</v>
      </c>
      <c r="BG44" s="16">
        <f t="shared" si="10"/>
        <v>3.1993134296398384</v>
      </c>
      <c r="BH44" s="16">
        <f t="shared" si="10"/>
        <v>3.2014123234518816</v>
      </c>
      <c r="BI44" s="16">
        <f t="shared" si="10"/>
        <v>3.1969998126389565</v>
      </c>
      <c r="BJ44" s="16">
        <f t="shared" si="10"/>
        <v>3.2062776024174897</v>
      </c>
      <c r="BK44" s="16">
        <f t="shared" si="10"/>
        <v>3.1867755275763403</v>
      </c>
      <c r="BL44" s="16">
        <f t="shared" si="8"/>
        <v>3.2277980989710819</v>
      </c>
    </row>
    <row r="45" spans="1:64" ht="12.95" customHeight="1">
      <c r="A45" s="38" t="s">
        <v>135</v>
      </c>
      <c r="B45" s="38" t="s">
        <v>95</v>
      </c>
      <c r="C45" s="202">
        <v>44087.461000000003</v>
      </c>
      <c r="D45" s="200" t="s">
        <v>127</v>
      </c>
      <c r="E45" s="28">
        <f>(C45-C$7)/C$8</f>
        <v>15.516325919087221</v>
      </c>
      <c r="F45" s="28">
        <f>ROUND(2*E45,0)/2</f>
        <v>15.5</v>
      </c>
      <c r="G45" s="9">
        <f>C45-(C$7+C$8*F45)</f>
        <v>6.2110000071697868E-3</v>
      </c>
      <c r="I45" s="2">
        <f>G45</f>
        <v>6.2110000071697868E-3</v>
      </c>
      <c r="O45" s="100">
        <f>D$11+D$12*F45+D$13*F45^2</f>
        <v>-5.9662091375083243E-3</v>
      </c>
      <c r="P45" s="15">
        <f>C45-15018.5</f>
        <v>29068.961000000003</v>
      </c>
      <c r="Q45" s="9">
        <f>SUM(H45,I45)</f>
        <v>6.2110000071697868E-3</v>
      </c>
      <c r="R45" s="2">
        <f>(O45-H45)^2</f>
        <v>3.559565147248782E-5</v>
      </c>
      <c r="S45" s="24">
        <v>0.1</v>
      </c>
      <c r="T45" s="9">
        <f>S45*R45</f>
        <v>3.5595651472487821E-6</v>
      </c>
      <c r="Y45" s="137">
        <f>+C45-15018.5</f>
        <v>29068.961000000003</v>
      </c>
      <c r="Z45" s="16">
        <f>F45</f>
        <v>15.5</v>
      </c>
      <c r="AA45" s="115">
        <f>AB$3+AB$4*Z45+AB$5*Z45^2+AH45</f>
        <v>1.3641695072751552E-3</v>
      </c>
      <c r="AB45" s="115">
        <f>+G45-AA45</f>
        <v>4.8468304998946317E-3</v>
      </c>
      <c r="AC45" s="147">
        <f>G45-(AB$3+AB$4*Z45+AB$5*Z45^2)</f>
        <v>1.2177209144678111E-2</v>
      </c>
      <c r="AD45" s="115">
        <f>IF(G45&lt;&gt;"",G45-AH45,9999)</f>
        <v>-1.1193786376136926E-3</v>
      </c>
      <c r="AG45" s="115">
        <f>+(G45-AA45)^2*S45</f>
        <v>2.3491765894708847E-6</v>
      </c>
      <c r="AH45" s="16">
        <f>$AB$6*($AB$11/AI45*AJ45+$AB$12)</f>
        <v>7.3303786447834795E-3</v>
      </c>
      <c r="AI45" s="16">
        <f>1+$AB$7*COS(AL45)</f>
        <v>1.0509526779384009</v>
      </c>
      <c r="AJ45" s="16">
        <f>SIN(AL45+RADIANS($AB$9))</f>
        <v>0.66332072727664226</v>
      </c>
      <c r="AK45" s="16">
        <f>$AB$7*SIN(AL45)</f>
        <v>-0.47372746725159859</v>
      </c>
      <c r="AL45" s="16">
        <f>2*ATAN(AM45)</f>
        <v>-1.46365128638551</v>
      </c>
      <c r="AM45" s="16">
        <f>SQRT((1+$AB$7)/(1-$AB$7))*TAN(AN45/2)</f>
        <v>-0.89821067278005084</v>
      </c>
      <c r="AN45" s="115">
        <f>$AU45+$AB$7*SIN(AO45)</f>
        <v>-0.9822947627768881</v>
      </c>
      <c r="AO45" s="115">
        <f>$AU45+$AB$7*SIN(AP45)</f>
        <v>-0.98215073101476236</v>
      </c>
      <c r="AP45" s="115">
        <f>$AU45+$AB$7*SIN(AQ45)</f>
        <v>-0.98160650637691982</v>
      </c>
      <c r="AQ45" s="115">
        <f>$AU45+$AB$7*SIN(AR45)</f>
        <v>-0.97955413811601932</v>
      </c>
      <c r="AR45" s="115">
        <f>$AU45+$AB$7*SIN(AS45)</f>
        <v>-0.97187002601626071</v>
      </c>
      <c r="AS45" s="115">
        <f>$AU45+$AB$7*SIN(AT45)</f>
        <v>-0.94383480550994125</v>
      </c>
      <c r="AT45" s="115">
        <f>$AU45+$AB$7*SIN(AU45)</f>
        <v>-0.84953463179832789</v>
      </c>
      <c r="AU45" s="115">
        <f>RADIANS($AB$9)+$AB$18*(F45-AB$15)</f>
        <v>-0.58602631154372808</v>
      </c>
      <c r="AV45" s="115"/>
      <c r="AW45" s="16">
        <v>18000</v>
      </c>
      <c r="AX45" s="16">
        <f t="shared" si="0"/>
        <v>-3.0829685089852982E-2</v>
      </c>
      <c r="AY45" s="16">
        <f t="shared" si="1"/>
        <v>-2.5052529366841034E-2</v>
      </c>
      <c r="AZ45" s="16">
        <f t="shared" si="2"/>
        <v>-5.777155723011948E-3</v>
      </c>
      <c r="BA45" s="16">
        <f t="shared" si="3"/>
        <v>0.52729645334522524</v>
      </c>
      <c r="BB45" s="16">
        <f t="shared" si="7"/>
        <v>-0.73593320121706096</v>
      </c>
      <c r="BC45" s="16">
        <f t="shared" si="4"/>
        <v>-3.0159428312495393</v>
      </c>
      <c r="BD45" s="16">
        <f t="shared" si="5"/>
        <v>-15.896305758191707</v>
      </c>
      <c r="BE45" s="16">
        <f t="shared" si="10"/>
        <v>3.3520972982356341</v>
      </c>
      <c r="BF45" s="16">
        <f t="shared" si="10"/>
        <v>3.3535789378209082</v>
      </c>
      <c r="BG45" s="16">
        <f t="shared" si="10"/>
        <v>3.350399131368746</v>
      </c>
      <c r="BH45" s="16">
        <f t="shared" si="10"/>
        <v>3.3572261226382087</v>
      </c>
      <c r="BI45" s="16">
        <f t="shared" si="10"/>
        <v>3.3425808076365651</v>
      </c>
      <c r="BJ45" s="16">
        <f t="shared" si="10"/>
        <v>3.3740561682660335</v>
      </c>
      <c r="BK45" s="16">
        <f t="shared" si="10"/>
        <v>3.3066557484089452</v>
      </c>
      <c r="BL45" s="16">
        <f t="shared" si="8"/>
        <v>3.4523454456998524</v>
      </c>
    </row>
    <row r="46" spans="1:64" ht="12.95" customHeight="1">
      <c r="A46" s="38" t="s">
        <v>13</v>
      </c>
      <c r="B46" s="201"/>
      <c r="C46" s="200">
        <v>44087.462913000003</v>
      </c>
      <c r="D46" s="200" t="s">
        <v>127</v>
      </c>
      <c r="E46" s="2">
        <f>(C46-C$7)/C$8</f>
        <v>15.521354333704211</v>
      </c>
      <c r="F46" s="29">
        <v>15.5</v>
      </c>
      <c r="G46" s="9">
        <f>C46-(C$7+C$8*F46)</f>
        <v>8.1240000072284602E-3</v>
      </c>
      <c r="I46" s="2">
        <f>G46</f>
        <v>8.1240000072284602E-3</v>
      </c>
      <c r="O46" s="100">
        <f>D$11+D$12*F46+D$13*F46^2</f>
        <v>-5.9662091375083243E-3</v>
      </c>
      <c r="P46" s="15">
        <f>C46-15018.5</f>
        <v>29068.962913000003</v>
      </c>
      <c r="Q46" s="9">
        <f>SUM(H46,I46)</f>
        <v>8.1240000072284602E-3</v>
      </c>
      <c r="R46" s="2">
        <f>(O46-H46)^2</f>
        <v>3.559565147248782E-5</v>
      </c>
      <c r="S46" s="24">
        <v>0.1</v>
      </c>
      <c r="T46" s="9">
        <f>S46*R46</f>
        <v>3.5595651472487821E-6</v>
      </c>
      <c r="Y46" s="137">
        <f>+C46-15018.5</f>
        <v>29068.962913000003</v>
      </c>
      <c r="Z46" s="16">
        <f>F46</f>
        <v>15.5</v>
      </c>
      <c r="AA46" s="115">
        <f>AB$3+AB$4*Z46+AB$5*Z46^2+AH46</f>
        <v>1.3641695072751552E-3</v>
      </c>
      <c r="AB46" s="115">
        <f>+G46-AA46</f>
        <v>6.759830499953305E-3</v>
      </c>
      <c r="AC46" s="147">
        <f>G46-(AB$3+AB$4*Z46+AB$5*Z46^2)</f>
        <v>1.4090209144736784E-2</v>
      </c>
      <c r="AD46" s="115">
        <f>IF(G46&lt;&gt;"",G46-AH46,9999)</f>
        <v>7.9362136244498071E-4</v>
      </c>
      <c r="AG46" s="115">
        <f>+(G46-AA46)^2*S46</f>
        <v>4.5695308388098951E-6</v>
      </c>
      <c r="AH46" s="16">
        <f>$AB$6*($AB$11/AI46*AJ46+$AB$12)</f>
        <v>7.3303786447834795E-3</v>
      </c>
      <c r="AI46" s="16">
        <f>1+$AB$7*COS(AL46)</f>
        <v>1.0509526779384009</v>
      </c>
      <c r="AJ46" s="16">
        <f>SIN(AL46+RADIANS($AB$9))</f>
        <v>0.66332072727664226</v>
      </c>
      <c r="AK46" s="16">
        <f>$AB$7*SIN(AL46)</f>
        <v>-0.47372746725159859</v>
      </c>
      <c r="AL46" s="16">
        <f>2*ATAN(AM46)</f>
        <v>-1.46365128638551</v>
      </c>
      <c r="AM46" s="16">
        <f>SQRT((1+$AB$7)/(1-$AB$7))*TAN(AN46/2)</f>
        <v>-0.89821067278005084</v>
      </c>
      <c r="AN46" s="115">
        <f>$AU46+$AB$7*SIN(AO46)</f>
        <v>-0.9822947627768881</v>
      </c>
      <c r="AO46" s="115">
        <f>$AU46+$AB$7*SIN(AP46)</f>
        <v>-0.98215073101476236</v>
      </c>
      <c r="AP46" s="115">
        <f>$AU46+$AB$7*SIN(AQ46)</f>
        <v>-0.98160650637691982</v>
      </c>
      <c r="AQ46" s="115">
        <f>$AU46+$AB$7*SIN(AR46)</f>
        <v>-0.97955413811601932</v>
      </c>
      <c r="AR46" s="115">
        <f>$AU46+$AB$7*SIN(AS46)</f>
        <v>-0.97187002601626071</v>
      </c>
      <c r="AS46" s="115">
        <f>$AU46+$AB$7*SIN(AT46)</f>
        <v>-0.94383480550994125</v>
      </c>
      <c r="AT46" s="115">
        <f>$AU46+$AB$7*SIN(AU46)</f>
        <v>-0.84953463179832789</v>
      </c>
      <c r="AU46" s="115">
        <f>RADIANS($AB$9)+$AB$18*(F46-AB$15)</f>
        <v>-0.58602631154372808</v>
      </c>
      <c r="AV46" s="115"/>
      <c r="AW46" s="16">
        <v>19000</v>
      </c>
      <c r="AX46" s="16">
        <f t="shared" si="0"/>
        <v>-2.8752694913611869E-2</v>
      </c>
      <c r="AY46" s="16">
        <f t="shared" si="1"/>
        <v>-2.3902373682186853E-2</v>
      </c>
      <c r="AZ46" s="16">
        <f t="shared" si="2"/>
        <v>-4.8503212314250166E-3</v>
      </c>
      <c r="BA46" s="16">
        <f t="shared" si="3"/>
        <v>0.53488569552989407</v>
      </c>
      <c r="BB46" s="16">
        <f t="shared" si="7"/>
        <v>-0.66986679523019887</v>
      </c>
      <c r="BC46" s="16">
        <f t="shared" si="4"/>
        <v>-2.9229282230113416</v>
      </c>
      <c r="BD46" s="16">
        <f t="shared" si="5"/>
        <v>-9.1099618477523432</v>
      </c>
      <c r="BE46" s="16">
        <f t="shared" si="10"/>
        <v>3.5061794087358109</v>
      </c>
      <c r="BF46" s="16">
        <f t="shared" si="10"/>
        <v>3.5080341962224781</v>
      </c>
      <c r="BG46" s="16">
        <f t="shared" si="10"/>
        <v>3.5038678298429198</v>
      </c>
      <c r="BH46" s="16">
        <f t="shared" si="10"/>
        <v>3.5132359944793512</v>
      </c>
      <c r="BI46" s="16">
        <f t="shared" si="10"/>
        <v>3.4922178651550748</v>
      </c>
      <c r="BJ46" s="16">
        <f t="shared" si="10"/>
        <v>3.5396173126535548</v>
      </c>
      <c r="BK46" s="16">
        <f t="shared" si="10"/>
        <v>3.4338510498093999</v>
      </c>
      <c r="BL46" s="16">
        <f t="shared" si="8"/>
        <v>3.6768927924286237</v>
      </c>
    </row>
    <row r="47" spans="1:64" ht="12.95" customHeight="1">
      <c r="A47" s="38" t="s">
        <v>13</v>
      </c>
      <c r="B47" s="201"/>
      <c r="C47" s="200">
        <v>44118.488913000001</v>
      </c>
      <c r="D47" s="200" t="s">
        <v>127</v>
      </c>
      <c r="E47" s="2">
        <f>(C47-C$7)/C$8</f>
        <v>97.074721768077282</v>
      </c>
      <c r="F47" s="29">
        <v>97</v>
      </c>
      <c r="O47" s="100">
        <f>D$11+D$12*F47+D$13*F47^2</f>
        <v>-6.2226657173697101E-3</v>
      </c>
      <c r="P47" s="15">
        <f>C47-15018.5</f>
        <v>29099.988913000001</v>
      </c>
      <c r="Q47" s="9">
        <f>SUM(H47,I47)</f>
        <v>0</v>
      </c>
      <c r="S47" s="24"/>
      <c r="T47" s="9">
        <f>S47*R47</f>
        <v>0</v>
      </c>
      <c r="U47" s="9">
        <f>C47-(C$7+C$8*F47)</f>
        <v>2.8427000004739966E-2</v>
      </c>
      <c r="Y47" s="137">
        <f>+C47-15018.5</f>
        <v>29099.988913000001</v>
      </c>
      <c r="Z47" s="16">
        <f>F47</f>
        <v>97</v>
      </c>
      <c r="AA47" s="115">
        <f>AB$3+AB$4*Z47+AB$5*Z47^2+AH47</f>
        <v>1.1882342422049807E-3</v>
      </c>
      <c r="AB47" s="115">
        <f>+G47-AA47</f>
        <v>-1.1882342422049807E-3</v>
      </c>
      <c r="AC47" s="147"/>
      <c r="AD47" s="115">
        <f>IF(G47&lt;&gt;"",G47-AH47,9999)</f>
        <v>9999</v>
      </c>
      <c r="AG47" s="115">
        <f>+(G47-AA47)^2*S47</f>
        <v>0</v>
      </c>
      <c r="AH47" s="16">
        <f>$AB$6*($AB$11/AI47*AJ47+$AB$12)</f>
        <v>7.4108999595746908E-3</v>
      </c>
      <c r="AI47" s="16">
        <f>1+$AB$7*COS(AL47)</f>
        <v>1.0652151868107493</v>
      </c>
      <c r="AJ47" s="16">
        <f>SIN(AL47+RADIANS($AB$9))</f>
        <v>0.68558578184351615</v>
      </c>
      <c r="AK47" s="16">
        <f>$AB$7*SIN(AL47)</f>
        <v>-0.47197549515514881</v>
      </c>
      <c r="AL47" s="16">
        <f>2*ATAN(AM47)</f>
        <v>-1.4334908062773741</v>
      </c>
      <c r="AM47" s="16">
        <f>SQRT((1+$AB$7)/(1-$AB$7))*TAN(AN47/2)</f>
        <v>-0.87132608032311976</v>
      </c>
      <c r="AN47" s="115">
        <f>$AU47+$AB$7*SIN(AO47)</f>
        <v>-0.95723316558942506</v>
      </c>
      <c r="AO47" s="115">
        <f>$AU47+$AB$7*SIN(AP47)</f>
        <v>-0.95706264118180862</v>
      </c>
      <c r="AP47" s="115">
        <f>$AU47+$AB$7*SIN(AQ47)</f>
        <v>-0.95644148052344724</v>
      </c>
      <c r="AQ47" s="115">
        <f>$AU47+$AB$7*SIN(AR47)</f>
        <v>-0.95418341839524157</v>
      </c>
      <c r="AR47" s="115">
        <f>$AU47+$AB$7*SIN(AS47)</f>
        <v>-0.94603467449726319</v>
      </c>
      <c r="AS47" s="115">
        <f>$AU47+$AB$7*SIN(AT47)</f>
        <v>-0.9173606212497496</v>
      </c>
      <c r="AT47" s="115">
        <f>$AU47+$AB$7*SIN(AU47)</f>
        <v>-0.82392569374618851</v>
      </c>
      <c r="AU47" s="115">
        <f>RADIANS($AB$9)+$AB$18*(F47-AB$15)</f>
        <v>-0.5677257027853333</v>
      </c>
      <c r="AV47" s="115"/>
      <c r="AW47" s="16">
        <v>20000</v>
      </c>
      <c r="AX47" s="16">
        <f t="shared" si="0"/>
        <v>-2.6306039766116878E-2</v>
      </c>
      <c r="AY47" s="16">
        <f t="shared" si="1"/>
        <v>-2.2519246818351574E-2</v>
      </c>
      <c r="AZ47" s="16">
        <f t="shared" si="2"/>
        <v>-3.7867929477653035E-3</v>
      </c>
      <c r="BA47" s="16">
        <f t="shared" si="3"/>
        <v>0.54702671292677241</v>
      </c>
      <c r="BB47" s="16">
        <f t="shared" si="7"/>
        <v>-0.59511056247810035</v>
      </c>
      <c r="BC47" s="16">
        <f t="shared" si="4"/>
        <v>-2.8263020731210124</v>
      </c>
      <c r="BD47" s="16">
        <f t="shared" si="5"/>
        <v>-6.2907190470187668</v>
      </c>
      <c r="BE47" s="16">
        <f t="shared" si="10"/>
        <v>3.6633328152085314</v>
      </c>
      <c r="BF47" s="16">
        <f t="shared" si="10"/>
        <v>3.6648944581241798</v>
      </c>
      <c r="BG47" s="16">
        <f t="shared" si="10"/>
        <v>3.6611145766190769</v>
      </c>
      <c r="BH47" s="16">
        <f t="shared" si="10"/>
        <v>3.6702778258585336</v>
      </c>
      <c r="BI47" s="16">
        <f t="shared" si="10"/>
        <v>3.6481462381629672</v>
      </c>
      <c r="BJ47" s="16">
        <f t="shared" si="10"/>
        <v>3.702100708857115</v>
      </c>
      <c r="BK47" s="16">
        <f t="shared" si="10"/>
        <v>3.5732494785528948</v>
      </c>
      <c r="BL47" s="16">
        <f t="shared" si="8"/>
        <v>3.9014401391573945</v>
      </c>
    </row>
    <row r="48" spans="1:64" ht="12.95" customHeight="1">
      <c r="A48" s="38" t="s">
        <v>13</v>
      </c>
      <c r="B48" s="201"/>
      <c r="C48" s="200">
        <v>44133.541513000004</v>
      </c>
      <c r="D48" s="200" t="s">
        <v>127</v>
      </c>
      <c r="E48" s="2">
        <f>(C48-C$7)/C$8</f>
        <v>136.64122143425865</v>
      </c>
      <c r="F48" s="29">
        <v>136.5</v>
      </c>
      <c r="O48" s="100">
        <f>D$11+D$12*F48+D$13*F48^2</f>
        <v>-6.3464038812982466E-3</v>
      </c>
      <c r="P48" s="15">
        <f>C48-15018.5</f>
        <v>29115.041513000004</v>
      </c>
      <c r="Q48" s="9">
        <f>SUM(H48,I48)</f>
        <v>0</v>
      </c>
      <c r="S48" s="24"/>
      <c r="T48" s="9">
        <f>S48*R48</f>
        <v>0</v>
      </c>
      <c r="U48" s="9">
        <f>C48-(C$7+C$8*F48)</f>
        <v>5.3726000005553942E-2</v>
      </c>
      <c r="Y48" s="137">
        <f>+C48-15018.5</f>
        <v>29115.041513000004</v>
      </c>
      <c r="Z48" s="16">
        <f>F48</f>
        <v>136.5</v>
      </c>
      <c r="AA48" s="115">
        <f>AB$3+AB$4*Z48+AB$5*Z48^2+AH48</f>
        <v>1.1022232850558594E-3</v>
      </c>
      <c r="AB48" s="115">
        <f>+G48-AA48</f>
        <v>-1.1022232850558594E-3</v>
      </c>
      <c r="AC48" s="147"/>
      <c r="AD48" s="115">
        <f>IF(G48&lt;&gt;"",G48-AH48,9999)</f>
        <v>9999</v>
      </c>
      <c r="AG48" s="115">
        <f>+(G48-AA48)^2*S48</f>
        <v>0</v>
      </c>
      <c r="AH48" s="16">
        <f>$AB$6*($AB$11/AI48*AJ48+$AB$12)</f>
        <v>7.448627166354106E-3</v>
      </c>
      <c r="AI48" s="16">
        <f>1+$AB$7*COS(AL48)</f>
        <v>1.0722469830499535</v>
      </c>
      <c r="AJ48" s="16">
        <f>SIN(AL48+RADIANS($AB$9))</f>
        <v>0.6963668121057478</v>
      </c>
      <c r="AK48" s="16">
        <f>$AB$7*SIN(AL48)</f>
        <v>-0.47095038173664172</v>
      </c>
      <c r="AL48" s="16">
        <f>2*ATAN(AM48)</f>
        <v>-1.4185762386269445</v>
      </c>
      <c r="AM48" s="16">
        <f>SQRT((1+$AB$7)/(1-$AB$7))*TAN(AN48/2)</f>
        <v>-0.85829161125711428</v>
      </c>
      <c r="AN48" s="115">
        <f>$AU48+$AB$7*SIN(AO48)</f>
        <v>-0.94496360184098938</v>
      </c>
      <c r="AO48" s="115">
        <f>$AU48+$AB$7*SIN(AP48)</f>
        <v>-0.94477915616628971</v>
      </c>
      <c r="AP48" s="115">
        <f>$AU48+$AB$7*SIN(AQ48)</f>
        <v>-0.94411876036609732</v>
      </c>
      <c r="AQ48" s="115">
        <f>$AU48+$AB$7*SIN(AR48)</f>
        <v>-0.94175917710734169</v>
      </c>
      <c r="AR48" s="115">
        <f>$AU48+$AB$7*SIN(AS48)</f>
        <v>-0.93339013333221466</v>
      </c>
      <c r="AS48" s="115">
        <f>$AU48+$AB$7*SIN(AT48)</f>
        <v>-0.90443657054685678</v>
      </c>
      <c r="AT48" s="115">
        <f>$AU48+$AB$7*SIN(AU48)</f>
        <v>-0.81148297755711662</v>
      </c>
      <c r="AU48" s="115">
        <f>RADIANS($AB$9)+$AB$18*(F48-AB$15)</f>
        <v>-0.55885608258954678</v>
      </c>
      <c r="AV48" s="115"/>
      <c r="AW48" s="16">
        <v>21000</v>
      </c>
      <c r="AX48" s="16">
        <f t="shared" si="0"/>
        <v>-2.3499925733732031E-2</v>
      </c>
      <c r="AY48" s="16">
        <f t="shared" si="1"/>
        <v>-2.0903148775335251E-2</v>
      </c>
      <c r="AZ48" s="16">
        <f t="shared" si="2"/>
        <v>-2.5967769583967802E-3</v>
      </c>
      <c r="BA48" s="16">
        <f t="shared" si="3"/>
        <v>0.56442723368455217</v>
      </c>
      <c r="BB48" s="16">
        <f t="shared" si="7"/>
        <v>-0.51017829890008703</v>
      </c>
      <c r="BC48" s="16">
        <f t="shared" si="4"/>
        <v>-2.7242909402461088</v>
      </c>
      <c r="BD48" s="16">
        <f t="shared" si="5"/>
        <v>-4.7229424102037703</v>
      </c>
      <c r="BE48" s="16">
        <f t="shared" si="10"/>
        <v>3.8248463791655323</v>
      </c>
      <c r="BF48" s="16">
        <f t="shared" si="10"/>
        <v>3.8257741417819133</v>
      </c>
      <c r="BG48" s="16">
        <f t="shared" si="10"/>
        <v>3.8232639865386799</v>
      </c>
      <c r="BH48" s="16">
        <f t="shared" si="10"/>
        <v>3.830067372209546</v>
      </c>
      <c r="BI48" s="16">
        <f t="shared" si="10"/>
        <v>3.8117139272915197</v>
      </c>
      <c r="BJ48" s="16">
        <f t="shared" si="10"/>
        <v>3.8618810888265052</v>
      </c>
      <c r="BK48" s="16">
        <f t="shared" si="10"/>
        <v>3.7291263623181181</v>
      </c>
      <c r="BL48" s="16">
        <f t="shared" si="8"/>
        <v>4.1259874858861654</v>
      </c>
    </row>
    <row r="49" spans="1:64" ht="12.95" customHeight="1">
      <c r="A49" s="38" t="s">
        <v>57</v>
      </c>
      <c r="B49" s="201"/>
      <c r="C49" s="200">
        <v>44135.334000000003</v>
      </c>
      <c r="D49" s="200"/>
      <c r="E49" s="2">
        <f>(C49-C$7)/C$8</f>
        <v>141.35286170152639</v>
      </c>
      <c r="F49" s="28">
        <f>ROUND(2*E49,0)/2</f>
        <v>141.5</v>
      </c>
      <c r="O49" s="100">
        <f>D$11+D$12*F49+D$13*F49^2</f>
        <v>-6.3620410219796938E-3</v>
      </c>
      <c r="P49" s="15">
        <f>C49-15018.5</f>
        <v>29116.834000000003</v>
      </c>
      <c r="Q49" s="9">
        <f>SUM(H49,I49)</f>
        <v>0</v>
      </c>
      <c r="S49" s="24"/>
      <c r="T49" s="9">
        <f>S49*R49</f>
        <v>0</v>
      </c>
      <c r="U49" s="9">
        <f>C49-(C$7+C$8*F49)</f>
        <v>-5.5976999996346422E-2</v>
      </c>
      <c r="Y49" s="137">
        <f>+C49-15018.5</f>
        <v>29116.834000000003</v>
      </c>
      <c r="Z49" s="16">
        <f>F49</f>
        <v>141.5</v>
      </c>
      <c r="AA49" s="115">
        <f>AB$3+AB$4*Z49+AB$5*Z49^2+AH49</f>
        <v>1.0912994114680085E-3</v>
      </c>
      <c r="AB49" s="115">
        <f>+G49-AA49</f>
        <v>-1.0912994114680085E-3</v>
      </c>
      <c r="AC49" s="147"/>
      <c r="AD49" s="115">
        <f>IF(G49&lt;&gt;"",G49-AH49,9999)</f>
        <v>9999</v>
      </c>
      <c r="AG49" s="115">
        <f>+(G49-AA49)^2*S49</f>
        <v>0</v>
      </c>
      <c r="AH49" s="16">
        <f>$AB$6*($AB$11/AI49*AJ49+$AB$12)</f>
        <v>7.4533404334477023E-3</v>
      </c>
      <c r="AI49" s="16">
        <f>1+$AB$7*COS(AL49)</f>
        <v>1.0731426019334755</v>
      </c>
      <c r="AJ49" s="16">
        <f>SIN(AL49+RADIANS($AB$9))</f>
        <v>0.69773059432641094</v>
      </c>
      <c r="AK49" s="16">
        <f>$AB$7*SIN(AL49)</f>
        <v>-0.47081211581703153</v>
      </c>
      <c r="AL49" s="16">
        <f>2*ATAN(AM49)</f>
        <v>-1.416674233363733</v>
      </c>
      <c r="AM49" s="16">
        <f>SQRT((1+$AB$7)/(1-$AB$7))*TAN(AN49/2)</f>
        <v>-0.85664138523595568</v>
      </c>
      <c r="AN49" s="115">
        <f>$AU49+$AB$7*SIN(AO49)</f>
        <v>-0.9434046905455431</v>
      </c>
      <c r="AO49" s="115">
        <f>$AU49+$AB$7*SIN(AP49)</f>
        <v>-0.9432184321309558</v>
      </c>
      <c r="AP49" s="115">
        <f>$AU49+$AB$7*SIN(AQ49)</f>
        <v>-0.94255298287096789</v>
      </c>
      <c r="AQ49" s="115">
        <f>$AU49+$AB$7*SIN(AR49)</f>
        <v>-0.94018047982031605</v>
      </c>
      <c r="AR49" s="115">
        <f>$AU49+$AB$7*SIN(AS49)</f>
        <v>-0.93178381703182922</v>
      </c>
      <c r="AS49" s="115">
        <f>$AU49+$AB$7*SIN(AT49)</f>
        <v>-0.9027963192656141</v>
      </c>
      <c r="AT49" s="115">
        <f>$AU49+$AB$7*SIN(AU49)</f>
        <v>-0.80990652726455958</v>
      </c>
      <c r="AU49" s="115">
        <f>RADIANS($AB$9)+$AB$18*(F49-AB$15)</f>
        <v>-0.55773334585590328</v>
      </c>
      <c r="AV49" s="115"/>
      <c r="AW49" s="16">
        <v>22000</v>
      </c>
      <c r="AX49" s="16">
        <f t="shared" si="0"/>
        <v>-2.0346468695538498E-2</v>
      </c>
      <c r="AY49" s="16">
        <f t="shared" si="1"/>
        <v>-1.905407955313785E-2</v>
      </c>
      <c r="AZ49" s="16">
        <f t="shared" si="2"/>
        <v>-1.2923891424006487E-3</v>
      </c>
      <c r="BA49" s="16">
        <f t="shared" si="3"/>
        <v>0.58817209251182279</v>
      </c>
      <c r="BB49" s="16">
        <f t="shared" si="7"/>
        <v>-0.41300719766685279</v>
      </c>
      <c r="BC49" s="16">
        <f t="shared" si="4"/>
        <v>-2.6146524267221518</v>
      </c>
      <c r="BD49" s="16">
        <f t="shared" si="5"/>
        <v>-3.7072644017048271</v>
      </c>
      <c r="BE49" s="16">
        <f t="shared" si="10"/>
        <v>3.9922568143765567</v>
      </c>
      <c r="BF49" s="16">
        <f t="shared" si="10"/>
        <v>3.992620898798295</v>
      </c>
      <c r="BG49" s="16">
        <f t="shared" si="10"/>
        <v>3.9914624811811206</v>
      </c>
      <c r="BH49" s="16">
        <f t="shared" si="10"/>
        <v>3.9951535814592516</v>
      </c>
      <c r="BI49" s="16">
        <f t="shared" si="10"/>
        <v>3.9834459687425001</v>
      </c>
      <c r="BJ49" s="16">
        <f t="shared" si="10"/>
        <v>4.0211408788295646</v>
      </c>
      <c r="BK49" s="16">
        <f t="shared" si="10"/>
        <v>3.9049296454590681</v>
      </c>
      <c r="BL49" s="16">
        <f t="shared" si="8"/>
        <v>4.3505348326149367</v>
      </c>
    </row>
    <row r="50" spans="1:64" ht="12.95" customHeight="1">
      <c r="A50" s="38" t="s">
        <v>133</v>
      </c>
      <c r="B50" s="38" t="s">
        <v>92</v>
      </c>
      <c r="C50" s="200">
        <v>44142.421999999999</v>
      </c>
      <c r="D50" s="200" t="s">
        <v>126</v>
      </c>
      <c r="E50" s="28">
        <f>(C50-C$7)/C$8</f>
        <v>159.98401842087645</v>
      </c>
      <c r="F50" s="28">
        <f>ROUND(2*E50,0)/2</f>
        <v>160</v>
      </c>
      <c r="G50" s="9">
        <f>C50-(C$7+C$8*F50)</f>
        <v>-6.0799999992013909E-3</v>
      </c>
      <c r="H50" s="2">
        <f>G50</f>
        <v>-6.0799999992013909E-3</v>
      </c>
      <c r="O50" s="100">
        <f>D$11+D$12*F50+D$13*F50^2</f>
        <v>-6.4198478003909742E-3</v>
      </c>
      <c r="P50" s="15">
        <f>C50-15018.5</f>
        <v>29123.921999999999</v>
      </c>
      <c r="Q50" s="9">
        <f>SUM(H50,I50)</f>
        <v>-6.0799999992013909E-3</v>
      </c>
      <c r="R50" s="2">
        <f>(O50-H50)^2</f>
        <v>1.1549652797339455E-7</v>
      </c>
      <c r="S50" s="24">
        <v>0.1</v>
      </c>
      <c r="T50" s="9">
        <f>S50*R50</f>
        <v>1.1549652797339456E-8</v>
      </c>
      <c r="Y50" s="137">
        <f>+C50-15018.5</f>
        <v>29123.921999999999</v>
      </c>
      <c r="Z50" s="16">
        <f>F50</f>
        <v>160</v>
      </c>
      <c r="AA50" s="115">
        <f>AB$3+AB$4*Z50+AB$5*Z50^2+AH50</f>
        <v>1.0508080593725124E-3</v>
      </c>
      <c r="AB50" s="115">
        <f>+G50-AA50</f>
        <v>-7.1308080585739033E-3</v>
      </c>
      <c r="AC50" s="147">
        <f>G50-(AB$3+AB$4*Z50+AB$5*Z50^2)</f>
        <v>3.3984780118958332E-4</v>
      </c>
      <c r="AD50" s="115">
        <f>IF(G50&lt;&gt;"",G50-AH50,9999)</f>
        <v>-1.3550655858964877E-2</v>
      </c>
      <c r="AG50" s="115">
        <f>+(G50-AA50)^2*S50</f>
        <v>5.0848423568222521E-6</v>
      </c>
      <c r="AH50" s="16">
        <f>$AB$6*($AB$11/AI50*AJ50+$AB$12)</f>
        <v>7.4706558597634866E-3</v>
      </c>
      <c r="AI50" s="16">
        <f>1+$AB$7*COS(AL50)</f>
        <v>1.0764671305992066</v>
      </c>
      <c r="AJ50" s="16">
        <f>SIN(AL50+RADIANS($AB$9))</f>
        <v>0.70277436660803949</v>
      </c>
      <c r="AK50" s="16">
        <f>$AB$7*SIN(AL50)</f>
        <v>-0.47028360226105342</v>
      </c>
      <c r="AL50" s="16">
        <f>2*ATAN(AM50)</f>
        <v>-1.4096090331452351</v>
      </c>
      <c r="AM50" s="16">
        <f>SQRT((1+$AB$7)/(1-$AB$7))*TAN(AN50/2)</f>
        <v>-0.85053489530686865</v>
      </c>
      <c r="AN50" s="115">
        <f>$AU50+$AB$7*SIN(AO50)</f>
        <v>-0.93762531500546942</v>
      </c>
      <c r="AO50" s="115">
        <f>$AU50+$AB$7*SIN(AP50)</f>
        <v>-0.93743225070624692</v>
      </c>
      <c r="AP50" s="115">
        <f>$AU50+$AB$7*SIN(AQ50)</f>
        <v>-0.93674793783196364</v>
      </c>
      <c r="AQ50" s="115">
        <f>$AU50+$AB$7*SIN(AR50)</f>
        <v>-0.93432751335518904</v>
      </c>
      <c r="AR50" s="115">
        <f>$AU50+$AB$7*SIN(AS50)</f>
        <v>-0.92582922093261855</v>
      </c>
      <c r="AS50" s="115">
        <f>$AU50+$AB$7*SIN(AT50)</f>
        <v>-0.89671903107397022</v>
      </c>
      <c r="AT50" s="115">
        <f>$AU50+$AB$7*SIN(AU50)</f>
        <v>-0.80407090174956597</v>
      </c>
      <c r="AU50" s="115">
        <f>RADIANS($AB$9)+$AB$18*(F50-AB$15)</f>
        <v>-0.55357921994142067</v>
      </c>
      <c r="AV50" s="115"/>
      <c r="AW50" s="16">
        <v>23000</v>
      </c>
      <c r="AX50" s="16">
        <f t="shared" si="0"/>
        <v>-1.6860265850804301E-2</v>
      </c>
      <c r="AY50" s="16">
        <f t="shared" si="1"/>
        <v>-1.6972039151759384E-2</v>
      </c>
      <c r="AZ50" s="16">
        <f t="shared" si="2"/>
        <v>1.1177330095508434E-4</v>
      </c>
      <c r="BA50" s="16">
        <f t="shared" si="3"/>
        <v>0.6199129996392041</v>
      </c>
      <c r="BB50" s="16">
        <f t="shared" si="7"/>
        <v>-0.30069520941818445</v>
      </c>
      <c r="BC50" s="16">
        <f t="shared" si="4"/>
        <v>-2.4943203700675958</v>
      </c>
      <c r="BD50" s="16">
        <f t="shared" si="5"/>
        <v>-2.9812501674760088</v>
      </c>
      <c r="BE50" s="16">
        <f t="shared" ref="BE50:BK65" si="11">$BL50+$AB$7*SIN(BF50)</f>
        <v>4.1675818494403449</v>
      </c>
      <c r="BF50" s="16">
        <f t="shared" si="11"/>
        <v>4.1676586660470587</v>
      </c>
      <c r="BG50" s="16">
        <f t="shared" si="11"/>
        <v>4.1673476158006499</v>
      </c>
      <c r="BH50" s="16">
        <f t="shared" si="11"/>
        <v>4.1686081259819554</v>
      </c>
      <c r="BI50" s="16">
        <f t="shared" si="11"/>
        <v>4.1635160912214699</v>
      </c>
      <c r="BJ50" s="16">
        <f t="shared" si="11"/>
        <v>4.1843570755660009</v>
      </c>
      <c r="BK50" s="16">
        <f t="shared" si="11"/>
        <v>4.103106767698522</v>
      </c>
      <c r="BL50" s="16">
        <f t="shared" si="8"/>
        <v>4.5750821793437071</v>
      </c>
    </row>
    <row r="51" spans="1:64" ht="12.95" customHeight="1">
      <c r="A51" s="38" t="s">
        <v>13</v>
      </c>
      <c r="B51" s="201"/>
      <c r="C51" s="200">
        <v>44143.442412999997</v>
      </c>
      <c r="D51" s="200" t="s">
        <v>127</v>
      </c>
      <c r="E51" s="2">
        <f>(C51-C$7)/C$8</f>
        <v>162.66622419421762</v>
      </c>
      <c r="F51" s="29">
        <v>162.5</v>
      </c>
      <c r="O51" s="100">
        <f>D$11+D$12*F51+D$13*F51^2</f>
        <v>-6.4276534117098565E-3</v>
      </c>
      <c r="P51" s="15">
        <f>C51-15018.5</f>
        <v>29124.942412999997</v>
      </c>
      <c r="Q51" s="9">
        <f>SUM(H51,I51)</f>
        <v>0</v>
      </c>
      <c r="S51" s="24"/>
      <c r="T51" s="9">
        <f>S51*R51</f>
        <v>0</v>
      </c>
      <c r="U51" s="9">
        <f>C51-(C$7+C$8*F51)</f>
        <v>6.3238000002456829E-2</v>
      </c>
      <c r="Y51" s="137">
        <f>+C51-15018.5</f>
        <v>29124.942412999997</v>
      </c>
      <c r="Z51" s="16">
        <f>F51</f>
        <v>162.5</v>
      </c>
      <c r="AA51" s="115">
        <f>AB$3+AB$4*Z51+AB$5*Z51^2+AH51</f>
        <v>1.0453273428873925E-3</v>
      </c>
      <c r="AB51" s="115">
        <f>+G51-AA51</f>
        <v>-1.0453273428873925E-3</v>
      </c>
      <c r="AC51" s="147"/>
      <c r="AD51" s="115">
        <f>IF(G51&lt;&gt;"",G51-AH51,9999)</f>
        <v>9999</v>
      </c>
      <c r="AG51" s="115">
        <f>+(G51-AA51)^2*S51</f>
        <v>0</v>
      </c>
      <c r="AH51" s="16">
        <f>$AB$6*($AB$11/AI51*AJ51+$AB$12)</f>
        <v>7.472980754597249E-3</v>
      </c>
      <c r="AI51" s="16">
        <f>1+$AB$7*COS(AL51)</f>
        <v>1.0769176856771692</v>
      </c>
      <c r="AJ51" s="16">
        <f>SIN(AL51+RADIANS($AB$9))</f>
        <v>0.70345566598086418</v>
      </c>
      <c r="AK51" s="16">
        <f>$AB$7*SIN(AL51)</f>
        <v>-0.4702101213795562</v>
      </c>
      <c r="AL51" s="16">
        <f>2*ATAN(AM51)</f>
        <v>-1.4086509086364378</v>
      </c>
      <c r="AM51" s="16">
        <f>SQRT((1+$AB$7)/(1-$AB$7))*TAN(AN51/2)</f>
        <v>-0.84970961102125431</v>
      </c>
      <c r="AN51" s="115">
        <f>$AU51+$AB$7*SIN(AO51)</f>
        <v>-0.93684293787331818</v>
      </c>
      <c r="AO51" s="115">
        <f>$AU51+$AB$7*SIN(AP51)</f>
        <v>-0.93664894194284609</v>
      </c>
      <c r="AP51" s="115">
        <f>$AU51+$AB$7*SIN(AQ51)</f>
        <v>-0.93596206012834315</v>
      </c>
      <c r="AQ51" s="115">
        <f>$AU51+$AB$7*SIN(AR51)</f>
        <v>-0.93353514636002011</v>
      </c>
      <c r="AR51" s="115">
        <f>$AU51+$AB$7*SIN(AS51)</f>
        <v>-0.92502318986250076</v>
      </c>
      <c r="AS51" s="115">
        <f>$AU51+$AB$7*SIN(AT51)</f>
        <v>-0.89589676831113652</v>
      </c>
      <c r="AT51" s="115">
        <f>$AU51+$AB$7*SIN(AU51)</f>
        <v>-0.80328197152304981</v>
      </c>
      <c r="AU51" s="115">
        <f>RADIANS($AB$9)+$AB$18*(F51-AB$15)</f>
        <v>-0.55301785157459893</v>
      </c>
      <c r="AV51" s="115"/>
      <c r="AW51" s="16">
        <v>24000</v>
      </c>
      <c r="AX51" s="16">
        <f t="shared" si="0"/>
        <v>-1.3060774483709847E-2</v>
      </c>
      <c r="AY51" s="16">
        <f t="shared" si="1"/>
        <v>-1.4657027571199813E-2</v>
      </c>
      <c r="AZ51" s="16">
        <f t="shared" si="2"/>
        <v>1.5962530874899649E-3</v>
      </c>
      <c r="BA51" s="16">
        <f t="shared" si="3"/>
        <v>0.66217777503241859</v>
      </c>
      <c r="BB51" s="16">
        <f t="shared" si="7"/>
        <v>-0.16919531303036436</v>
      </c>
      <c r="BC51" s="16">
        <f t="shared" si="4"/>
        <v>-2.3589120085529234</v>
      </c>
      <c r="BD51" s="16">
        <f t="shared" si="5"/>
        <v>-2.4235222918942285</v>
      </c>
      <c r="BE51" s="16">
        <f t="shared" si="11"/>
        <v>4.3535217638193329</v>
      </c>
      <c r="BF51" s="16">
        <f t="shared" si="11"/>
        <v>4.3535262754388722</v>
      </c>
      <c r="BG51" s="16">
        <f t="shared" si="11"/>
        <v>4.3534993151680039</v>
      </c>
      <c r="BH51" s="16">
        <f t="shared" si="11"/>
        <v>4.3536604515888655</v>
      </c>
      <c r="BI51" s="16">
        <f t="shared" si="11"/>
        <v>4.3526983969275674</v>
      </c>
      <c r="BJ51" s="16">
        <f t="shared" si="11"/>
        <v>4.3584794020489133</v>
      </c>
      <c r="BK51" s="16">
        <f t="shared" si="11"/>
        <v>4.3249817781649949</v>
      </c>
      <c r="BL51" s="16">
        <f t="shared" si="8"/>
        <v>4.7996295260724775</v>
      </c>
    </row>
    <row r="52" spans="1:64" ht="12.95" customHeight="1">
      <c r="A52" s="38" t="s">
        <v>57</v>
      </c>
      <c r="B52" s="201" t="s">
        <v>95</v>
      </c>
      <c r="C52" s="200">
        <v>44143.487000000001</v>
      </c>
      <c r="D52" s="200"/>
      <c r="E52" s="2">
        <f>(C52-C$7)/C$8</f>
        <v>162.78342331734402</v>
      </c>
      <c r="F52" s="28">
        <f>ROUND(2*E52,0)/2</f>
        <v>163</v>
      </c>
      <c r="O52" s="100">
        <f>D$11+D$12*F52+D$13*F52^2</f>
        <v>-6.4292143592452481E-3</v>
      </c>
      <c r="P52" s="15">
        <f>C52-15018.5</f>
        <v>29124.987000000001</v>
      </c>
      <c r="Q52" s="9">
        <f>SUM(H52,I52)</f>
        <v>0</v>
      </c>
      <c r="S52" s="24"/>
      <c r="T52" s="9">
        <f>S52*R52</f>
        <v>0</v>
      </c>
      <c r="U52" s="9">
        <f>C52-(C$7+C$8*F52)</f>
        <v>-8.2393999997293577E-2</v>
      </c>
      <c r="Y52" s="137">
        <f>+C52-15018.5</f>
        <v>29124.987000000001</v>
      </c>
      <c r="Z52" s="16">
        <f>F52</f>
        <v>163</v>
      </c>
      <c r="AA52" s="115">
        <f>AB$3+AB$4*Z52+AB$5*Z52^2+AH52</f>
        <v>1.044230942720382E-3</v>
      </c>
      <c r="AB52" s="115">
        <f>+G52-AA52</f>
        <v>-1.044230942720382E-3</v>
      </c>
      <c r="AC52" s="147"/>
      <c r="AD52" s="115">
        <f>IF(G52&lt;&gt;"",G52-AH52,9999)</f>
        <v>9999</v>
      </c>
      <c r="AG52" s="115">
        <f>+(G52-AA52)^2*S52</f>
        <v>0</v>
      </c>
      <c r="AH52" s="16">
        <f>$AB$6*($AB$11/AI52*AJ52+$AB$12)</f>
        <v>7.47344530196563E-3</v>
      </c>
      <c r="AI52" s="16">
        <f>1+$AB$7*COS(AL52)</f>
        <v>1.0770078336192002</v>
      </c>
      <c r="AJ52" s="16">
        <f>SIN(AL52+RADIANS($AB$9))</f>
        <v>0.70359191697494139</v>
      </c>
      <c r="AK52" s="16">
        <f>$AB$7*SIN(AL52)</f>
        <v>-0.47019536596928135</v>
      </c>
      <c r="AL52" s="16">
        <f>2*ATAN(AM52)</f>
        <v>-1.4084591872078251</v>
      </c>
      <c r="AM52" s="16">
        <f>SQRT((1+$AB$7)/(1-$AB$7))*TAN(AN52/2)</f>
        <v>-0.84954455169969789</v>
      </c>
      <c r="AN52" s="115">
        <f>$AU52+$AB$7*SIN(AO52)</f>
        <v>-0.93668642292722581</v>
      </c>
      <c r="AO52" s="115">
        <f>$AU52+$AB$7*SIN(AP52)</f>
        <v>-0.93649224033024958</v>
      </c>
      <c r="AP52" s="115">
        <f>$AU52+$AB$7*SIN(AQ52)</f>
        <v>-0.93580484416723131</v>
      </c>
      <c r="AQ52" s="115">
        <f>$AU52+$AB$7*SIN(AR52)</f>
        <v>-0.93337663217735445</v>
      </c>
      <c r="AR52" s="115">
        <f>$AU52+$AB$7*SIN(AS52)</f>
        <v>-0.92486194490120777</v>
      </c>
      <c r="AS52" s="115">
        <f>$AU52+$AB$7*SIN(AT52)</f>
        <v>-0.89573228701173746</v>
      </c>
      <c r="AT52" s="115">
        <f>$AU52+$AB$7*SIN(AU52)</f>
        <v>-0.80312417601143005</v>
      </c>
      <c r="AU52" s="115">
        <f>RADIANS($AB$9)+$AB$18*(F52-AB$15)</f>
        <v>-0.5529055779012344</v>
      </c>
      <c r="AV52" s="115"/>
      <c r="AW52" s="16">
        <v>25000</v>
      </c>
      <c r="AX52" s="16">
        <f t="shared" si="0"/>
        <v>-8.9775497620151242E-3</v>
      </c>
      <c r="AY52" s="16">
        <f t="shared" si="1"/>
        <v>-1.2109044811459205E-2</v>
      </c>
      <c r="AZ52" s="16">
        <f t="shared" si="2"/>
        <v>3.131495049444081E-3</v>
      </c>
      <c r="BA52" s="16">
        <f t="shared" si="3"/>
        <v>0.71886268307163714</v>
      </c>
      <c r="BB52" s="16">
        <f t="shared" si="7"/>
        <v>-1.302370719820593E-2</v>
      </c>
      <c r="BC52" s="16">
        <f t="shared" si="4"/>
        <v>-2.201922930362743</v>
      </c>
      <c r="BD52" s="16">
        <f t="shared" si="5"/>
        <v>-1.969441493387287</v>
      </c>
      <c r="BE52" s="16">
        <f t="shared" si="11"/>
        <v>4.5537034434454906</v>
      </c>
      <c r="BF52" s="16">
        <f t="shared" si="11"/>
        <v>4.5537034014580042</v>
      </c>
      <c r="BG52" s="16">
        <f t="shared" si="11"/>
        <v>4.5537039591329904</v>
      </c>
      <c r="BH52" s="16">
        <f t="shared" si="11"/>
        <v>4.5536965522897104</v>
      </c>
      <c r="BI52" s="16">
        <f t="shared" si="11"/>
        <v>4.5537949553568486</v>
      </c>
      <c r="BJ52" s="16">
        <f t="shared" si="11"/>
        <v>4.5524925292274911</v>
      </c>
      <c r="BK52" s="16">
        <f t="shared" si="11"/>
        <v>4.5706888548781182</v>
      </c>
      <c r="BL52" s="16">
        <f t="shared" si="8"/>
        <v>5.0241768728012488</v>
      </c>
    </row>
    <row r="53" spans="1:64" ht="12.95" customHeight="1">
      <c r="A53" s="38" t="s">
        <v>59</v>
      </c>
      <c r="B53" s="201" t="s">
        <v>95</v>
      </c>
      <c r="C53" s="200">
        <v>44396.514000000003</v>
      </c>
      <c r="D53" s="200"/>
      <c r="E53" s="2">
        <f>(C53-C$7)/C$8</f>
        <v>827.87734138021335</v>
      </c>
      <c r="F53" s="28">
        <f>ROUND(2*E53,0)/2</f>
        <v>828</v>
      </c>
      <c r="O53" s="100">
        <f>D$11+D$12*F53+D$13*F53^2</f>
        <v>-8.4537230100013381E-3</v>
      </c>
      <c r="P53" s="15">
        <f>C53-15018.5</f>
        <v>29378.014000000003</v>
      </c>
      <c r="Q53" s="9">
        <f>SUM(H53,I53)</f>
        <v>0</v>
      </c>
      <c r="S53" s="24"/>
      <c r="T53" s="9">
        <f>S53*R53</f>
        <v>0</v>
      </c>
      <c r="U53" s="9">
        <f>C53-(C$7+C$8*F53)</f>
        <v>-4.6663999994052574E-2</v>
      </c>
      <c r="Y53" s="137">
        <f>+C53-15018.5</f>
        <v>29378.014000000003</v>
      </c>
      <c r="Z53" s="16">
        <f>F53</f>
        <v>828</v>
      </c>
      <c r="AA53" s="115">
        <f>AB$3+AB$4*Z53+AB$5*Z53^2+AH53</f>
        <v>-5.121993183214036E-4</v>
      </c>
      <c r="AB53" s="115">
        <f>+G53-AA53</f>
        <v>5.121993183214036E-4</v>
      </c>
      <c r="AC53" s="147"/>
      <c r="AD53" s="115">
        <f>IF(G53&lt;&gt;"",G53-AH53,9999)</f>
        <v>9999</v>
      </c>
      <c r="AG53" s="115">
        <f>+(G53-AA53)^2*S53</f>
        <v>0</v>
      </c>
      <c r="AH53" s="16">
        <f>$AB$6*($AB$11/AI53*AJ53+$AB$12)</f>
        <v>7.9415236916799345E-3</v>
      </c>
      <c r="AI53" s="16">
        <f>1+$AB$7*COS(AL53)</f>
        <v>1.206652745175862</v>
      </c>
      <c r="AJ53" s="16">
        <f>SIN(AL53+RADIANS($AB$9))</f>
        <v>0.87562381296963787</v>
      </c>
      <c r="AK53" s="16">
        <f>$AB$7*SIN(AL53)</f>
        <v>-0.42931169507595418</v>
      </c>
      <c r="AL53" s="16">
        <f>2*ATAN(AM53)</f>
        <v>-1.1221729916152305</v>
      </c>
      <c r="AM53" s="16">
        <f>SQRT((1+$AB$7)/(1-$AB$7))*TAN(AN53/2)</f>
        <v>-0.62846412741971125</v>
      </c>
      <c r="AN53" s="115">
        <f>$AU53+$AB$7*SIN(AO53)</f>
        <v>-0.71620012626013518</v>
      </c>
      <c r="AO53" s="115">
        <f>$AU53+$AB$7*SIN(AP53)</f>
        <v>-0.71567625749270158</v>
      </c>
      <c r="AP53" s="115">
        <f>$AU53+$AB$7*SIN(AQ53)</f>
        <v>-0.7142202076929256</v>
      </c>
      <c r="AQ53" s="115">
        <f>$AU53+$AB$7*SIN(AR53)</f>
        <v>-0.71018284788634034</v>
      </c>
      <c r="AR53" s="115">
        <f>$AU53+$AB$7*SIN(AS53)</f>
        <v>-0.69906040483624843</v>
      </c>
      <c r="AS53" s="115">
        <f>$AU53+$AB$7*SIN(AT53)</f>
        <v>-0.66894005526700684</v>
      </c>
      <c r="AT53" s="115">
        <f>$AU53+$AB$7*SIN(AU53)</f>
        <v>-0.59069433936918625</v>
      </c>
      <c r="AU53" s="115">
        <f>RADIANS($AB$9)+$AB$18*(F53-AB$15)</f>
        <v>-0.40358159232660196</v>
      </c>
      <c r="AV53" s="115"/>
      <c r="AW53" s="16">
        <v>26000</v>
      </c>
      <c r="AX53" s="16">
        <f t="shared" si="0"/>
        <v>-4.6594811923619849E-3</v>
      </c>
      <c r="AY53" s="16">
        <f t="shared" si="1"/>
        <v>-9.3280908725375256E-3</v>
      </c>
      <c r="AZ53" s="16">
        <f t="shared" si="2"/>
        <v>4.6686096801755407E-3</v>
      </c>
      <c r="BA53" s="16">
        <f t="shared" si="3"/>
        <v>0.79601424353626571</v>
      </c>
      <c r="BB53" s="16">
        <f t="shared" si="7"/>
        <v>0.17477989262842292</v>
      </c>
      <c r="BC53" s="16">
        <f t="shared" si="4"/>
        <v>-2.0132166395691242</v>
      </c>
      <c r="BD53" s="16">
        <f t="shared" si="5"/>
        <v>-1.5802803833335524</v>
      </c>
      <c r="BE53" s="16">
        <f t="shared" si="11"/>
        <v>4.7731435383001193</v>
      </c>
      <c r="BF53" s="16">
        <f t="shared" si="11"/>
        <v>4.7731435403529456</v>
      </c>
      <c r="BG53" s="16">
        <f t="shared" si="11"/>
        <v>4.7731436113130119</v>
      </c>
      <c r="BH53" s="16">
        <f t="shared" si="11"/>
        <v>4.7731460641396914</v>
      </c>
      <c r="BI53" s="16">
        <f t="shared" si="11"/>
        <v>4.7732307885638114</v>
      </c>
      <c r="BJ53" s="16">
        <f t="shared" si="11"/>
        <v>4.7760882517045653</v>
      </c>
      <c r="BK53" s="16">
        <f t="shared" si="11"/>
        <v>4.8391655676694736</v>
      </c>
      <c r="BL53" s="16">
        <f t="shared" si="8"/>
        <v>5.2487242195300201</v>
      </c>
    </row>
    <row r="54" spans="1:64" ht="12.95" customHeight="1">
      <c r="A54" s="38" t="s">
        <v>135</v>
      </c>
      <c r="B54" s="38" t="s">
        <v>95</v>
      </c>
      <c r="C54" s="200">
        <v>44812.571000000004</v>
      </c>
      <c r="D54" s="200" t="s">
        <v>127</v>
      </c>
      <c r="E54" s="28">
        <f>(C54-C$7)/C$8</f>
        <v>1921.5036352835582</v>
      </c>
      <c r="F54" s="28">
        <f>ROUND(2*E54,0)/2</f>
        <v>1921.5</v>
      </c>
      <c r="G54" s="9">
        <f>C54-(C$7+C$8*F54)</f>
        <v>1.3830000098096207E-3</v>
      </c>
      <c r="I54" s="2">
        <f>G54</f>
        <v>1.3830000098096207E-3</v>
      </c>
      <c r="O54" s="100">
        <f>D$11+D$12*F54+D$13*F54^2</f>
        <v>-1.1558753440768937E-2</v>
      </c>
      <c r="P54" s="15">
        <f>C54-15018.5</f>
        <v>29794.071000000004</v>
      </c>
      <c r="Q54" s="9">
        <f>SUM(H54,I54)</f>
        <v>1.3830000098096207E-3</v>
      </c>
      <c r="R54" s="2">
        <f>(O54-H54)^2</f>
        <v>1.3360478110448773E-4</v>
      </c>
      <c r="S54" s="24">
        <v>0.1</v>
      </c>
      <c r="T54" s="9">
        <f>S54*R54</f>
        <v>1.3360478110448775E-5</v>
      </c>
      <c r="Y54" s="137">
        <f>+C54-15018.5</f>
        <v>29794.071000000004</v>
      </c>
      <c r="Z54" s="16">
        <f>F54</f>
        <v>1921.5</v>
      </c>
      <c r="AA54" s="115">
        <f>AB$3+AB$4*Z54+AB$5*Z54^2+AH54</f>
        <v>-3.7909187446404794E-3</v>
      </c>
      <c r="AB54" s="115">
        <f>+G54-AA54</f>
        <v>5.1739187544501001E-3</v>
      </c>
      <c r="AC54" s="147">
        <f>G54-(AB$3+AB$4*Z54+AB$5*Z54^2)</f>
        <v>1.2941753450578557E-2</v>
      </c>
      <c r="AD54" s="115">
        <f>IF(G54&lt;&gt;"",G54-AH54,9999)</f>
        <v>-6.3848346863188367E-3</v>
      </c>
      <c r="AG54" s="115">
        <f>+(G54-AA54)^2*S54</f>
        <v>2.6769435277650475E-6</v>
      </c>
      <c r="AH54" s="16">
        <f>$AB$6*($AB$11/AI54*AJ54+$AB$12)</f>
        <v>7.7678346961284573E-3</v>
      </c>
      <c r="AI54" s="16">
        <f>1+$AB$7*COS(AL54)</f>
        <v>1.4197816526048743</v>
      </c>
      <c r="AJ54" s="16">
        <f>SIN(AL54+RADIANS($AB$9))</f>
        <v>0.99215154788125293</v>
      </c>
      <c r="AK54" s="16">
        <f>$AB$7*SIN(AL54)</f>
        <v>-0.22538245884280658</v>
      </c>
      <c r="AL54" s="16">
        <f>2*ATAN(AM54)</f>
        <v>-0.49273315370536575</v>
      </c>
      <c r="AM54" s="16">
        <f>SQRT((1+$AB$7)/(1-$AB$7))*TAN(AN54/2)</f>
        <v>-0.25147517113345813</v>
      </c>
      <c r="AN54" s="115">
        <f>$AU54+$AB$7*SIN(AO54)</f>
        <v>-0.29728583188941871</v>
      </c>
      <c r="AO54" s="115">
        <f>$AU54+$AB$7*SIN(AP54)</f>
        <v>-0.29658178816035863</v>
      </c>
      <c r="AP54" s="115">
        <f>$AU54+$AB$7*SIN(AQ54)</f>
        <v>-0.29503703783169427</v>
      </c>
      <c r="AQ54" s="115">
        <f>$AU54+$AB$7*SIN(AR54)</f>
        <v>-0.29165021706406791</v>
      </c>
      <c r="AR54" s="115">
        <f>$AU54+$AB$7*SIN(AS54)</f>
        <v>-0.28423668081735332</v>
      </c>
      <c r="AS54" s="115">
        <f>$AU54+$AB$7*SIN(AT54)</f>
        <v>-0.26806414111670401</v>
      </c>
      <c r="AT54" s="115">
        <f>$AU54+$AB$7*SIN(AU54)</f>
        <v>-0.2330252641987296</v>
      </c>
      <c r="AU54" s="115">
        <f>RADIANS($AB$9)+$AB$18*(F54-AB$15)</f>
        <v>-0.15803906867869078</v>
      </c>
      <c r="AV54" s="115"/>
      <c r="AW54" s="16">
        <v>27000</v>
      </c>
      <c r="AX54" s="16">
        <f t="shared" si="0"/>
        <v>-1.9229667382444481E-4</v>
      </c>
      <c r="AY54" s="16">
        <f t="shared" si="1"/>
        <v>-6.3141657544347474E-3</v>
      </c>
      <c r="AZ54" s="16">
        <f t="shared" si="2"/>
        <v>6.1218690806103026E-3</v>
      </c>
      <c r="BA54" s="16">
        <f t="shared" si="3"/>
        <v>0.90283933736070399</v>
      </c>
      <c r="BB54" s="16">
        <f t="shared" si="7"/>
        <v>0.40112074227699773</v>
      </c>
      <c r="BC54" s="16">
        <f t="shared" si="4"/>
        <v>-1.7761588520359268</v>
      </c>
      <c r="BD54" s="16">
        <f t="shared" si="5"/>
        <v>-1.2297629395166751</v>
      </c>
      <c r="BE54" s="16">
        <f t="shared" si="11"/>
        <v>5.0190396904246093</v>
      </c>
      <c r="BF54" s="16">
        <f t="shared" si="11"/>
        <v>5.0190466517979822</v>
      </c>
      <c r="BG54" s="16">
        <f t="shared" si="11"/>
        <v>5.0190950478486256</v>
      </c>
      <c r="BH54" s="16">
        <f t="shared" si="11"/>
        <v>5.0194312970413772</v>
      </c>
      <c r="BI54" s="16">
        <f t="shared" si="11"/>
        <v>5.021757739163089</v>
      </c>
      <c r="BJ54" s="16">
        <f t="shared" si="11"/>
        <v>5.0374126184773029</v>
      </c>
      <c r="BK54" s="16">
        <f t="shared" si="11"/>
        <v>5.1282062228076741</v>
      </c>
      <c r="BL54" s="16">
        <f t="shared" si="8"/>
        <v>5.4732715662587914</v>
      </c>
    </row>
    <row r="55" spans="1:64" ht="12.95" customHeight="1">
      <c r="A55" s="38" t="s">
        <v>135</v>
      </c>
      <c r="B55" s="38" t="s">
        <v>95</v>
      </c>
      <c r="C55" s="200">
        <v>44812.578000000001</v>
      </c>
      <c r="D55" s="200" t="s">
        <v>127</v>
      </c>
      <c r="E55" s="28">
        <f>(C55-C$7)/C$8</f>
        <v>1921.5220351279422</v>
      </c>
      <c r="F55" s="28">
        <f>ROUND(2*E55,0)/2</f>
        <v>1921.5</v>
      </c>
      <c r="G55" s="9">
        <f>C55-(C$7+C$8*F55)</f>
        <v>8.3830000075977296E-3</v>
      </c>
      <c r="I55" s="2">
        <f>G55</f>
        <v>8.3830000075977296E-3</v>
      </c>
      <c r="O55" s="100">
        <f>D$11+D$12*F55+D$13*F55^2</f>
        <v>-1.1558753440768937E-2</v>
      </c>
      <c r="P55" s="15">
        <f>C55-15018.5</f>
        <v>29794.078000000001</v>
      </c>
      <c r="Q55" s="9">
        <f>SUM(H55,I55)</f>
        <v>8.3830000075977296E-3</v>
      </c>
      <c r="R55" s="2">
        <f>(O55-H55)^2</f>
        <v>1.3360478110448773E-4</v>
      </c>
      <c r="S55" s="24">
        <v>0.1</v>
      </c>
      <c r="T55" s="9">
        <f>S55*R55</f>
        <v>1.3360478110448775E-5</v>
      </c>
      <c r="Y55" s="137">
        <f>+C55-15018.5</f>
        <v>29794.078000000001</v>
      </c>
      <c r="Z55" s="16">
        <f>F55</f>
        <v>1921.5</v>
      </c>
      <c r="AA55" s="115">
        <f>AB$3+AB$4*Z55+AB$5*Z55^2+AH55</f>
        <v>-3.7909187446404794E-3</v>
      </c>
      <c r="AB55" s="115">
        <f>+G55-AA55</f>
        <v>1.2173918752238208E-2</v>
      </c>
      <c r="AC55" s="147">
        <f>G55-(AB$3+AB$4*Z55+AB$5*Z55^2)</f>
        <v>1.9941753448366666E-2</v>
      </c>
      <c r="AD55" s="115">
        <f>IF(G55&lt;&gt;"",G55-AH55,9999)</f>
        <v>6.1516531146927223E-4</v>
      </c>
      <c r="AG55" s="115">
        <f>+(G55-AA55)^2*S55</f>
        <v>1.4820429778609709E-5</v>
      </c>
      <c r="AH55" s="16">
        <f>$AB$6*($AB$11/AI55*AJ55+$AB$12)</f>
        <v>7.7678346961284573E-3</v>
      </c>
      <c r="AI55" s="16">
        <f>1+$AB$7*COS(AL55)</f>
        <v>1.4197816526048743</v>
      </c>
      <c r="AJ55" s="16">
        <f>SIN(AL55+RADIANS($AB$9))</f>
        <v>0.99215154788125293</v>
      </c>
      <c r="AK55" s="16">
        <f>$AB$7*SIN(AL55)</f>
        <v>-0.22538245884280658</v>
      </c>
      <c r="AL55" s="16">
        <f>2*ATAN(AM55)</f>
        <v>-0.49273315370536575</v>
      </c>
      <c r="AM55" s="16">
        <f>SQRT((1+$AB$7)/(1-$AB$7))*TAN(AN55/2)</f>
        <v>-0.25147517113345813</v>
      </c>
      <c r="AN55" s="115">
        <f>$AU55+$AB$7*SIN(AO55)</f>
        <v>-0.29728583188941871</v>
      </c>
      <c r="AO55" s="115">
        <f>$AU55+$AB$7*SIN(AP55)</f>
        <v>-0.29658178816035863</v>
      </c>
      <c r="AP55" s="115">
        <f>$AU55+$AB$7*SIN(AQ55)</f>
        <v>-0.29503703783169427</v>
      </c>
      <c r="AQ55" s="115">
        <f>$AU55+$AB$7*SIN(AR55)</f>
        <v>-0.29165021706406791</v>
      </c>
      <c r="AR55" s="115">
        <f>$AU55+$AB$7*SIN(AS55)</f>
        <v>-0.28423668081735332</v>
      </c>
      <c r="AS55" s="115">
        <f>$AU55+$AB$7*SIN(AT55)</f>
        <v>-0.26806414111670401</v>
      </c>
      <c r="AT55" s="115">
        <f>$AU55+$AB$7*SIN(AU55)</f>
        <v>-0.2330252641987296</v>
      </c>
      <c r="AU55" s="115">
        <f>RADIANS($AB$9)+$AB$18*(F55-AB$15)</f>
        <v>-0.15803906867869078</v>
      </c>
      <c r="AV55" s="115"/>
      <c r="AW55" s="16">
        <v>28000</v>
      </c>
      <c r="AX55" s="16">
        <f t="shared" si="0"/>
        <v>4.2660737015818321E-3</v>
      </c>
      <c r="AY55" s="16">
        <f t="shared" si="1"/>
        <v>-3.0672694571509118E-3</v>
      </c>
      <c r="AZ55" s="16">
        <f t="shared" si="2"/>
        <v>7.3333431587327439E-3</v>
      </c>
      <c r="BA55" s="16">
        <f t="shared" si="3"/>
        <v>1.0514611920602972</v>
      </c>
      <c r="BB55" s="16">
        <f t="shared" si="7"/>
        <v>0.66412367827278851</v>
      </c>
      <c r="BC55" s="16">
        <f t="shared" si="4"/>
        <v>-1.4625777924182346</v>
      </c>
      <c r="BD55" s="16">
        <f t="shared" si="5"/>
        <v>-0.8972413549964694</v>
      </c>
      <c r="BE55" s="16">
        <f t="shared" si="11"/>
        <v>5.3017883808732345</v>
      </c>
      <c r="BF55" s="16">
        <f t="shared" si="11"/>
        <v>5.301933316130774</v>
      </c>
      <c r="BG55" s="16">
        <f t="shared" si="11"/>
        <v>5.3024802179317909</v>
      </c>
      <c r="BH55" s="16">
        <f t="shared" si="11"/>
        <v>5.3045399002173541</v>
      </c>
      <c r="BI55" s="16">
        <f t="shared" si="11"/>
        <v>5.3122409651611129</v>
      </c>
      <c r="BJ55" s="16">
        <f t="shared" si="11"/>
        <v>5.3403006321896251</v>
      </c>
      <c r="BK55" s="16">
        <f t="shared" si="11"/>
        <v>5.4345726108937376</v>
      </c>
      <c r="BL55" s="16">
        <f t="shared" si="8"/>
        <v>5.6978189129875618</v>
      </c>
    </row>
    <row r="56" spans="1:64" ht="12.95" customHeight="1">
      <c r="A56" s="38" t="s">
        <v>135</v>
      </c>
      <c r="B56" s="38" t="s">
        <v>95</v>
      </c>
      <c r="C56" s="200">
        <v>44812.578999999998</v>
      </c>
      <c r="D56" s="200" t="s">
        <v>127</v>
      </c>
      <c r="E56" s="28">
        <f>(C56-C$7)/C$8</f>
        <v>1921.5246636771317</v>
      </c>
      <c r="F56" s="28">
        <f>ROUND(2*E56,0)/2</f>
        <v>1921.5</v>
      </c>
      <c r="G56" s="9">
        <f>C56-(C$7+C$8*F56)</f>
        <v>9.3830000041634776E-3</v>
      </c>
      <c r="I56" s="2">
        <f>G56</f>
        <v>9.3830000041634776E-3</v>
      </c>
      <c r="O56" s="100">
        <f>D$11+D$12*F56+D$13*F56^2</f>
        <v>-1.1558753440768937E-2</v>
      </c>
      <c r="P56" s="15">
        <f>C56-15018.5</f>
        <v>29794.078999999998</v>
      </c>
      <c r="Q56" s="9">
        <f>SUM(H56,I56)</f>
        <v>9.3830000041634776E-3</v>
      </c>
      <c r="R56" s="2">
        <f>(O56-H56)^2</f>
        <v>1.3360478110448773E-4</v>
      </c>
      <c r="S56" s="24">
        <v>0.1</v>
      </c>
      <c r="T56" s="9">
        <f>S56*R56</f>
        <v>1.3360478110448775E-5</v>
      </c>
      <c r="Y56" s="137">
        <f>+C56-15018.5</f>
        <v>29794.078999999998</v>
      </c>
      <c r="Z56" s="16">
        <f>F56</f>
        <v>1921.5</v>
      </c>
      <c r="AA56" s="115">
        <f>AB$3+AB$4*Z56+AB$5*Z56^2+AH56</f>
        <v>-3.7909187446404794E-3</v>
      </c>
      <c r="AB56" s="115">
        <f>+G56-AA56</f>
        <v>1.3173918748803956E-2</v>
      </c>
      <c r="AC56" s="147">
        <f>G56-(AB$3+AB$4*Z56+AB$5*Z56^2)</f>
        <v>2.0941753444932414E-2</v>
      </c>
      <c r="AD56" s="115">
        <f>IF(G56&lt;&gt;"",G56-AH56,9999)</f>
        <v>1.6151653080350202E-3</v>
      </c>
      <c r="AG56" s="115">
        <f>+(G56-AA56)^2*S56</f>
        <v>1.7355213520008839E-5</v>
      </c>
      <c r="AH56" s="16">
        <f>$AB$6*($AB$11/AI56*AJ56+$AB$12)</f>
        <v>7.7678346961284573E-3</v>
      </c>
      <c r="AI56" s="16">
        <f>1+$AB$7*COS(AL56)</f>
        <v>1.4197816526048743</v>
      </c>
      <c r="AJ56" s="16">
        <f>SIN(AL56+RADIANS($AB$9))</f>
        <v>0.99215154788125293</v>
      </c>
      <c r="AK56" s="16">
        <f>$AB$7*SIN(AL56)</f>
        <v>-0.22538245884280658</v>
      </c>
      <c r="AL56" s="16">
        <f>2*ATAN(AM56)</f>
        <v>-0.49273315370536575</v>
      </c>
      <c r="AM56" s="16">
        <f>SQRT((1+$AB$7)/(1-$AB$7))*TAN(AN56/2)</f>
        <v>-0.25147517113345813</v>
      </c>
      <c r="AN56" s="115">
        <f>$AU56+$AB$7*SIN(AO56)</f>
        <v>-0.29728583188941871</v>
      </c>
      <c r="AO56" s="115">
        <f>$AU56+$AB$7*SIN(AP56)</f>
        <v>-0.29658178816035863</v>
      </c>
      <c r="AP56" s="115">
        <f>$AU56+$AB$7*SIN(AQ56)</f>
        <v>-0.29503703783169427</v>
      </c>
      <c r="AQ56" s="115">
        <f>$AU56+$AB$7*SIN(AR56)</f>
        <v>-0.29165021706406791</v>
      </c>
      <c r="AR56" s="115">
        <f>$AU56+$AB$7*SIN(AS56)</f>
        <v>-0.28423668081735332</v>
      </c>
      <c r="AS56" s="115">
        <f>$AU56+$AB$7*SIN(AT56)</f>
        <v>-0.26806414111670401</v>
      </c>
      <c r="AT56" s="115">
        <f>$AU56+$AB$7*SIN(AU56)</f>
        <v>-0.2330252641987296</v>
      </c>
      <c r="AU56" s="115">
        <f>RADIANS($AB$9)+$AB$18*(F56-AB$15)</f>
        <v>-0.15803906867869078</v>
      </c>
      <c r="AV56" s="115"/>
      <c r="AW56" s="16">
        <v>29000</v>
      </c>
      <c r="AX56" s="16">
        <f t="shared" si="0"/>
        <v>8.4214103958277775E-3</v>
      </c>
      <c r="AY56" s="16">
        <f t="shared" si="1"/>
        <v>4.125980193139811E-4</v>
      </c>
      <c r="AZ56" s="16">
        <f t="shared" si="2"/>
        <v>8.0088123765137964E-3</v>
      </c>
      <c r="BA56" s="16">
        <f t="shared" si="3"/>
        <v>1.2463492452266667</v>
      </c>
      <c r="BB56" s="16">
        <f t="shared" si="7"/>
        <v>0.91739829065814849</v>
      </c>
      <c r="BC56" s="16">
        <f t="shared" si="4"/>
        <v>-1.0274058801159522</v>
      </c>
      <c r="BD56" s="16">
        <f t="shared" si="5"/>
        <v>-0.5642303523839296</v>
      </c>
      <c r="BE56" s="16">
        <f t="shared" si="11"/>
        <v>5.6349139016010561</v>
      </c>
      <c r="BF56" s="16">
        <f t="shared" si="11"/>
        <v>5.6355417486951982</v>
      </c>
      <c r="BG56" s="16">
        <f t="shared" si="11"/>
        <v>5.6371930329093658</v>
      </c>
      <c r="BH56" s="16">
        <f t="shared" si="11"/>
        <v>5.6415262626641152</v>
      </c>
      <c r="BI56" s="16">
        <f t="shared" si="11"/>
        <v>5.6528313951908906</v>
      </c>
      <c r="BJ56" s="16">
        <f t="shared" si="11"/>
        <v>5.6818993768662791</v>
      </c>
      <c r="BK56" s="16">
        <f t="shared" si="11"/>
        <v>5.7541565973742816</v>
      </c>
      <c r="BL56" s="16">
        <f t="shared" si="8"/>
        <v>5.9223662597163331</v>
      </c>
    </row>
    <row r="57" spans="1:64" ht="12.95" customHeight="1">
      <c r="A57" s="38" t="s">
        <v>135</v>
      </c>
      <c r="B57" s="38" t="s">
        <v>92</v>
      </c>
      <c r="C57" s="200">
        <v>44813.51</v>
      </c>
      <c r="D57" s="200" t="s">
        <v>127</v>
      </c>
      <c r="E57" s="28">
        <f>(C57-C$7)/C$8</f>
        <v>1923.9718429809977</v>
      </c>
      <c r="F57" s="28">
        <f>ROUND(2*E57,0)/2</f>
        <v>1924</v>
      </c>
      <c r="G57" s="9">
        <f>C57-(C$7+C$8*F57)</f>
        <v>-1.0711999995692167E-2</v>
      </c>
      <c r="I57" s="2">
        <f>G57</f>
        <v>-1.0711999995692167E-2</v>
      </c>
      <c r="O57" s="100">
        <f>D$11+D$12*F57+D$13*F57^2</f>
        <v>-1.15655331052575E-2</v>
      </c>
      <c r="P57" s="15">
        <f>C57-15018.5</f>
        <v>29795.010000000002</v>
      </c>
      <c r="Q57" s="9">
        <f>SUM(H57,I57)</f>
        <v>-1.0711999995692167E-2</v>
      </c>
      <c r="R57" s="2">
        <f>(O57-H57)^2</f>
        <v>1.337615560088072E-4</v>
      </c>
      <c r="S57" s="24">
        <v>0.1</v>
      </c>
      <c r="T57" s="9">
        <f>S57*R57</f>
        <v>1.337615560088072E-5</v>
      </c>
      <c r="Y57" s="137">
        <f>+C57-15018.5</f>
        <v>29795.010000000002</v>
      </c>
      <c r="Z57" s="16">
        <f>F57</f>
        <v>1924</v>
      </c>
      <c r="AA57" s="115">
        <f>AB$3+AB$4*Z57+AB$5*Z57^2+AH57</f>
        <v>-3.7998436489512771E-3</v>
      </c>
      <c r="AB57" s="115">
        <f>+G57-AA57</f>
        <v>-6.9121563467408904E-3</v>
      </c>
      <c r="AC57" s="147">
        <f>G57-(AB$3+AB$4*Z57+AB$5*Z57^2)</f>
        <v>8.5353310956533257E-4</v>
      </c>
      <c r="AD57" s="115">
        <f>IF(G57&lt;&gt;"",G57-AH57,9999)</f>
        <v>-1.8477689451998389E-2</v>
      </c>
      <c r="AG57" s="115">
        <f>+(G57-AA57)^2*S57</f>
        <v>4.777790536179038E-6</v>
      </c>
      <c r="AH57" s="16">
        <f>$AB$6*($AB$11/AI57*AJ57+$AB$12)</f>
        <v>7.7656894563062229E-3</v>
      </c>
      <c r="AI57" s="16">
        <f>1+$AB$7*COS(AL57)</f>
        <v>1.4201560936055562</v>
      </c>
      <c r="AJ57" s="16">
        <f>SIN(AL57+RADIANS($AB$9))</f>
        <v>0.99194211374445673</v>
      </c>
      <c r="AK57" s="16">
        <f>$AB$7*SIN(AL57)</f>
        <v>-0.22468365677954386</v>
      </c>
      <c r="AL57" s="16">
        <f>2*ATAN(AM57)</f>
        <v>-0.49106921633575673</v>
      </c>
      <c r="AM57" s="16">
        <f>SQRT((1+$AB$7)/(1-$AB$7))*TAN(AN57/2)</f>
        <v>-0.25059077377637989</v>
      </c>
      <c r="AN57" s="115">
        <f>$AU57+$AB$7*SIN(AO57)</f>
        <v>-0.29625557869597957</v>
      </c>
      <c r="AO57" s="115">
        <f>$AU57+$AB$7*SIN(AP57)</f>
        <v>-0.29555292179146064</v>
      </c>
      <c r="AP57" s="115">
        <f>$AU57+$AB$7*SIN(AQ57)</f>
        <v>-0.29401169591792831</v>
      </c>
      <c r="AQ57" s="115">
        <f>$AU57+$AB$7*SIN(AR57)</f>
        <v>-0.29063364241725165</v>
      </c>
      <c r="AR57" s="115">
        <f>$AU57+$AB$7*SIN(AS57)</f>
        <v>-0.28324149575864521</v>
      </c>
      <c r="AS57" s="115">
        <f>$AU57+$AB$7*SIN(AT57)</f>
        <v>-0.26712004069789508</v>
      </c>
      <c r="AT57" s="115">
        <f>$AU57+$AB$7*SIN(AU57)</f>
        <v>-0.23219974785977487</v>
      </c>
      <c r="AU57" s="115">
        <f>RADIANS($AB$9)+$AB$18*(F57-AB$15)</f>
        <v>-0.15747770031186903</v>
      </c>
      <c r="AV57" s="115"/>
      <c r="AW57" s="16">
        <v>30000</v>
      </c>
      <c r="AX57" s="16">
        <f t="shared" si="0"/>
        <v>1.1803631217694874E-2</v>
      </c>
      <c r="AY57" s="16">
        <f t="shared" si="1"/>
        <v>4.1254366749599591E-3</v>
      </c>
      <c r="AZ57" s="16">
        <f t="shared" si="2"/>
        <v>7.6781945427349162E-3</v>
      </c>
      <c r="BA57" s="16">
        <f t="shared" si="3"/>
        <v>1.4335606527271769</v>
      </c>
      <c r="BB57" s="16">
        <f t="shared" si="7"/>
        <v>0.98190957031677406</v>
      </c>
      <c r="BC57" s="16">
        <f t="shared" si="4"/>
        <v>-0.42760193346862968</v>
      </c>
      <c r="BD57" s="16">
        <f t="shared" si="5"/>
        <v>-0.21711932891574107</v>
      </c>
      <c r="BE57" s="16">
        <f t="shared" si="11"/>
        <v>6.0260331222229793</v>
      </c>
      <c r="BF57" s="16">
        <f t="shared" si="11"/>
        <v>6.0266760688076682</v>
      </c>
      <c r="BG57" s="16">
        <f t="shared" si="11"/>
        <v>6.028070883478442</v>
      </c>
      <c r="BH57" s="16">
        <f t="shared" si="11"/>
        <v>6.0310950688849072</v>
      </c>
      <c r="BI57" s="16">
        <f t="shared" si="11"/>
        <v>6.0376439552588375</v>
      </c>
      <c r="BJ57" s="16">
        <f t="shared" si="11"/>
        <v>6.0517892593558367</v>
      </c>
      <c r="BK57" s="16">
        <f t="shared" si="11"/>
        <v>6.0821863920018888</v>
      </c>
      <c r="BL57" s="16">
        <f t="shared" si="8"/>
        <v>6.1469136064451035</v>
      </c>
    </row>
    <row r="58" spans="1:64" ht="12.95" customHeight="1">
      <c r="A58" s="38" t="s">
        <v>135</v>
      </c>
      <c r="B58" s="38" t="s">
        <v>92</v>
      </c>
      <c r="C58" s="200">
        <v>44813.512000000002</v>
      </c>
      <c r="D58" s="200" t="s">
        <v>127</v>
      </c>
      <c r="E58" s="28">
        <f>(C58-C$7)/C$8</f>
        <v>1923.9771000793958</v>
      </c>
      <c r="F58" s="28">
        <f>ROUND(2*E58,0)/2</f>
        <v>1924</v>
      </c>
      <c r="G58" s="9">
        <f>C58-(C$7+C$8*F58)</f>
        <v>-8.7119999952847138E-3</v>
      </c>
      <c r="I58" s="2">
        <f>G58</f>
        <v>-8.7119999952847138E-3</v>
      </c>
      <c r="O58" s="100">
        <f>D$11+D$12*F58+D$13*F58^2</f>
        <v>-1.15655331052575E-2</v>
      </c>
      <c r="P58" s="15">
        <f>C58-15018.5</f>
        <v>29795.012000000002</v>
      </c>
      <c r="Q58" s="9">
        <f>SUM(H58,I58)</f>
        <v>-8.7119999952847138E-3</v>
      </c>
      <c r="R58" s="2">
        <f>(O58-H58)^2</f>
        <v>1.337615560088072E-4</v>
      </c>
      <c r="S58" s="24">
        <v>0.1</v>
      </c>
      <c r="T58" s="9">
        <f>S58*R58</f>
        <v>1.337615560088072E-5</v>
      </c>
      <c r="Y58" s="137">
        <f>+C58-15018.5</f>
        <v>29795.012000000002</v>
      </c>
      <c r="Z58" s="16">
        <f>F58</f>
        <v>1924</v>
      </c>
      <c r="AA58" s="115">
        <f>AB$3+AB$4*Z58+AB$5*Z58^2+AH58</f>
        <v>-3.7998436489512771E-3</v>
      </c>
      <c r="AB58" s="115">
        <f>+G58-AA58</f>
        <v>-4.9121563463334367E-3</v>
      </c>
      <c r="AC58" s="147">
        <f>G58-(AB$3+AB$4*Z58+AB$5*Z58^2)</f>
        <v>2.8535331099727862E-3</v>
      </c>
      <c r="AD58" s="115">
        <f>IF(G58&lt;&gt;"",G58-AH58,9999)</f>
        <v>-1.6477689451590935E-2</v>
      </c>
      <c r="AG58" s="115">
        <f>+(G58-AA58)^2*S58</f>
        <v>2.4129279970823863E-6</v>
      </c>
      <c r="AH58" s="16">
        <f>$AB$6*($AB$11/AI58*AJ58+$AB$12)</f>
        <v>7.7656894563062229E-3</v>
      </c>
      <c r="AI58" s="16">
        <f>1+$AB$7*COS(AL58)</f>
        <v>1.4201560936055562</v>
      </c>
      <c r="AJ58" s="16">
        <f>SIN(AL58+RADIANS($AB$9))</f>
        <v>0.99194211374445673</v>
      </c>
      <c r="AK58" s="16">
        <f>$AB$7*SIN(AL58)</f>
        <v>-0.22468365677954386</v>
      </c>
      <c r="AL58" s="16">
        <f>2*ATAN(AM58)</f>
        <v>-0.49106921633575673</v>
      </c>
      <c r="AM58" s="16">
        <f>SQRT((1+$AB$7)/(1-$AB$7))*TAN(AN58/2)</f>
        <v>-0.25059077377637989</v>
      </c>
      <c r="AN58" s="115">
        <f>$AU58+$AB$7*SIN(AO58)</f>
        <v>-0.29625557869597957</v>
      </c>
      <c r="AO58" s="115">
        <f>$AU58+$AB$7*SIN(AP58)</f>
        <v>-0.29555292179146064</v>
      </c>
      <c r="AP58" s="115">
        <f>$AU58+$AB$7*SIN(AQ58)</f>
        <v>-0.29401169591792831</v>
      </c>
      <c r="AQ58" s="115">
        <f>$AU58+$AB$7*SIN(AR58)</f>
        <v>-0.29063364241725165</v>
      </c>
      <c r="AR58" s="115">
        <f>$AU58+$AB$7*SIN(AS58)</f>
        <v>-0.28324149575864521</v>
      </c>
      <c r="AS58" s="115">
        <f>$AU58+$AB$7*SIN(AT58)</f>
        <v>-0.26712004069789508</v>
      </c>
      <c r="AT58" s="115">
        <f>$AU58+$AB$7*SIN(AU58)</f>
        <v>-0.23219974785977487</v>
      </c>
      <c r="AU58" s="115">
        <f>RADIANS($AB$9)+$AB$18*(F58-AB$15)</f>
        <v>-0.15747770031186903</v>
      </c>
      <c r="AV58" s="115"/>
      <c r="AW58" s="16">
        <v>31000</v>
      </c>
      <c r="AX58" s="16">
        <f t="shared" si="0"/>
        <v>1.4083572152352128E-2</v>
      </c>
      <c r="AY58" s="16">
        <f t="shared" si="1"/>
        <v>8.0712465097870223E-3</v>
      </c>
      <c r="AZ58" s="16">
        <f t="shared" si="2"/>
        <v>6.0123256425651059E-3</v>
      </c>
      <c r="BA58" s="16">
        <f t="shared" si="3"/>
        <v>1.4578931735522629</v>
      </c>
      <c r="BB58" s="16">
        <f t="shared" si="7"/>
        <v>0.62302952562021208</v>
      </c>
      <c r="BC58" s="16">
        <f t="shared" si="4"/>
        <v>0.28008395016589388</v>
      </c>
      <c r="BD58" s="16">
        <f t="shared" si="5"/>
        <v>0.14096470391717444</v>
      </c>
      <c r="BE58" s="16">
        <f t="shared" si="11"/>
        <v>6.4506748459195817</v>
      </c>
      <c r="BF58" s="16">
        <f t="shared" si="11"/>
        <v>6.4502160605906766</v>
      </c>
      <c r="BG58" s="16">
        <f t="shared" si="11"/>
        <v>6.4492396459973111</v>
      </c>
      <c r="BH58" s="16">
        <f t="shared" si="11"/>
        <v>6.4471621121554472</v>
      </c>
      <c r="BI58" s="16">
        <f t="shared" si="11"/>
        <v>6.4427440716757998</v>
      </c>
      <c r="BJ58" s="16">
        <f t="shared" si="11"/>
        <v>6.4333590779561804</v>
      </c>
      <c r="BK58" s="16">
        <f t="shared" si="11"/>
        <v>6.4134661404518258</v>
      </c>
      <c r="BL58" s="16">
        <f t="shared" si="8"/>
        <v>6.3714609531738748</v>
      </c>
    </row>
    <row r="59" spans="1:64" ht="12.95" customHeight="1">
      <c r="A59" s="38" t="s">
        <v>135</v>
      </c>
      <c r="B59" s="38" t="s">
        <v>92</v>
      </c>
      <c r="C59" s="200">
        <v>44813.512999999999</v>
      </c>
      <c r="D59" s="200" t="s">
        <v>127</v>
      </c>
      <c r="E59" s="28">
        <f>(C59-C$7)/C$8</f>
        <v>1923.9797286285852</v>
      </c>
      <c r="F59" s="28">
        <f>ROUND(2*E59,0)/2</f>
        <v>1924</v>
      </c>
      <c r="G59" s="9">
        <f>C59-(C$7+C$8*F59)</f>
        <v>-7.7119999987189658E-3</v>
      </c>
      <c r="I59" s="2">
        <f>G59</f>
        <v>-7.7119999987189658E-3</v>
      </c>
      <c r="O59" s="100">
        <f>D$11+D$12*F59+D$13*F59^2</f>
        <v>-1.15655331052575E-2</v>
      </c>
      <c r="P59" s="15">
        <f>C59-15018.5</f>
        <v>29795.012999999999</v>
      </c>
      <c r="Q59" s="9">
        <f>SUM(H59,I59)</f>
        <v>-7.7119999987189658E-3</v>
      </c>
      <c r="R59" s="2">
        <f>(O59-H59)^2</f>
        <v>1.337615560088072E-4</v>
      </c>
      <c r="S59" s="24">
        <v>0.1</v>
      </c>
      <c r="T59" s="9">
        <f>S59*R59</f>
        <v>1.337615560088072E-5</v>
      </c>
      <c r="Y59" s="137">
        <f>+C59-15018.5</f>
        <v>29795.012999999999</v>
      </c>
      <c r="Z59" s="16">
        <f>F59</f>
        <v>1924</v>
      </c>
      <c r="AA59" s="115">
        <f>AB$3+AB$4*Z59+AB$5*Z59^2+AH59</f>
        <v>-3.7998436489512771E-3</v>
      </c>
      <c r="AB59" s="115">
        <f>+G59-AA59</f>
        <v>-3.9121563497676887E-3</v>
      </c>
      <c r="AC59" s="147">
        <f>G59-(AB$3+AB$4*Z59+AB$5*Z59^2)</f>
        <v>3.8535331065385342E-3</v>
      </c>
      <c r="AD59" s="115">
        <f>IF(G59&lt;&gt;"",G59-AH59,9999)</f>
        <v>-1.5477689455025189E-2</v>
      </c>
      <c r="AG59" s="115">
        <f>+(G59-AA59)^2*S59</f>
        <v>1.5304967305027647E-6</v>
      </c>
      <c r="AH59" s="16">
        <f>$AB$6*($AB$11/AI59*AJ59+$AB$12)</f>
        <v>7.7656894563062229E-3</v>
      </c>
      <c r="AI59" s="16">
        <f>1+$AB$7*COS(AL59)</f>
        <v>1.4201560936055562</v>
      </c>
      <c r="AJ59" s="16">
        <f>SIN(AL59+RADIANS($AB$9))</f>
        <v>0.99194211374445673</v>
      </c>
      <c r="AK59" s="16">
        <f>$AB$7*SIN(AL59)</f>
        <v>-0.22468365677954386</v>
      </c>
      <c r="AL59" s="16">
        <f>2*ATAN(AM59)</f>
        <v>-0.49106921633575673</v>
      </c>
      <c r="AM59" s="16">
        <f>SQRT((1+$AB$7)/(1-$AB$7))*TAN(AN59/2)</f>
        <v>-0.25059077377637989</v>
      </c>
      <c r="AN59" s="115">
        <f>$AU59+$AB$7*SIN(AO59)</f>
        <v>-0.29625557869597957</v>
      </c>
      <c r="AO59" s="115">
        <f>$AU59+$AB$7*SIN(AP59)</f>
        <v>-0.29555292179146064</v>
      </c>
      <c r="AP59" s="115">
        <f>$AU59+$AB$7*SIN(AQ59)</f>
        <v>-0.29401169591792831</v>
      </c>
      <c r="AQ59" s="115">
        <f>$AU59+$AB$7*SIN(AR59)</f>
        <v>-0.29063364241725165</v>
      </c>
      <c r="AR59" s="115">
        <f>$AU59+$AB$7*SIN(AS59)</f>
        <v>-0.28324149575864521</v>
      </c>
      <c r="AS59" s="115">
        <f>$AU59+$AB$7*SIN(AT59)</f>
        <v>-0.26712004069789508</v>
      </c>
      <c r="AT59" s="115">
        <f>$AU59+$AB$7*SIN(AU59)</f>
        <v>-0.23219974785977487</v>
      </c>
      <c r="AU59" s="115">
        <f>RADIANS($AB$9)+$AB$18*(F59-AB$15)</f>
        <v>-0.15747770031186903</v>
      </c>
      <c r="AV59" s="115"/>
      <c r="AW59" s="16">
        <v>32000</v>
      </c>
      <c r="AX59" s="16">
        <f t="shared" si="0"/>
        <v>1.5694527705710361E-2</v>
      </c>
      <c r="AY59" s="16">
        <f t="shared" si="1"/>
        <v>1.2250027523795129E-2</v>
      </c>
      <c r="AZ59" s="16">
        <f t="shared" si="2"/>
        <v>3.4445001819152334E-3</v>
      </c>
      <c r="BA59" s="16">
        <f t="shared" si="3"/>
        <v>1.2910743752948504</v>
      </c>
      <c r="BB59" s="16">
        <f t="shared" si="7"/>
        <v>3.9097945304258017E-2</v>
      </c>
      <c r="BC59" s="16">
        <f t="shared" si="4"/>
        <v>0.91358588528959805</v>
      </c>
      <c r="BD59" s="16">
        <f t="shared" si="5"/>
        <v>0.49146079999582637</v>
      </c>
      <c r="BE59" s="16">
        <f t="shared" si="11"/>
        <v>6.8525912236243478</v>
      </c>
      <c r="BF59" s="16">
        <f t="shared" si="11"/>
        <v>6.8518645433979444</v>
      </c>
      <c r="BG59" s="16">
        <f t="shared" si="11"/>
        <v>6.8500555447319673</v>
      </c>
      <c r="BH59" s="16">
        <f t="shared" si="11"/>
        <v>6.8455612302904241</v>
      </c>
      <c r="BI59" s="16">
        <f t="shared" si="11"/>
        <v>6.8344499894533879</v>
      </c>
      <c r="BJ59" s="16">
        <f t="shared" si="11"/>
        <v>6.8072974976545879</v>
      </c>
      <c r="BK59" s="16">
        <f t="shared" si="11"/>
        <v>6.7426368081986006</v>
      </c>
      <c r="BL59" s="16">
        <f t="shared" si="8"/>
        <v>6.5960082999026461</v>
      </c>
    </row>
    <row r="60" spans="1:64" ht="12.95" customHeight="1">
      <c r="A60" s="38" t="s">
        <v>135</v>
      </c>
      <c r="B60" s="38" t="s">
        <v>92</v>
      </c>
      <c r="C60" s="200">
        <v>44813.529000000002</v>
      </c>
      <c r="D60" s="200" t="s">
        <v>127</v>
      </c>
      <c r="E60" s="28">
        <f>(C60-C$7)/C$8</f>
        <v>1924.0217854157709</v>
      </c>
      <c r="F60" s="28">
        <f>ROUND(2*E60,0)/2</f>
        <v>1924</v>
      </c>
      <c r="G60" s="9">
        <f>C60-(C$7+C$8*F60)</f>
        <v>8.2880000045406632E-3</v>
      </c>
      <c r="I60" s="2">
        <f>G60</f>
        <v>8.2880000045406632E-3</v>
      </c>
      <c r="O60" s="100">
        <f>D$11+D$12*F60+D$13*F60^2</f>
        <v>-1.15655331052575E-2</v>
      </c>
      <c r="P60" s="15">
        <f>C60-15018.5</f>
        <v>29795.029000000002</v>
      </c>
      <c r="Q60" s="9">
        <f>SUM(H60,I60)</f>
        <v>8.2880000045406632E-3</v>
      </c>
      <c r="R60" s="2">
        <f>(O60-H60)^2</f>
        <v>1.337615560088072E-4</v>
      </c>
      <c r="S60" s="24">
        <v>0.1</v>
      </c>
      <c r="T60" s="9">
        <f>S60*R60</f>
        <v>1.337615560088072E-5</v>
      </c>
      <c r="Y60" s="137">
        <f>+C60-15018.5</f>
        <v>29795.029000000002</v>
      </c>
      <c r="Z60" s="16">
        <f>F60</f>
        <v>1924</v>
      </c>
      <c r="AA60" s="115">
        <f>AB$3+AB$4*Z60+AB$5*Z60^2+AH60</f>
        <v>-3.7998436489512771E-3</v>
      </c>
      <c r="AB60" s="115">
        <f>+G60-AA60</f>
        <v>1.208784365349194E-2</v>
      </c>
      <c r="AC60" s="147">
        <f>G60-(AB$3+AB$4*Z60+AB$5*Z60^2)</f>
        <v>1.9853533109798163E-2</v>
      </c>
      <c r="AD60" s="115">
        <f>IF(G60&lt;&gt;"",G60-AH60,9999)</f>
        <v>5.2231054823444027E-4</v>
      </c>
      <c r="AG60" s="115">
        <f>+(G60-AA60)^2*S60</f>
        <v>1.4611596419126537E-5</v>
      </c>
      <c r="AH60" s="16">
        <f>$AB$6*($AB$11/AI60*AJ60+$AB$12)</f>
        <v>7.7656894563062229E-3</v>
      </c>
      <c r="AI60" s="16">
        <f>1+$AB$7*COS(AL60)</f>
        <v>1.4201560936055562</v>
      </c>
      <c r="AJ60" s="16">
        <f>SIN(AL60+RADIANS($AB$9))</f>
        <v>0.99194211374445673</v>
      </c>
      <c r="AK60" s="16">
        <f>$AB$7*SIN(AL60)</f>
        <v>-0.22468365677954386</v>
      </c>
      <c r="AL60" s="16">
        <f>2*ATAN(AM60)</f>
        <v>-0.49106921633575673</v>
      </c>
      <c r="AM60" s="16">
        <f>SQRT((1+$AB$7)/(1-$AB$7))*TAN(AN60/2)</f>
        <v>-0.25059077377637989</v>
      </c>
      <c r="AN60" s="115">
        <f>$AU60+$AB$7*SIN(AO60)</f>
        <v>-0.29625557869597957</v>
      </c>
      <c r="AO60" s="115">
        <f>$AU60+$AB$7*SIN(AP60)</f>
        <v>-0.29555292179146064</v>
      </c>
      <c r="AP60" s="115">
        <f>$AU60+$AB$7*SIN(AQ60)</f>
        <v>-0.29401169591792831</v>
      </c>
      <c r="AQ60" s="115">
        <f>$AU60+$AB$7*SIN(AR60)</f>
        <v>-0.29063364241725165</v>
      </c>
      <c r="AR60" s="115">
        <f>$AU60+$AB$7*SIN(AS60)</f>
        <v>-0.28324149575864521</v>
      </c>
      <c r="AS60" s="115">
        <f>$AU60+$AB$7*SIN(AT60)</f>
        <v>-0.26712004069789508</v>
      </c>
      <c r="AT60" s="115">
        <f>$AU60+$AB$7*SIN(AU60)</f>
        <v>-0.23219974785977487</v>
      </c>
      <c r="AU60" s="115">
        <f>RADIANS($AB$9)+$AB$18*(F60-AB$15)</f>
        <v>-0.15747770031186903</v>
      </c>
      <c r="AV60" s="115"/>
      <c r="AW60" s="16">
        <v>33000</v>
      </c>
      <c r="AX60" s="16">
        <f t="shared" si="0"/>
        <v>1.7442032508437046E-2</v>
      </c>
      <c r="AY60" s="16">
        <f t="shared" si="1"/>
        <v>1.6661779716984321E-2</v>
      </c>
      <c r="AZ60" s="16">
        <f t="shared" si="2"/>
        <v>7.8025279145272513E-4</v>
      </c>
      <c r="BA60" s="16">
        <f t="shared" si="3"/>
        <v>1.0895995317754732</v>
      </c>
      <c r="BB60" s="16">
        <f t="shared" si="7"/>
        <v>-0.41589201684729232</v>
      </c>
      <c r="BC60" s="16">
        <f t="shared" si="4"/>
        <v>1.3816172517884571</v>
      </c>
      <c r="BD60" s="16">
        <f t="shared" si="5"/>
        <v>0.82669645887688292</v>
      </c>
      <c r="BE60" s="16">
        <f t="shared" si="11"/>
        <v>7.198086992291115</v>
      </c>
      <c r="BF60" s="16">
        <f t="shared" si="11"/>
        <v>7.1978658918985463</v>
      </c>
      <c r="BG60" s="16">
        <f t="shared" si="11"/>
        <v>7.1971055866191351</v>
      </c>
      <c r="BH60" s="16">
        <f t="shared" si="11"/>
        <v>7.1944967987265018</v>
      </c>
      <c r="BI60" s="16">
        <f t="shared" si="11"/>
        <v>7.1856113000543429</v>
      </c>
      <c r="BJ60" s="16">
        <f t="shared" si="11"/>
        <v>7.1560664858456438</v>
      </c>
      <c r="BK60" s="16">
        <f t="shared" si="11"/>
        <v>7.0644452576713768</v>
      </c>
      <c r="BL60" s="16">
        <f t="shared" si="8"/>
        <v>6.8205556466314174</v>
      </c>
    </row>
    <row r="61" spans="1:64" ht="12.95" customHeight="1">
      <c r="A61" s="38" t="s">
        <v>135</v>
      </c>
      <c r="B61" s="38" t="s">
        <v>92</v>
      </c>
      <c r="C61" s="200">
        <v>44813.529000000002</v>
      </c>
      <c r="D61" s="200" t="s">
        <v>127</v>
      </c>
      <c r="E61" s="28">
        <f>(C61-C$7)/C$8</f>
        <v>1924.0217854157709</v>
      </c>
      <c r="F61" s="28">
        <f>ROUND(2*E61,0)/2</f>
        <v>1924</v>
      </c>
      <c r="G61" s="9">
        <f>C61-(C$7+C$8*F61)</f>
        <v>8.2880000045406632E-3</v>
      </c>
      <c r="I61" s="2">
        <f>G61</f>
        <v>8.2880000045406632E-3</v>
      </c>
      <c r="O61" s="100">
        <f>D$11+D$12*F61+D$13*F61^2</f>
        <v>-1.15655331052575E-2</v>
      </c>
      <c r="P61" s="15">
        <f>C61-15018.5</f>
        <v>29795.029000000002</v>
      </c>
      <c r="Q61" s="9">
        <f>SUM(H61,I61)</f>
        <v>8.2880000045406632E-3</v>
      </c>
      <c r="R61" s="2">
        <f>(O61-H61)^2</f>
        <v>1.337615560088072E-4</v>
      </c>
      <c r="S61" s="24">
        <v>0.1</v>
      </c>
      <c r="T61" s="9">
        <f>S61*R61</f>
        <v>1.337615560088072E-5</v>
      </c>
      <c r="Y61" s="137">
        <f>+C61-15018.5</f>
        <v>29795.029000000002</v>
      </c>
      <c r="Z61" s="16">
        <f>F61</f>
        <v>1924</v>
      </c>
      <c r="AA61" s="115">
        <f>AB$3+AB$4*Z61+AB$5*Z61^2+AH61</f>
        <v>-3.7998436489512771E-3</v>
      </c>
      <c r="AB61" s="115">
        <f>+G61-AA61</f>
        <v>1.208784365349194E-2</v>
      </c>
      <c r="AC61" s="147">
        <f>G61-(AB$3+AB$4*Z61+AB$5*Z61^2)</f>
        <v>1.9853533109798163E-2</v>
      </c>
      <c r="AD61" s="115">
        <f>IF(G61&lt;&gt;"",G61-AH61,9999)</f>
        <v>5.2231054823444027E-4</v>
      </c>
      <c r="AG61" s="115">
        <f>+(G61-AA61)^2*S61</f>
        <v>1.4611596419126537E-5</v>
      </c>
      <c r="AH61" s="16">
        <f>$AB$6*($AB$11/AI61*AJ61+$AB$12)</f>
        <v>7.7656894563062229E-3</v>
      </c>
      <c r="AI61" s="16">
        <f>1+$AB$7*COS(AL61)</f>
        <v>1.4201560936055562</v>
      </c>
      <c r="AJ61" s="16">
        <f>SIN(AL61+RADIANS($AB$9))</f>
        <v>0.99194211374445673</v>
      </c>
      <c r="AK61" s="16">
        <f>$AB$7*SIN(AL61)</f>
        <v>-0.22468365677954386</v>
      </c>
      <c r="AL61" s="16">
        <f>2*ATAN(AM61)</f>
        <v>-0.49106921633575673</v>
      </c>
      <c r="AM61" s="16">
        <f>SQRT((1+$AB$7)/(1-$AB$7))*TAN(AN61/2)</f>
        <v>-0.25059077377637989</v>
      </c>
      <c r="AN61" s="115">
        <f>$AU61+$AB$7*SIN(AO61)</f>
        <v>-0.29625557869597957</v>
      </c>
      <c r="AO61" s="115">
        <f>$AU61+$AB$7*SIN(AP61)</f>
        <v>-0.29555292179146064</v>
      </c>
      <c r="AP61" s="115">
        <f>$AU61+$AB$7*SIN(AQ61)</f>
        <v>-0.29401169591792831</v>
      </c>
      <c r="AQ61" s="115">
        <f>$AU61+$AB$7*SIN(AR61)</f>
        <v>-0.29063364241725165</v>
      </c>
      <c r="AR61" s="115">
        <f>$AU61+$AB$7*SIN(AS61)</f>
        <v>-0.28324149575864521</v>
      </c>
      <c r="AS61" s="115">
        <f>$AU61+$AB$7*SIN(AT61)</f>
        <v>-0.26712004069789508</v>
      </c>
      <c r="AT61" s="115">
        <f>$AU61+$AB$7*SIN(AU61)</f>
        <v>-0.23219974785977487</v>
      </c>
      <c r="AU61" s="115">
        <f>RADIANS($AB$9)+$AB$18*(F61-AB$15)</f>
        <v>-0.15747770031186903</v>
      </c>
      <c r="AV61" s="115"/>
      <c r="AW61" s="16">
        <v>34000</v>
      </c>
      <c r="AX61" s="16">
        <f t="shared" si="0"/>
        <v>1.9747294595036595E-2</v>
      </c>
      <c r="AY61" s="16">
        <f t="shared" si="1"/>
        <v>2.1306503089354611E-2</v>
      </c>
      <c r="AZ61" s="16">
        <f t="shared" si="2"/>
        <v>-1.5592084943180152E-3</v>
      </c>
      <c r="BA61" s="16">
        <f t="shared" si="3"/>
        <v>0.93067316764309682</v>
      </c>
      <c r="BB61" s="16">
        <f t="shared" si="7"/>
        <v>-0.69190550546145102</v>
      </c>
      <c r="BC61" s="16">
        <f t="shared" si="4"/>
        <v>1.7168187729922577</v>
      </c>
      <c r="BD61" s="16">
        <f t="shared" si="5"/>
        <v>1.1578260572842098</v>
      </c>
      <c r="BE61" s="16">
        <f t="shared" si="11"/>
        <v>7.4904161480088929</v>
      </c>
      <c r="BF61" s="16">
        <f t="shared" si="11"/>
        <v>7.490400053473226</v>
      </c>
      <c r="BG61" s="16">
        <f t="shared" si="11"/>
        <v>7.4903050789699099</v>
      </c>
      <c r="BH61" s="16">
        <f t="shared" si="11"/>
        <v>7.4897451124224226</v>
      </c>
      <c r="BI61" s="16">
        <f t="shared" si="11"/>
        <v>7.4864601392356933</v>
      </c>
      <c r="BJ61" s="16">
        <f t="shared" si="11"/>
        <v>7.4677261708109839</v>
      </c>
      <c r="BK61" s="16">
        <f t="shared" si="11"/>
        <v>7.3740080083226607</v>
      </c>
      <c r="BL61" s="16">
        <f t="shared" si="8"/>
        <v>7.045102993360187</v>
      </c>
    </row>
    <row r="62" spans="1:64" ht="12.95" customHeight="1">
      <c r="A62" s="38" t="s">
        <v>135</v>
      </c>
      <c r="B62" s="38" t="s">
        <v>92</v>
      </c>
      <c r="C62" s="200">
        <v>44813.531000000003</v>
      </c>
      <c r="D62" s="200" t="s">
        <v>127</v>
      </c>
      <c r="E62" s="28">
        <f>(C62-C$7)/C$8</f>
        <v>1924.0270425141689</v>
      </c>
      <c r="F62" s="28">
        <f>ROUND(2*E62,0)/2</f>
        <v>1924</v>
      </c>
      <c r="G62" s="9">
        <f>C62-(C$7+C$8*F62)</f>
        <v>1.0288000004948117E-2</v>
      </c>
      <c r="I62" s="2">
        <f>G62</f>
        <v>1.0288000004948117E-2</v>
      </c>
      <c r="O62" s="100">
        <f>D$11+D$12*F62+D$13*F62^2</f>
        <v>-1.15655331052575E-2</v>
      </c>
      <c r="P62" s="15">
        <f>C62-15018.5</f>
        <v>29795.031000000003</v>
      </c>
      <c r="Q62" s="9">
        <f>SUM(H62,I62)</f>
        <v>1.0288000004948117E-2</v>
      </c>
      <c r="R62" s="2">
        <f>(O62-H62)^2</f>
        <v>1.337615560088072E-4</v>
      </c>
      <c r="S62" s="24">
        <v>0.1</v>
      </c>
      <c r="T62" s="9">
        <f>S62*R62</f>
        <v>1.337615560088072E-5</v>
      </c>
      <c r="Y62" s="137">
        <f>+C62-15018.5</f>
        <v>29795.031000000003</v>
      </c>
      <c r="Z62" s="16">
        <f>F62</f>
        <v>1924</v>
      </c>
      <c r="AA62" s="115">
        <f>AB$3+AB$4*Z62+AB$5*Z62^2+AH62</f>
        <v>-3.7998436489512771E-3</v>
      </c>
      <c r="AB62" s="115">
        <f>+G62-AA62</f>
        <v>1.4087843653899394E-2</v>
      </c>
      <c r="AC62" s="147">
        <f>G62-(AB$3+AB$4*Z62+AB$5*Z62^2)</f>
        <v>2.1853533110205617E-2</v>
      </c>
      <c r="AD62" s="115">
        <f>IF(G62&lt;&gt;"",G62-AH62,9999)</f>
        <v>2.5223105486418939E-3</v>
      </c>
      <c r="AG62" s="115">
        <f>+(G62-AA62)^2*S62</f>
        <v>1.9846733881671344E-5</v>
      </c>
      <c r="AH62" s="16">
        <f>$AB$6*($AB$11/AI62*AJ62+$AB$12)</f>
        <v>7.7656894563062229E-3</v>
      </c>
      <c r="AI62" s="16">
        <f>1+$AB$7*COS(AL62)</f>
        <v>1.4201560936055562</v>
      </c>
      <c r="AJ62" s="16">
        <f>SIN(AL62+RADIANS($AB$9))</f>
        <v>0.99194211374445673</v>
      </c>
      <c r="AK62" s="16">
        <f>$AB$7*SIN(AL62)</f>
        <v>-0.22468365677954386</v>
      </c>
      <c r="AL62" s="16">
        <f>2*ATAN(AM62)</f>
        <v>-0.49106921633575673</v>
      </c>
      <c r="AM62" s="16">
        <f>SQRT((1+$AB$7)/(1-$AB$7))*TAN(AN62/2)</f>
        <v>-0.25059077377637989</v>
      </c>
      <c r="AN62" s="115">
        <f>$AU62+$AB$7*SIN(AO62)</f>
        <v>-0.29625557869597957</v>
      </c>
      <c r="AO62" s="115">
        <f>$AU62+$AB$7*SIN(AP62)</f>
        <v>-0.29555292179146064</v>
      </c>
      <c r="AP62" s="115">
        <f>$AU62+$AB$7*SIN(AQ62)</f>
        <v>-0.29401169591792831</v>
      </c>
      <c r="AQ62" s="115">
        <f>$AU62+$AB$7*SIN(AR62)</f>
        <v>-0.29063364241725165</v>
      </c>
      <c r="AR62" s="115">
        <f>$AU62+$AB$7*SIN(AS62)</f>
        <v>-0.28324149575864521</v>
      </c>
      <c r="AS62" s="115">
        <f>$AU62+$AB$7*SIN(AT62)</f>
        <v>-0.26712004069789508</v>
      </c>
      <c r="AT62" s="115">
        <f>$AU62+$AB$7*SIN(AU62)</f>
        <v>-0.23219974785977487</v>
      </c>
      <c r="AU62" s="115">
        <f>RADIANS($AB$9)+$AB$18*(F62-AB$15)</f>
        <v>-0.15747770031186903</v>
      </c>
      <c r="AV62" s="115"/>
      <c r="AW62" s="16">
        <v>35000</v>
      </c>
      <c r="AX62" s="16">
        <f t="shared" si="0"/>
        <v>2.2701725053143357E-2</v>
      </c>
      <c r="AY62" s="16">
        <f t="shared" si="1"/>
        <v>2.6184197640905932E-2</v>
      </c>
      <c r="AZ62" s="16">
        <f t="shared" si="2"/>
        <v>-3.4824725877625768E-3</v>
      </c>
      <c r="BA62" s="16">
        <f t="shared" si="3"/>
        <v>0.81597183452130317</v>
      </c>
      <c r="BB62" s="16">
        <f t="shared" si="7"/>
        <v>-0.84929852464768596</v>
      </c>
      <c r="BC62" s="16">
        <f t="shared" si="4"/>
        <v>1.9673488977090108</v>
      </c>
      <c r="BD62" s="16">
        <f t="shared" si="5"/>
        <v>1.5028661453958574</v>
      </c>
      <c r="BE62" s="16">
        <f t="shared" si="11"/>
        <v>7.7431887883695873</v>
      </c>
      <c r="BF62" s="16">
        <f t="shared" si="11"/>
        <v>7.743188748123627</v>
      </c>
      <c r="BG62" s="16">
        <f t="shared" si="11"/>
        <v>7.7431879841619438</v>
      </c>
      <c r="BH62" s="16">
        <f t="shared" si="11"/>
        <v>7.7431734833918986</v>
      </c>
      <c r="BI62" s="16">
        <f t="shared" si="11"/>
        <v>7.7428986015081485</v>
      </c>
      <c r="BJ62" s="16">
        <f t="shared" si="11"/>
        <v>7.7378102972922349</v>
      </c>
      <c r="BK62" s="16">
        <f t="shared" si="11"/>
        <v>7.6670564362156535</v>
      </c>
      <c r="BL62" s="16">
        <f t="shared" si="8"/>
        <v>7.2696503400889583</v>
      </c>
    </row>
    <row r="63" spans="1:64" ht="12.95" customHeight="1">
      <c r="A63" s="38" t="s">
        <v>135</v>
      </c>
      <c r="B63" s="38" t="s">
        <v>95</v>
      </c>
      <c r="C63" s="200">
        <v>44814.462</v>
      </c>
      <c r="D63" s="200" t="s">
        <v>127</v>
      </c>
      <c r="E63" s="28">
        <f>(C63-C$7)/C$8</f>
        <v>1926.4742218180158</v>
      </c>
      <c r="F63" s="28">
        <f>ROUND(2*E63,0)/2</f>
        <v>1926.5</v>
      </c>
      <c r="G63" s="9">
        <f>C63-(C$7+C$8*F63)</f>
        <v>-9.8069999949075282E-3</v>
      </c>
      <c r="I63" s="2">
        <f>G63</f>
        <v>-9.8069999949075282E-3</v>
      </c>
      <c r="O63" s="100">
        <f>D$11+D$12*F63+D$13*F63^2</f>
        <v>-1.1572311313676191E-2</v>
      </c>
      <c r="P63" s="15">
        <f>C63-15018.5</f>
        <v>29795.962</v>
      </c>
      <c r="Q63" s="9">
        <f>SUM(H63,I63)</f>
        <v>-9.8069999949075282E-3</v>
      </c>
      <c r="R63" s="2">
        <f>(O63-H63)^2</f>
        <v>1.3391838914063797E-4</v>
      </c>
      <c r="S63" s="24">
        <v>0.1</v>
      </c>
      <c r="T63" s="9">
        <f>S63*R63</f>
        <v>1.3391838914063797E-5</v>
      </c>
      <c r="Y63" s="137">
        <f>+C63-15018.5</f>
        <v>29795.962</v>
      </c>
      <c r="Z63" s="16">
        <f>F63</f>
        <v>1926.5</v>
      </c>
      <c r="AA63" s="115">
        <f>AB$3+AB$4*Z63+AB$5*Z63^2+AH63</f>
        <v>-3.8087758875982557E-3</v>
      </c>
      <c r="AB63" s="115">
        <f>+G63-AA63</f>
        <v>-5.9982241073092725E-3</v>
      </c>
      <c r="AC63" s="147">
        <f>G63-(AB$3+AB$4*Z63+AB$5*Z63^2)</f>
        <v>1.7653113187686628E-3</v>
      </c>
      <c r="AD63" s="115">
        <f>IF(G63&lt;&gt;"",G63-AH63,9999)</f>
        <v>-1.7570535420985463E-2</v>
      </c>
      <c r="AG63" s="115">
        <f>+(G63-AA63)^2*S63</f>
        <v>3.5978692441506119E-6</v>
      </c>
      <c r="AH63" s="16">
        <f>$AB$6*($AB$11/AI63*AJ63+$AB$12)</f>
        <v>7.7635354260779353E-3</v>
      </c>
      <c r="AI63" s="16">
        <f>1+$AB$7*COS(AL63)</f>
        <v>1.4205295641152844</v>
      </c>
      <c r="AJ63" s="16">
        <f>SIN(AL63+RADIANS($AB$9))</f>
        <v>0.99172982276211519</v>
      </c>
      <c r="AK63" s="16">
        <f>$AB$7*SIN(AL63)</f>
        <v>-0.22398387067536288</v>
      </c>
      <c r="AL63" s="16">
        <f>2*ATAN(AM63)</f>
        <v>-0.48940441823642045</v>
      </c>
      <c r="AM63" s="16">
        <f>SQRT((1+$AB$7)/(1-$AB$7))*TAN(AN63/2)</f>
        <v>-0.24970628790779403</v>
      </c>
      <c r="AN63" s="115">
        <f>$AU63+$AB$7*SIN(AO63)</f>
        <v>-0.29522506395934101</v>
      </c>
      <c r="AO63" s="115">
        <f>$AU63+$AB$7*SIN(AP63)</f>
        <v>-0.29452380399307143</v>
      </c>
      <c r="AP63" s="115">
        <f>$AU63+$AB$7*SIN(AQ63)</f>
        <v>-0.29298612104112187</v>
      </c>
      <c r="AQ63" s="115">
        <f>$AU63+$AB$7*SIN(AR63)</f>
        <v>-0.28961686658303798</v>
      </c>
      <c r="AR63" s="115">
        <f>$AU63+$AB$7*SIN(AS63)</f>
        <v>-0.28224615923676388</v>
      </c>
      <c r="AS63" s="115">
        <f>$AU63+$AB$7*SIN(AT63)</f>
        <v>-0.26617585463987375</v>
      </c>
      <c r="AT63" s="115">
        <f>$AU63+$AB$7*SIN(AU63)</f>
        <v>-0.23137420797332925</v>
      </c>
      <c r="AU63" s="115">
        <f>RADIANS($AB$9)+$AB$18*(F63-AB$15)</f>
        <v>-0.15691633194504684</v>
      </c>
      <c r="AV63" s="115"/>
      <c r="AW63" s="16">
        <v>36000</v>
      </c>
      <c r="AX63" s="16">
        <f t="shared" si="0"/>
        <v>2.6286927676523599E-2</v>
      </c>
      <c r="AY63" s="16">
        <f t="shared" si="1"/>
        <v>3.1294863371638337E-2</v>
      </c>
      <c r="AZ63" s="16">
        <f t="shared" si="2"/>
        <v>-5.0079356951147382E-3</v>
      </c>
      <c r="BA63" s="16">
        <f t="shared" si="3"/>
        <v>0.73337532043883558</v>
      </c>
      <c r="BB63" s="16">
        <f t="shared" si="7"/>
        <v>-0.93632018507824388</v>
      </c>
      <c r="BC63" s="16">
        <f t="shared" si="4"/>
        <v>2.1646938454007145</v>
      </c>
      <c r="BD63" s="16">
        <f t="shared" si="5"/>
        <v>1.8818285228273812</v>
      </c>
      <c r="BE63" s="16">
        <f t="shared" si="11"/>
        <v>7.9675861453311114</v>
      </c>
      <c r="BF63" s="16">
        <f t="shared" si="11"/>
        <v>7.9675861570867106</v>
      </c>
      <c r="BG63" s="16">
        <f t="shared" si="11"/>
        <v>7.9675859394370887</v>
      </c>
      <c r="BH63" s="16">
        <f t="shared" si="11"/>
        <v>7.9675899690544369</v>
      </c>
      <c r="BI63" s="16">
        <f t="shared" si="11"/>
        <v>7.9675153406629065</v>
      </c>
      <c r="BJ63" s="16">
        <f t="shared" si="11"/>
        <v>7.9688896270837377</v>
      </c>
      <c r="BK63" s="16">
        <f t="shared" si="11"/>
        <v>7.9401511016575075</v>
      </c>
      <c r="BL63" s="16">
        <f t="shared" si="8"/>
        <v>7.4941976868177296</v>
      </c>
    </row>
    <row r="64" spans="1:64" ht="12.95" customHeight="1">
      <c r="A64" s="38" t="s">
        <v>135</v>
      </c>
      <c r="B64" s="38" t="s">
        <v>95</v>
      </c>
      <c r="C64" s="200">
        <v>44814.463000000003</v>
      </c>
      <c r="D64" s="200" t="s">
        <v>127</v>
      </c>
      <c r="E64" s="28">
        <f>(C64-C$7)/C$8</f>
        <v>1926.4768503672244</v>
      </c>
      <c r="F64" s="28">
        <f>ROUND(2*E64,0)/2</f>
        <v>1926.5</v>
      </c>
      <c r="G64" s="9">
        <f>C64-(C$7+C$8*F64)</f>
        <v>-8.8069999910658225E-3</v>
      </c>
      <c r="I64" s="2">
        <f>G64</f>
        <v>-8.8069999910658225E-3</v>
      </c>
      <c r="O64" s="100">
        <f>D$11+D$12*F64+D$13*F64^2</f>
        <v>-1.1572311313676191E-2</v>
      </c>
      <c r="P64" s="15">
        <f>C64-15018.5</f>
        <v>29795.963000000003</v>
      </c>
      <c r="Q64" s="9">
        <f>SUM(H64,I64)</f>
        <v>-8.8069999910658225E-3</v>
      </c>
      <c r="R64" s="2">
        <f>(O64-H64)^2</f>
        <v>1.3391838914063797E-4</v>
      </c>
      <c r="S64" s="24">
        <v>0.1</v>
      </c>
      <c r="T64" s="9">
        <f>S64*R64</f>
        <v>1.3391838914063797E-5</v>
      </c>
      <c r="Y64" s="137">
        <f>+C64-15018.5</f>
        <v>29795.963000000003</v>
      </c>
      <c r="Z64" s="16">
        <f>F64</f>
        <v>1926.5</v>
      </c>
      <c r="AA64" s="115">
        <f>AB$3+AB$4*Z64+AB$5*Z64^2+AH64</f>
        <v>-3.8087758875982557E-3</v>
      </c>
      <c r="AB64" s="115">
        <f>+G64-AA64</f>
        <v>-4.9982241034675669E-3</v>
      </c>
      <c r="AC64" s="147">
        <f>G64-(AB$3+AB$4*Z64+AB$5*Z64^2)</f>
        <v>2.7653113226103684E-3</v>
      </c>
      <c r="AD64" s="115">
        <f>IF(G64&lt;&gt;"",G64-AH64,9999)</f>
        <v>-1.6570535417143758E-2</v>
      </c>
      <c r="AG64" s="115">
        <f>+(G64-AA64)^2*S64</f>
        <v>2.4982244188484165E-6</v>
      </c>
      <c r="AH64" s="16">
        <f>$AB$6*($AB$11/AI64*AJ64+$AB$12)</f>
        <v>7.7635354260779353E-3</v>
      </c>
      <c r="AI64" s="16">
        <f>1+$AB$7*COS(AL64)</f>
        <v>1.4205295641152844</v>
      </c>
      <c r="AJ64" s="16">
        <f>SIN(AL64+RADIANS($AB$9))</f>
        <v>0.99172982276211519</v>
      </c>
      <c r="AK64" s="16">
        <f>$AB$7*SIN(AL64)</f>
        <v>-0.22398387067536288</v>
      </c>
      <c r="AL64" s="16">
        <f>2*ATAN(AM64)</f>
        <v>-0.48940441823642045</v>
      </c>
      <c r="AM64" s="16">
        <f>SQRT((1+$AB$7)/(1-$AB$7))*TAN(AN64/2)</f>
        <v>-0.24970628790779403</v>
      </c>
      <c r="AN64" s="115">
        <f>$AU64+$AB$7*SIN(AO64)</f>
        <v>-0.29522506395934101</v>
      </c>
      <c r="AO64" s="115">
        <f>$AU64+$AB$7*SIN(AP64)</f>
        <v>-0.29452380399307143</v>
      </c>
      <c r="AP64" s="115">
        <f>$AU64+$AB$7*SIN(AQ64)</f>
        <v>-0.29298612104112187</v>
      </c>
      <c r="AQ64" s="115">
        <f>$AU64+$AB$7*SIN(AR64)</f>
        <v>-0.28961686658303798</v>
      </c>
      <c r="AR64" s="115">
        <f>$AU64+$AB$7*SIN(AS64)</f>
        <v>-0.28224615923676388</v>
      </c>
      <c r="AS64" s="115">
        <f>$AU64+$AB$7*SIN(AT64)</f>
        <v>-0.26617585463987375</v>
      </c>
      <c r="AT64" s="115">
        <f>$AU64+$AB$7*SIN(AU64)</f>
        <v>-0.23137420797332925</v>
      </c>
      <c r="AU64" s="115">
        <f>RADIANS($AB$9)+$AB$18*(F64-AB$15)</f>
        <v>-0.15691633194504684</v>
      </c>
      <c r="AV64" s="115"/>
      <c r="AW64" s="16">
        <v>37000</v>
      </c>
      <c r="AX64" s="16">
        <f t="shared" si="0"/>
        <v>3.0460835287880086E-2</v>
      </c>
      <c r="AY64" s="16">
        <f t="shared" si="1"/>
        <v>3.66385002815518E-2</v>
      </c>
      <c r="AZ64" s="16">
        <f t="shared" si="2"/>
        <v>-6.177664993671712E-3</v>
      </c>
      <c r="BA64" s="16">
        <f t="shared" si="3"/>
        <v>0.67291582219639079</v>
      </c>
      <c r="BB64" s="16">
        <f t="shared" si="7"/>
        <v>-0.98084466897582778</v>
      </c>
      <c r="BC64" s="16">
        <f t="shared" si="4"/>
        <v>2.3274452336538052</v>
      </c>
      <c r="BD64" s="16">
        <f t="shared" si="5"/>
        <v>2.319343250857492</v>
      </c>
      <c r="BE64" s="16">
        <f t="shared" si="11"/>
        <v>8.1714027595871208</v>
      </c>
      <c r="BF64" s="16">
        <f t="shared" si="11"/>
        <v>8.171401093039691</v>
      </c>
      <c r="BG64" s="16">
        <f t="shared" si="11"/>
        <v>8.1714122994897327</v>
      </c>
      <c r="BH64" s="16">
        <f t="shared" si="11"/>
        <v>8.1713369360264565</v>
      </c>
      <c r="BI64" s="16">
        <f t="shared" si="11"/>
        <v>8.171843423558407</v>
      </c>
      <c r="BJ64" s="16">
        <f t="shared" si="11"/>
        <v>8.1684243731505131</v>
      </c>
      <c r="BK64" s="16">
        <f t="shared" si="11"/>
        <v>8.190854443486776</v>
      </c>
      <c r="BL64" s="16">
        <f t="shared" si="8"/>
        <v>7.7187450335465009</v>
      </c>
    </row>
    <row r="65" spans="1:64" ht="12.95" customHeight="1">
      <c r="A65" s="38" t="s">
        <v>135</v>
      </c>
      <c r="B65" s="38" t="s">
        <v>95</v>
      </c>
      <c r="C65" s="200">
        <v>44814.466999999997</v>
      </c>
      <c r="D65" s="200" t="s">
        <v>127</v>
      </c>
      <c r="E65" s="28">
        <f>(C65-C$7)/C$8</f>
        <v>1926.4873645640016</v>
      </c>
      <c r="F65" s="28">
        <f>ROUND(2*E65,0)/2</f>
        <v>1926.5</v>
      </c>
      <c r="G65" s="9">
        <f>C65-(C$7+C$8*F65)</f>
        <v>-4.8069999975268729E-3</v>
      </c>
      <c r="I65" s="2">
        <f>G65</f>
        <v>-4.8069999975268729E-3</v>
      </c>
      <c r="O65" s="100">
        <f>D$11+D$12*F65+D$13*F65^2</f>
        <v>-1.1572311313676191E-2</v>
      </c>
      <c r="P65" s="15">
        <f>C65-15018.5</f>
        <v>29795.966999999997</v>
      </c>
      <c r="Q65" s="9">
        <f>SUM(H65,I65)</f>
        <v>-4.8069999975268729E-3</v>
      </c>
      <c r="R65" s="2">
        <f>(O65-H65)^2</f>
        <v>1.3391838914063797E-4</v>
      </c>
      <c r="S65" s="24">
        <v>0.1</v>
      </c>
      <c r="T65" s="9">
        <f>S65*R65</f>
        <v>1.3391838914063797E-5</v>
      </c>
      <c r="Y65" s="137">
        <f>+C65-15018.5</f>
        <v>29795.966999999997</v>
      </c>
      <c r="Z65" s="16">
        <f>F65</f>
        <v>1926.5</v>
      </c>
      <c r="AA65" s="115">
        <f>AB$3+AB$4*Z65+AB$5*Z65^2+AH65</f>
        <v>-3.8087758875982557E-3</v>
      </c>
      <c r="AB65" s="115">
        <f>+G65-AA65</f>
        <v>-9.9822410992861724E-4</v>
      </c>
      <c r="AC65" s="147">
        <f>G65-(AB$3+AB$4*Z65+AB$5*Z65^2)</f>
        <v>6.7653113161493181E-3</v>
      </c>
      <c r="AD65" s="115">
        <f>IF(G65&lt;&gt;"",G65-AH65,9999)</f>
        <v>-1.2570535423604808E-2</v>
      </c>
      <c r="AG65" s="115">
        <f>+(G65-AA65)^2*S65</f>
        <v>9.9645137364278017E-8</v>
      </c>
      <c r="AH65" s="16">
        <f>$AB$6*($AB$11/AI65*AJ65+$AB$12)</f>
        <v>7.7635354260779353E-3</v>
      </c>
      <c r="AI65" s="16">
        <f>1+$AB$7*COS(AL65)</f>
        <v>1.4205295641152844</v>
      </c>
      <c r="AJ65" s="16">
        <f>SIN(AL65+RADIANS($AB$9))</f>
        <v>0.99172982276211519</v>
      </c>
      <c r="AK65" s="16">
        <f>$AB$7*SIN(AL65)</f>
        <v>-0.22398387067536288</v>
      </c>
      <c r="AL65" s="16">
        <f>2*ATAN(AM65)</f>
        <v>-0.48940441823642045</v>
      </c>
      <c r="AM65" s="16">
        <f>SQRT((1+$AB$7)/(1-$AB$7))*TAN(AN65/2)</f>
        <v>-0.24970628790779403</v>
      </c>
      <c r="AN65" s="115">
        <f>$AU65+$AB$7*SIN(AO65)</f>
        <v>-0.29522506395934101</v>
      </c>
      <c r="AO65" s="115">
        <f>$AU65+$AB$7*SIN(AP65)</f>
        <v>-0.29452380399307143</v>
      </c>
      <c r="AP65" s="115">
        <f>$AU65+$AB$7*SIN(AQ65)</f>
        <v>-0.29298612104112187</v>
      </c>
      <c r="AQ65" s="115">
        <f>$AU65+$AB$7*SIN(AR65)</f>
        <v>-0.28961686658303798</v>
      </c>
      <c r="AR65" s="115">
        <f>$AU65+$AB$7*SIN(AS65)</f>
        <v>-0.28224615923676388</v>
      </c>
      <c r="AS65" s="115">
        <f>$AU65+$AB$7*SIN(AT65)</f>
        <v>-0.26617585463987375</v>
      </c>
      <c r="AT65" s="115">
        <f>$AU65+$AB$7*SIN(AU65)</f>
        <v>-0.23137420797332925</v>
      </c>
      <c r="AU65" s="115">
        <f>RADIANS($AB$9)+$AB$18*(F65-AB$15)</f>
        <v>-0.15691633194504684</v>
      </c>
      <c r="AV65" s="115"/>
      <c r="AW65" s="16">
        <v>38000</v>
      </c>
      <c r="AX65" s="16">
        <f t="shared" si="0"/>
        <v>3.5181789356466771E-2</v>
      </c>
      <c r="AY65" s="16">
        <f t="shared" si="1"/>
        <v>4.2215108370646376E-2</v>
      </c>
      <c r="AZ65" s="16">
        <f t="shared" si="2"/>
        <v>-7.033319014179606E-3</v>
      </c>
      <c r="BA65" s="16">
        <f t="shared" si="3"/>
        <v>0.62795510846207114</v>
      </c>
      <c r="BB65" s="16">
        <f t="shared" si="7"/>
        <v>-0.99839501616996906</v>
      </c>
      <c r="BC65" s="16">
        <f t="shared" si="4"/>
        <v>2.4668259684489202</v>
      </c>
      <c r="BD65" s="16">
        <f t="shared" si="5"/>
        <v>2.8506635864750152</v>
      </c>
      <c r="BE65" s="16">
        <f t="shared" si="11"/>
        <v>8.3600439195108436</v>
      </c>
      <c r="BF65" s="16">
        <f t="shared" si="11"/>
        <v>8.3599952502495878</v>
      </c>
      <c r="BG65" s="16">
        <f t="shared" si="11"/>
        <v>8.3602059568235294</v>
      </c>
      <c r="BH65" s="16">
        <f t="shared" si="11"/>
        <v>8.3592931547792269</v>
      </c>
      <c r="BI65" s="16">
        <f t="shared" si="11"/>
        <v>8.3632367212708587</v>
      </c>
      <c r="BJ65" s="16">
        <f t="shared" si="11"/>
        <v>8.3459924692040648</v>
      </c>
      <c r="BK65" s="16">
        <f t="shared" si="11"/>
        <v>8.4178531690338314</v>
      </c>
      <c r="BL65" s="16">
        <f t="shared" si="8"/>
        <v>7.9432923802752722</v>
      </c>
    </row>
    <row r="66" spans="1:64" ht="12.95" customHeight="1">
      <c r="A66" s="38" t="s">
        <v>135</v>
      </c>
      <c r="B66" s="38" t="s">
        <v>95</v>
      </c>
      <c r="C66" s="200">
        <v>44814.466999999997</v>
      </c>
      <c r="D66" s="200" t="s">
        <v>127</v>
      </c>
      <c r="E66" s="28">
        <f>(C66-C$7)/C$8</f>
        <v>1926.4873645640016</v>
      </c>
      <c r="F66" s="28">
        <f>ROUND(2*E66,0)/2</f>
        <v>1926.5</v>
      </c>
      <c r="G66" s="9">
        <f>C66-(C$7+C$8*F66)</f>
        <v>-4.8069999975268729E-3</v>
      </c>
      <c r="I66" s="2">
        <f>G66</f>
        <v>-4.8069999975268729E-3</v>
      </c>
      <c r="O66" s="100">
        <f>D$11+D$12*F66+D$13*F66^2</f>
        <v>-1.1572311313676191E-2</v>
      </c>
      <c r="P66" s="15">
        <f>C66-15018.5</f>
        <v>29795.966999999997</v>
      </c>
      <c r="Q66" s="9">
        <f>SUM(H66,I66)</f>
        <v>-4.8069999975268729E-3</v>
      </c>
      <c r="R66" s="2">
        <f>(O66-H66)^2</f>
        <v>1.3391838914063797E-4</v>
      </c>
      <c r="S66" s="24">
        <v>0.1</v>
      </c>
      <c r="T66" s="9">
        <f>S66*R66</f>
        <v>1.3391838914063797E-5</v>
      </c>
      <c r="Y66" s="137">
        <f>+C66-15018.5</f>
        <v>29795.966999999997</v>
      </c>
      <c r="Z66" s="16">
        <f>F66</f>
        <v>1926.5</v>
      </c>
      <c r="AA66" s="115">
        <f>AB$3+AB$4*Z66+AB$5*Z66^2+AH66</f>
        <v>-3.8087758875982557E-3</v>
      </c>
      <c r="AB66" s="115">
        <f>+G66-AA66</f>
        <v>-9.9822410992861724E-4</v>
      </c>
      <c r="AC66" s="147">
        <f>G66-(AB$3+AB$4*Z66+AB$5*Z66^2)</f>
        <v>6.7653113161493181E-3</v>
      </c>
      <c r="AD66" s="115">
        <f>IF(G66&lt;&gt;"",G66-AH66,9999)</f>
        <v>-1.2570535423604808E-2</v>
      </c>
      <c r="AG66" s="115">
        <f>+(G66-AA66)^2*S66</f>
        <v>9.9645137364278017E-8</v>
      </c>
      <c r="AH66" s="16">
        <f>$AB$6*($AB$11/AI66*AJ66+$AB$12)</f>
        <v>7.7635354260779353E-3</v>
      </c>
      <c r="AI66" s="16">
        <f>1+$AB$7*COS(AL66)</f>
        <v>1.4205295641152844</v>
      </c>
      <c r="AJ66" s="16">
        <f>SIN(AL66+RADIANS($AB$9))</f>
        <v>0.99172982276211519</v>
      </c>
      <c r="AK66" s="16">
        <f>$AB$7*SIN(AL66)</f>
        <v>-0.22398387067536288</v>
      </c>
      <c r="AL66" s="16">
        <f>2*ATAN(AM66)</f>
        <v>-0.48940441823642045</v>
      </c>
      <c r="AM66" s="16">
        <f>SQRT((1+$AB$7)/(1-$AB$7))*TAN(AN66/2)</f>
        <v>-0.24970628790779403</v>
      </c>
      <c r="AN66" s="115">
        <f>$AU66+$AB$7*SIN(AO66)</f>
        <v>-0.29522506395934101</v>
      </c>
      <c r="AO66" s="115">
        <f>$AU66+$AB$7*SIN(AP66)</f>
        <v>-0.29452380399307143</v>
      </c>
      <c r="AP66" s="115">
        <f>$AU66+$AB$7*SIN(AQ66)</f>
        <v>-0.29298612104112187</v>
      </c>
      <c r="AQ66" s="115">
        <f>$AU66+$AB$7*SIN(AR66)</f>
        <v>-0.28961686658303798</v>
      </c>
      <c r="AR66" s="115">
        <f>$AU66+$AB$7*SIN(AS66)</f>
        <v>-0.28224615923676388</v>
      </c>
      <c r="AS66" s="115">
        <f>$AU66+$AB$7*SIN(AT66)</f>
        <v>-0.26617585463987375</v>
      </c>
      <c r="AT66" s="115">
        <f>$AU66+$AB$7*SIN(AU66)</f>
        <v>-0.23137420797332925</v>
      </c>
      <c r="AU66" s="115">
        <f>RADIANS($AB$9)+$AB$18*(F66-AB$15)</f>
        <v>-0.15691633194504684</v>
      </c>
      <c r="AV66" s="115"/>
      <c r="AW66" s="16">
        <v>39000</v>
      </c>
      <c r="AX66" s="16">
        <f>AB$3+AB$4*AW66+AB$5*AW66^2+AZ66</f>
        <v>4.0414104296518531E-2</v>
      </c>
      <c r="AY66" s="16">
        <f>AB$3+AB$4*AW66+AB$5*AW66^2</f>
        <v>4.8024687638921981E-2</v>
      </c>
      <c r="AZ66" s="16">
        <f>$AB$6*($AB$11/BA66*BB66+$AB$12)</f>
        <v>-7.61058334240345E-3</v>
      </c>
      <c r="BA66" s="16">
        <f>1+$AB$7*COS(BC66)</f>
        <v>0.59421464451838713</v>
      </c>
      <c r="BB66" s="16">
        <f>SIN(BC66+RADIANS($AB$9))</f>
        <v>-0.99779199027573817</v>
      </c>
      <c r="BC66" s="16">
        <f>2*ATAN(BD66)</f>
        <v>2.5899554961676783</v>
      </c>
      <c r="BD66" s="16">
        <f>SQRT((1+$AB$7)/(1-$AB$7))*TAN(BE66/2)</f>
        <v>3.5331623565857404</v>
      </c>
      <c r="BE66" s="16">
        <f t="shared" ref="BE66:BK67" si="12">$BL66+$AB$7*SIN(BF66)</f>
        <v>8.5373840206878491</v>
      </c>
      <c r="BF66" s="16">
        <f t="shared" si="12"/>
        <v>8.5371058530609982</v>
      </c>
      <c r="BG66" s="16">
        <f t="shared" si="12"/>
        <v>8.5380302396151855</v>
      </c>
      <c r="BH66" s="16">
        <f t="shared" si="12"/>
        <v>8.5349543201143838</v>
      </c>
      <c r="BI66" s="16">
        <f t="shared" si="12"/>
        <v>8.5451450238597619</v>
      </c>
      <c r="BJ66" s="16">
        <f t="shared" si="12"/>
        <v>8.5108746890187525</v>
      </c>
      <c r="BK66" s="16">
        <f t="shared" si="12"/>
        <v>8.6210241945536215</v>
      </c>
      <c r="BL66" s="16">
        <f>RADIANS($AB$9)+$AB$18*(AW66-AB$15)</f>
        <v>8.1678397270040417</v>
      </c>
    </row>
    <row r="67" spans="1:64" ht="12.95" customHeight="1">
      <c r="A67" s="38" t="s">
        <v>135</v>
      </c>
      <c r="B67" s="38" t="s">
        <v>95</v>
      </c>
      <c r="C67" s="200">
        <v>44814.476999999999</v>
      </c>
      <c r="D67" s="200" t="s">
        <v>127</v>
      </c>
      <c r="E67" s="28">
        <f>(C67-C$7)/C$8</f>
        <v>1926.5136500559925</v>
      </c>
      <c r="F67" s="28">
        <f>ROUND(2*E67,0)/2</f>
        <v>1926.5</v>
      </c>
      <c r="G67" s="9">
        <f>C67-(C$7+C$8*F67)</f>
        <v>5.1930000045103952E-3</v>
      </c>
      <c r="I67" s="2">
        <f>G67</f>
        <v>5.1930000045103952E-3</v>
      </c>
      <c r="O67" s="100">
        <f>D$11+D$12*F67+D$13*F67^2</f>
        <v>-1.1572311313676191E-2</v>
      </c>
      <c r="P67" s="15">
        <f>C67-15018.5</f>
        <v>29795.976999999999</v>
      </c>
      <c r="Q67" s="9">
        <f>SUM(H67,I67)</f>
        <v>5.1930000045103952E-3</v>
      </c>
      <c r="R67" s="2">
        <f>(O67-H67)^2</f>
        <v>1.3391838914063797E-4</v>
      </c>
      <c r="S67" s="24">
        <v>0.1</v>
      </c>
      <c r="T67" s="9">
        <f>S67*R67</f>
        <v>1.3391838914063797E-5</v>
      </c>
      <c r="Y67" s="137">
        <f>+C67-15018.5</f>
        <v>29795.976999999999</v>
      </c>
      <c r="Z67" s="16">
        <f>F67</f>
        <v>1926.5</v>
      </c>
      <c r="AA67" s="115">
        <f>AB$3+AB$4*Z67+AB$5*Z67^2+AH67</f>
        <v>-3.8087758875982557E-3</v>
      </c>
      <c r="AB67" s="115">
        <f>+G67-AA67</f>
        <v>9.0017758921086509E-3</v>
      </c>
      <c r="AC67" s="147">
        <f>G67-(AB$3+AB$4*Z67+AB$5*Z67^2)</f>
        <v>1.6765311318186586E-2</v>
      </c>
      <c r="AD67" s="115">
        <f>IF(G67&lt;&gt;"",G67-AH67,9999)</f>
        <v>-2.5705354215675401E-3</v>
      </c>
      <c r="AG67" s="115">
        <f>+(G67-AA67)^2*S67</f>
        <v>8.1031969211748504E-6</v>
      </c>
      <c r="AH67" s="16">
        <f>$AB$6*($AB$11/AI67*AJ67+$AB$12)</f>
        <v>7.7635354260779353E-3</v>
      </c>
      <c r="AI67" s="16">
        <f>1+$AB$7*COS(AL67)</f>
        <v>1.4205295641152844</v>
      </c>
      <c r="AJ67" s="16">
        <f>SIN(AL67+RADIANS($AB$9))</f>
        <v>0.99172982276211519</v>
      </c>
      <c r="AK67" s="16">
        <f>$AB$7*SIN(AL67)</f>
        <v>-0.22398387067536288</v>
      </c>
      <c r="AL67" s="16">
        <f>2*ATAN(AM67)</f>
        <v>-0.48940441823642045</v>
      </c>
      <c r="AM67" s="16">
        <f>SQRT((1+$AB$7)/(1-$AB$7))*TAN(AN67/2)</f>
        <v>-0.24970628790779403</v>
      </c>
      <c r="AN67" s="115">
        <f>$AU67+$AB$7*SIN(AO67)</f>
        <v>-0.29522506395934101</v>
      </c>
      <c r="AO67" s="115">
        <f>$AU67+$AB$7*SIN(AP67)</f>
        <v>-0.29452380399307143</v>
      </c>
      <c r="AP67" s="115">
        <f>$AU67+$AB$7*SIN(AQ67)</f>
        <v>-0.29298612104112187</v>
      </c>
      <c r="AQ67" s="115">
        <f>$AU67+$AB$7*SIN(AR67)</f>
        <v>-0.28961686658303798</v>
      </c>
      <c r="AR67" s="115">
        <f>$AU67+$AB$7*SIN(AS67)</f>
        <v>-0.28224615923676388</v>
      </c>
      <c r="AS67" s="115">
        <f>$AU67+$AB$7*SIN(AT67)</f>
        <v>-0.26617585463987375</v>
      </c>
      <c r="AT67" s="115">
        <f>$AU67+$AB$7*SIN(AU67)</f>
        <v>-0.23137420797332925</v>
      </c>
      <c r="AU67" s="115">
        <f>RADIANS($AB$9)+$AB$18*(F67-AB$15)</f>
        <v>-0.15691633194504684</v>
      </c>
      <c r="AV67" s="115"/>
      <c r="AW67" s="16">
        <f>AW66+1000</f>
        <v>40000</v>
      </c>
      <c r="AX67" s="16">
        <f>AB$3+AB$4*AW67+AB$5*AW67^2+AZ67</f>
        <v>4.6128612464494519E-2</v>
      </c>
      <c r="AY67" s="16">
        <f>AB$3+AB$4*AW67+AB$5*AW67^2</f>
        <v>5.4067238086378699E-2</v>
      </c>
      <c r="AZ67" s="16">
        <f>$AB$6*($AB$11/BA67*BB67+$AB$12)</f>
        <v>-7.9386256218841825E-3</v>
      </c>
      <c r="BA67" s="16">
        <f>1+$AB$7*COS(BC67)</f>
        <v>0.56892359024769668</v>
      </c>
      <c r="BB67" s="16">
        <f>SIN(BC67+RADIANS($AB$9))</f>
        <v>-0.98418279217373961</v>
      </c>
      <c r="BC67" s="16">
        <f>2*ATAN(BD67)</f>
        <v>2.7015860655526716</v>
      </c>
      <c r="BD67" s="16">
        <f>SQRT((1+$AB$7)/(1-$AB$7))*TAN(BE67/2)</f>
        <v>4.4718143279452418</v>
      </c>
      <c r="BE67" s="16">
        <f t="shared" si="12"/>
        <v>8.7062963045943071</v>
      </c>
      <c r="BF67" s="16">
        <f t="shared" si="12"/>
        <v>8.7055064217219158</v>
      </c>
      <c r="BG67" s="16">
        <f t="shared" si="12"/>
        <v>8.7077080066865733</v>
      </c>
      <c r="BH67" s="16">
        <f t="shared" si="12"/>
        <v>8.701561067333774</v>
      </c>
      <c r="BI67" s="16">
        <f t="shared" si="12"/>
        <v>8.7186421505865717</v>
      </c>
      <c r="BJ67" s="16">
        <f t="shared" si="12"/>
        <v>8.6705194697372292</v>
      </c>
      <c r="BK67" s="16">
        <f t="shared" si="12"/>
        <v>8.8014408252612419</v>
      </c>
      <c r="BL67" s="16">
        <f>RADIANS($AB$9)+$AB$18*(AW67-AB$15)</f>
        <v>8.392387073732813</v>
      </c>
    </row>
    <row r="68" spans="1:64" ht="12.95" customHeight="1">
      <c r="A68" s="38" t="s">
        <v>135</v>
      </c>
      <c r="B68" s="38" t="s">
        <v>95</v>
      </c>
      <c r="C68" s="200">
        <v>44814.48</v>
      </c>
      <c r="D68" s="200" t="s">
        <v>127</v>
      </c>
      <c r="E68" s="28">
        <f>(C68-C$7)/C$8</f>
        <v>1926.5215357035993</v>
      </c>
      <c r="F68" s="28">
        <f>ROUND(2*E68,0)/2</f>
        <v>1926.5</v>
      </c>
      <c r="G68" s="9">
        <f>C68-(C$7+C$8*F68)</f>
        <v>8.1930000087595545E-3</v>
      </c>
      <c r="I68" s="2">
        <f>G68</f>
        <v>8.1930000087595545E-3</v>
      </c>
      <c r="O68" s="100">
        <f>D$11+D$12*F68+D$13*F68^2</f>
        <v>-1.1572311313676191E-2</v>
      </c>
      <c r="P68" s="15">
        <f>C68-15018.5</f>
        <v>29795.980000000003</v>
      </c>
      <c r="Q68" s="9">
        <f>SUM(H68,I68)</f>
        <v>8.1930000087595545E-3</v>
      </c>
      <c r="R68" s="2">
        <f>(O68-H68)^2</f>
        <v>1.3391838914063797E-4</v>
      </c>
      <c r="S68" s="24">
        <v>0.1</v>
      </c>
      <c r="T68" s="9">
        <f>S68*R68</f>
        <v>1.3391838914063797E-5</v>
      </c>
      <c r="Y68" s="137">
        <f>+C68-15018.5</f>
        <v>29795.980000000003</v>
      </c>
      <c r="Z68" s="16">
        <f>F68</f>
        <v>1926.5</v>
      </c>
      <c r="AA68" s="115">
        <f>AB$3+AB$4*Z68+AB$5*Z68^2+AH68</f>
        <v>-3.8087758875982557E-3</v>
      </c>
      <c r="AB68" s="115">
        <f>+G68-AA68</f>
        <v>1.200177589635781E-2</v>
      </c>
      <c r="AC68" s="147">
        <f>G68-(AB$3+AB$4*Z68+AB$5*Z68^2)</f>
        <v>1.9765311322435745E-2</v>
      </c>
      <c r="AD68" s="115">
        <f>IF(G68&lt;&gt;"",G68-AH68,9999)</f>
        <v>4.2946458268161916E-4</v>
      </c>
      <c r="AG68" s="115">
        <f>+(G68-AA68)^2*S68</f>
        <v>1.4404262466639532E-5</v>
      </c>
      <c r="AH68" s="16">
        <f>$AB$6*($AB$11/AI68*AJ68+$AB$12)</f>
        <v>7.7635354260779353E-3</v>
      </c>
      <c r="AI68" s="16">
        <f>1+$AB$7*COS(AL68)</f>
        <v>1.4205295641152844</v>
      </c>
      <c r="AJ68" s="16">
        <f>SIN(AL68+RADIANS($AB$9))</f>
        <v>0.99172982276211519</v>
      </c>
      <c r="AK68" s="16">
        <f>$AB$7*SIN(AL68)</f>
        <v>-0.22398387067536288</v>
      </c>
      <c r="AL68" s="16">
        <f>2*ATAN(AM68)</f>
        <v>-0.48940441823642045</v>
      </c>
      <c r="AM68" s="16">
        <f>SQRT((1+$AB$7)/(1-$AB$7))*TAN(AN68/2)</f>
        <v>-0.24970628790779403</v>
      </c>
      <c r="AN68" s="115">
        <f>$AU68+$AB$7*SIN(AO68)</f>
        <v>-0.29522506395934101</v>
      </c>
      <c r="AO68" s="115">
        <f>$AU68+$AB$7*SIN(AP68)</f>
        <v>-0.29452380399307143</v>
      </c>
      <c r="AP68" s="115">
        <f>$AU68+$AB$7*SIN(AQ68)</f>
        <v>-0.29298612104112187</v>
      </c>
      <c r="AQ68" s="115">
        <f>$AU68+$AB$7*SIN(AR68)</f>
        <v>-0.28961686658303798</v>
      </c>
      <c r="AR68" s="115">
        <f>$AU68+$AB$7*SIN(AS68)</f>
        <v>-0.28224615923676388</v>
      </c>
      <c r="AS68" s="115">
        <f>$AU68+$AB$7*SIN(AT68)</f>
        <v>-0.26617585463987375</v>
      </c>
      <c r="AT68" s="115">
        <f>$AU68+$AB$7*SIN(AU68)</f>
        <v>-0.23137420797332925</v>
      </c>
      <c r="AU68" s="115">
        <f>RADIANS($AB$9)+$AB$18*(F68-AB$15)</f>
        <v>-0.15691633194504684</v>
      </c>
      <c r="AV68" s="115"/>
      <c r="AW68" s="16">
        <f t="shared" ref="AW68:AW79" si="13">AW67+1000</f>
        <v>41000</v>
      </c>
      <c r="AX68" s="16">
        <f t="shared" ref="AX68:AX79" si="14">AB$3+AB$4*AW68+AB$5*AW68^2+AZ68</f>
        <v>5.2301750656777155E-2</v>
      </c>
      <c r="AY68" s="16">
        <f t="shared" ref="AY68:AY79" si="15">AB$3+AB$4*AW68+AB$5*AW68^2</f>
        <v>6.0342759713016447E-2</v>
      </c>
      <c r="AZ68" s="16">
        <f t="shared" ref="AZ68:AZ79" si="16">$AB$6*($AB$11/BA68*BB68+$AB$12)</f>
        <v>-8.0410090562392945E-3</v>
      </c>
      <c r="BA68" s="16">
        <f t="shared" ref="BA68:BA79" si="17">1+$AB$7*COS(BC68)</f>
        <v>0.55027385664230566</v>
      </c>
      <c r="BB68" s="16">
        <f t="shared" ref="BB68:BB79" si="18">SIN(BC68+RADIANS($AB$9))</f>
        <v>-0.96063231328949805</v>
      </c>
      <c r="BC68" s="16">
        <f t="shared" ref="BC68:BC79" si="19">2*ATAN(BD68)</f>
        <v>2.8050171601551597</v>
      </c>
      <c r="BD68" s="16">
        <f t="shared" ref="BD68:BD79" si="20">SQRT((1+$AB$7)/(1-$AB$7))*TAN(BE68/2)</f>
        <v>5.8860011628625148</v>
      </c>
      <c r="BE68" s="16">
        <f t="shared" ref="BE68:BE79" si="21">$BL68+$AB$7*SIN(BF68)</f>
        <v>8.8689281798457795</v>
      </c>
      <c r="BF68" s="16">
        <f t="shared" ref="BF68:BF79" si="22">$BL68+$AB$7*SIN(BG68)</f>
        <v>8.8674883866457499</v>
      </c>
      <c r="BG68" s="16">
        <f t="shared" ref="BG68:BG79" si="23">$BL68+$AB$7*SIN(BH68)</f>
        <v>8.8710450586463683</v>
      </c>
      <c r="BH68" s="16">
        <f t="shared" ref="BH68:BH79" si="24">$BL68+$AB$7*SIN(BI68)</f>
        <v>8.8622447576646337</v>
      </c>
      <c r="BI68" s="16">
        <f t="shared" ref="BI68:BI79" si="25">$BL68+$AB$7*SIN(BJ68)</f>
        <v>8.8839329597352528</v>
      </c>
      <c r="BJ68" s="16">
        <f t="shared" ref="BJ68:BJ79" si="26">$BL68+$AB$7*SIN(BK68)</f>
        <v>8.8299333559688566</v>
      </c>
      <c r="BK68" s="16">
        <f t="shared" ref="BK68:BK79" si="27">$BL68+$AB$7*SIN(BL68)</f>
        <v>8.961318864670698</v>
      </c>
      <c r="BL68" s="16">
        <f t="shared" ref="BL68:BL79" si="28">RADIANS($AB$9)+$AB$18*(AW68-AB$15)</f>
        <v>8.6169344204615843</v>
      </c>
    </row>
    <row r="69" spans="1:64" ht="12.95" customHeight="1">
      <c r="A69" s="38" t="s">
        <v>135</v>
      </c>
      <c r="B69" s="38" t="s">
        <v>95</v>
      </c>
      <c r="C69" s="200">
        <v>44814.481</v>
      </c>
      <c r="D69" s="200" t="s">
        <v>127</v>
      </c>
      <c r="E69" s="28">
        <f>(C69-C$7)/C$8</f>
        <v>1926.524164252789</v>
      </c>
      <c r="F69" s="28">
        <f>ROUND(2*E69,0)/2</f>
        <v>1926.5</v>
      </c>
      <c r="G69" s="9">
        <f>C69-(C$7+C$8*F69)</f>
        <v>9.1930000053253025E-3</v>
      </c>
      <c r="I69" s="2">
        <f>G69</f>
        <v>9.1930000053253025E-3</v>
      </c>
      <c r="O69" s="100">
        <f>D$11+D$12*F69+D$13*F69^2</f>
        <v>-1.1572311313676191E-2</v>
      </c>
      <c r="P69" s="15">
        <f>C69-15018.5</f>
        <v>29795.981</v>
      </c>
      <c r="Q69" s="9">
        <f>SUM(H69,I69)</f>
        <v>9.1930000053253025E-3</v>
      </c>
      <c r="R69" s="2">
        <f>(O69-H69)^2</f>
        <v>1.3391838914063797E-4</v>
      </c>
      <c r="S69" s="24">
        <v>0.1</v>
      </c>
      <c r="T69" s="9">
        <f>S69*R69</f>
        <v>1.3391838914063797E-5</v>
      </c>
      <c r="Y69" s="137">
        <f>+C69-15018.5</f>
        <v>29795.981</v>
      </c>
      <c r="Z69" s="16">
        <f>F69</f>
        <v>1926.5</v>
      </c>
      <c r="AA69" s="115">
        <f>AB$3+AB$4*Z69+AB$5*Z69^2+AH69</f>
        <v>-3.8087758875982557E-3</v>
      </c>
      <c r="AB69" s="115">
        <f>+G69-AA69</f>
        <v>1.3001775892923558E-2</v>
      </c>
      <c r="AC69" s="147">
        <f>G69-(AB$3+AB$4*Z69+AB$5*Z69^2)</f>
        <v>2.0765311319001493E-2</v>
      </c>
      <c r="AD69" s="115">
        <f>IF(G69&lt;&gt;"",G69-AH69,9999)</f>
        <v>1.4294645792473672E-3</v>
      </c>
      <c r="AG69" s="115">
        <f>+(G69-AA69)^2*S69</f>
        <v>1.6904617636980822E-5</v>
      </c>
      <c r="AH69" s="16">
        <f>$AB$6*($AB$11/AI69*AJ69+$AB$12)</f>
        <v>7.7635354260779353E-3</v>
      </c>
      <c r="AI69" s="16">
        <f>1+$AB$7*COS(AL69)</f>
        <v>1.4205295641152844</v>
      </c>
      <c r="AJ69" s="16">
        <f>SIN(AL69+RADIANS($AB$9))</f>
        <v>0.99172982276211519</v>
      </c>
      <c r="AK69" s="16">
        <f>$AB$7*SIN(AL69)</f>
        <v>-0.22398387067536288</v>
      </c>
      <c r="AL69" s="16">
        <f>2*ATAN(AM69)</f>
        <v>-0.48940441823642045</v>
      </c>
      <c r="AM69" s="16">
        <f>SQRT((1+$AB$7)/(1-$AB$7))*TAN(AN69/2)</f>
        <v>-0.24970628790779403</v>
      </c>
      <c r="AN69" s="115">
        <f>$AU69+$AB$7*SIN(AO69)</f>
        <v>-0.29522506395934101</v>
      </c>
      <c r="AO69" s="115">
        <f>$AU69+$AB$7*SIN(AP69)</f>
        <v>-0.29452380399307143</v>
      </c>
      <c r="AP69" s="115">
        <f>$AU69+$AB$7*SIN(AQ69)</f>
        <v>-0.29298612104112187</v>
      </c>
      <c r="AQ69" s="115">
        <f>$AU69+$AB$7*SIN(AR69)</f>
        <v>-0.28961686658303798</v>
      </c>
      <c r="AR69" s="115">
        <f>$AU69+$AB$7*SIN(AS69)</f>
        <v>-0.28224615923676388</v>
      </c>
      <c r="AS69" s="115">
        <f>$AU69+$AB$7*SIN(AT69)</f>
        <v>-0.26617585463987375</v>
      </c>
      <c r="AT69" s="115">
        <f>$AU69+$AB$7*SIN(AU69)</f>
        <v>-0.23137420797332925</v>
      </c>
      <c r="AU69" s="115">
        <f>RADIANS($AB$9)+$AB$18*(F69-AB$15)</f>
        <v>-0.15691633194504684</v>
      </c>
      <c r="AV69" s="115"/>
      <c r="AW69" s="16">
        <f t="shared" si="13"/>
        <v>42000</v>
      </c>
      <c r="AX69" s="16">
        <f t="shared" si="14"/>
        <v>5.8913983166505493E-2</v>
      </c>
      <c r="AY69" s="16">
        <f t="shared" si="15"/>
        <v>6.685125251883528E-2</v>
      </c>
      <c r="AZ69" s="16">
        <f t="shared" si="16"/>
        <v>-7.9372693523297889E-3</v>
      </c>
      <c r="BA69" s="16">
        <f t="shared" si="17"/>
        <v>0.53707887949813538</v>
      </c>
      <c r="BB69" s="16">
        <f t="shared" si="18"/>
        <v>-0.92898188514116775</v>
      </c>
      <c r="BC69" s="16">
        <f t="shared" si="19"/>
        <v>2.9026339041059734</v>
      </c>
      <c r="BD69" s="16">
        <f t="shared" si="20"/>
        <v>8.3297809944500898</v>
      </c>
      <c r="BE69" s="16">
        <f t="shared" si="21"/>
        <v>9.0269004694315651</v>
      </c>
      <c r="BF69" s="16">
        <f t="shared" si="22"/>
        <v>9.0250592753967656</v>
      </c>
      <c r="BG69" s="16">
        <f t="shared" si="23"/>
        <v>9.0292505900493794</v>
      </c>
      <c r="BH69" s="16">
        <f t="shared" si="24"/>
        <v>9.0196986181341074</v>
      </c>
      <c r="BI69" s="16">
        <f t="shared" si="25"/>
        <v>9.0414123586321082</v>
      </c>
      <c r="BJ69" s="16">
        <f t="shared" si="26"/>
        <v>8.9917546670537547</v>
      </c>
      <c r="BK69" s="16">
        <f t="shared" si="27"/>
        <v>9.1039053590872818</v>
      </c>
      <c r="BL69" s="16">
        <f t="shared" si="28"/>
        <v>8.8414817671903556</v>
      </c>
    </row>
    <row r="70" spans="1:64" ht="12.95" customHeight="1">
      <c r="A70" s="38" t="s">
        <v>135</v>
      </c>
      <c r="B70" s="38" t="s">
        <v>92</v>
      </c>
      <c r="C70" s="200">
        <v>44815.427000000003</v>
      </c>
      <c r="D70" s="200" t="s">
        <v>127</v>
      </c>
      <c r="E70" s="28">
        <f>(C70-C$7)/C$8</f>
        <v>1929.0107717946316</v>
      </c>
      <c r="F70" s="28">
        <f>ROUND(2*E70,0)/2</f>
        <v>1929</v>
      </c>
      <c r="G70" s="9">
        <f>C70-(C$7+C$8*F70)</f>
        <v>4.0980000048875809E-3</v>
      </c>
      <c r="I70" s="2">
        <f>G70</f>
        <v>4.0980000048875809E-3</v>
      </c>
      <c r="O70" s="100">
        <f>D$11+D$12*F70+D$13*F70^2</f>
        <v>-1.1579088066025017E-2</v>
      </c>
      <c r="P70" s="15">
        <f>C70-15018.5</f>
        <v>29796.927000000003</v>
      </c>
      <c r="Q70" s="9">
        <f>SUM(H70,I70)</f>
        <v>4.0980000048875809E-3</v>
      </c>
      <c r="R70" s="2">
        <f>(O70-H70)^2</f>
        <v>1.3407528044076297E-4</v>
      </c>
      <c r="S70" s="24">
        <v>0.1</v>
      </c>
      <c r="T70" s="9">
        <f>S70*R70</f>
        <v>1.3407528044076298E-5</v>
      </c>
      <c r="Y70" s="137">
        <f>+C70-15018.5</f>
        <v>29796.927000000003</v>
      </c>
      <c r="Z70" s="16">
        <f>F70</f>
        <v>1929</v>
      </c>
      <c r="AA70" s="115">
        <f>AB$3+AB$4*Z70+AB$5*Z70^2+AH70</f>
        <v>-3.8177154630802974E-3</v>
      </c>
      <c r="AB70" s="115">
        <f>+G70-AA70</f>
        <v>7.9157154679678782E-3</v>
      </c>
      <c r="AC70" s="147">
        <f>G70-(AB$3+AB$4*Z70+AB$5*Z70^2)</f>
        <v>1.5677088070912597E-2</v>
      </c>
      <c r="AD70" s="115">
        <f>IF(G70&lt;&gt;"",G70-AH70,9999)</f>
        <v>-3.6633725980571383E-3</v>
      </c>
      <c r="AG70" s="115">
        <f>+(G70-AA70)^2*S70</f>
        <v>6.2658551369825933E-6</v>
      </c>
      <c r="AH70" s="16">
        <f>$AB$6*($AB$11/AI70*AJ70+$AB$12)</f>
        <v>7.7613726029447192E-3</v>
      </c>
      <c r="AI70" s="16">
        <f>1+$AB$7*COS(AL70)</f>
        <v>1.420902060831128</v>
      </c>
      <c r="AJ70" s="16">
        <f>SIN(AL70+RADIANS($AB$9))</f>
        <v>0.99151467152718975</v>
      </c>
      <c r="AK70" s="16">
        <f>$AB$7*SIN(AL70)</f>
        <v>-0.22328310237413448</v>
      </c>
      <c r="AL70" s="16">
        <f>2*ATAN(AM70)</f>
        <v>-0.48773876147136924</v>
      </c>
      <c r="AM70" s="16">
        <f>SQRT((1+$AB$7)/(1-$AB$7))*TAN(AN70/2)</f>
        <v>-0.24882171373912529</v>
      </c>
      <c r="AN70" s="115">
        <f>$AU70+$AB$7*SIN(AO70)</f>
        <v>-0.29419428838916045</v>
      </c>
      <c r="AO70" s="115">
        <f>$AU70+$AB$7*SIN(AP70)</f>
        <v>-0.29349443546754983</v>
      </c>
      <c r="AP70" s="115">
        <f>$AU70+$AB$7*SIN(AQ70)</f>
        <v>-0.29196031387885391</v>
      </c>
      <c r="AQ70" s="115">
        <f>$AU70+$AB$7*SIN(AR70)</f>
        <v>-0.28859989017732152</v>
      </c>
      <c r="AR70" s="115">
        <f>$AU70+$AB$7*SIN(AS70)</f>
        <v>-0.28125067174291363</v>
      </c>
      <c r="AS70" s="115">
        <f>$AU70+$AB$7*SIN(AT70)</f>
        <v>-0.26523158323577056</v>
      </c>
      <c r="AT70" s="115">
        <f>$AU70+$AB$7*SIN(AU70)</f>
        <v>-0.23054864462264357</v>
      </c>
      <c r="AU70" s="115">
        <f>RADIANS($AB$9)+$AB$18*(F70-AB$15)</f>
        <v>-0.15635496357822509</v>
      </c>
      <c r="AV70" s="115"/>
      <c r="AW70" s="16">
        <f t="shared" si="13"/>
        <v>43000</v>
      </c>
      <c r="AX70" s="16">
        <f t="shared" si="14"/>
        <v>6.594848250935291E-2</v>
      </c>
      <c r="AY70" s="16">
        <f t="shared" si="15"/>
        <v>7.3592716503835198E-2</v>
      </c>
      <c r="AZ70" s="16">
        <f t="shared" si="16"/>
        <v>-7.6442339944822833E-3</v>
      </c>
      <c r="BA70" s="16">
        <f t="shared" si="17"/>
        <v>0.52856145796163512</v>
      </c>
      <c r="BB70" s="16">
        <f t="shared" si="18"/>
        <v>-0.89029896079893345</v>
      </c>
      <c r="BC70" s="16">
        <f t="shared" si="19"/>
        <v>2.9962851899887402</v>
      </c>
      <c r="BD70" s="16">
        <f t="shared" si="20"/>
        <v>13.739691467803887</v>
      </c>
      <c r="BE70" s="16">
        <f t="shared" si="21"/>
        <v>9.1815351399163561</v>
      </c>
      <c r="BF70" s="16">
        <f t="shared" si="22"/>
        <v>9.1799127365888396</v>
      </c>
      <c r="BG70" s="16">
        <f t="shared" si="23"/>
        <v>9.1834210254184505</v>
      </c>
      <c r="BH70" s="16">
        <f t="shared" si="24"/>
        <v>9.1758308210532018</v>
      </c>
      <c r="BI70" s="16">
        <f t="shared" si="25"/>
        <v>9.1922344937283214</v>
      </c>
      <c r="BJ70" s="16">
        <f t="shared" si="26"/>
        <v>9.1566969129085596</v>
      </c>
      <c r="BK70" s="16">
        <f t="shared" si="27"/>
        <v>9.2333155633932673</v>
      </c>
      <c r="BL70" s="16">
        <f t="shared" si="28"/>
        <v>9.0660291139191269</v>
      </c>
    </row>
    <row r="71" spans="1:64" ht="12.95" customHeight="1">
      <c r="A71" s="38" t="s">
        <v>135</v>
      </c>
      <c r="B71" s="38" t="s">
        <v>92</v>
      </c>
      <c r="C71" s="200">
        <v>44815.428999999996</v>
      </c>
      <c r="D71" s="200" t="s">
        <v>127</v>
      </c>
      <c r="E71" s="28">
        <f>(C71-C$7)/C$8</f>
        <v>1929.0160288930106</v>
      </c>
      <c r="F71" s="28">
        <f>ROUND(2*E71,0)/2</f>
        <v>1929</v>
      </c>
      <c r="G71" s="9">
        <f>C71-(C$7+C$8*F71)</f>
        <v>6.0979999980190769E-3</v>
      </c>
      <c r="I71" s="2">
        <f>G71</f>
        <v>6.0979999980190769E-3</v>
      </c>
      <c r="O71" s="100">
        <f>D$11+D$12*F71+D$13*F71^2</f>
        <v>-1.1579088066025017E-2</v>
      </c>
      <c r="P71" s="15">
        <f>C71-15018.5</f>
        <v>29796.928999999996</v>
      </c>
      <c r="Q71" s="9">
        <f>SUM(H71,I71)</f>
        <v>6.0979999980190769E-3</v>
      </c>
      <c r="R71" s="2">
        <f>(O71-H71)^2</f>
        <v>1.3407528044076297E-4</v>
      </c>
      <c r="S71" s="24">
        <v>0.1</v>
      </c>
      <c r="T71" s="9">
        <f>S71*R71</f>
        <v>1.3407528044076298E-5</v>
      </c>
      <c r="Y71" s="137">
        <f>+C71-15018.5</f>
        <v>29796.928999999996</v>
      </c>
      <c r="Z71" s="16">
        <f>F71</f>
        <v>1929</v>
      </c>
      <c r="AA71" s="115">
        <f>AB$3+AB$4*Z71+AB$5*Z71^2+AH71</f>
        <v>-3.8177154630802974E-3</v>
      </c>
      <c r="AB71" s="115">
        <f>+G71-AA71</f>
        <v>9.9157154610993743E-3</v>
      </c>
      <c r="AC71" s="147">
        <f>G71-(AB$3+AB$4*Z71+AB$5*Z71^2)</f>
        <v>1.7677088064044093E-2</v>
      </c>
      <c r="AD71" s="115">
        <f>IF(G71&lt;&gt;"",G71-AH71,9999)</f>
        <v>-1.6633726049256423E-3</v>
      </c>
      <c r="AG71" s="115">
        <f>+(G71-AA71)^2*S71</f>
        <v>9.8321413105485186E-6</v>
      </c>
      <c r="AH71" s="16">
        <f>$AB$6*($AB$11/AI71*AJ71+$AB$12)</f>
        <v>7.7613726029447192E-3</v>
      </c>
      <c r="AI71" s="16">
        <f>1+$AB$7*COS(AL71)</f>
        <v>1.420902060831128</v>
      </c>
      <c r="AJ71" s="16">
        <f>SIN(AL71+RADIANS($AB$9))</f>
        <v>0.99151467152718975</v>
      </c>
      <c r="AK71" s="16">
        <f>$AB$7*SIN(AL71)</f>
        <v>-0.22328310237413448</v>
      </c>
      <c r="AL71" s="16">
        <f>2*ATAN(AM71)</f>
        <v>-0.48773876147136924</v>
      </c>
      <c r="AM71" s="16">
        <f>SQRT((1+$AB$7)/(1-$AB$7))*TAN(AN71/2)</f>
        <v>-0.24882171373912529</v>
      </c>
      <c r="AN71" s="115">
        <f>$AU71+$AB$7*SIN(AO71)</f>
        <v>-0.29419428838916045</v>
      </c>
      <c r="AO71" s="115">
        <f>$AU71+$AB$7*SIN(AP71)</f>
        <v>-0.29349443546754983</v>
      </c>
      <c r="AP71" s="115">
        <f>$AU71+$AB$7*SIN(AQ71)</f>
        <v>-0.29196031387885391</v>
      </c>
      <c r="AQ71" s="115">
        <f>$AU71+$AB$7*SIN(AR71)</f>
        <v>-0.28859989017732152</v>
      </c>
      <c r="AR71" s="115">
        <f>$AU71+$AB$7*SIN(AS71)</f>
        <v>-0.28125067174291363</v>
      </c>
      <c r="AS71" s="115">
        <f>$AU71+$AB$7*SIN(AT71)</f>
        <v>-0.26523158323577056</v>
      </c>
      <c r="AT71" s="115">
        <f>$AU71+$AB$7*SIN(AU71)</f>
        <v>-0.23054864462264357</v>
      </c>
      <c r="AU71" s="115">
        <f>RADIANS($AB$9)+$AB$18*(F71-AB$15)</f>
        <v>-0.15635496357822509</v>
      </c>
      <c r="AV71" s="115"/>
      <c r="AW71" s="16">
        <f t="shared" si="13"/>
        <v>44000</v>
      </c>
      <c r="AX71" s="16">
        <f t="shared" si="14"/>
        <v>7.3390771061107057E-2</v>
      </c>
      <c r="AY71" s="16">
        <f t="shared" si="15"/>
        <v>8.0567151668016201E-2</v>
      </c>
      <c r="AZ71" s="16">
        <f t="shared" si="16"/>
        <v>-7.1763806069091432E-3</v>
      </c>
      <c r="BA71" s="16">
        <f t="shared" si="17"/>
        <v>0.52423563834724873</v>
      </c>
      <c r="BB71" s="16">
        <f t="shared" si="18"/>
        <v>-0.8450869423371381</v>
      </c>
      <c r="BC71" s="16">
        <f t="shared" si="19"/>
        <v>3.0875586842013774</v>
      </c>
      <c r="BD71" s="16">
        <f t="shared" si="20"/>
        <v>37.004746963983337</v>
      </c>
      <c r="BE71" s="16">
        <f t="shared" si="21"/>
        <v>9.3340773005986577</v>
      </c>
      <c r="BF71" s="16">
        <f t="shared" si="22"/>
        <v>9.3333505037071021</v>
      </c>
      <c r="BG71" s="16">
        <f t="shared" si="23"/>
        <v>9.3348822053836535</v>
      </c>
      <c r="BH71" s="16">
        <f t="shared" si="24"/>
        <v>9.3316539408876302</v>
      </c>
      <c r="BI71" s="16">
        <f t="shared" si="25"/>
        <v>9.3384568418626053</v>
      </c>
      <c r="BJ71" s="16">
        <f t="shared" si="26"/>
        <v>9.3241160729142383</v>
      </c>
      <c r="BK71" s="16">
        <f t="shared" si="27"/>
        <v>9.3543263140757791</v>
      </c>
      <c r="BL71" s="16">
        <f t="shared" si="28"/>
        <v>9.2905764606478964</v>
      </c>
    </row>
    <row r="72" spans="1:64" ht="12.95" customHeight="1">
      <c r="A72" s="38" t="s">
        <v>135</v>
      </c>
      <c r="B72" s="38" t="s">
        <v>92</v>
      </c>
      <c r="C72" s="200">
        <v>44815.430999999997</v>
      </c>
      <c r="D72" s="200" t="s">
        <v>127</v>
      </c>
      <c r="E72" s="28">
        <f>(C72-C$7)/C$8</f>
        <v>1929.0212859914088</v>
      </c>
      <c r="F72" s="28">
        <f>ROUND(2*E72,0)/2</f>
        <v>1929</v>
      </c>
      <c r="G72" s="9">
        <f>C72-(C$7+C$8*F72)</f>
        <v>8.0979999984265305E-3</v>
      </c>
      <c r="I72" s="2">
        <f>G72</f>
        <v>8.0979999984265305E-3</v>
      </c>
      <c r="O72" s="100">
        <f>D$11+D$12*F72+D$13*F72^2</f>
        <v>-1.1579088066025017E-2</v>
      </c>
      <c r="P72" s="15">
        <f>C72-15018.5</f>
        <v>29796.930999999997</v>
      </c>
      <c r="Q72" s="9">
        <f>SUM(H72,I72)</f>
        <v>8.0979999984265305E-3</v>
      </c>
      <c r="R72" s="2">
        <f>(O72-H72)^2</f>
        <v>1.3407528044076297E-4</v>
      </c>
      <c r="S72" s="24">
        <v>0.1</v>
      </c>
      <c r="T72" s="9">
        <f>S72*R72</f>
        <v>1.3407528044076298E-5</v>
      </c>
      <c r="Y72" s="137">
        <f>+C72-15018.5</f>
        <v>29796.930999999997</v>
      </c>
      <c r="Z72" s="16">
        <f>F72</f>
        <v>1929</v>
      </c>
      <c r="AA72" s="115">
        <f>AB$3+AB$4*Z72+AB$5*Z72^2+AH72</f>
        <v>-3.8177154630802974E-3</v>
      </c>
      <c r="AB72" s="115">
        <f>+G72-AA72</f>
        <v>1.1915715461506828E-2</v>
      </c>
      <c r="AC72" s="147">
        <f>G72-(AB$3+AB$4*Z72+AB$5*Z72^2)</f>
        <v>1.9677088064451547E-2</v>
      </c>
      <c r="AD72" s="115">
        <f>IF(G72&lt;&gt;"",G72-AH72,9999)</f>
        <v>3.366273954818113E-4</v>
      </c>
      <c r="AG72" s="115">
        <f>+(G72-AA72)^2*S72</f>
        <v>1.4198427495959288E-5</v>
      </c>
      <c r="AH72" s="16">
        <f>$AB$6*($AB$11/AI72*AJ72+$AB$12)</f>
        <v>7.7613726029447192E-3</v>
      </c>
      <c r="AI72" s="16">
        <f>1+$AB$7*COS(AL72)</f>
        <v>1.420902060831128</v>
      </c>
      <c r="AJ72" s="16">
        <f>SIN(AL72+RADIANS($AB$9))</f>
        <v>0.99151467152718975</v>
      </c>
      <c r="AK72" s="16">
        <f>$AB$7*SIN(AL72)</f>
        <v>-0.22328310237413448</v>
      </c>
      <c r="AL72" s="16">
        <f>2*ATAN(AM72)</f>
        <v>-0.48773876147136924</v>
      </c>
      <c r="AM72" s="16">
        <f>SQRT((1+$AB$7)/(1-$AB$7))*TAN(AN72/2)</f>
        <v>-0.24882171373912529</v>
      </c>
      <c r="AN72" s="115">
        <f>$AU72+$AB$7*SIN(AO72)</f>
        <v>-0.29419428838916045</v>
      </c>
      <c r="AO72" s="115">
        <f>$AU72+$AB$7*SIN(AP72)</f>
        <v>-0.29349443546754983</v>
      </c>
      <c r="AP72" s="115">
        <f>$AU72+$AB$7*SIN(AQ72)</f>
        <v>-0.29196031387885391</v>
      </c>
      <c r="AQ72" s="115">
        <f>$AU72+$AB$7*SIN(AR72)</f>
        <v>-0.28859989017732152</v>
      </c>
      <c r="AR72" s="115">
        <f>$AU72+$AB$7*SIN(AS72)</f>
        <v>-0.28125067174291363</v>
      </c>
      <c r="AS72" s="115">
        <f>$AU72+$AB$7*SIN(AT72)</f>
        <v>-0.26523158323577056</v>
      </c>
      <c r="AT72" s="115">
        <f>$AU72+$AB$7*SIN(AU72)</f>
        <v>-0.23054864462264357</v>
      </c>
      <c r="AU72" s="115">
        <f>RADIANS($AB$9)+$AB$18*(F72-AB$15)</f>
        <v>-0.15635496357822509</v>
      </c>
      <c r="AV72" s="115"/>
      <c r="AW72" s="16">
        <f t="shared" si="13"/>
        <v>45000</v>
      </c>
      <c r="AX72" s="16">
        <f t="shared" si="14"/>
        <v>8.1228963697151782E-2</v>
      </c>
      <c r="AY72" s="16">
        <f t="shared" si="15"/>
        <v>8.7774558011378234E-2</v>
      </c>
      <c r="AZ72" s="16">
        <f t="shared" si="16"/>
        <v>-6.5455943142264583E-3</v>
      </c>
      <c r="BA72" s="16">
        <f t="shared" si="17"/>
        <v>0.52385511862526657</v>
      </c>
      <c r="BB72" s="16">
        <f t="shared" si="18"/>
        <v>-0.79337709536765666</v>
      </c>
      <c r="BC72" s="16">
        <f t="shared" si="19"/>
        <v>-3.105235735232343</v>
      </c>
      <c r="BD72" s="16">
        <f t="shared" si="20"/>
        <v>-55.004103242005755</v>
      </c>
      <c r="BE72" s="16">
        <f t="shared" si="21"/>
        <v>9.4858209490292946</v>
      </c>
      <c r="BF72" s="16">
        <f t="shared" si="22"/>
        <v>9.4863180230572119</v>
      </c>
      <c r="BG72" s="16">
        <f t="shared" si="23"/>
        <v>9.4852728123566692</v>
      </c>
      <c r="BH72" s="16">
        <f t="shared" si="24"/>
        <v>9.4874706826249113</v>
      </c>
      <c r="BI72" s="16">
        <f t="shared" si="25"/>
        <v>9.4828493372644367</v>
      </c>
      <c r="BJ72" s="16">
        <f t="shared" si="26"/>
        <v>9.4925679538880896</v>
      </c>
      <c r="BK72" s="16">
        <f t="shared" si="27"/>
        <v>9.4721361842383587</v>
      </c>
      <c r="BL72" s="16">
        <f t="shared" si="28"/>
        <v>9.5151238073766677</v>
      </c>
    </row>
    <row r="73" spans="1:64" ht="12.95" customHeight="1">
      <c r="A73" s="38" t="s">
        <v>135</v>
      </c>
      <c r="B73" s="38" t="s">
        <v>92</v>
      </c>
      <c r="C73" s="200">
        <v>44815.432000000001</v>
      </c>
      <c r="D73" s="200" t="s">
        <v>127</v>
      </c>
      <c r="E73" s="28">
        <f>(C73-C$7)/C$8</f>
        <v>1929.0239145406174</v>
      </c>
      <c r="F73" s="28">
        <f>ROUND(2*E73,0)/2</f>
        <v>1929</v>
      </c>
      <c r="G73" s="9">
        <f>C73-(C$7+C$8*F73)</f>
        <v>9.0980000022682361E-3</v>
      </c>
      <c r="I73" s="2">
        <f>G73</f>
        <v>9.0980000022682361E-3</v>
      </c>
      <c r="O73" s="100">
        <f>D$11+D$12*F73+D$13*F73^2</f>
        <v>-1.1579088066025017E-2</v>
      </c>
      <c r="P73" s="15">
        <f>C73-15018.5</f>
        <v>29796.932000000001</v>
      </c>
      <c r="Q73" s="9">
        <f>SUM(H73,I73)</f>
        <v>9.0980000022682361E-3</v>
      </c>
      <c r="R73" s="2">
        <f>(O73-H73)^2</f>
        <v>1.3407528044076297E-4</v>
      </c>
      <c r="S73" s="24">
        <v>0.1</v>
      </c>
      <c r="T73" s="9">
        <f>S73*R73</f>
        <v>1.3407528044076298E-5</v>
      </c>
      <c r="Y73" s="137">
        <f>+C73-15018.5</f>
        <v>29796.932000000001</v>
      </c>
      <c r="Z73" s="16">
        <f>F73</f>
        <v>1929</v>
      </c>
      <c r="AA73" s="115">
        <f>AB$3+AB$4*Z73+AB$5*Z73^2+AH73</f>
        <v>-3.8177154630802974E-3</v>
      </c>
      <c r="AB73" s="115">
        <f>+G73-AA73</f>
        <v>1.2915715465348533E-2</v>
      </c>
      <c r="AC73" s="147">
        <f>G73-(AB$3+AB$4*Z73+AB$5*Z73^2)</f>
        <v>2.0677088068293253E-2</v>
      </c>
      <c r="AD73" s="115">
        <f>IF(G73&lt;&gt;"",G73-AH73,9999)</f>
        <v>1.3366273993235169E-3</v>
      </c>
      <c r="AG73" s="115">
        <f>+(G73-AA73)^2*S73</f>
        <v>1.6681570598184328E-5</v>
      </c>
      <c r="AH73" s="16">
        <f>$AB$6*($AB$11/AI73*AJ73+$AB$12)</f>
        <v>7.7613726029447192E-3</v>
      </c>
      <c r="AI73" s="16">
        <f>1+$AB$7*COS(AL73)</f>
        <v>1.420902060831128</v>
      </c>
      <c r="AJ73" s="16">
        <f>SIN(AL73+RADIANS($AB$9))</f>
        <v>0.99151467152718975</v>
      </c>
      <c r="AK73" s="16">
        <f>$AB$7*SIN(AL73)</f>
        <v>-0.22328310237413448</v>
      </c>
      <c r="AL73" s="16">
        <f>2*ATAN(AM73)</f>
        <v>-0.48773876147136924</v>
      </c>
      <c r="AM73" s="16">
        <f>SQRT((1+$AB$7)/(1-$AB$7))*TAN(AN73/2)</f>
        <v>-0.24882171373912529</v>
      </c>
      <c r="AN73" s="115">
        <f>$AU73+$AB$7*SIN(AO73)</f>
        <v>-0.29419428838916045</v>
      </c>
      <c r="AO73" s="115">
        <f>$AU73+$AB$7*SIN(AP73)</f>
        <v>-0.29349443546754983</v>
      </c>
      <c r="AP73" s="115">
        <f>$AU73+$AB$7*SIN(AQ73)</f>
        <v>-0.29196031387885391</v>
      </c>
      <c r="AQ73" s="115">
        <f>$AU73+$AB$7*SIN(AR73)</f>
        <v>-0.28859989017732152</v>
      </c>
      <c r="AR73" s="115">
        <f>$AU73+$AB$7*SIN(AS73)</f>
        <v>-0.28125067174291363</v>
      </c>
      <c r="AS73" s="115">
        <f>$AU73+$AB$7*SIN(AT73)</f>
        <v>-0.26523158323577056</v>
      </c>
      <c r="AT73" s="115">
        <f>$AU73+$AB$7*SIN(AU73)</f>
        <v>-0.23054864462264357</v>
      </c>
      <c r="AU73" s="115">
        <f>RADIANS($AB$9)+$AB$18*(F73-AB$15)</f>
        <v>-0.15635496357822509</v>
      </c>
      <c r="AV73" s="115"/>
      <c r="AW73" s="16">
        <f t="shared" si="13"/>
        <v>46000</v>
      </c>
      <c r="AX73" s="16">
        <f t="shared" si="14"/>
        <v>8.9453579272613284E-2</v>
      </c>
      <c r="AY73" s="16">
        <f t="shared" si="15"/>
        <v>9.5214935533921352E-2</v>
      </c>
      <c r="AZ73" s="16">
        <f t="shared" si="16"/>
        <v>-5.7613562613080625E-3</v>
      </c>
      <c r="BA73" s="16">
        <f t="shared" si="17"/>
        <v>0.52739815119421596</v>
      </c>
      <c r="BB73" s="16">
        <f t="shared" si="18"/>
        <v>-0.7347866570010565</v>
      </c>
      <c r="BC73" s="16">
        <f t="shared" si="19"/>
        <v>-3.0142509555295378</v>
      </c>
      <c r="BD73" s="16">
        <f t="shared" si="20"/>
        <v>-15.684545191129903</v>
      </c>
      <c r="BE73" s="16">
        <f t="shared" si="21"/>
        <v>9.6381033104185754</v>
      </c>
      <c r="BF73" s="16">
        <f t="shared" si="22"/>
        <v>9.6395983307566109</v>
      </c>
      <c r="BG73" s="16">
        <f t="shared" si="23"/>
        <v>9.6363878619657068</v>
      </c>
      <c r="BH73" s="16">
        <f t="shared" si="24"/>
        <v>9.6432849309797088</v>
      </c>
      <c r="BI73" s="16">
        <f t="shared" si="25"/>
        <v>9.6284804808738045</v>
      </c>
      <c r="BJ73" s="16">
        <f t="shared" si="26"/>
        <v>9.6603183134291584</v>
      </c>
      <c r="BK73" s="16">
        <f t="shared" si="27"/>
        <v>9.5921044632144952</v>
      </c>
      <c r="BL73" s="16">
        <f t="shared" si="28"/>
        <v>9.739671154105439</v>
      </c>
    </row>
    <row r="74" spans="1:64" ht="12.95" customHeight="1">
      <c r="A74" s="38" t="s">
        <v>135</v>
      </c>
      <c r="B74" s="38" t="s">
        <v>95</v>
      </c>
      <c r="C74" s="200">
        <v>44815.62</v>
      </c>
      <c r="D74" s="200" t="s">
        <v>127</v>
      </c>
      <c r="E74" s="28">
        <f>(C74-C$7)/C$8</f>
        <v>1929.5180817899509</v>
      </c>
      <c r="F74" s="28">
        <f>ROUND(2*E74,0)/2</f>
        <v>1929.5</v>
      </c>
      <c r="G74" s="9">
        <f>C74-(C$7+C$8*F74)</f>
        <v>6.8790000077569857E-3</v>
      </c>
      <c r="I74" s="2">
        <f>G74</f>
        <v>6.8790000077569857E-3</v>
      </c>
      <c r="O74" s="100">
        <f>D$11+D$12*F74+D$13*F74^2</f>
        <v>-1.1580443241766396E-2</v>
      </c>
      <c r="P74" s="15">
        <f>C74-15018.5</f>
        <v>29797.120000000003</v>
      </c>
      <c r="Q74" s="9">
        <f>SUM(H74,I74)</f>
        <v>6.8790000077569857E-3</v>
      </c>
      <c r="R74" s="2">
        <f>(O74-H74)^2</f>
        <v>1.3410666567577299E-4</v>
      </c>
      <c r="S74" s="24">
        <v>0.1</v>
      </c>
      <c r="T74" s="9">
        <f>S74*R74</f>
        <v>1.34106665675773E-5</v>
      </c>
      <c r="Y74" s="137">
        <f>+C74-15018.5</f>
        <v>29797.120000000003</v>
      </c>
      <c r="Z74" s="16">
        <f>F74</f>
        <v>1929.5</v>
      </c>
      <c r="AA74" s="115">
        <f>AB$3+AB$4*Z74+AB$5*Z74^2+AH74</f>
        <v>-3.819504258814152E-3</v>
      </c>
      <c r="AB74" s="115">
        <f>+G74-AA74</f>
        <v>1.0698504266571138E-2</v>
      </c>
      <c r="AC74" s="147">
        <f>G74-(AB$3+AB$4*Z74+AB$5*Z74^2)</f>
        <v>1.845944324952338E-2</v>
      </c>
      <c r="AD74" s="115">
        <f>IF(G74&lt;&gt;"",G74-AH74,9999)</f>
        <v>-8.8193897519525839E-4</v>
      </c>
      <c r="AG74" s="115">
        <f>+(G74-AA74)^2*S74</f>
        <v>1.1445799354184085E-5</v>
      </c>
      <c r="AH74" s="16">
        <f>$AB$6*($AB$11/AI74*AJ74+$AB$12)</f>
        <v>7.7609389829522441E-3</v>
      </c>
      <c r="AI74" s="16">
        <f>1+$AB$7*COS(AL74)</f>
        <v>1.4209764430285743</v>
      </c>
      <c r="AJ74" s="16">
        <f>SIN(AL74+RADIANS($AB$9))</f>
        <v>0.99147129775162901</v>
      </c>
      <c r="AK74" s="16">
        <f>$AB$7*SIN(AL74)</f>
        <v>-0.2231428310134978</v>
      </c>
      <c r="AL74" s="16">
        <f>2*ATAN(AM74)</f>
        <v>-0.48740552726074249</v>
      </c>
      <c r="AM74" s="16">
        <f>SQRT((1+$AB$7)/(1-$AB$7))*TAN(AN74/2)</f>
        <v>-0.24864478832805684</v>
      </c>
      <c r="AN74" s="115">
        <f>$AU74+$AB$7*SIN(AO74)</f>
        <v>-0.2939881020376971</v>
      </c>
      <c r="AO74" s="115">
        <f>$AU74+$AB$7*SIN(AP74)</f>
        <v>-0.29328853173712827</v>
      </c>
      <c r="AP74" s="115">
        <f>$AU74+$AB$7*SIN(AQ74)</f>
        <v>-0.29175512463187736</v>
      </c>
      <c r="AQ74" s="115">
        <f>$AU74+$AB$7*SIN(AR74)</f>
        <v>-0.28839647088186804</v>
      </c>
      <c r="AR74" s="115">
        <f>$AU74+$AB$7*SIN(AS74)</f>
        <v>-0.28105155617076827</v>
      </c>
      <c r="AS74" s="115">
        <f>$AU74+$AB$7*SIN(AT74)</f>
        <v>-0.26504271873922414</v>
      </c>
      <c r="AT74" s="115">
        <f>$AU74+$AB$7*SIN(AU74)</f>
        <v>-0.23038352914412377</v>
      </c>
      <c r="AU74" s="115">
        <f>RADIANS($AB$9)+$AB$18*(F74-AB$15)</f>
        <v>-0.15624268990486057</v>
      </c>
      <c r="AV74" s="115"/>
      <c r="AW74" s="16">
        <f t="shared" si="13"/>
        <v>47000</v>
      </c>
      <c r="AX74" s="16">
        <f t="shared" si="14"/>
        <v>9.8056364850161129E-2</v>
      </c>
      <c r="AY74" s="16">
        <f t="shared" si="15"/>
        <v>0.10288828423564556</v>
      </c>
      <c r="AZ74" s="16">
        <f t="shared" si="16"/>
        <v>-4.8319193854844218E-3</v>
      </c>
      <c r="BA74" s="16">
        <f t="shared" si="17"/>
        <v>0.53506665645759477</v>
      </c>
      <c r="BB74" s="16">
        <f t="shared" si="18"/>
        <v>-0.66857089051272733</v>
      </c>
      <c r="BC74" s="16">
        <f t="shared" si="19"/>
        <v>-2.921184223979695</v>
      </c>
      <c r="BD74" s="16">
        <f t="shared" si="20"/>
        <v>-9.0372985932996457</v>
      </c>
      <c r="BE74" s="16">
        <f t="shared" si="21"/>
        <v>9.7922308581750066</v>
      </c>
      <c r="BF74" s="16">
        <f t="shared" si="22"/>
        <v>9.7940857023247894</v>
      </c>
      <c r="BG74" s="16">
        <f t="shared" si="23"/>
        <v>9.7899146357762579</v>
      </c>
      <c r="BH74" s="16">
        <f t="shared" si="24"/>
        <v>9.7993037723937633</v>
      </c>
      <c r="BI74" s="16">
        <f t="shared" si="25"/>
        <v>9.7782158224336531</v>
      </c>
      <c r="BJ74" s="16">
        <f t="shared" si="26"/>
        <v>9.8258275635879002</v>
      </c>
      <c r="BK74" s="16">
        <f t="shared" si="27"/>
        <v>9.7194820666183066</v>
      </c>
      <c r="BL74" s="16">
        <f t="shared" si="28"/>
        <v>9.9642185008342103</v>
      </c>
    </row>
    <row r="75" spans="1:64" ht="12.95" customHeight="1">
      <c r="A75" s="38" t="s">
        <v>135</v>
      </c>
      <c r="B75" s="38" t="s">
        <v>95</v>
      </c>
      <c r="C75" s="200">
        <v>44815.622000000003</v>
      </c>
      <c r="D75" s="200" t="s">
        <v>127</v>
      </c>
      <c r="E75" s="28">
        <f>(C75-C$7)/C$8</f>
        <v>1929.5233388883491</v>
      </c>
      <c r="F75" s="28">
        <f>ROUND(2*E75,0)/2</f>
        <v>1929.5</v>
      </c>
      <c r="G75" s="9">
        <f>C75-(C$7+C$8*F75)</f>
        <v>8.8790000081644394E-3</v>
      </c>
      <c r="I75" s="2">
        <f>G75</f>
        <v>8.8790000081644394E-3</v>
      </c>
      <c r="O75" s="100">
        <f>D$11+D$12*F75+D$13*F75^2</f>
        <v>-1.1580443241766396E-2</v>
      </c>
      <c r="P75" s="15">
        <f>C75-15018.5</f>
        <v>29797.122000000003</v>
      </c>
      <c r="Q75" s="9">
        <f>SUM(H75,I75)</f>
        <v>8.8790000081644394E-3</v>
      </c>
      <c r="R75" s="2">
        <f>(O75-H75)^2</f>
        <v>1.3410666567577299E-4</v>
      </c>
      <c r="S75" s="24">
        <v>0.1</v>
      </c>
      <c r="T75" s="9">
        <f>S75*R75</f>
        <v>1.34106665675773E-5</v>
      </c>
      <c r="Y75" s="137">
        <f>+C75-15018.5</f>
        <v>29797.122000000003</v>
      </c>
      <c r="Z75" s="16">
        <f>F75</f>
        <v>1929.5</v>
      </c>
      <c r="AA75" s="115">
        <f>AB$3+AB$4*Z75+AB$5*Z75^2+AH75</f>
        <v>-3.819504258814152E-3</v>
      </c>
      <c r="AB75" s="115">
        <f>+G75-AA75</f>
        <v>1.2698504266978591E-2</v>
      </c>
      <c r="AC75" s="147">
        <f>G75-(AB$3+AB$4*Z75+AB$5*Z75^2)</f>
        <v>2.0459443249930834E-2</v>
      </c>
      <c r="AD75" s="115">
        <f>IF(G75&lt;&gt;"",G75-AH75,9999)</f>
        <v>1.1180610252121952E-3</v>
      </c>
      <c r="AG75" s="115">
        <f>+(G75-AA75)^2*S75</f>
        <v>1.6125201061847349E-5</v>
      </c>
      <c r="AH75" s="16">
        <f>$AB$6*($AB$11/AI75*AJ75+$AB$12)</f>
        <v>7.7609389829522441E-3</v>
      </c>
      <c r="AI75" s="16">
        <f>1+$AB$7*COS(AL75)</f>
        <v>1.4209764430285743</v>
      </c>
      <c r="AJ75" s="16">
        <f>SIN(AL75+RADIANS($AB$9))</f>
        <v>0.99147129775162901</v>
      </c>
      <c r="AK75" s="16">
        <f>$AB$7*SIN(AL75)</f>
        <v>-0.2231428310134978</v>
      </c>
      <c r="AL75" s="16">
        <f>2*ATAN(AM75)</f>
        <v>-0.48740552726074249</v>
      </c>
      <c r="AM75" s="16">
        <f>SQRT((1+$AB$7)/(1-$AB$7))*TAN(AN75/2)</f>
        <v>-0.24864478832805684</v>
      </c>
      <c r="AN75" s="115">
        <f>$AU75+$AB$7*SIN(AO75)</f>
        <v>-0.2939881020376971</v>
      </c>
      <c r="AO75" s="115">
        <f>$AU75+$AB$7*SIN(AP75)</f>
        <v>-0.29328853173712827</v>
      </c>
      <c r="AP75" s="115">
        <f>$AU75+$AB$7*SIN(AQ75)</f>
        <v>-0.29175512463187736</v>
      </c>
      <c r="AQ75" s="115">
        <f>$AU75+$AB$7*SIN(AR75)</f>
        <v>-0.28839647088186804</v>
      </c>
      <c r="AR75" s="115">
        <f>$AU75+$AB$7*SIN(AS75)</f>
        <v>-0.28105155617076827</v>
      </c>
      <c r="AS75" s="115">
        <f>$AU75+$AB$7*SIN(AT75)</f>
        <v>-0.26504271873922414</v>
      </c>
      <c r="AT75" s="115">
        <f>$AU75+$AB$7*SIN(AU75)</f>
        <v>-0.23038352914412377</v>
      </c>
      <c r="AU75" s="115">
        <f>RADIANS($AB$9)+$AB$18*(F75-AB$15)</f>
        <v>-0.15624268990486057</v>
      </c>
      <c r="AV75" s="115"/>
      <c r="AW75" s="16">
        <f t="shared" si="13"/>
        <v>48000</v>
      </c>
      <c r="AX75" s="16">
        <f t="shared" si="14"/>
        <v>0.10702864332485752</v>
      </c>
      <c r="AY75" s="16">
        <f t="shared" si="15"/>
        <v>0.11079460411655084</v>
      </c>
      <c r="AZ75" s="16">
        <f t="shared" si="16"/>
        <v>-3.7659607916933164E-3</v>
      </c>
      <c r="BA75" s="16">
        <f t="shared" si="17"/>
        <v>0.54729729087832446</v>
      </c>
      <c r="BB75" s="16">
        <f t="shared" si="18"/>
        <v>-0.59364191470735095</v>
      </c>
      <c r="BC75" s="16">
        <f t="shared" si="19"/>
        <v>-2.8244758211023284</v>
      </c>
      <c r="BD75" s="16">
        <f t="shared" si="20"/>
        <v>-6.2538822404605492</v>
      </c>
      <c r="BE75" s="16">
        <f t="shared" si="21"/>
        <v>9.9494525995461434</v>
      </c>
      <c r="BF75" s="16">
        <f t="shared" si="22"/>
        <v>9.9510042937568208</v>
      </c>
      <c r="BG75" s="16">
        <f t="shared" si="23"/>
        <v>9.9472421370297148</v>
      </c>
      <c r="BH75" s="16">
        <f t="shared" si="24"/>
        <v>9.9563779211738268</v>
      </c>
      <c r="BI75" s="16">
        <f t="shared" si="25"/>
        <v>9.9342757073344856</v>
      </c>
      <c r="BJ75" s="16">
        <f t="shared" si="26"/>
        <v>9.9882530413843291</v>
      </c>
      <c r="BK75" s="16">
        <f t="shared" si="27"/>
        <v>9.8591478878403098</v>
      </c>
      <c r="BL75" s="16">
        <f t="shared" si="28"/>
        <v>10.188765847562982</v>
      </c>
    </row>
    <row r="76" spans="1:64" ht="12.95" customHeight="1">
      <c r="A76" s="38" t="s">
        <v>135</v>
      </c>
      <c r="B76" s="38" t="s">
        <v>95</v>
      </c>
      <c r="C76" s="200">
        <v>44815.625</v>
      </c>
      <c r="D76" s="200" t="s">
        <v>127</v>
      </c>
      <c r="E76" s="28">
        <f>(C76-C$7)/C$8</f>
        <v>1929.5312245359369</v>
      </c>
      <c r="F76" s="28">
        <f>ROUND(2*E76,0)/2</f>
        <v>1929.5</v>
      </c>
      <c r="G76" s="9">
        <f>C76-(C$7+C$8*F76)</f>
        <v>1.1879000005137641E-2</v>
      </c>
      <c r="I76" s="2">
        <f>G76</f>
        <v>1.1879000005137641E-2</v>
      </c>
      <c r="O76" s="100">
        <f>D$11+D$12*F76+D$13*F76^2</f>
        <v>-1.1580443241766396E-2</v>
      </c>
      <c r="P76" s="15">
        <f>C76-15018.5</f>
        <v>29797.125</v>
      </c>
      <c r="Q76" s="9">
        <f>SUM(H76,I76)</f>
        <v>1.1879000005137641E-2</v>
      </c>
      <c r="R76" s="2">
        <f>(O76-H76)^2</f>
        <v>1.3410666567577299E-4</v>
      </c>
      <c r="S76" s="24">
        <v>0.1</v>
      </c>
      <c r="T76" s="9">
        <f>S76*R76</f>
        <v>1.34106665675773E-5</v>
      </c>
      <c r="Y76" s="137">
        <f>+C76-15018.5</f>
        <v>29797.125</v>
      </c>
      <c r="Z76" s="16">
        <f>F76</f>
        <v>1929.5</v>
      </c>
      <c r="AA76" s="115">
        <f>AB$3+AB$4*Z76+AB$5*Z76^2+AH76</f>
        <v>-3.819504258814152E-3</v>
      </c>
      <c r="AB76" s="115">
        <f>+G76-AA76</f>
        <v>1.5698504263951793E-2</v>
      </c>
      <c r="AC76" s="147">
        <f>G76-(AB$3+AB$4*Z76+AB$5*Z76^2)</f>
        <v>2.3459443246904035E-2</v>
      </c>
      <c r="AD76" s="115">
        <f>IF(G76&lt;&gt;"",G76-AH76,9999)</f>
        <v>4.1180610221853969E-3</v>
      </c>
      <c r="AG76" s="115">
        <f>+(G76-AA76)^2*S76</f>
        <v>2.4644303612531265E-5</v>
      </c>
      <c r="AH76" s="16">
        <f>$AB$6*($AB$11/AI76*AJ76+$AB$12)</f>
        <v>7.7609389829522441E-3</v>
      </c>
      <c r="AI76" s="16">
        <f>1+$AB$7*COS(AL76)</f>
        <v>1.4209764430285743</v>
      </c>
      <c r="AJ76" s="16">
        <f>SIN(AL76+RADIANS($AB$9))</f>
        <v>0.99147129775162901</v>
      </c>
      <c r="AK76" s="16">
        <f>$AB$7*SIN(AL76)</f>
        <v>-0.2231428310134978</v>
      </c>
      <c r="AL76" s="16">
        <f>2*ATAN(AM76)</f>
        <v>-0.48740552726074249</v>
      </c>
      <c r="AM76" s="16">
        <f>SQRT((1+$AB$7)/(1-$AB$7))*TAN(AN76/2)</f>
        <v>-0.24864478832805684</v>
      </c>
      <c r="AN76" s="115">
        <f>$AU76+$AB$7*SIN(AO76)</f>
        <v>-0.2939881020376971</v>
      </c>
      <c r="AO76" s="115">
        <f>$AU76+$AB$7*SIN(AP76)</f>
        <v>-0.29328853173712827</v>
      </c>
      <c r="AP76" s="115">
        <f>$AU76+$AB$7*SIN(AQ76)</f>
        <v>-0.29175512463187736</v>
      </c>
      <c r="AQ76" s="115">
        <f>$AU76+$AB$7*SIN(AR76)</f>
        <v>-0.28839647088186804</v>
      </c>
      <c r="AR76" s="115">
        <f>$AU76+$AB$7*SIN(AS76)</f>
        <v>-0.28105155617076827</v>
      </c>
      <c r="AS76" s="115">
        <f>$AU76+$AB$7*SIN(AT76)</f>
        <v>-0.26504271873922414</v>
      </c>
      <c r="AT76" s="115">
        <f>$AU76+$AB$7*SIN(AU76)</f>
        <v>-0.23038352914412377</v>
      </c>
      <c r="AU76" s="115">
        <f>RADIANS($AB$9)+$AB$18*(F76-AB$15)</f>
        <v>-0.15624268990486057</v>
      </c>
      <c r="AV76" s="115"/>
      <c r="AW76" s="16">
        <f t="shared" si="13"/>
        <v>49000</v>
      </c>
      <c r="AX76" s="16">
        <f t="shared" si="14"/>
        <v>0.11636017502037621</v>
      </c>
      <c r="AY76" s="16">
        <f t="shared" si="15"/>
        <v>0.11893389517663716</v>
      </c>
      <c r="AZ76" s="16">
        <f t="shared" si="16"/>
        <v>-2.5737201562609506E-3</v>
      </c>
      <c r="BA76" s="16">
        <f t="shared" si="17"/>
        <v>0.56480358644827067</v>
      </c>
      <c r="BB76" s="16">
        <f t="shared" si="18"/>
        <v>-0.50850478422004142</v>
      </c>
      <c r="BC76" s="16">
        <f t="shared" si="19"/>
        <v>-2.7223462687033155</v>
      </c>
      <c r="BD76" s="16">
        <f t="shared" si="20"/>
        <v>-4.70038455782099</v>
      </c>
      <c r="BE76" s="16">
        <f t="shared" si="21"/>
        <v>10.111059851089676</v>
      </c>
      <c r="BF76" s="16">
        <f t="shared" si="22"/>
        <v>10.111975508259427</v>
      </c>
      <c r="BG76" s="16">
        <f t="shared" si="23"/>
        <v>10.109491973648371</v>
      </c>
      <c r="BH76" s="16">
        <f t="shared" si="24"/>
        <v>10.11623986181408</v>
      </c>
      <c r="BI76" s="16">
        <f t="shared" si="25"/>
        <v>10.097991259912575</v>
      </c>
      <c r="BJ76" s="16">
        <f t="shared" si="26"/>
        <v>10.147997657808652</v>
      </c>
      <c r="BK76" s="16">
        <f t="shared" si="27"/>
        <v>10.015363828781259</v>
      </c>
      <c r="BL76" s="16">
        <f t="shared" si="28"/>
        <v>10.413313194291753</v>
      </c>
    </row>
    <row r="77" spans="1:64" ht="12.95" customHeight="1">
      <c r="A77" s="38" t="s">
        <v>135</v>
      </c>
      <c r="B77" s="38" t="s">
        <v>92</v>
      </c>
      <c r="C77" s="200">
        <v>44816.553</v>
      </c>
      <c r="D77" s="200" t="s">
        <v>127</v>
      </c>
      <c r="E77" s="28">
        <f>(C77-C$7)/C$8</f>
        <v>1931.9705181921959</v>
      </c>
      <c r="F77" s="28">
        <f>ROUND(2*E77,0)/2</f>
        <v>1932</v>
      </c>
      <c r="G77" s="9">
        <f>C77-(C$7+C$8*F77)</f>
        <v>-1.1215999998967163E-2</v>
      </c>
      <c r="I77" s="2">
        <f>G77</f>
        <v>-1.1215999998967163E-2</v>
      </c>
      <c r="O77" s="100">
        <f>D$11+D$12*F77+D$13*F77^2</f>
        <v>-1.1587218246831376E-2</v>
      </c>
      <c r="P77" s="15">
        <f>C77-15018.5</f>
        <v>29798.053</v>
      </c>
      <c r="Q77" s="9">
        <f>SUM(H77,I77)</f>
        <v>-1.1215999998967163E-2</v>
      </c>
      <c r="R77" s="2">
        <f>(O77-H77)^2</f>
        <v>1.3426362669970201E-4</v>
      </c>
      <c r="S77" s="24">
        <v>0.1</v>
      </c>
      <c r="T77" s="9">
        <f>S77*R77</f>
        <v>1.3426362669970202E-5</v>
      </c>
      <c r="Y77" s="137">
        <f>+C77-15018.5</f>
        <v>29798.053</v>
      </c>
      <c r="Z77" s="16">
        <f>F77</f>
        <v>1932</v>
      </c>
      <c r="AA77" s="115">
        <f>AB$3+AB$4*Z77+AB$5*Z77^2+AH77</f>
        <v>-3.828452641743532E-3</v>
      </c>
      <c r="AB77" s="115">
        <f>+G77-AA77</f>
        <v>-7.3875473572236313E-3</v>
      </c>
      <c r="AC77" s="147">
        <f>G77-(AB$3+AB$4*Z77+AB$5*Z77^2)</f>
        <v>3.7121824786421308E-4</v>
      </c>
      <c r="AD77" s="115">
        <f>IF(G77&lt;&gt;"",G77-AH77,9999)</f>
        <v>-1.8974765604055008E-2</v>
      </c>
      <c r="AG77" s="115">
        <f>+(G77-AA77)^2*S77</f>
        <v>5.4575855955221861E-6</v>
      </c>
      <c r="AH77" s="16">
        <f>$AB$6*($AB$11/AI77*AJ77+$AB$12)</f>
        <v>7.7587656050878443E-3</v>
      </c>
      <c r="AI77" s="16">
        <f>1+$AB$7*COS(AL77)</f>
        <v>1.421347766835936</v>
      </c>
      <c r="AJ77" s="16">
        <f>SIN(AL77+RADIANS($AB$9))</f>
        <v>0.9912527097474253</v>
      </c>
      <c r="AK77" s="16">
        <f>$AB$7*SIN(AL77)</f>
        <v>-0.22244088652960917</v>
      </c>
      <c r="AL77" s="16">
        <f>2*ATAN(AM77)</f>
        <v>-0.48573884283406327</v>
      </c>
      <c r="AM77" s="16">
        <f>SQRT((1+$AB$7)/(1-$AB$7))*TAN(AN77/2)</f>
        <v>-0.24776010847977206</v>
      </c>
      <c r="AN77" s="115">
        <f>$AU77+$AB$7*SIN(AO77)</f>
        <v>-0.29295701440697902</v>
      </c>
      <c r="AO77" s="115">
        <f>$AU77+$AB$7*SIN(AP77)</f>
        <v>-0.29225886326878936</v>
      </c>
      <c r="AP77" s="115">
        <f>$AU77+$AB$7*SIN(AQ77)</f>
        <v>-0.29072903962357621</v>
      </c>
      <c r="AQ77" s="115">
        <f>$AU77+$AB$7*SIN(AR77)</f>
        <v>-0.28737925460476532</v>
      </c>
      <c r="AR77" s="115">
        <f>$AU77+$AB$7*SIN(AS77)</f>
        <v>-0.28005588815965199</v>
      </c>
      <c r="AS77" s="115">
        <f>$AU77+$AB$7*SIN(AT77)</f>
        <v>-0.2640983453069331</v>
      </c>
      <c r="AT77" s="115">
        <f>$AU77+$AB$7*SIN(AU77)</f>
        <v>-0.22955793774624908</v>
      </c>
      <c r="AU77" s="115">
        <f>RADIANS($AB$9)+$AB$18*(F77-AB$15)</f>
        <v>-0.15568132153803882</v>
      </c>
      <c r="AV77" s="115"/>
      <c r="AW77" s="16">
        <f t="shared" si="13"/>
        <v>50000</v>
      </c>
      <c r="AX77" s="16">
        <f t="shared" si="14"/>
        <v>0.12603880666444731</v>
      </c>
      <c r="AY77" s="16">
        <f t="shared" si="15"/>
        <v>0.12730615741590456</v>
      </c>
      <c r="AZ77" s="16">
        <f t="shared" si="16"/>
        <v>-1.2673507514572575E-3</v>
      </c>
      <c r="BA77" s="16">
        <f t="shared" si="17"/>
        <v>0.58867880167215669</v>
      </c>
      <c r="BB77" s="16">
        <f t="shared" si="18"/>
        <v>-0.41108380500546959</v>
      </c>
      <c r="BC77" s="16">
        <f t="shared" si="19"/>
        <v>-2.6125415062091766</v>
      </c>
      <c r="BD77" s="16">
        <f t="shared" si="20"/>
        <v>-3.6917635440016272</v>
      </c>
      <c r="BE77" s="16">
        <f t="shared" si="21"/>
        <v>10.278596155909044</v>
      </c>
      <c r="BF77" s="16">
        <f t="shared" si="22"/>
        <v>10.278952280302823</v>
      </c>
      <c r="BG77" s="16">
        <f t="shared" si="23"/>
        <v>10.277815093645803</v>
      </c>
      <c r="BH77" s="16">
        <f t="shared" si="24"/>
        <v>10.281451606260452</v>
      </c>
      <c r="BI77" s="16">
        <f t="shared" si="25"/>
        <v>10.26987538976984</v>
      </c>
      <c r="BJ77" s="16">
        <f t="shared" si="26"/>
        <v>10.307282281603978</v>
      </c>
      <c r="BK77" s="16">
        <f t="shared" si="27"/>
        <v>10.191560809732339</v>
      </c>
      <c r="BL77" s="16">
        <f t="shared" si="28"/>
        <v>10.637860541020522</v>
      </c>
    </row>
    <row r="78" spans="1:64" ht="12.95" customHeight="1">
      <c r="A78" s="38" t="s">
        <v>135</v>
      </c>
      <c r="B78" s="38" t="s">
        <v>92</v>
      </c>
      <c r="C78" s="200">
        <v>44816.555999999997</v>
      </c>
      <c r="D78" s="200" t="s">
        <v>127</v>
      </c>
      <c r="E78" s="28">
        <f>(C78-C$7)/C$8</f>
        <v>1931.9784038397836</v>
      </c>
      <c r="F78" s="28">
        <f>ROUND(2*E78,0)/2</f>
        <v>1932</v>
      </c>
      <c r="G78" s="9">
        <f>C78-(C$7+C$8*F78)</f>
        <v>-8.2160000019939616E-3</v>
      </c>
      <c r="I78" s="2">
        <f>G78</f>
        <v>-8.2160000019939616E-3</v>
      </c>
      <c r="O78" s="100">
        <f>D$11+D$12*F78+D$13*F78^2</f>
        <v>-1.1587218246831376E-2</v>
      </c>
      <c r="P78" s="15">
        <f>C78-15018.5</f>
        <v>29798.055999999997</v>
      </c>
      <c r="Q78" s="9">
        <f>SUM(H78,I78)</f>
        <v>-8.2160000019939616E-3</v>
      </c>
      <c r="R78" s="2">
        <f>(O78-H78)^2</f>
        <v>1.3426362669970201E-4</v>
      </c>
      <c r="S78" s="24">
        <v>0.1</v>
      </c>
      <c r="T78" s="9">
        <f>S78*R78</f>
        <v>1.3426362669970202E-5</v>
      </c>
      <c r="Y78" s="137">
        <f>+C78-15018.5</f>
        <v>29798.055999999997</v>
      </c>
      <c r="Z78" s="16">
        <f>F78</f>
        <v>1932</v>
      </c>
      <c r="AA78" s="115">
        <f>AB$3+AB$4*Z78+AB$5*Z78^2+AH78</f>
        <v>-3.828452641743532E-3</v>
      </c>
      <c r="AB78" s="115">
        <f>+G78-AA78</f>
        <v>-4.3875473602504296E-3</v>
      </c>
      <c r="AC78" s="147">
        <f>G78-(AB$3+AB$4*Z78+AB$5*Z78^2)</f>
        <v>3.3712182448374147E-3</v>
      </c>
      <c r="AD78" s="115">
        <f>IF(G78&lt;&gt;"",G78-AH78,9999)</f>
        <v>-1.5974765607081807E-2</v>
      </c>
      <c r="AG78" s="115">
        <f>+(G78-AA78)^2*S78</f>
        <v>1.9250571838440512E-6</v>
      </c>
      <c r="AH78" s="16">
        <f>$AB$6*($AB$11/AI78*AJ78+$AB$12)</f>
        <v>7.7587656050878443E-3</v>
      </c>
      <c r="AI78" s="16">
        <f>1+$AB$7*COS(AL78)</f>
        <v>1.421347766835936</v>
      </c>
      <c r="AJ78" s="16">
        <f>SIN(AL78+RADIANS($AB$9))</f>
        <v>0.9912527097474253</v>
      </c>
      <c r="AK78" s="16">
        <f>$AB$7*SIN(AL78)</f>
        <v>-0.22244088652960917</v>
      </c>
      <c r="AL78" s="16">
        <f>2*ATAN(AM78)</f>
        <v>-0.48573884283406327</v>
      </c>
      <c r="AM78" s="16">
        <f>SQRT((1+$AB$7)/(1-$AB$7))*TAN(AN78/2)</f>
        <v>-0.24776010847977206</v>
      </c>
      <c r="AN78" s="115">
        <f>$AU78+$AB$7*SIN(AO78)</f>
        <v>-0.29295701440697902</v>
      </c>
      <c r="AO78" s="115">
        <f>$AU78+$AB$7*SIN(AP78)</f>
        <v>-0.29225886326878936</v>
      </c>
      <c r="AP78" s="115">
        <f>$AU78+$AB$7*SIN(AQ78)</f>
        <v>-0.29072903962357621</v>
      </c>
      <c r="AQ78" s="115">
        <f>$AU78+$AB$7*SIN(AR78)</f>
        <v>-0.28737925460476532</v>
      </c>
      <c r="AR78" s="115">
        <f>$AU78+$AB$7*SIN(AS78)</f>
        <v>-0.28005588815965199</v>
      </c>
      <c r="AS78" s="115">
        <f>$AU78+$AB$7*SIN(AT78)</f>
        <v>-0.2640983453069331</v>
      </c>
      <c r="AT78" s="115">
        <f>$AU78+$AB$7*SIN(AU78)</f>
        <v>-0.22955793774624908</v>
      </c>
      <c r="AU78" s="115">
        <f>RADIANS($AB$9)+$AB$18*(F78-AB$15)</f>
        <v>-0.15568132153803882</v>
      </c>
      <c r="AV78" s="115"/>
      <c r="AW78" s="16">
        <f t="shared" si="13"/>
        <v>51000</v>
      </c>
      <c r="AX78" s="16">
        <f t="shared" si="14"/>
        <v>0.13604988067201684</v>
      </c>
      <c r="AY78" s="16">
        <f t="shared" si="15"/>
        <v>0.13591139083435308</v>
      </c>
      <c r="AZ78" s="16">
        <f t="shared" si="16"/>
        <v>1.384898376637691E-4</v>
      </c>
      <c r="BA78" s="16">
        <f t="shared" si="17"/>
        <v>0.62058756919613078</v>
      </c>
      <c r="BB78" s="16">
        <f t="shared" si="18"/>
        <v>-0.29845863847917897</v>
      </c>
      <c r="BC78" s="16">
        <f t="shared" si="19"/>
        <v>-2.4919761326809882</v>
      </c>
      <c r="BD78" s="16">
        <f t="shared" si="20"/>
        <v>-2.9697007832896021</v>
      </c>
      <c r="BE78" s="16">
        <f t="shared" si="21"/>
        <v>10.454090082282972</v>
      </c>
      <c r="BF78" s="16">
        <f t="shared" si="22"/>
        <v>10.454164095180673</v>
      </c>
      <c r="BG78" s="16">
        <f t="shared" si="23"/>
        <v>10.453862743015158</v>
      </c>
      <c r="BH78" s="16">
        <f t="shared" si="24"/>
        <v>10.455090679498287</v>
      </c>
      <c r="BI78" s="16">
        <f t="shared" si="25"/>
        <v>10.450102729471933</v>
      </c>
      <c r="BJ78" s="16">
        <f t="shared" si="26"/>
        <v>10.470629287110549</v>
      </c>
      <c r="BK78" s="16">
        <f t="shared" si="27"/>
        <v>10.390166502846942</v>
      </c>
      <c r="BL78" s="16">
        <f t="shared" si="28"/>
        <v>10.862407887749294</v>
      </c>
    </row>
    <row r="79" spans="1:64" ht="12.95" customHeight="1">
      <c r="A79" s="38" t="s">
        <v>135</v>
      </c>
      <c r="B79" s="38" t="s">
        <v>92</v>
      </c>
      <c r="C79" s="200">
        <v>44816.557000000001</v>
      </c>
      <c r="D79" s="200" t="s">
        <v>127</v>
      </c>
      <c r="E79" s="28">
        <f>(C79-C$7)/C$8</f>
        <v>1931.9810323889922</v>
      </c>
      <c r="F79" s="28">
        <f>ROUND(2*E79,0)/2</f>
        <v>1932</v>
      </c>
      <c r="G79" s="9">
        <f>C79-(C$7+C$8*F79)</f>
        <v>-7.215999998152256E-3</v>
      </c>
      <c r="I79" s="2">
        <f>G79</f>
        <v>-7.215999998152256E-3</v>
      </c>
      <c r="O79" s="100">
        <f>D$11+D$12*F79+D$13*F79^2</f>
        <v>-1.1587218246831376E-2</v>
      </c>
      <c r="P79" s="15">
        <f>C79-15018.5</f>
        <v>29798.057000000001</v>
      </c>
      <c r="Q79" s="9">
        <f>SUM(H79,I79)</f>
        <v>-7.215999998152256E-3</v>
      </c>
      <c r="R79" s="2">
        <f>(O79-H79)^2</f>
        <v>1.3426362669970201E-4</v>
      </c>
      <c r="S79" s="24">
        <v>0.1</v>
      </c>
      <c r="T79" s="9">
        <f>S79*R79</f>
        <v>1.3426362669970202E-5</v>
      </c>
      <c r="Y79" s="137">
        <f>+C79-15018.5</f>
        <v>29798.057000000001</v>
      </c>
      <c r="Z79" s="16">
        <f>F79</f>
        <v>1932</v>
      </c>
      <c r="AA79" s="115">
        <f>AB$3+AB$4*Z79+AB$5*Z79^2+AH79</f>
        <v>-3.828452641743532E-3</v>
      </c>
      <c r="AB79" s="115">
        <f>+G79-AA79</f>
        <v>-3.387547356408724E-3</v>
      </c>
      <c r="AC79" s="147">
        <f>G79-(AB$3+AB$4*Z79+AB$5*Z79^2)</f>
        <v>4.3712182486791203E-3</v>
      </c>
      <c r="AD79" s="115">
        <f>IF(G79&lt;&gt;"",G79-AH79,9999)</f>
        <v>-1.4974765603240101E-2</v>
      </c>
      <c r="AG79" s="115">
        <f>+(G79-AA79)^2*S79</f>
        <v>1.1475477091911734E-6</v>
      </c>
      <c r="AH79" s="16">
        <f>$AB$6*($AB$11/AI79*AJ79+$AB$12)</f>
        <v>7.7587656050878443E-3</v>
      </c>
      <c r="AI79" s="16">
        <f>1+$AB$7*COS(AL79)</f>
        <v>1.421347766835936</v>
      </c>
      <c r="AJ79" s="16">
        <f>SIN(AL79+RADIANS($AB$9))</f>
        <v>0.9912527097474253</v>
      </c>
      <c r="AK79" s="16">
        <f>$AB$7*SIN(AL79)</f>
        <v>-0.22244088652960917</v>
      </c>
      <c r="AL79" s="16">
        <f>2*ATAN(AM79)</f>
        <v>-0.48573884283406327</v>
      </c>
      <c r="AM79" s="16">
        <f>SQRT((1+$AB$7)/(1-$AB$7))*TAN(AN79/2)</f>
        <v>-0.24776010847977206</v>
      </c>
      <c r="AN79" s="115">
        <f>$AU79+$AB$7*SIN(AO79)</f>
        <v>-0.29295701440697902</v>
      </c>
      <c r="AO79" s="115">
        <f>$AU79+$AB$7*SIN(AP79)</f>
        <v>-0.29225886326878936</v>
      </c>
      <c r="AP79" s="115">
        <f>$AU79+$AB$7*SIN(AQ79)</f>
        <v>-0.29072903962357621</v>
      </c>
      <c r="AQ79" s="115">
        <f>$AU79+$AB$7*SIN(AR79)</f>
        <v>-0.28737925460476532</v>
      </c>
      <c r="AR79" s="115">
        <f>$AU79+$AB$7*SIN(AS79)</f>
        <v>-0.28005588815965199</v>
      </c>
      <c r="AS79" s="115">
        <f>$AU79+$AB$7*SIN(AT79)</f>
        <v>-0.2640983453069331</v>
      </c>
      <c r="AT79" s="115">
        <f>$AU79+$AB$7*SIN(AU79)</f>
        <v>-0.22955793774624908</v>
      </c>
      <c r="AU79" s="115">
        <f>RADIANS($AB$9)+$AB$18*(F79-AB$15)</f>
        <v>-0.15568132153803882</v>
      </c>
      <c r="AV79" s="115"/>
      <c r="AW79" s="16">
        <f t="shared" si="13"/>
        <v>52000</v>
      </c>
      <c r="AX79" s="16">
        <f t="shared" si="14"/>
        <v>0.14637381073105438</v>
      </c>
      <c r="AY79" s="16">
        <f t="shared" si="15"/>
        <v>0.1447495954319826</v>
      </c>
      <c r="AZ79" s="16">
        <f t="shared" si="16"/>
        <v>1.6242152990717748E-3</v>
      </c>
      <c r="BA79" s="16">
        <f t="shared" si="17"/>
        <v>0.66307777224983799</v>
      </c>
      <c r="BB79" s="16">
        <f t="shared" si="18"/>
        <v>-0.16655823837052325</v>
      </c>
      <c r="BC79" s="16">
        <f t="shared" si="19"/>
        <v>-2.3562369688413298</v>
      </c>
      <c r="BD79" s="16">
        <f t="shared" si="20"/>
        <v>-2.414358600989631</v>
      </c>
      <c r="BE79" s="16">
        <f t="shared" si="21"/>
        <v>10.640256403145344</v>
      </c>
      <c r="BF79" s="16">
        <f t="shared" si="22"/>
        <v>10.64026058200958</v>
      </c>
      <c r="BG79" s="16">
        <f t="shared" si="23"/>
        <v>10.640235371465163</v>
      </c>
      <c r="BH79" s="16">
        <f t="shared" si="24"/>
        <v>10.640387489413163</v>
      </c>
      <c r="BI79" s="16">
        <f t="shared" si="25"/>
        <v>10.639470569648985</v>
      </c>
      <c r="BJ79" s="16">
        <f t="shared" si="26"/>
        <v>10.645032273293026</v>
      </c>
      <c r="BK79" s="16">
        <f t="shared" si="27"/>
        <v>10.612483438707386</v>
      </c>
      <c r="BL79" s="16">
        <f t="shared" si="28"/>
        <v>11.086955234478065</v>
      </c>
    </row>
    <row r="80" spans="1:64" ht="12.95" customHeight="1">
      <c r="A80" s="38" t="s">
        <v>135</v>
      </c>
      <c r="B80" s="38" t="s">
        <v>92</v>
      </c>
      <c r="C80" s="200">
        <v>44816.559000000001</v>
      </c>
      <c r="D80" s="200" t="s">
        <v>127</v>
      </c>
      <c r="E80" s="28">
        <f>(C80-C$7)/C$8</f>
        <v>1931.9862894873904</v>
      </c>
      <c r="F80" s="28">
        <f>ROUND(2*E80,0)/2</f>
        <v>1932</v>
      </c>
      <c r="G80" s="9">
        <f>C80-(C$7+C$8*F80)</f>
        <v>-5.2159999977448024E-3</v>
      </c>
      <c r="I80" s="2">
        <f>G80</f>
        <v>-5.2159999977448024E-3</v>
      </c>
      <c r="O80" s="100">
        <f>D$11+D$12*F80+D$13*F80^2</f>
        <v>-1.1587218246831376E-2</v>
      </c>
      <c r="P80" s="15">
        <f>C80-15018.5</f>
        <v>29798.059000000001</v>
      </c>
      <c r="Q80" s="9">
        <f>SUM(H80,I80)</f>
        <v>-5.2159999977448024E-3</v>
      </c>
      <c r="R80" s="2">
        <f>(O80-H80)^2</f>
        <v>1.3426362669970201E-4</v>
      </c>
      <c r="S80" s="24">
        <v>0.1</v>
      </c>
      <c r="T80" s="9">
        <f>S80*R80</f>
        <v>1.3426362669970202E-5</v>
      </c>
      <c r="Y80" s="137">
        <f>+C80-15018.5</f>
        <v>29798.059000000001</v>
      </c>
      <c r="Z80" s="16">
        <f>F80</f>
        <v>1932</v>
      </c>
      <c r="AA80" s="115">
        <f>AB$3+AB$4*Z80+AB$5*Z80^2+AH80</f>
        <v>-3.828452641743532E-3</v>
      </c>
      <c r="AB80" s="115">
        <f>+G80-AA80</f>
        <v>-1.3875473560012704E-3</v>
      </c>
      <c r="AC80" s="147">
        <f>G80-(AB$3+AB$4*Z80+AB$5*Z80^2)</f>
        <v>6.371218249086574E-3</v>
      </c>
      <c r="AD80" s="115">
        <f>IF(G80&lt;&gt;"",G80-AH80,9999)</f>
        <v>-1.2974765602832648E-2</v>
      </c>
      <c r="AG80" s="115">
        <f>+(G80-AA80)^2*S80</f>
        <v>1.9252876651461163E-7</v>
      </c>
      <c r="AH80" s="16">
        <f>$AB$6*($AB$11/AI80*AJ80+$AB$12)</f>
        <v>7.7587656050878443E-3</v>
      </c>
      <c r="AI80" s="16">
        <f>1+$AB$7*COS(AL80)</f>
        <v>1.421347766835936</v>
      </c>
      <c r="AJ80" s="16">
        <f>SIN(AL80+RADIANS($AB$9))</f>
        <v>0.9912527097474253</v>
      </c>
      <c r="AK80" s="16">
        <f>$AB$7*SIN(AL80)</f>
        <v>-0.22244088652960917</v>
      </c>
      <c r="AL80" s="16">
        <f>2*ATAN(AM80)</f>
        <v>-0.48573884283406327</v>
      </c>
      <c r="AM80" s="16">
        <f>SQRT((1+$AB$7)/(1-$AB$7))*TAN(AN80/2)</f>
        <v>-0.24776010847977206</v>
      </c>
      <c r="AN80" s="115">
        <f>$AU80+$AB$7*SIN(AO80)</f>
        <v>-0.29295701440697902</v>
      </c>
      <c r="AO80" s="115">
        <f>$AU80+$AB$7*SIN(AP80)</f>
        <v>-0.29225886326878936</v>
      </c>
      <c r="AP80" s="115">
        <f>$AU80+$AB$7*SIN(AQ80)</f>
        <v>-0.29072903962357621</v>
      </c>
      <c r="AQ80" s="115">
        <f>$AU80+$AB$7*SIN(AR80)</f>
        <v>-0.28737925460476532</v>
      </c>
      <c r="AR80" s="115">
        <f>$AU80+$AB$7*SIN(AS80)</f>
        <v>-0.28005588815965199</v>
      </c>
      <c r="AS80" s="115">
        <f>$AU80+$AB$7*SIN(AT80)</f>
        <v>-0.2640983453069331</v>
      </c>
      <c r="AT80" s="115">
        <f>$AU80+$AB$7*SIN(AU80)</f>
        <v>-0.22955793774624908</v>
      </c>
      <c r="AU80" s="115">
        <f>RADIANS($AB$9)+$AB$18*(F80-AB$15)</f>
        <v>-0.15568132153803882</v>
      </c>
      <c r="AV80" s="115"/>
    </row>
    <row r="81" spans="1:48" ht="12.95" customHeight="1">
      <c r="A81" s="38" t="s">
        <v>135</v>
      </c>
      <c r="B81" s="38" t="s">
        <v>92</v>
      </c>
      <c r="C81" s="200">
        <v>44816.56</v>
      </c>
      <c r="D81" s="200" t="s">
        <v>127</v>
      </c>
      <c r="E81" s="28">
        <f>(C81-C$7)/C$8</f>
        <v>1931.9889180365799</v>
      </c>
      <c r="F81" s="28">
        <f>ROUND(2*E81,0)/2</f>
        <v>1932</v>
      </c>
      <c r="G81" s="9">
        <f>C81-(C$7+C$8*F81)</f>
        <v>-4.2160000011790544E-3</v>
      </c>
      <c r="I81" s="2">
        <f>G81</f>
        <v>-4.2160000011790544E-3</v>
      </c>
      <c r="O81" s="100">
        <f>D$11+D$12*F81+D$13*F81^2</f>
        <v>-1.1587218246831376E-2</v>
      </c>
      <c r="P81" s="15">
        <f>C81-15018.5</f>
        <v>29798.059999999998</v>
      </c>
      <c r="Q81" s="9">
        <f>SUM(H81,I81)</f>
        <v>-4.2160000011790544E-3</v>
      </c>
      <c r="R81" s="2">
        <f>(O81-H81)^2</f>
        <v>1.3426362669970201E-4</v>
      </c>
      <c r="S81" s="24">
        <v>0.1</v>
      </c>
      <c r="T81" s="9">
        <f>S81*R81</f>
        <v>1.3426362669970202E-5</v>
      </c>
      <c r="Y81" s="137">
        <f>+C81-15018.5</f>
        <v>29798.059999999998</v>
      </c>
      <c r="Z81" s="16">
        <f>F81</f>
        <v>1932</v>
      </c>
      <c r="AA81" s="115">
        <f>AB$3+AB$4*Z81+AB$5*Z81^2+AH81</f>
        <v>-3.828452641743532E-3</v>
      </c>
      <c r="AB81" s="115">
        <f>+G81-AA81</f>
        <v>-3.8754735943552238E-4</v>
      </c>
      <c r="AC81" s="147">
        <f>G81-(AB$3+AB$4*Z81+AB$5*Z81^2)</f>
        <v>7.371218245652322E-3</v>
      </c>
      <c r="AD81" s="115">
        <f>IF(G81&lt;&gt;"",G81-AH81,9999)</f>
        <v>-1.19747656062669E-2</v>
      </c>
      <c r="AG81" s="115">
        <f>+(G81-AA81)^2*S81</f>
        <v>1.5019295580544598E-8</v>
      </c>
      <c r="AH81" s="16">
        <f>$AB$6*($AB$11/AI81*AJ81+$AB$12)</f>
        <v>7.7587656050878443E-3</v>
      </c>
      <c r="AI81" s="16">
        <f>1+$AB$7*COS(AL81)</f>
        <v>1.421347766835936</v>
      </c>
      <c r="AJ81" s="16">
        <f>SIN(AL81+RADIANS($AB$9))</f>
        <v>0.9912527097474253</v>
      </c>
      <c r="AK81" s="16">
        <f>$AB$7*SIN(AL81)</f>
        <v>-0.22244088652960917</v>
      </c>
      <c r="AL81" s="16">
        <f>2*ATAN(AM81)</f>
        <v>-0.48573884283406327</v>
      </c>
      <c r="AM81" s="16">
        <f>SQRT((1+$AB$7)/(1-$AB$7))*TAN(AN81/2)</f>
        <v>-0.24776010847977206</v>
      </c>
      <c r="AN81" s="115">
        <f>$AU81+$AB$7*SIN(AO81)</f>
        <v>-0.29295701440697902</v>
      </c>
      <c r="AO81" s="115">
        <f>$AU81+$AB$7*SIN(AP81)</f>
        <v>-0.29225886326878936</v>
      </c>
      <c r="AP81" s="115">
        <f>$AU81+$AB$7*SIN(AQ81)</f>
        <v>-0.29072903962357621</v>
      </c>
      <c r="AQ81" s="115">
        <f>$AU81+$AB$7*SIN(AR81)</f>
        <v>-0.28737925460476532</v>
      </c>
      <c r="AR81" s="115">
        <f>$AU81+$AB$7*SIN(AS81)</f>
        <v>-0.28005588815965199</v>
      </c>
      <c r="AS81" s="115">
        <f>$AU81+$AB$7*SIN(AT81)</f>
        <v>-0.2640983453069331</v>
      </c>
      <c r="AT81" s="115">
        <f>$AU81+$AB$7*SIN(AU81)</f>
        <v>-0.22955793774624908</v>
      </c>
      <c r="AU81" s="115">
        <f>RADIANS($AB$9)+$AB$18*(F81-AB$15)</f>
        <v>-0.15568132153803882</v>
      </c>
      <c r="AV81" s="115"/>
    </row>
    <row r="82" spans="1:48" ht="12.95" customHeight="1">
      <c r="A82" s="38" t="s">
        <v>135</v>
      </c>
      <c r="B82" s="38" t="s">
        <v>92</v>
      </c>
      <c r="C82" s="200">
        <v>44816.563000000002</v>
      </c>
      <c r="D82" s="200" t="s">
        <v>127</v>
      </c>
      <c r="E82" s="28">
        <f>(C82-C$7)/C$8</f>
        <v>1931.9968036841867</v>
      </c>
      <c r="F82" s="28">
        <f>ROUND(2*E82,0)/2</f>
        <v>1932</v>
      </c>
      <c r="G82" s="9">
        <f>C82-(C$7+C$8*F82)</f>
        <v>-1.2159999969298951E-3</v>
      </c>
      <c r="I82" s="2">
        <f>G82</f>
        <v>-1.2159999969298951E-3</v>
      </c>
      <c r="O82" s="100">
        <f>D$11+D$12*F82+D$13*F82^2</f>
        <v>-1.1587218246831376E-2</v>
      </c>
      <c r="P82" s="15">
        <f>C82-15018.5</f>
        <v>29798.063000000002</v>
      </c>
      <c r="Q82" s="9">
        <f>SUM(H82,I82)</f>
        <v>-1.2159999969298951E-3</v>
      </c>
      <c r="R82" s="2">
        <f>(O82-H82)^2</f>
        <v>1.3426362669970201E-4</v>
      </c>
      <c r="S82" s="24">
        <v>0.1</v>
      </c>
      <c r="T82" s="9">
        <f>S82*R82</f>
        <v>1.3426362669970202E-5</v>
      </c>
      <c r="Y82" s="137">
        <f>+C82-15018.5</f>
        <v>29798.063000000002</v>
      </c>
      <c r="Z82" s="16">
        <f>F82</f>
        <v>1932</v>
      </c>
      <c r="AA82" s="115">
        <f>AB$3+AB$4*Z82+AB$5*Z82^2+AH82</f>
        <v>-3.828452641743532E-3</v>
      </c>
      <c r="AB82" s="115">
        <f>+G82-AA82</f>
        <v>2.6124526448136369E-3</v>
      </c>
      <c r="AC82" s="147">
        <f>G82-(AB$3+AB$4*Z82+AB$5*Z82^2)</f>
        <v>1.0371218249901481E-2</v>
      </c>
      <c r="AD82" s="115">
        <f>IF(G82&lt;&gt;"",G82-AH82,9999)</f>
        <v>-8.9747656020177403E-3</v>
      </c>
      <c r="AG82" s="115">
        <f>+(G82-AA82)^2*S82</f>
        <v>6.8249088213937672E-7</v>
      </c>
      <c r="AH82" s="16">
        <f>$AB$6*($AB$11/AI82*AJ82+$AB$12)</f>
        <v>7.7587656050878443E-3</v>
      </c>
      <c r="AI82" s="16">
        <f>1+$AB$7*COS(AL82)</f>
        <v>1.421347766835936</v>
      </c>
      <c r="AJ82" s="16">
        <f>SIN(AL82+RADIANS($AB$9))</f>
        <v>0.9912527097474253</v>
      </c>
      <c r="AK82" s="16">
        <f>$AB$7*SIN(AL82)</f>
        <v>-0.22244088652960917</v>
      </c>
      <c r="AL82" s="16">
        <f>2*ATAN(AM82)</f>
        <v>-0.48573884283406327</v>
      </c>
      <c r="AM82" s="16">
        <f>SQRT((1+$AB$7)/(1-$AB$7))*TAN(AN82/2)</f>
        <v>-0.24776010847977206</v>
      </c>
      <c r="AN82" s="115">
        <f>$AU82+$AB$7*SIN(AO82)</f>
        <v>-0.29295701440697902</v>
      </c>
      <c r="AO82" s="115">
        <f>$AU82+$AB$7*SIN(AP82)</f>
        <v>-0.29225886326878936</v>
      </c>
      <c r="AP82" s="115">
        <f>$AU82+$AB$7*SIN(AQ82)</f>
        <v>-0.29072903962357621</v>
      </c>
      <c r="AQ82" s="115">
        <f>$AU82+$AB$7*SIN(AR82)</f>
        <v>-0.28737925460476532</v>
      </c>
      <c r="AR82" s="115">
        <f>$AU82+$AB$7*SIN(AS82)</f>
        <v>-0.28005588815965199</v>
      </c>
      <c r="AS82" s="115">
        <f>$AU82+$AB$7*SIN(AT82)</f>
        <v>-0.2640983453069331</v>
      </c>
      <c r="AT82" s="115">
        <f>$AU82+$AB$7*SIN(AU82)</f>
        <v>-0.22955793774624908</v>
      </c>
      <c r="AU82" s="115">
        <f>RADIANS($AB$9)+$AB$18*(F82-AB$15)</f>
        <v>-0.15568132153803882</v>
      </c>
      <c r="AV82" s="115"/>
    </row>
    <row r="83" spans="1:48" ht="12.95" customHeight="1">
      <c r="A83" s="38" t="s">
        <v>135</v>
      </c>
      <c r="B83" s="38" t="s">
        <v>92</v>
      </c>
      <c r="C83" s="200">
        <v>44816.565999999999</v>
      </c>
      <c r="D83" s="200" t="s">
        <v>127</v>
      </c>
      <c r="E83" s="28">
        <f>(C83-C$7)/C$8</f>
        <v>1932.0046893317744</v>
      </c>
      <c r="F83" s="28">
        <f>ROUND(2*E83,0)/2</f>
        <v>1932</v>
      </c>
      <c r="G83" s="9">
        <f>C83-(C$7+C$8*F83)</f>
        <v>1.7840000000433065E-3</v>
      </c>
      <c r="I83" s="2">
        <f>G83</f>
        <v>1.7840000000433065E-3</v>
      </c>
      <c r="O83" s="100">
        <f>D$11+D$12*F83+D$13*F83^2</f>
        <v>-1.1587218246831376E-2</v>
      </c>
      <c r="P83" s="15">
        <f>C83-15018.5</f>
        <v>29798.065999999999</v>
      </c>
      <c r="Q83" s="9">
        <f>SUM(H83,I83)</f>
        <v>1.7840000000433065E-3</v>
      </c>
      <c r="R83" s="2">
        <f>(O83-H83)^2</f>
        <v>1.3426362669970201E-4</v>
      </c>
      <c r="S83" s="24">
        <v>0.1</v>
      </c>
      <c r="T83" s="9">
        <f>S83*R83</f>
        <v>1.3426362669970202E-5</v>
      </c>
      <c r="Y83" s="137">
        <f>+C83-15018.5</f>
        <v>29798.065999999999</v>
      </c>
      <c r="Z83" s="16">
        <f>F83</f>
        <v>1932</v>
      </c>
      <c r="AA83" s="115">
        <f>AB$3+AB$4*Z83+AB$5*Z83^2+AH83</f>
        <v>-3.828452641743532E-3</v>
      </c>
      <c r="AB83" s="115">
        <f>+G83-AA83</f>
        <v>5.6124526417868385E-3</v>
      </c>
      <c r="AC83" s="147">
        <f>G83-(AB$3+AB$4*Z83+AB$5*Z83^2)</f>
        <v>1.3371218246874683E-2</v>
      </c>
      <c r="AD83" s="115">
        <f>IF(G83&lt;&gt;"",G83-AH83,9999)</f>
        <v>-5.9747656050445378E-3</v>
      </c>
      <c r="AG83" s="115">
        <f>+(G83-AA83)^2*S83</f>
        <v>3.1499624656300066E-6</v>
      </c>
      <c r="AH83" s="16">
        <f>$AB$6*($AB$11/AI83*AJ83+$AB$12)</f>
        <v>7.7587656050878443E-3</v>
      </c>
      <c r="AI83" s="16">
        <f>1+$AB$7*COS(AL83)</f>
        <v>1.421347766835936</v>
      </c>
      <c r="AJ83" s="16">
        <f>SIN(AL83+RADIANS($AB$9))</f>
        <v>0.9912527097474253</v>
      </c>
      <c r="AK83" s="16">
        <f>$AB$7*SIN(AL83)</f>
        <v>-0.22244088652960917</v>
      </c>
      <c r="AL83" s="16">
        <f>2*ATAN(AM83)</f>
        <v>-0.48573884283406327</v>
      </c>
      <c r="AM83" s="16">
        <f>SQRT((1+$AB$7)/(1-$AB$7))*TAN(AN83/2)</f>
        <v>-0.24776010847977206</v>
      </c>
      <c r="AN83" s="115">
        <f>$AU83+$AB$7*SIN(AO83)</f>
        <v>-0.29295701440697902</v>
      </c>
      <c r="AO83" s="115">
        <f>$AU83+$AB$7*SIN(AP83)</f>
        <v>-0.29225886326878936</v>
      </c>
      <c r="AP83" s="115">
        <f>$AU83+$AB$7*SIN(AQ83)</f>
        <v>-0.29072903962357621</v>
      </c>
      <c r="AQ83" s="115">
        <f>$AU83+$AB$7*SIN(AR83)</f>
        <v>-0.28737925460476532</v>
      </c>
      <c r="AR83" s="115">
        <f>$AU83+$AB$7*SIN(AS83)</f>
        <v>-0.28005588815965199</v>
      </c>
      <c r="AS83" s="115">
        <f>$AU83+$AB$7*SIN(AT83)</f>
        <v>-0.2640983453069331</v>
      </c>
      <c r="AT83" s="115">
        <f>$AU83+$AB$7*SIN(AU83)</f>
        <v>-0.22955793774624908</v>
      </c>
      <c r="AU83" s="115">
        <f>RADIANS($AB$9)+$AB$18*(F83-AB$15)</f>
        <v>-0.15568132153803882</v>
      </c>
      <c r="AV83" s="115"/>
    </row>
    <row r="84" spans="1:48" ht="12.95" customHeight="1">
      <c r="A84" s="38" t="s">
        <v>135</v>
      </c>
      <c r="B84" s="38" t="s">
        <v>95</v>
      </c>
      <c r="C84" s="200">
        <v>44819.398000000001</v>
      </c>
      <c r="D84" s="200" t="s">
        <v>127</v>
      </c>
      <c r="E84" s="28">
        <f>(C84-C$7)/C$8</f>
        <v>1939.448740662089</v>
      </c>
      <c r="F84" s="28">
        <f>ROUND(2*E84,0)/2</f>
        <v>1939.5</v>
      </c>
      <c r="G84" s="9">
        <f>C84-(C$7+C$8*F84)</f>
        <v>-1.9500999995216262E-2</v>
      </c>
      <c r="I84" s="2">
        <f>G84</f>
        <v>-1.9500999995216262E-2</v>
      </c>
      <c r="O84" s="100">
        <f>D$11+D$12*F84+D$13*F84^2</f>
        <v>-1.1607534525607095E-2</v>
      </c>
      <c r="P84" s="15">
        <f>C84-15018.5</f>
        <v>29800.898000000001</v>
      </c>
      <c r="Q84" s="9">
        <f>SUM(H84,I84)</f>
        <v>-1.9500999995216262E-2</v>
      </c>
      <c r="R84" s="2">
        <f>(O84-H84)^2</f>
        <v>1.3473485776316073E-4</v>
      </c>
      <c r="S84" s="24">
        <v>0.1</v>
      </c>
      <c r="T84" s="9">
        <f>S84*R84</f>
        <v>1.3473485776316074E-5</v>
      </c>
      <c r="Y84" s="137">
        <f>+C84-15018.5</f>
        <v>29800.898000000001</v>
      </c>
      <c r="Z84" s="16">
        <f>F84</f>
        <v>1939.5</v>
      </c>
      <c r="AA84" s="115">
        <f>AB$3+AB$4*Z84+AB$5*Z84^2+AH84</f>
        <v>-3.8553418531996324E-3</v>
      </c>
      <c r="AB84" s="115">
        <f>+G84-AA84</f>
        <v>-1.5645658142016627E-2</v>
      </c>
      <c r="AC84" s="147">
        <f>G84-(AB$3+AB$4*Z84+AB$5*Z84^2)</f>
        <v>-7.8934654696091663E-3</v>
      </c>
      <c r="AD84" s="115">
        <f>IF(G84&lt;&gt;"",G84-AH84,9999)</f>
        <v>-2.7253192667623723E-2</v>
      </c>
      <c r="AG84" s="115">
        <f>+(G84-AA84)^2*S84</f>
        <v>2.4478661869685119E-5</v>
      </c>
      <c r="AH84" s="16">
        <f>$AB$6*($AB$11/AI84*AJ84+$AB$12)</f>
        <v>7.7521926724074628E-3</v>
      </c>
      <c r="AI84" s="16">
        <f>1+$AB$7*COS(AL84)</f>
        <v>1.4224558387863471</v>
      </c>
      <c r="AJ84" s="16">
        <f>SIN(AL84+RADIANS($AB$9))</f>
        <v>0.99057972639286884</v>
      </c>
      <c r="AK84" s="16">
        <f>$AB$7*SIN(AL84)</f>
        <v>-0.22032919210361745</v>
      </c>
      <c r="AL84" s="16">
        <f>2*ATAN(AM84)</f>
        <v>-0.48073367337649137</v>
      </c>
      <c r="AM84" s="16">
        <f>SQRT((1+$AB$7)/(1-$AB$7))*TAN(AN84/2)</f>
        <v>-0.24510554280571431</v>
      </c>
      <c r="AN84" s="115">
        <f>$AU84+$AB$7*SIN(AO84)</f>
        <v>-0.28986219879318686</v>
      </c>
      <c r="AO84" s="115">
        <f>$AU84+$AB$7*SIN(AP84)</f>
        <v>-0.28916836564668524</v>
      </c>
      <c r="AP84" s="115">
        <f>$AU84+$AB$7*SIN(AQ84)</f>
        <v>-0.28764940259271543</v>
      </c>
      <c r="AQ84" s="115">
        <f>$AU84+$AB$7*SIN(AR84)</f>
        <v>-0.28432641297343286</v>
      </c>
      <c r="AR84" s="115">
        <f>$AU84+$AB$7*SIN(AS84)</f>
        <v>-0.2770679867607504</v>
      </c>
      <c r="AS84" s="115">
        <f>$AU84+$AB$7*SIN(AT84)</f>
        <v>-0.26126471797985978</v>
      </c>
      <c r="AT84" s="115">
        <f>$AU84+$AB$7*SIN(AU84)</f>
        <v>-0.22708102419932985</v>
      </c>
      <c r="AU84" s="115">
        <f>RADIANS($AB$9)+$AB$18*(F84-AB$15)</f>
        <v>-0.15399721643757314</v>
      </c>
      <c r="AV84" s="115"/>
    </row>
    <row r="85" spans="1:48" ht="12.95" customHeight="1">
      <c r="A85" s="38" t="s">
        <v>135</v>
      </c>
      <c r="B85" s="38" t="s">
        <v>95</v>
      </c>
      <c r="C85" s="200">
        <v>44819.402999999998</v>
      </c>
      <c r="D85" s="200" t="s">
        <v>127</v>
      </c>
      <c r="E85" s="28">
        <f>(C85-C$7)/C$8</f>
        <v>1939.4618834080748</v>
      </c>
      <c r="F85" s="28">
        <f>ROUND(2*E85,0)/2</f>
        <v>1939.5</v>
      </c>
      <c r="G85" s="9">
        <f>C85-(C$7+C$8*F85)</f>
        <v>-1.4500999997835606E-2</v>
      </c>
      <c r="I85" s="2">
        <f>G85</f>
        <v>-1.4500999997835606E-2</v>
      </c>
      <c r="O85" s="100">
        <f>D$11+D$12*F85+D$13*F85^2</f>
        <v>-1.1607534525607095E-2</v>
      </c>
      <c r="P85" s="15">
        <f>C85-15018.5</f>
        <v>29800.902999999998</v>
      </c>
      <c r="Q85" s="9">
        <f>SUM(H85,I85)</f>
        <v>-1.4500999997835606E-2</v>
      </c>
      <c r="R85" s="2">
        <f>(O85-H85)^2</f>
        <v>1.3473485776316073E-4</v>
      </c>
      <c r="S85" s="24">
        <v>0.1</v>
      </c>
      <c r="T85" s="9">
        <f>S85*R85</f>
        <v>1.3473485776316074E-5</v>
      </c>
      <c r="Y85" s="137">
        <f>+C85-15018.5</f>
        <v>29800.902999999998</v>
      </c>
      <c r="Z85" s="16">
        <f>F85</f>
        <v>1939.5</v>
      </c>
      <c r="AA85" s="115">
        <f>AB$3+AB$4*Z85+AB$5*Z85^2+AH85</f>
        <v>-3.8553418531996324E-3</v>
      </c>
      <c r="AB85" s="115">
        <f>+G85-AA85</f>
        <v>-1.0645658144635974E-2</v>
      </c>
      <c r="AC85" s="147">
        <f>G85-(AB$3+AB$4*Z85+AB$5*Z85^2)</f>
        <v>-2.8934654722285111E-3</v>
      </c>
      <c r="AD85" s="115">
        <f>IF(G85&lt;&gt;"",G85-AH85,9999)</f>
        <v>-2.2253192670243067E-2</v>
      </c>
      <c r="AG85" s="115">
        <f>+(G85-AA85)^2*S85</f>
        <v>1.1333003733245424E-5</v>
      </c>
      <c r="AH85" s="16">
        <f>$AB$6*($AB$11/AI85*AJ85+$AB$12)</f>
        <v>7.7521926724074628E-3</v>
      </c>
      <c r="AI85" s="16">
        <f>1+$AB$7*COS(AL85)</f>
        <v>1.4224558387863471</v>
      </c>
      <c r="AJ85" s="16">
        <f>SIN(AL85+RADIANS($AB$9))</f>
        <v>0.99057972639286884</v>
      </c>
      <c r="AK85" s="16">
        <f>$AB$7*SIN(AL85)</f>
        <v>-0.22032919210361745</v>
      </c>
      <c r="AL85" s="16">
        <f>2*ATAN(AM85)</f>
        <v>-0.48073367337649137</v>
      </c>
      <c r="AM85" s="16">
        <f>SQRT((1+$AB$7)/(1-$AB$7))*TAN(AN85/2)</f>
        <v>-0.24510554280571431</v>
      </c>
      <c r="AN85" s="115">
        <f>$AU85+$AB$7*SIN(AO85)</f>
        <v>-0.28986219879318686</v>
      </c>
      <c r="AO85" s="115">
        <f>$AU85+$AB$7*SIN(AP85)</f>
        <v>-0.28916836564668524</v>
      </c>
      <c r="AP85" s="115">
        <f>$AU85+$AB$7*SIN(AQ85)</f>
        <v>-0.28764940259271543</v>
      </c>
      <c r="AQ85" s="115">
        <f>$AU85+$AB$7*SIN(AR85)</f>
        <v>-0.28432641297343286</v>
      </c>
      <c r="AR85" s="115">
        <f>$AU85+$AB$7*SIN(AS85)</f>
        <v>-0.2770679867607504</v>
      </c>
      <c r="AS85" s="115">
        <f>$AU85+$AB$7*SIN(AT85)</f>
        <v>-0.26126471797985978</v>
      </c>
      <c r="AT85" s="115">
        <f>$AU85+$AB$7*SIN(AU85)</f>
        <v>-0.22708102419932985</v>
      </c>
      <c r="AU85" s="115">
        <f>RADIANS($AB$9)+$AB$18*(F85-AB$15)</f>
        <v>-0.15399721643757314</v>
      </c>
      <c r="AV85" s="115"/>
    </row>
    <row r="86" spans="1:48" ht="12.95" customHeight="1">
      <c r="A86" s="38" t="s">
        <v>135</v>
      </c>
      <c r="B86" s="38" t="s">
        <v>95</v>
      </c>
      <c r="C86" s="200">
        <v>44819.415000000001</v>
      </c>
      <c r="D86" s="200" t="s">
        <v>127</v>
      </c>
      <c r="E86" s="28">
        <f>(C86-C$7)/C$8</f>
        <v>1939.4934259984639</v>
      </c>
      <c r="F86" s="28">
        <f>ROUND(2*E86,0)/2</f>
        <v>1939.5</v>
      </c>
      <c r="G86" s="9">
        <f>C86-(C$7+C$8*F86)</f>
        <v>-2.5009999953908846E-3</v>
      </c>
      <c r="I86" s="2">
        <f>G86</f>
        <v>-2.5009999953908846E-3</v>
      </c>
      <c r="O86" s="100">
        <f>D$11+D$12*F86+D$13*F86^2</f>
        <v>-1.1607534525607095E-2</v>
      </c>
      <c r="P86" s="15">
        <f>C86-15018.5</f>
        <v>29800.915000000001</v>
      </c>
      <c r="Q86" s="9">
        <f>SUM(H86,I86)</f>
        <v>-2.5009999953908846E-3</v>
      </c>
      <c r="R86" s="2">
        <f>(O86-H86)^2</f>
        <v>1.3473485776316073E-4</v>
      </c>
      <c r="S86" s="24">
        <v>0.1</v>
      </c>
      <c r="T86" s="9">
        <f>S86*R86</f>
        <v>1.3473485776316074E-5</v>
      </c>
      <c r="Y86" s="137">
        <f>+C86-15018.5</f>
        <v>29800.915000000001</v>
      </c>
      <c r="Z86" s="16">
        <f>F86</f>
        <v>1939.5</v>
      </c>
      <c r="AA86" s="115">
        <f>AB$3+AB$4*Z86+AB$5*Z86^2+AH86</f>
        <v>-3.8553418531996324E-3</v>
      </c>
      <c r="AB86" s="115">
        <f>+G86-AA86</f>
        <v>1.3543418578087479E-3</v>
      </c>
      <c r="AC86" s="147">
        <f>G86-(AB$3+AB$4*Z86+AB$5*Z86^2)</f>
        <v>9.1065345302162107E-3</v>
      </c>
      <c r="AD86" s="115">
        <f>IF(G86&lt;&gt;"",G86-AH86,9999)</f>
        <v>-1.0253192667798347E-2</v>
      </c>
      <c r="AG86" s="115">
        <f>+(G86-AA86)^2*S86</f>
        <v>1.8342418678128506E-7</v>
      </c>
      <c r="AH86" s="16">
        <f>$AB$6*($AB$11/AI86*AJ86+$AB$12)</f>
        <v>7.7521926724074628E-3</v>
      </c>
      <c r="AI86" s="16">
        <f>1+$AB$7*COS(AL86)</f>
        <v>1.4224558387863471</v>
      </c>
      <c r="AJ86" s="16">
        <f>SIN(AL86+RADIANS($AB$9))</f>
        <v>0.99057972639286884</v>
      </c>
      <c r="AK86" s="16">
        <f>$AB$7*SIN(AL86)</f>
        <v>-0.22032919210361745</v>
      </c>
      <c r="AL86" s="16">
        <f>2*ATAN(AM86)</f>
        <v>-0.48073367337649137</v>
      </c>
      <c r="AM86" s="16">
        <f>SQRT((1+$AB$7)/(1-$AB$7))*TAN(AN86/2)</f>
        <v>-0.24510554280571431</v>
      </c>
      <c r="AN86" s="115">
        <f>$AU86+$AB$7*SIN(AO86)</f>
        <v>-0.28986219879318686</v>
      </c>
      <c r="AO86" s="115">
        <f>$AU86+$AB$7*SIN(AP86)</f>
        <v>-0.28916836564668524</v>
      </c>
      <c r="AP86" s="115">
        <f>$AU86+$AB$7*SIN(AQ86)</f>
        <v>-0.28764940259271543</v>
      </c>
      <c r="AQ86" s="115">
        <f>$AU86+$AB$7*SIN(AR86)</f>
        <v>-0.28432641297343286</v>
      </c>
      <c r="AR86" s="115">
        <f>$AU86+$AB$7*SIN(AS86)</f>
        <v>-0.2770679867607504</v>
      </c>
      <c r="AS86" s="115">
        <f>$AU86+$AB$7*SIN(AT86)</f>
        <v>-0.26126471797985978</v>
      </c>
      <c r="AT86" s="115">
        <f>$AU86+$AB$7*SIN(AU86)</f>
        <v>-0.22708102419932985</v>
      </c>
      <c r="AU86" s="115">
        <f>RADIANS($AB$9)+$AB$18*(F86-AB$15)</f>
        <v>-0.15399721643757314</v>
      </c>
      <c r="AV86" s="115"/>
    </row>
    <row r="87" spans="1:48" ht="12.95" customHeight="1">
      <c r="A87" s="38" t="s">
        <v>133</v>
      </c>
      <c r="B87" s="38" t="s">
        <v>92</v>
      </c>
      <c r="C87" s="200">
        <v>44819.985999999997</v>
      </c>
      <c r="D87" s="200" t="s">
        <v>126</v>
      </c>
      <c r="E87" s="28">
        <f>(C87-C$7)/C$8</f>
        <v>1940.9943275908292</v>
      </c>
      <c r="F87" s="28">
        <f>ROUND(2*E87,0)/2</f>
        <v>1941</v>
      </c>
      <c r="G87" s="9">
        <f>C87-(C$7+C$8*F87)</f>
        <v>-2.1580000029643998E-3</v>
      </c>
      <c r="H87" s="2">
        <f>G87</f>
        <v>-2.1580000029643998E-3</v>
      </c>
      <c r="O87" s="100">
        <f>D$11+D$12*F87+D$13*F87^2</f>
        <v>-1.1611596208806779E-2</v>
      </c>
      <c r="P87" s="15">
        <f>C87-15018.5</f>
        <v>29801.485999999997</v>
      </c>
      <c r="Q87" s="9">
        <f>SUM(H87,I87)</f>
        <v>-2.1580000029643998E-3</v>
      </c>
      <c r="R87" s="2">
        <f>(O87-H87)^2</f>
        <v>8.9370481223117432E-5</v>
      </c>
      <c r="S87" s="24">
        <v>0.1</v>
      </c>
      <c r="T87" s="9">
        <f>S87*R87</f>
        <v>8.9370481223117429E-6</v>
      </c>
      <c r="Y87" s="137">
        <f>+C87-15018.5</f>
        <v>29801.485999999997</v>
      </c>
      <c r="Z87" s="16">
        <f>F87</f>
        <v>1941</v>
      </c>
      <c r="AA87" s="115">
        <f>AB$3+AB$4*Z87+AB$5*Z87^2+AH87</f>
        <v>-3.8607276306513866E-3</v>
      </c>
      <c r="AB87" s="115">
        <f>+G87-AA87</f>
        <v>1.7027276276869868E-3</v>
      </c>
      <c r="AC87" s="147">
        <f>G87-(AB$3+AB$4*Z87+AB$5*Z87^2)</f>
        <v>9.4535962058423795E-3</v>
      </c>
      <c r="AD87" s="115">
        <f>IF(G87&lt;&gt;"",G87-AH87,9999)</f>
        <v>-9.9088685811197924E-3</v>
      </c>
      <c r="AG87" s="115">
        <f>+(G87-AA87)^2*S87</f>
        <v>2.8992813740885541E-7</v>
      </c>
      <c r="AH87" s="16">
        <f>$AB$6*($AB$11/AI87*AJ87+$AB$12)</f>
        <v>7.7508685781553927E-3</v>
      </c>
      <c r="AI87" s="16">
        <f>1+$AB$7*COS(AL87)</f>
        <v>1.4226763858221227</v>
      </c>
      <c r="AJ87" s="16">
        <f>SIN(AL87+RADIANS($AB$9))</f>
        <v>0.99044202474969989</v>
      </c>
      <c r="AK87" s="16">
        <f>$AB$7*SIN(AL87)</f>
        <v>-0.21990580139245267</v>
      </c>
      <c r="AL87" s="16">
        <f>2*ATAN(AM87)</f>
        <v>-0.47973172205238812</v>
      </c>
      <c r="AM87" s="16">
        <f>SQRT((1+$AB$7)/(1-$AB$7))*TAN(AN87/2)</f>
        <v>-0.244574535324523</v>
      </c>
      <c r="AN87" s="115">
        <f>$AU87+$AB$7*SIN(AO87)</f>
        <v>-0.28924295737000394</v>
      </c>
      <c r="AO87" s="115">
        <f>$AU87+$AB$7*SIN(AP87)</f>
        <v>-0.28854999869894349</v>
      </c>
      <c r="AP87" s="115">
        <f>$AU87+$AB$7*SIN(AQ87)</f>
        <v>-0.2870332275577252</v>
      </c>
      <c r="AQ87" s="115">
        <f>$AU87+$AB$7*SIN(AR87)</f>
        <v>-0.28371563096999491</v>
      </c>
      <c r="AR87" s="115">
        <f>$AU87+$AB$7*SIN(AS87)</f>
        <v>-0.27647024577201185</v>
      </c>
      <c r="AS87" s="115">
        <f>$AU87+$AB$7*SIN(AT87)</f>
        <v>-0.26069790173529883</v>
      </c>
      <c r="AT87" s="115">
        <f>$AU87+$AB$7*SIN(AU87)</f>
        <v>-0.22658561654426418</v>
      </c>
      <c r="AU87" s="115">
        <f>RADIANS($AB$9)+$AB$18*(F87-AB$15)</f>
        <v>-0.15366039541748</v>
      </c>
      <c r="AV87" s="115"/>
    </row>
    <row r="88" spans="1:48" ht="12.95" customHeight="1">
      <c r="A88" s="38" t="s">
        <v>135</v>
      </c>
      <c r="B88" s="38" t="s">
        <v>92</v>
      </c>
      <c r="C88" s="200">
        <v>44822.637000000002</v>
      </c>
      <c r="D88" s="200" t="s">
        <v>127</v>
      </c>
      <c r="E88" s="28">
        <f>(C88-C$7)/C$8</f>
        <v>1947.9626115162134</v>
      </c>
      <c r="F88" s="28">
        <f>ROUND(2*E88,0)/2</f>
        <v>1948</v>
      </c>
      <c r="G88" s="9">
        <f>C88-(C$7+C$8*F88)</f>
        <v>-1.4223999991372693E-2</v>
      </c>
      <c r="I88" s="2">
        <f>G88</f>
        <v>-1.4223999991372693E-2</v>
      </c>
      <c r="O88" s="100">
        <f>D$11+D$12*F88+D$13*F88^2</f>
        <v>-1.1630543799512725E-2</v>
      </c>
      <c r="P88" s="15">
        <f>C88-15018.5</f>
        <v>29804.137000000002</v>
      </c>
      <c r="Q88" s="9">
        <f>SUM(H88,I88)</f>
        <v>-1.4223999991372693E-2</v>
      </c>
      <c r="R88" s="2">
        <f>(O88-H88)^2</f>
        <v>1.352695490723839E-4</v>
      </c>
      <c r="S88" s="24">
        <v>0.1</v>
      </c>
      <c r="T88" s="9">
        <f>S88*R88</f>
        <v>1.3526954907238391E-5</v>
      </c>
      <c r="Y88" s="137">
        <f>+C88-15018.5</f>
        <v>29804.137000000002</v>
      </c>
      <c r="Z88" s="16">
        <f>F88</f>
        <v>1948</v>
      </c>
      <c r="AA88" s="115">
        <f>AB$3+AB$4*Z88+AB$5*Z88^2+AH88</f>
        <v>-3.8858962553201745E-3</v>
      </c>
      <c r="AB88" s="115">
        <f>+G88-AA88</f>
        <v>-1.0338103736052519E-2</v>
      </c>
      <c r="AC88" s="147">
        <f>G88-(AB$3+AB$4*Z88+AB$5*Z88^2)</f>
        <v>-2.5934561918599681E-3</v>
      </c>
      <c r="AD88" s="115">
        <f>IF(G88&lt;&gt;"",G88-AH88,9999)</f>
        <v>-2.1968647535565246E-2</v>
      </c>
      <c r="AG88" s="115">
        <f>+(G88-AA88)^2*S88</f>
        <v>1.0687638885738306E-5</v>
      </c>
      <c r="AH88" s="16">
        <f>$AB$6*($AB$11/AI88*AJ88+$AB$12)</f>
        <v>7.7446475441925507E-3</v>
      </c>
      <c r="AI88" s="16">
        <f>1+$AB$7*COS(AL88)</f>
        <v>1.4237008677010352</v>
      </c>
      <c r="AJ88" s="16">
        <f>SIN(AL88+RADIANS($AB$9))</f>
        <v>0.98978569896029145</v>
      </c>
      <c r="AK88" s="16">
        <f>$AB$7*SIN(AL88)</f>
        <v>-0.21792536182624225</v>
      </c>
      <c r="AL88" s="16">
        <f>2*ATAN(AM88)</f>
        <v>-0.47505192721247747</v>
      </c>
      <c r="AM88" s="16">
        <f>SQRT((1+$AB$7)/(1-$AB$7))*TAN(AN88/2)</f>
        <v>-0.24209608679635689</v>
      </c>
      <c r="AN88" s="115">
        <f>$AU88+$AB$7*SIN(AO88)</f>
        <v>-0.28635194481168647</v>
      </c>
      <c r="AO88" s="115">
        <f>$AU88+$AB$7*SIN(AP88)</f>
        <v>-0.28566311487722218</v>
      </c>
      <c r="AP88" s="115">
        <f>$AU88+$AB$7*SIN(AQ88)</f>
        <v>-0.28415665963105452</v>
      </c>
      <c r="AQ88" s="115">
        <f>$AU88+$AB$7*SIN(AR88)</f>
        <v>-0.28086437950717202</v>
      </c>
      <c r="AR88" s="115">
        <f>$AU88+$AB$7*SIN(AS88)</f>
        <v>-0.27368008453296855</v>
      </c>
      <c r="AS88" s="115">
        <f>$AU88+$AB$7*SIN(AT88)</f>
        <v>-0.25805236214432575</v>
      </c>
      <c r="AT88" s="115">
        <f>$AU88+$AB$7*SIN(AU88)</f>
        <v>-0.2242736050539883</v>
      </c>
      <c r="AU88" s="115">
        <f>RADIANS($AB$9)+$AB$18*(F88-AB$15)</f>
        <v>-0.1520885639903784</v>
      </c>
      <c r="AV88" s="115"/>
    </row>
    <row r="89" spans="1:48" ht="12.95" customHeight="1">
      <c r="A89" s="38" t="s">
        <v>135</v>
      </c>
      <c r="B89" s="38" t="s">
        <v>92</v>
      </c>
      <c r="C89" s="200">
        <v>44822.641000000003</v>
      </c>
      <c r="D89" s="200" t="s">
        <v>127</v>
      </c>
      <c r="E89" s="28">
        <f>(C89-C$7)/C$8</f>
        <v>1947.9731257130097</v>
      </c>
      <c r="F89" s="28">
        <f>ROUND(2*E89,0)/2</f>
        <v>1948</v>
      </c>
      <c r="G89" s="9">
        <f>C89-(C$7+C$8*F89)</f>
        <v>-1.0223999990557786E-2</v>
      </c>
      <c r="I89" s="2">
        <f>G89</f>
        <v>-1.0223999990557786E-2</v>
      </c>
      <c r="O89" s="100">
        <f>D$11+D$12*F89+D$13*F89^2</f>
        <v>-1.1630543799512725E-2</v>
      </c>
      <c r="P89" s="15">
        <f>C89-15018.5</f>
        <v>29804.141000000003</v>
      </c>
      <c r="Q89" s="9">
        <f>SUM(H89,I89)</f>
        <v>-1.0223999990557786E-2</v>
      </c>
      <c r="R89" s="2">
        <f>(O89-H89)^2</f>
        <v>1.352695490723839E-4</v>
      </c>
      <c r="S89" s="24">
        <v>0.1</v>
      </c>
      <c r="T89" s="9">
        <f>S89*R89</f>
        <v>1.3526954907238391E-5</v>
      </c>
      <c r="Y89" s="137">
        <f>+C89-15018.5</f>
        <v>29804.141000000003</v>
      </c>
      <c r="Z89" s="16">
        <f>F89</f>
        <v>1948</v>
      </c>
      <c r="AA89" s="115">
        <f>AB$3+AB$4*Z89+AB$5*Z89^2+AH89</f>
        <v>-3.8858962553201745E-3</v>
      </c>
      <c r="AB89" s="115">
        <f>+G89-AA89</f>
        <v>-6.3381037352376116E-3</v>
      </c>
      <c r="AC89" s="147">
        <f>G89-(AB$3+AB$4*Z89+AB$5*Z89^2)</f>
        <v>1.4065438089549392E-3</v>
      </c>
      <c r="AD89" s="115">
        <f>IF(G89&lt;&gt;"",G89-AH89,9999)</f>
        <v>-1.7968647534750339E-2</v>
      </c>
      <c r="AG89" s="115">
        <f>+(G89-AA89)^2*S89</f>
        <v>4.0171558958632969E-6</v>
      </c>
      <c r="AH89" s="16">
        <f>$AB$6*($AB$11/AI89*AJ89+$AB$12)</f>
        <v>7.7446475441925507E-3</v>
      </c>
      <c r="AI89" s="16">
        <f>1+$AB$7*COS(AL89)</f>
        <v>1.4237008677010352</v>
      </c>
      <c r="AJ89" s="16">
        <f>SIN(AL89+RADIANS($AB$9))</f>
        <v>0.98978569896029145</v>
      </c>
      <c r="AK89" s="16">
        <f>$AB$7*SIN(AL89)</f>
        <v>-0.21792536182624225</v>
      </c>
      <c r="AL89" s="16">
        <f>2*ATAN(AM89)</f>
        <v>-0.47505192721247747</v>
      </c>
      <c r="AM89" s="16">
        <f>SQRT((1+$AB$7)/(1-$AB$7))*TAN(AN89/2)</f>
        <v>-0.24209608679635689</v>
      </c>
      <c r="AN89" s="115">
        <f>$AU89+$AB$7*SIN(AO89)</f>
        <v>-0.28635194481168647</v>
      </c>
      <c r="AO89" s="115">
        <f>$AU89+$AB$7*SIN(AP89)</f>
        <v>-0.28566311487722218</v>
      </c>
      <c r="AP89" s="115">
        <f>$AU89+$AB$7*SIN(AQ89)</f>
        <v>-0.28415665963105452</v>
      </c>
      <c r="AQ89" s="115">
        <f>$AU89+$AB$7*SIN(AR89)</f>
        <v>-0.28086437950717202</v>
      </c>
      <c r="AR89" s="115">
        <f>$AU89+$AB$7*SIN(AS89)</f>
        <v>-0.27368008453296855</v>
      </c>
      <c r="AS89" s="115">
        <f>$AU89+$AB$7*SIN(AT89)</f>
        <v>-0.25805236214432575</v>
      </c>
      <c r="AT89" s="115">
        <f>$AU89+$AB$7*SIN(AU89)</f>
        <v>-0.2242736050539883</v>
      </c>
      <c r="AU89" s="115">
        <f>RADIANS($AB$9)+$AB$18*(F89-AB$15)</f>
        <v>-0.1520885639903784</v>
      </c>
      <c r="AV89" s="115"/>
    </row>
    <row r="90" spans="1:48" ht="12.95" customHeight="1">
      <c r="A90" s="38" t="s">
        <v>135</v>
      </c>
      <c r="B90" s="38" t="s">
        <v>92</v>
      </c>
      <c r="C90" s="200">
        <v>44822.646000000001</v>
      </c>
      <c r="D90" s="200" t="s">
        <v>127</v>
      </c>
      <c r="E90" s="28">
        <f>(C90-C$7)/C$8</f>
        <v>1947.9862684589957</v>
      </c>
      <c r="F90" s="28">
        <f>ROUND(2*E90,0)/2</f>
        <v>1948</v>
      </c>
      <c r="G90" s="9">
        <f>C90-(C$7+C$8*F90)</f>
        <v>-5.2239999931771308E-3</v>
      </c>
      <c r="I90" s="2">
        <f>G90</f>
        <v>-5.2239999931771308E-3</v>
      </c>
      <c r="O90" s="100">
        <f>D$11+D$12*F90+D$13*F90^2</f>
        <v>-1.1630543799512725E-2</v>
      </c>
      <c r="P90" s="15">
        <f>C90-15018.5</f>
        <v>29804.146000000001</v>
      </c>
      <c r="Q90" s="9">
        <f>SUM(H90,I90)</f>
        <v>-5.2239999931771308E-3</v>
      </c>
      <c r="R90" s="2">
        <f>(O90-H90)^2</f>
        <v>1.352695490723839E-4</v>
      </c>
      <c r="S90" s="24">
        <v>0.1</v>
      </c>
      <c r="T90" s="9">
        <f>S90*R90</f>
        <v>1.3526954907238391E-5</v>
      </c>
      <c r="Y90" s="137">
        <f>+C90-15018.5</f>
        <v>29804.146000000001</v>
      </c>
      <c r="Z90" s="16">
        <f>F90</f>
        <v>1948</v>
      </c>
      <c r="AA90" s="115">
        <f>AB$3+AB$4*Z90+AB$5*Z90^2+AH90</f>
        <v>-3.8858962553201745E-3</v>
      </c>
      <c r="AB90" s="115">
        <f>+G90-AA90</f>
        <v>-1.3381037378569563E-3</v>
      </c>
      <c r="AC90" s="147">
        <f>G90-(AB$3+AB$4*Z90+AB$5*Z90^2)</f>
        <v>6.4065438063355944E-3</v>
      </c>
      <c r="AD90" s="115">
        <f>IF(G90&lt;&gt;"",G90-AH90,9999)</f>
        <v>-1.2968647537369682E-2</v>
      </c>
      <c r="AG90" s="115">
        <f>+(G90-AA90)^2*S90</f>
        <v>1.7905216132667581E-7</v>
      </c>
      <c r="AH90" s="16">
        <f>$AB$6*($AB$11/AI90*AJ90+$AB$12)</f>
        <v>7.7446475441925507E-3</v>
      </c>
      <c r="AI90" s="16">
        <f>1+$AB$7*COS(AL90)</f>
        <v>1.4237008677010352</v>
      </c>
      <c r="AJ90" s="16">
        <f>SIN(AL90+RADIANS($AB$9))</f>
        <v>0.98978569896029145</v>
      </c>
      <c r="AK90" s="16">
        <f>$AB$7*SIN(AL90)</f>
        <v>-0.21792536182624225</v>
      </c>
      <c r="AL90" s="16">
        <f>2*ATAN(AM90)</f>
        <v>-0.47505192721247747</v>
      </c>
      <c r="AM90" s="16">
        <f>SQRT((1+$AB$7)/(1-$AB$7))*TAN(AN90/2)</f>
        <v>-0.24209608679635689</v>
      </c>
      <c r="AN90" s="115">
        <f>$AU90+$AB$7*SIN(AO90)</f>
        <v>-0.28635194481168647</v>
      </c>
      <c r="AO90" s="115">
        <f>$AU90+$AB$7*SIN(AP90)</f>
        <v>-0.28566311487722218</v>
      </c>
      <c r="AP90" s="115">
        <f>$AU90+$AB$7*SIN(AQ90)</f>
        <v>-0.28415665963105452</v>
      </c>
      <c r="AQ90" s="115">
        <f>$AU90+$AB$7*SIN(AR90)</f>
        <v>-0.28086437950717202</v>
      </c>
      <c r="AR90" s="115">
        <f>$AU90+$AB$7*SIN(AS90)</f>
        <v>-0.27368008453296855</v>
      </c>
      <c r="AS90" s="115">
        <f>$AU90+$AB$7*SIN(AT90)</f>
        <v>-0.25805236214432575</v>
      </c>
      <c r="AT90" s="115">
        <f>$AU90+$AB$7*SIN(AU90)</f>
        <v>-0.2242736050539883</v>
      </c>
      <c r="AU90" s="115">
        <f>RADIANS($AB$9)+$AB$18*(F90-AB$15)</f>
        <v>-0.1520885639903784</v>
      </c>
      <c r="AV90" s="115"/>
    </row>
    <row r="91" spans="1:48" ht="12.95" customHeight="1">
      <c r="A91" s="38" t="s">
        <v>135</v>
      </c>
      <c r="B91" s="38" t="s">
        <v>92</v>
      </c>
      <c r="C91" s="200">
        <v>44822.650999999998</v>
      </c>
      <c r="D91" s="200" t="s">
        <v>127</v>
      </c>
      <c r="E91" s="28">
        <f>(C91-C$7)/C$8</f>
        <v>1947.9994112049815</v>
      </c>
      <c r="F91" s="28">
        <f>ROUND(2*E91,0)/2</f>
        <v>1948</v>
      </c>
      <c r="G91" s="9">
        <f>C91-(C$7+C$8*F91)</f>
        <v>-2.2399999579647556E-4</v>
      </c>
      <c r="I91" s="2">
        <f>G91</f>
        <v>-2.2399999579647556E-4</v>
      </c>
      <c r="O91" s="100">
        <f>D$11+D$12*F91+D$13*F91^2</f>
        <v>-1.1630543799512725E-2</v>
      </c>
      <c r="P91" s="15">
        <f>C91-15018.5</f>
        <v>29804.150999999998</v>
      </c>
      <c r="Q91" s="9">
        <f>SUM(H91,I91)</f>
        <v>-2.2399999579647556E-4</v>
      </c>
      <c r="R91" s="2">
        <f>(O91-H91)^2</f>
        <v>1.352695490723839E-4</v>
      </c>
      <c r="S91" s="24">
        <v>0.1</v>
      </c>
      <c r="T91" s="9">
        <f>S91*R91</f>
        <v>1.3526954907238391E-5</v>
      </c>
      <c r="Y91" s="137">
        <f>+C91-15018.5</f>
        <v>29804.150999999998</v>
      </c>
      <c r="Z91" s="16">
        <f>F91</f>
        <v>1948</v>
      </c>
      <c r="AA91" s="115">
        <f>AB$3+AB$4*Z91+AB$5*Z91^2+AH91</f>
        <v>-3.8858962553201745E-3</v>
      </c>
      <c r="AB91" s="115">
        <f>+G91-AA91</f>
        <v>3.661896259523699E-3</v>
      </c>
      <c r="AC91" s="147">
        <f>G91-(AB$3+AB$4*Z91+AB$5*Z91^2)</f>
        <v>1.140654380371625E-2</v>
      </c>
      <c r="AD91" s="115">
        <f>IF(G91&lt;&gt;"",G91-AH91,9999)</f>
        <v>-7.9686475399890263E-3</v>
      </c>
      <c r="AG91" s="115">
        <f>+(G91-AA91)^2*S91</f>
        <v>1.3409484215513659E-6</v>
      </c>
      <c r="AH91" s="16">
        <f>$AB$6*($AB$11/AI91*AJ91+$AB$12)</f>
        <v>7.7446475441925507E-3</v>
      </c>
      <c r="AI91" s="16">
        <f>1+$AB$7*COS(AL91)</f>
        <v>1.4237008677010352</v>
      </c>
      <c r="AJ91" s="16">
        <f>SIN(AL91+RADIANS($AB$9))</f>
        <v>0.98978569896029145</v>
      </c>
      <c r="AK91" s="16">
        <f>$AB$7*SIN(AL91)</f>
        <v>-0.21792536182624225</v>
      </c>
      <c r="AL91" s="16">
        <f>2*ATAN(AM91)</f>
        <v>-0.47505192721247747</v>
      </c>
      <c r="AM91" s="16">
        <f>SQRT((1+$AB$7)/(1-$AB$7))*TAN(AN91/2)</f>
        <v>-0.24209608679635689</v>
      </c>
      <c r="AN91" s="115">
        <f>$AU91+$AB$7*SIN(AO91)</f>
        <v>-0.28635194481168647</v>
      </c>
      <c r="AO91" s="115">
        <f>$AU91+$AB$7*SIN(AP91)</f>
        <v>-0.28566311487722218</v>
      </c>
      <c r="AP91" s="115">
        <f>$AU91+$AB$7*SIN(AQ91)</f>
        <v>-0.28415665963105452</v>
      </c>
      <c r="AQ91" s="115">
        <f>$AU91+$AB$7*SIN(AR91)</f>
        <v>-0.28086437950717202</v>
      </c>
      <c r="AR91" s="115">
        <f>$AU91+$AB$7*SIN(AS91)</f>
        <v>-0.27368008453296855</v>
      </c>
      <c r="AS91" s="115">
        <f>$AU91+$AB$7*SIN(AT91)</f>
        <v>-0.25805236214432575</v>
      </c>
      <c r="AT91" s="115">
        <f>$AU91+$AB$7*SIN(AU91)</f>
        <v>-0.2242736050539883</v>
      </c>
      <c r="AU91" s="115">
        <f>RADIANS($AB$9)+$AB$18*(F91-AB$15)</f>
        <v>-0.1520885639903784</v>
      </c>
      <c r="AV91" s="115"/>
    </row>
    <row r="92" spans="1:48" ht="12.95" customHeight="1">
      <c r="A92" s="38" t="s">
        <v>135</v>
      </c>
      <c r="B92" s="38" t="s">
        <v>92</v>
      </c>
      <c r="C92" s="200">
        <v>44834.434999999998</v>
      </c>
      <c r="D92" s="200" t="s">
        <v>127</v>
      </c>
      <c r="E92" s="28">
        <f>(C92-C$7)/C$8</f>
        <v>1978.9742349607568</v>
      </c>
      <c r="F92" s="28">
        <f>ROUND(2*E92,0)/2</f>
        <v>1979</v>
      </c>
      <c r="G92" s="9">
        <f>C92-(C$7+C$8*F92)</f>
        <v>-9.802000000490807E-3</v>
      </c>
      <c r="I92" s="2">
        <f>G92</f>
        <v>-9.802000000490807E-3</v>
      </c>
      <c r="O92" s="100">
        <f>D$11+D$12*F92+D$13*F92^2</f>
        <v>-1.1714317338328808E-2</v>
      </c>
      <c r="P92" s="15">
        <f>C92-15018.5</f>
        <v>29815.934999999998</v>
      </c>
      <c r="Q92" s="9">
        <f>SUM(H92,I92)</f>
        <v>-9.802000000490807E-3</v>
      </c>
      <c r="R92" s="2">
        <f>(O92-H92)^2</f>
        <v>1.3722523070307092E-4</v>
      </c>
      <c r="S92" s="24">
        <v>0.1</v>
      </c>
      <c r="T92" s="9">
        <f>S92*R92</f>
        <v>1.3722523070307093E-5</v>
      </c>
      <c r="Y92" s="137">
        <f>+C92-15018.5</f>
        <v>29815.934999999998</v>
      </c>
      <c r="Z92" s="16">
        <f>F92</f>
        <v>1979</v>
      </c>
      <c r="AA92" s="115">
        <f>AB$3+AB$4*Z92+AB$5*Z92^2+AH92</f>
        <v>-3.9980512182090071E-3</v>
      </c>
      <c r="AB92" s="115">
        <f>+G92-AA92</f>
        <v>-5.8039487822817998E-3</v>
      </c>
      <c r="AC92" s="147">
        <f>G92-(AB$3+AB$4*Z92+AB$5*Z92^2)</f>
        <v>1.9123173378380008E-3</v>
      </c>
      <c r="AD92" s="115">
        <f>IF(G92&lt;&gt;"",G92-AH92,9999)</f>
        <v>-1.7518266120610609E-2</v>
      </c>
      <c r="AG92" s="115">
        <f>+(G92-AA92)^2*S92</f>
        <v>3.3685821467350387E-6</v>
      </c>
      <c r="AH92" s="16">
        <f>$AB$6*($AB$11/AI92*AJ92+$AB$12)</f>
        <v>7.7162661201198007E-3</v>
      </c>
      <c r="AI92" s="16">
        <f>1+$AB$7*COS(AL92)</f>
        <v>1.4281424396702356</v>
      </c>
      <c r="AJ92" s="16">
        <f>SIN(AL92+RADIANS($AB$9))</f>
        <v>0.98660594672136714</v>
      </c>
      <c r="AK92" s="16">
        <f>$AB$7*SIN(AL92)</f>
        <v>-0.20906443975704581</v>
      </c>
      <c r="AL92" s="16">
        <f>2*ATAN(AM92)</f>
        <v>-0.45424856485428805</v>
      </c>
      <c r="AM92" s="16">
        <f>SQRT((1+$AB$7)/(1-$AB$7))*TAN(AN92/2)</f>
        <v>-0.23111202172288456</v>
      </c>
      <c r="AN92" s="115">
        <f>$AU92+$AB$7*SIN(AO92)</f>
        <v>-0.27352511337392438</v>
      </c>
      <c r="AO92" s="115">
        <f>$AU92+$AB$7*SIN(AP92)</f>
        <v>-0.27285551032366351</v>
      </c>
      <c r="AP92" s="115">
        <f>$AU92+$AB$7*SIN(AQ92)</f>
        <v>-0.27139644737726948</v>
      </c>
      <c r="AQ92" s="115">
        <f>$AU92+$AB$7*SIN(AR92)</f>
        <v>-0.26821919948878409</v>
      </c>
      <c r="AR92" s="115">
        <f>$AU92+$AB$7*SIN(AS92)</f>
        <v>-0.2613099786217945</v>
      </c>
      <c r="AS92" s="115">
        <f>$AU92+$AB$7*SIN(AT92)</f>
        <v>-0.2463286850186735</v>
      </c>
      <c r="AT92" s="115">
        <f>$AU92+$AB$7*SIN(AU92)</f>
        <v>-0.2140325783872693</v>
      </c>
      <c r="AU92" s="115">
        <f>RADIANS($AB$9)+$AB$18*(F92-AB$15)</f>
        <v>-0.14512759624178662</v>
      </c>
      <c r="AV92" s="115"/>
    </row>
    <row r="93" spans="1:48" ht="12.95" customHeight="1">
      <c r="A93" s="38" t="s">
        <v>135</v>
      </c>
      <c r="B93" s="38" t="s">
        <v>92</v>
      </c>
      <c r="C93" s="200">
        <v>44834.44</v>
      </c>
      <c r="D93" s="200" t="s">
        <v>127</v>
      </c>
      <c r="E93" s="28">
        <f>(C93-C$7)/C$8</f>
        <v>1978.9873777067619</v>
      </c>
      <c r="F93" s="28">
        <f>ROUND(2*E93,0)/2</f>
        <v>1979</v>
      </c>
      <c r="G93" s="9">
        <f>C93-(C$7+C$8*F93)</f>
        <v>-4.8019999958341941E-3</v>
      </c>
      <c r="I93" s="2">
        <f>G93</f>
        <v>-4.8019999958341941E-3</v>
      </c>
      <c r="O93" s="100">
        <f>D$11+D$12*F93+D$13*F93^2</f>
        <v>-1.1714317338328808E-2</v>
      </c>
      <c r="P93" s="15">
        <f>C93-15018.5</f>
        <v>29815.940000000002</v>
      </c>
      <c r="Q93" s="9">
        <f>SUM(H93,I93)</f>
        <v>-4.8019999958341941E-3</v>
      </c>
      <c r="R93" s="2">
        <f>(O93-H93)^2</f>
        <v>1.3722523070307092E-4</v>
      </c>
      <c r="S93" s="24">
        <v>0.1</v>
      </c>
      <c r="T93" s="9">
        <f>S93*R93</f>
        <v>1.3722523070307093E-5</v>
      </c>
      <c r="Y93" s="137">
        <f>+C93-15018.5</f>
        <v>29815.940000000002</v>
      </c>
      <c r="Z93" s="16">
        <f>F93</f>
        <v>1979</v>
      </c>
      <c r="AA93" s="115">
        <f>AB$3+AB$4*Z93+AB$5*Z93^2+AH93</f>
        <v>-3.9980512182090071E-3</v>
      </c>
      <c r="AB93" s="115">
        <f>+G93-AA93</f>
        <v>-8.0394877762518697E-4</v>
      </c>
      <c r="AC93" s="147">
        <f>G93-(AB$3+AB$4*Z93+AB$5*Z93^2)</f>
        <v>6.9123173424946137E-3</v>
      </c>
      <c r="AD93" s="115">
        <f>IF(G93&lt;&gt;"",G93-AH93,9999)</f>
        <v>-1.2518266115953995E-2</v>
      </c>
      <c r="AG93" s="115">
        <f>+(G93-AA93)^2*S93</f>
        <v>6.463336370450323E-8</v>
      </c>
      <c r="AH93" s="16">
        <f>$AB$6*($AB$11/AI93*AJ93+$AB$12)</f>
        <v>7.7162661201198007E-3</v>
      </c>
      <c r="AI93" s="16">
        <f>1+$AB$7*COS(AL93)</f>
        <v>1.4281424396702356</v>
      </c>
      <c r="AJ93" s="16">
        <f>SIN(AL93+RADIANS($AB$9))</f>
        <v>0.98660594672136714</v>
      </c>
      <c r="AK93" s="16">
        <f>$AB$7*SIN(AL93)</f>
        <v>-0.20906443975704581</v>
      </c>
      <c r="AL93" s="16">
        <f>2*ATAN(AM93)</f>
        <v>-0.45424856485428805</v>
      </c>
      <c r="AM93" s="16">
        <f>SQRT((1+$AB$7)/(1-$AB$7))*TAN(AN93/2)</f>
        <v>-0.23111202172288456</v>
      </c>
      <c r="AN93" s="115">
        <f>$AU93+$AB$7*SIN(AO93)</f>
        <v>-0.27352511337392438</v>
      </c>
      <c r="AO93" s="115">
        <f>$AU93+$AB$7*SIN(AP93)</f>
        <v>-0.27285551032366351</v>
      </c>
      <c r="AP93" s="115">
        <f>$AU93+$AB$7*SIN(AQ93)</f>
        <v>-0.27139644737726948</v>
      </c>
      <c r="AQ93" s="115">
        <f>$AU93+$AB$7*SIN(AR93)</f>
        <v>-0.26821919948878409</v>
      </c>
      <c r="AR93" s="115">
        <f>$AU93+$AB$7*SIN(AS93)</f>
        <v>-0.2613099786217945</v>
      </c>
      <c r="AS93" s="115">
        <f>$AU93+$AB$7*SIN(AT93)</f>
        <v>-0.2463286850186735</v>
      </c>
      <c r="AT93" s="115">
        <f>$AU93+$AB$7*SIN(AU93)</f>
        <v>-0.2140325783872693</v>
      </c>
      <c r="AU93" s="115">
        <f>RADIANS($AB$9)+$AB$18*(F93-AB$15)</f>
        <v>-0.14512759624178662</v>
      </c>
      <c r="AV93" s="115"/>
    </row>
    <row r="94" spans="1:48" ht="12.95" customHeight="1">
      <c r="A94" s="38" t="s">
        <v>135</v>
      </c>
      <c r="B94" s="38" t="s">
        <v>95</v>
      </c>
      <c r="C94" s="200">
        <v>44835.383999999998</v>
      </c>
      <c r="D94" s="200" t="s">
        <v>127</v>
      </c>
      <c r="E94" s="28">
        <f>(C94-C$7)/C$8</f>
        <v>1981.4687281501872</v>
      </c>
      <c r="F94" s="28">
        <f>ROUND(2*E94,0)/2</f>
        <v>1981.5</v>
      </c>
      <c r="G94" s="9">
        <f>C94-(C$7+C$8*F94)</f>
        <v>-1.1896999996679369E-2</v>
      </c>
      <c r="I94" s="2">
        <f>G94</f>
        <v>-1.1896999996679369E-2</v>
      </c>
      <c r="O94" s="100">
        <f>D$11+D$12*F94+D$13*F94^2</f>
        <v>-1.1721063513210362E-2</v>
      </c>
      <c r="P94" s="15">
        <f>C94-15018.5</f>
        <v>29816.883999999998</v>
      </c>
      <c r="Q94" s="9">
        <f>SUM(H94,I94)</f>
        <v>-1.1896999996679369E-2</v>
      </c>
      <c r="R94" s="2">
        <f>(O94-H94)^2</f>
        <v>1.3738332988071122E-4</v>
      </c>
      <c r="S94" s="24">
        <v>0.1</v>
      </c>
      <c r="T94" s="9">
        <f>S94*R94</f>
        <v>1.3738332988071122E-5</v>
      </c>
      <c r="Y94" s="137">
        <f>+C94-15018.5</f>
        <v>29816.883999999998</v>
      </c>
      <c r="Z94" s="16">
        <f>F94</f>
        <v>1981.5</v>
      </c>
      <c r="AA94" s="115">
        <f>AB$3+AB$4*Z94+AB$5*Z94^2+AH94</f>
        <v>-4.0071453766351572E-3</v>
      </c>
      <c r="AB94" s="115">
        <f>+G94-AA94</f>
        <v>-7.8898546200442121E-3</v>
      </c>
      <c r="AC94" s="147">
        <f>G94-(AB$3+AB$4*Z94+AB$5*Z94^2)</f>
        <v>-1.7593648346900768E-4</v>
      </c>
      <c r="AD94" s="115">
        <f>IF(G94&lt;&gt;"",G94-AH94,9999)</f>
        <v>-1.9610918133254572E-2</v>
      </c>
      <c r="AG94" s="115">
        <f>+(G94-AA94)^2*S94</f>
        <v>6.2249805925433009E-6</v>
      </c>
      <c r="AH94" s="16">
        <f>$AB$6*($AB$11/AI94*AJ94+$AB$12)</f>
        <v>7.7139181365752044E-3</v>
      </c>
      <c r="AI94" s="16">
        <f>1+$AB$7*COS(AL94)</f>
        <v>1.4284937294355702</v>
      </c>
      <c r="AJ94" s="16">
        <f>SIN(AL94+RADIANS($AB$9))</f>
        <v>0.98632998337197408</v>
      </c>
      <c r="AK94" s="16">
        <f>$AB$7*SIN(AL94)</f>
        <v>-0.20834349630383253</v>
      </c>
      <c r="AL94" s="16">
        <f>2*ATAN(AM94)</f>
        <v>-0.45256536886279924</v>
      </c>
      <c r="AM94" s="16">
        <f>SQRT((1+$AB$7)/(1-$AB$7))*TAN(AN94/2)</f>
        <v>-0.23022564384408892</v>
      </c>
      <c r="AN94" s="115">
        <f>$AU94+$AB$7*SIN(AO94)</f>
        <v>-0.27248902793539653</v>
      </c>
      <c r="AO94" s="115">
        <f>$AU94+$AB$7*SIN(AP94)</f>
        <v>-0.27182104205247259</v>
      </c>
      <c r="AP94" s="115">
        <f>$AU94+$AB$7*SIN(AQ94)</f>
        <v>-0.27036592137802606</v>
      </c>
      <c r="AQ94" s="115">
        <f>$AU94+$AB$7*SIN(AR94)</f>
        <v>-0.26719815514041972</v>
      </c>
      <c r="AR94" s="115">
        <f>$AU94+$AB$7*SIN(AS94)</f>
        <v>-0.26031143506465981</v>
      </c>
      <c r="AS94" s="115">
        <f>$AU94+$AB$7*SIN(AT94)</f>
        <v>-0.24538268928344731</v>
      </c>
      <c r="AT94" s="115">
        <f>$AU94+$AB$7*SIN(AU94)</f>
        <v>-0.2132065415310358</v>
      </c>
      <c r="AU94" s="115">
        <f>RADIANS($AB$9)+$AB$18*(F94-AB$15)</f>
        <v>-0.14456622787496443</v>
      </c>
      <c r="AV94" s="115"/>
    </row>
    <row r="95" spans="1:48" ht="12.95" customHeight="1">
      <c r="A95" s="38" t="s">
        <v>135</v>
      </c>
      <c r="B95" s="38" t="s">
        <v>95</v>
      </c>
      <c r="C95" s="200">
        <v>44835.385999999999</v>
      </c>
      <c r="D95" s="200" t="s">
        <v>127</v>
      </c>
      <c r="E95" s="28">
        <f>(C95-C$7)/C$8</f>
        <v>1981.4739852485854</v>
      </c>
      <c r="F95" s="28">
        <f>ROUND(2*E95,0)/2</f>
        <v>1981.5</v>
      </c>
      <c r="G95" s="9">
        <f>C95-(C$7+C$8*F95)</f>
        <v>-9.8969999962719157E-3</v>
      </c>
      <c r="I95" s="2">
        <f>G95</f>
        <v>-9.8969999962719157E-3</v>
      </c>
      <c r="O95" s="100">
        <f>D$11+D$12*F95+D$13*F95^2</f>
        <v>-1.1721063513210362E-2</v>
      </c>
      <c r="P95" s="15">
        <f>C95-15018.5</f>
        <v>29816.885999999999</v>
      </c>
      <c r="Q95" s="9">
        <f>SUM(H95,I95)</f>
        <v>-9.8969999962719157E-3</v>
      </c>
      <c r="R95" s="2">
        <f>(O95-H95)^2</f>
        <v>1.3738332988071122E-4</v>
      </c>
      <c r="S95" s="24">
        <v>0.1</v>
      </c>
      <c r="T95" s="9">
        <f>S95*R95</f>
        <v>1.3738332988071122E-5</v>
      </c>
      <c r="Y95" s="137">
        <f>+C95-15018.5</f>
        <v>29816.885999999999</v>
      </c>
      <c r="Z95" s="16">
        <f>F95</f>
        <v>1981.5</v>
      </c>
      <c r="AA95" s="115">
        <f>AB$3+AB$4*Z95+AB$5*Z95^2+AH95</f>
        <v>-4.0071453766351572E-3</v>
      </c>
      <c r="AB95" s="115">
        <f>+G95-AA95</f>
        <v>-5.8898546196367585E-3</v>
      </c>
      <c r="AC95" s="147">
        <f>G95-(AB$3+AB$4*Z95+AB$5*Z95^2)</f>
        <v>1.8240635169384459E-3</v>
      </c>
      <c r="AD95" s="115">
        <f>IF(G95&lt;&gt;"",G95-AH95,9999)</f>
        <v>-1.7610918132847118E-2</v>
      </c>
      <c r="AG95" s="115">
        <f>+(G95-AA95)^2*S95</f>
        <v>3.4690387440456463E-6</v>
      </c>
      <c r="AH95" s="16">
        <f>$AB$6*($AB$11/AI95*AJ95+$AB$12)</f>
        <v>7.7139181365752044E-3</v>
      </c>
      <c r="AI95" s="16">
        <f>1+$AB$7*COS(AL95)</f>
        <v>1.4284937294355702</v>
      </c>
      <c r="AJ95" s="16">
        <f>SIN(AL95+RADIANS($AB$9))</f>
        <v>0.98632998337197408</v>
      </c>
      <c r="AK95" s="16">
        <f>$AB$7*SIN(AL95)</f>
        <v>-0.20834349630383253</v>
      </c>
      <c r="AL95" s="16">
        <f>2*ATAN(AM95)</f>
        <v>-0.45256536886279924</v>
      </c>
      <c r="AM95" s="16">
        <f>SQRT((1+$AB$7)/(1-$AB$7))*TAN(AN95/2)</f>
        <v>-0.23022564384408892</v>
      </c>
      <c r="AN95" s="115">
        <f>$AU95+$AB$7*SIN(AO95)</f>
        <v>-0.27248902793539653</v>
      </c>
      <c r="AO95" s="115">
        <f>$AU95+$AB$7*SIN(AP95)</f>
        <v>-0.27182104205247259</v>
      </c>
      <c r="AP95" s="115">
        <f>$AU95+$AB$7*SIN(AQ95)</f>
        <v>-0.27036592137802606</v>
      </c>
      <c r="AQ95" s="115">
        <f>$AU95+$AB$7*SIN(AR95)</f>
        <v>-0.26719815514041972</v>
      </c>
      <c r="AR95" s="115">
        <f>$AU95+$AB$7*SIN(AS95)</f>
        <v>-0.26031143506465981</v>
      </c>
      <c r="AS95" s="115">
        <f>$AU95+$AB$7*SIN(AT95)</f>
        <v>-0.24538268928344731</v>
      </c>
      <c r="AT95" s="115">
        <f>$AU95+$AB$7*SIN(AU95)</f>
        <v>-0.2132065415310358</v>
      </c>
      <c r="AU95" s="115">
        <f>RADIANS($AB$9)+$AB$18*(F95-AB$15)</f>
        <v>-0.14456622787496443</v>
      </c>
      <c r="AV95" s="115"/>
    </row>
    <row r="96" spans="1:48" ht="12.95" customHeight="1">
      <c r="A96" s="38" t="s">
        <v>135</v>
      </c>
      <c r="B96" s="38" t="s">
        <v>95</v>
      </c>
      <c r="C96" s="200">
        <v>44835.396999999997</v>
      </c>
      <c r="D96" s="200" t="s">
        <v>127</v>
      </c>
      <c r="E96" s="28">
        <f>(C96-C$7)/C$8</f>
        <v>1981.5028992897658</v>
      </c>
      <c r="F96" s="28">
        <f>ROUND(2*E96,0)/2</f>
        <v>1981.5</v>
      </c>
      <c r="G96" s="9">
        <f>C96-(C$7+C$8*F96)</f>
        <v>1.1030000023311004E-3</v>
      </c>
      <c r="I96" s="2">
        <f>G96</f>
        <v>1.1030000023311004E-3</v>
      </c>
      <c r="O96" s="100">
        <f>D$11+D$12*F96+D$13*F96^2</f>
        <v>-1.1721063513210362E-2</v>
      </c>
      <c r="P96" s="15">
        <f>C96-15018.5</f>
        <v>29816.896999999997</v>
      </c>
      <c r="Q96" s="9">
        <f>SUM(H96,I96)</f>
        <v>1.1030000023311004E-3</v>
      </c>
      <c r="R96" s="2">
        <f>(O96-H96)^2</f>
        <v>1.3738332988071122E-4</v>
      </c>
      <c r="S96" s="24">
        <v>0.1</v>
      </c>
      <c r="T96" s="9">
        <f>S96*R96</f>
        <v>1.3738332988071122E-5</v>
      </c>
      <c r="Y96" s="137">
        <f>+C96-15018.5</f>
        <v>29816.896999999997</v>
      </c>
      <c r="Z96" s="16">
        <f>F96</f>
        <v>1981.5</v>
      </c>
      <c r="AA96" s="115">
        <f>AB$3+AB$4*Z96+AB$5*Z96^2+AH96</f>
        <v>-4.0071453766351572E-3</v>
      </c>
      <c r="AB96" s="115">
        <f>+G96-AA96</f>
        <v>5.1101453789662576E-3</v>
      </c>
      <c r="AC96" s="147">
        <f>G96-(AB$3+AB$4*Z96+AB$5*Z96^2)</f>
        <v>1.2824063515541462E-2</v>
      </c>
      <c r="AD96" s="115">
        <f>IF(G96&lt;&gt;"",G96-AH96,9999)</f>
        <v>-6.610918134244104E-3</v>
      </c>
      <c r="AG96" s="115">
        <f>+(G96-AA96)^2*S96</f>
        <v>2.6113585794170196E-6</v>
      </c>
      <c r="AH96" s="16">
        <f>$AB$6*($AB$11/AI96*AJ96+$AB$12)</f>
        <v>7.7139181365752044E-3</v>
      </c>
      <c r="AI96" s="16">
        <f>1+$AB$7*COS(AL96)</f>
        <v>1.4284937294355702</v>
      </c>
      <c r="AJ96" s="16">
        <f>SIN(AL96+RADIANS($AB$9))</f>
        <v>0.98632998337197408</v>
      </c>
      <c r="AK96" s="16">
        <f>$AB$7*SIN(AL96)</f>
        <v>-0.20834349630383253</v>
      </c>
      <c r="AL96" s="16">
        <f>2*ATAN(AM96)</f>
        <v>-0.45256536886279924</v>
      </c>
      <c r="AM96" s="16">
        <f>SQRT((1+$AB$7)/(1-$AB$7))*TAN(AN96/2)</f>
        <v>-0.23022564384408892</v>
      </c>
      <c r="AN96" s="115">
        <f>$AU96+$AB$7*SIN(AO96)</f>
        <v>-0.27248902793539653</v>
      </c>
      <c r="AO96" s="115">
        <f>$AU96+$AB$7*SIN(AP96)</f>
        <v>-0.27182104205247259</v>
      </c>
      <c r="AP96" s="115">
        <f>$AU96+$AB$7*SIN(AQ96)</f>
        <v>-0.27036592137802606</v>
      </c>
      <c r="AQ96" s="115">
        <f>$AU96+$AB$7*SIN(AR96)</f>
        <v>-0.26719815514041972</v>
      </c>
      <c r="AR96" s="115">
        <f>$AU96+$AB$7*SIN(AS96)</f>
        <v>-0.26031143506465981</v>
      </c>
      <c r="AS96" s="115">
        <f>$AU96+$AB$7*SIN(AT96)</f>
        <v>-0.24538268928344731</v>
      </c>
      <c r="AT96" s="115">
        <f>$AU96+$AB$7*SIN(AU96)</f>
        <v>-0.2132065415310358</v>
      </c>
      <c r="AU96" s="115">
        <f>RADIANS($AB$9)+$AB$18*(F96-AB$15)</f>
        <v>-0.14456622787496443</v>
      </c>
      <c r="AV96" s="115"/>
    </row>
    <row r="97" spans="1:48" ht="12.95" customHeight="1">
      <c r="A97" s="38" t="s">
        <v>135</v>
      </c>
      <c r="B97" s="38" t="s">
        <v>95</v>
      </c>
      <c r="C97" s="200">
        <v>44843.368999999999</v>
      </c>
      <c r="D97" s="200" t="s">
        <v>127</v>
      </c>
      <c r="E97" s="28">
        <f>(C97-C$7)/C$8</f>
        <v>2002.4576935006532</v>
      </c>
      <c r="F97" s="28">
        <f>ROUND(2*E97,0)/2</f>
        <v>2002.5</v>
      </c>
      <c r="G97" s="9">
        <f>C97-(C$7+C$8*F97)</f>
        <v>-1.6094999999040738E-2</v>
      </c>
      <c r="I97" s="2">
        <f>G97</f>
        <v>-1.6094999999040738E-2</v>
      </c>
      <c r="O97" s="100">
        <f>D$11+D$12*F97+D$13*F97^2</f>
        <v>-1.177767389657697E-2</v>
      </c>
      <c r="P97" s="15">
        <f>C97-15018.5</f>
        <v>29824.868999999999</v>
      </c>
      <c r="Q97" s="9">
        <f>SUM(H97,I97)</f>
        <v>-1.6094999999040738E-2</v>
      </c>
      <c r="R97" s="2">
        <f>(O97-H97)^2</f>
        <v>1.3871360241411054E-4</v>
      </c>
      <c r="S97" s="24">
        <v>0.1</v>
      </c>
      <c r="T97" s="9">
        <f>S97*R97</f>
        <v>1.3871360241411054E-5</v>
      </c>
      <c r="Y97" s="137">
        <f>+C97-15018.5</f>
        <v>29824.868999999999</v>
      </c>
      <c r="Z97" s="16">
        <f>F97</f>
        <v>2002.5</v>
      </c>
      <c r="AA97" s="115">
        <f>AB$3+AB$4*Z97+AB$5*Z97^2+AH97</f>
        <v>-4.0838279016630445E-3</v>
      </c>
      <c r="AB97" s="115">
        <f>+G97-AA97</f>
        <v>-1.2011172097377693E-2</v>
      </c>
      <c r="AC97" s="147">
        <f>G97-(AB$3+AB$4*Z97+AB$5*Z97^2)</f>
        <v>-4.3173261024637682E-3</v>
      </c>
      <c r="AD97" s="115">
        <f>IF(G97&lt;&gt;"",G97-AH97,9999)</f>
        <v>-2.3788845993954665E-2</v>
      </c>
      <c r="AG97" s="115">
        <f>+(G97-AA97)^2*S97</f>
        <v>1.4426825515282447E-5</v>
      </c>
      <c r="AH97" s="16">
        <f>$AB$6*($AB$11/AI97*AJ97+$AB$12)</f>
        <v>7.6938459949139251E-3</v>
      </c>
      <c r="AI97" s="16">
        <f>1+$AB$7*COS(AL97)</f>
        <v>1.4314029700240261</v>
      </c>
      <c r="AJ97" s="16">
        <f>SIN(AL97+RADIANS($AB$9))</f>
        <v>0.98389596311139049</v>
      </c>
      <c r="AK97" s="16">
        <f>$AB$7*SIN(AL97)</f>
        <v>-0.20225075048601937</v>
      </c>
      <c r="AL97" s="16">
        <f>2*ATAN(AM97)</f>
        <v>-0.43839472751538761</v>
      </c>
      <c r="AM97" s="16">
        <f>SQRT((1+$AB$7)/(1-$AB$7))*TAN(AN97/2)</f>
        <v>-0.22277679998985805</v>
      </c>
      <c r="AN97" s="115">
        <f>$AU97+$AB$7*SIN(AO97)</f>
        <v>-0.26377632382081462</v>
      </c>
      <c r="AO97" s="115">
        <f>$AU97+$AB$7*SIN(AP97)</f>
        <v>-0.26312231111096474</v>
      </c>
      <c r="AP97" s="115">
        <f>$AU97+$AB$7*SIN(AQ97)</f>
        <v>-0.2617010051768941</v>
      </c>
      <c r="AQ97" s="115">
        <f>$AU97+$AB$7*SIN(AR97)</f>
        <v>-0.25861407137249731</v>
      </c>
      <c r="AR97" s="115">
        <f>$AU97+$AB$7*SIN(AS97)</f>
        <v>-0.25191818938552368</v>
      </c>
      <c r="AS97" s="115">
        <f>$AU97+$AB$7*SIN(AT97)</f>
        <v>-0.23743324033971563</v>
      </c>
      <c r="AT97" s="115">
        <f>$AU97+$AB$7*SIN(AU97)</f>
        <v>-0.20626698607384397</v>
      </c>
      <c r="AU97" s="115">
        <f>RADIANS($AB$9)+$AB$18*(F97-AB$15)</f>
        <v>-0.13985073359366051</v>
      </c>
      <c r="AV97" s="115"/>
    </row>
    <row r="98" spans="1:48" ht="12.95" customHeight="1">
      <c r="A98" s="38" t="s">
        <v>135</v>
      </c>
      <c r="B98" s="38" t="s">
        <v>95</v>
      </c>
      <c r="C98" s="200">
        <v>44852.504999999997</v>
      </c>
      <c r="D98" s="200" t="s">
        <v>127</v>
      </c>
      <c r="E98" s="28">
        <f>(C98-C$7)/C$8</f>
        <v>2026.4721189786512</v>
      </c>
      <c r="F98" s="28">
        <f>ROUND(2*E98,0)/2</f>
        <v>2026.5</v>
      </c>
      <c r="G98" s="9">
        <f>C98-(C$7+C$8*F98)</f>
        <v>-1.0606999996525701E-2</v>
      </c>
      <c r="I98" s="2">
        <f>G98</f>
        <v>-1.0606999996525701E-2</v>
      </c>
      <c r="O98" s="100">
        <f>D$11+D$12*F98+D$13*F98^2</f>
        <v>-1.1842245673130618E-2</v>
      </c>
      <c r="P98" s="15">
        <f>C98-15018.5</f>
        <v>29834.004999999997</v>
      </c>
      <c r="Q98" s="9">
        <f>SUM(H98,I98)</f>
        <v>-1.0606999996525701E-2</v>
      </c>
      <c r="R98" s="2">
        <f>(O98-H98)^2</f>
        <v>1.4023878258278085E-4</v>
      </c>
      <c r="S98" s="24">
        <v>0.1</v>
      </c>
      <c r="T98" s="9">
        <f>S98*R98</f>
        <v>1.4023878258278085E-5</v>
      </c>
      <c r="Y98" s="137">
        <f>+C98-15018.5</f>
        <v>29834.004999999997</v>
      </c>
      <c r="Z98" s="16">
        <f>F98</f>
        <v>2026.5</v>
      </c>
      <c r="AA98" s="115">
        <f>AB$3+AB$4*Z98+AB$5*Z98^2+AH98</f>
        <v>-4.1721039618263451E-3</v>
      </c>
      <c r="AB98" s="115">
        <f>+G98-AA98</f>
        <v>-6.4348960346993561E-3</v>
      </c>
      <c r="AC98" s="147">
        <f>G98-(AB$3+AB$4*Z98+AB$5*Z98^2)</f>
        <v>1.2352456766049173E-3</v>
      </c>
      <c r="AD98" s="115">
        <f>IF(G98&lt;&gt;"",G98-AH98,9999)</f>
        <v>-1.8277141707829975E-2</v>
      </c>
      <c r="AG98" s="115">
        <f>+(G98-AA98)^2*S98</f>
        <v>4.1407886977389501E-6</v>
      </c>
      <c r="AH98" s="16">
        <f>$AB$6*($AB$11/AI98*AJ98+$AB$12)</f>
        <v>7.6701417113042734E-3</v>
      </c>
      <c r="AI98" s="16">
        <f>1+$AB$7*COS(AL98)</f>
        <v>1.4346350448007039</v>
      </c>
      <c r="AJ98" s="16">
        <f>SIN(AL98+RADIANS($AB$9))</f>
        <v>0.98085903436901756</v>
      </c>
      <c r="AK98" s="16">
        <f>$AB$7*SIN(AL98)</f>
        <v>-0.19520826429431457</v>
      </c>
      <c r="AL98" s="16">
        <f>2*ATAN(AM98)</f>
        <v>-0.42213139762745111</v>
      </c>
      <c r="AM98" s="16">
        <f>SQRT((1+$AB$7)/(1-$AB$7))*TAN(AN98/2)</f>
        <v>-0.21425681112089578</v>
      </c>
      <c r="AN98" s="115">
        <f>$AU98+$AB$7*SIN(AO98)</f>
        <v>-0.25379838911993385</v>
      </c>
      <c r="AO98" s="115">
        <f>$AU98+$AB$7*SIN(AP98)</f>
        <v>-0.25316118917961916</v>
      </c>
      <c r="AP98" s="115">
        <f>$AU98+$AB$7*SIN(AQ98)</f>
        <v>-0.25178004056831654</v>
      </c>
      <c r="AQ98" s="115">
        <f>$AU98+$AB$7*SIN(AR98)</f>
        <v>-0.24878804219953249</v>
      </c>
      <c r="AR98" s="115">
        <f>$AU98+$AB$7*SIN(AS98)</f>
        <v>-0.24231419275506177</v>
      </c>
      <c r="AS98" s="115">
        <f>$AU98+$AB$7*SIN(AT98)</f>
        <v>-0.22834156730565797</v>
      </c>
      <c r="AT98" s="115">
        <f>$AU98+$AB$7*SIN(AU98)</f>
        <v>-0.1983342600835985</v>
      </c>
      <c r="AU98" s="115">
        <f>RADIANS($AB$9)+$AB$18*(F98-AB$15)</f>
        <v>-0.13446159727216989</v>
      </c>
      <c r="AV98" s="115"/>
    </row>
    <row r="99" spans="1:48" ht="12.95" customHeight="1">
      <c r="A99" s="38" t="s">
        <v>135</v>
      </c>
      <c r="B99" s="38" t="s">
        <v>92</v>
      </c>
      <c r="C99" s="200">
        <v>44866.383999999998</v>
      </c>
      <c r="D99" s="200" t="s">
        <v>127</v>
      </c>
      <c r="E99" s="28">
        <f>(C99-C$7)/C$8</f>
        <v>2062.9537533054031</v>
      </c>
      <c r="F99" s="28">
        <f>ROUND(2*E99,0)/2</f>
        <v>2063</v>
      </c>
      <c r="G99" s="9">
        <f>C99-(C$7+C$8*F99)</f>
        <v>-1.7593999997188803E-2</v>
      </c>
      <c r="I99" s="2">
        <f>G99</f>
        <v>-1.7593999997188803E-2</v>
      </c>
      <c r="O99" s="100">
        <f>D$11+D$12*F99+D$13*F99^2</f>
        <v>-1.1940191354002745E-2</v>
      </c>
      <c r="P99" s="15">
        <f>C99-15018.5</f>
        <v>29847.883999999998</v>
      </c>
      <c r="Q99" s="9">
        <f>SUM(H99,I99)</f>
        <v>-1.7593999997188803E-2</v>
      </c>
      <c r="R99" s="2">
        <f>(O99-H99)^2</f>
        <v>1.4256816957020191E-4</v>
      </c>
      <c r="S99" s="24">
        <v>0.1</v>
      </c>
      <c r="T99" s="9">
        <f>S99*R99</f>
        <v>1.4256816957020192E-5</v>
      </c>
      <c r="Y99" s="137">
        <f>+C99-15018.5</f>
        <v>29847.883999999998</v>
      </c>
      <c r="Z99" s="16">
        <f>F99</f>
        <v>2063</v>
      </c>
      <c r="AA99" s="115">
        <f>AB$3+AB$4*Z99+AB$5*Z99^2+AH99</f>
        <v>-4.30766542669742E-3</v>
      </c>
      <c r="AB99" s="115">
        <f>+G99-AA99</f>
        <v>-1.3286334570491384E-2</v>
      </c>
      <c r="AC99" s="147">
        <f>G99-(AB$3+AB$4*Z99+AB$5*Z99^2)</f>
        <v>-5.653808643186058E-3</v>
      </c>
      <c r="AD99" s="115">
        <f>IF(G99&lt;&gt;"",G99-AH99,9999)</f>
        <v>-2.5226525924494127E-2</v>
      </c>
      <c r="AG99" s="115">
        <f>+(G99-AA99)^2*S99</f>
        <v>1.7652668631903449E-5</v>
      </c>
      <c r="AH99" s="16">
        <f>$AB$6*($AB$11/AI99*AJ99+$AB$12)</f>
        <v>7.6325259273053248E-3</v>
      </c>
      <c r="AI99" s="16">
        <f>1+$AB$7*COS(AL99)</f>
        <v>1.4393547616170526</v>
      </c>
      <c r="AJ99" s="16">
        <f>SIN(AL99+RADIANS($AB$9))</f>
        <v>0.97571378769287354</v>
      </c>
      <c r="AK99" s="16">
        <f>$AB$7*SIN(AL99)</f>
        <v>-0.18434012602288138</v>
      </c>
      <c r="AL99" s="16">
        <f>2*ATAN(AM99)</f>
        <v>-0.39726250771912724</v>
      </c>
      <c r="AM99" s="16">
        <f>SQRT((1+$AB$7)/(1-$AB$7))*TAN(AN99/2)</f>
        <v>-0.20128544010646129</v>
      </c>
      <c r="AN99" s="115">
        <f>$AU99+$AB$7*SIN(AO99)</f>
        <v>-0.23858308628175695</v>
      </c>
      <c r="AO99" s="115">
        <f>$AU99+$AB$7*SIN(AP99)</f>
        <v>-0.23797314900810257</v>
      </c>
      <c r="AP99" s="115">
        <f>$AU99+$AB$7*SIN(AQ99)</f>
        <v>-0.2366560910623558</v>
      </c>
      <c r="AQ99" s="115">
        <f>$AU99+$AB$7*SIN(AR99)</f>
        <v>-0.23381354684059319</v>
      </c>
      <c r="AR99" s="115">
        <f>$AU99+$AB$7*SIN(AS99)</f>
        <v>-0.2276851364336728</v>
      </c>
      <c r="AS99" s="115">
        <f>$AU99+$AB$7*SIN(AT99)</f>
        <v>-0.21450174783537523</v>
      </c>
      <c r="AT99" s="115">
        <f>$AU99+$AB$7*SIN(AU99)</f>
        <v>-0.18626637468559215</v>
      </c>
      <c r="AU99" s="115">
        <f>RADIANS($AB$9)+$AB$18*(F99-AB$15)</f>
        <v>-0.12626561911656964</v>
      </c>
      <c r="AV99" s="115"/>
    </row>
    <row r="100" spans="1:48" ht="12.95" customHeight="1">
      <c r="A100" s="38" t="s">
        <v>135</v>
      </c>
      <c r="B100" s="38" t="s">
        <v>92</v>
      </c>
      <c r="C100" s="200">
        <v>44924.220999999998</v>
      </c>
      <c r="D100" s="200" t="s">
        <v>127</v>
      </c>
      <c r="E100" s="28">
        <f>(C100-C$7)/C$8</f>
        <v>2214.9811533022475</v>
      </c>
      <c r="F100" s="28">
        <f>ROUND(2*E100,0)/2</f>
        <v>2215</v>
      </c>
      <c r="G100" s="9">
        <f>C100-(C$7+C$8*F100)</f>
        <v>-7.1699999971315265E-3</v>
      </c>
      <c r="I100" s="2">
        <f>G100</f>
        <v>-7.1699999971315265E-3</v>
      </c>
      <c r="O100" s="100">
        <f>D$11+D$12*F100+D$13*F100^2</f>
        <v>-1.2344737192247698E-2</v>
      </c>
      <c r="P100" s="15">
        <f>C100-15018.5</f>
        <v>29905.720999999998</v>
      </c>
      <c r="Q100" s="9">
        <f>SUM(H100,I100)</f>
        <v>-7.1699999971315265E-3</v>
      </c>
      <c r="R100" s="2">
        <f>(O100-H100)^2</f>
        <v>1.5239253634566357E-4</v>
      </c>
      <c r="S100" s="24">
        <v>0.1</v>
      </c>
      <c r="T100" s="9">
        <f>S100*R100</f>
        <v>1.5239253634566359E-5</v>
      </c>
      <c r="Y100" s="137">
        <f>+C100-15018.5</f>
        <v>29905.720999999998</v>
      </c>
      <c r="Z100" s="16">
        <f>F100</f>
        <v>2215</v>
      </c>
      <c r="AA100" s="115">
        <f>AB$3+AB$4*Z100+AB$5*Z100^2+AH100</f>
        <v>-4.889172902334895E-3</v>
      </c>
      <c r="AB100" s="115">
        <f>+G100-AA100</f>
        <v>-2.2808270947966315E-3</v>
      </c>
      <c r="AC100" s="147">
        <f>G100-(AB$3+AB$4*Z100+AB$5*Z100^2)</f>
        <v>5.1747371951161719E-3</v>
      </c>
      <c r="AD100" s="115">
        <f>IF(G100&lt;&gt;"",G100-AH100,9999)</f>
        <v>-1.462556428704433E-2</v>
      </c>
      <c r="AG100" s="115">
        <f>+(G100-AA100)^2*S100</f>
        <v>5.2021722363584425E-7</v>
      </c>
      <c r="AH100" s="16">
        <f>$AB$6*($AB$11/AI100*AJ100+$AB$12)</f>
        <v>7.4555642899128034E-3</v>
      </c>
      <c r="AI100" s="16">
        <f>1+$AB$7*COS(AL100)</f>
        <v>1.4562754956526498</v>
      </c>
      <c r="AJ100" s="16">
        <f>SIN(AL100+RADIANS($AB$9))</f>
        <v>0.94733484087114994</v>
      </c>
      <c r="AK100" s="16">
        <f>$AB$7*SIN(AL100)</f>
        <v>-0.13720991467323865</v>
      </c>
      <c r="AL100" s="16">
        <f>2*ATAN(AM100)</f>
        <v>-0.29211469681137642</v>
      </c>
      <c r="AM100" s="16">
        <f>SQRT((1+$AB$7)/(1-$AB$7))*TAN(AN100/2)</f>
        <v>-0.14710488967409505</v>
      </c>
      <c r="AN100" s="115">
        <f>$AU100+$AB$7*SIN(AO100)</f>
        <v>-0.17474879518518588</v>
      </c>
      <c r="AO100" s="115">
        <f>$AU100+$AB$7*SIN(AP100)</f>
        <v>-0.17427293934691451</v>
      </c>
      <c r="AP100" s="115">
        <f>$AU100+$AB$7*SIN(AQ100)</f>
        <v>-0.17325893656807723</v>
      </c>
      <c r="AQ100" s="115">
        <f>$AU100+$AB$7*SIN(AR100)</f>
        <v>-0.17109879343810314</v>
      </c>
      <c r="AR100" s="115">
        <f>$AU100+$AB$7*SIN(AS100)</f>
        <v>-0.16649968636511803</v>
      </c>
      <c r="AS100" s="115">
        <f>$AU100+$AB$7*SIN(AT100)</f>
        <v>-0.15671954173103869</v>
      </c>
      <c r="AT100" s="115">
        <f>$AU100+$AB$7*SIN(AU100)</f>
        <v>-0.13597068515564903</v>
      </c>
      <c r="AU100" s="115">
        <f>RADIANS($AB$9)+$AB$18*(F100-AB$15)</f>
        <v>-9.2134422413796546E-2</v>
      </c>
      <c r="AV100" s="115"/>
    </row>
    <row r="101" spans="1:48" ht="12.95" customHeight="1">
      <c r="A101" s="38" t="s">
        <v>135</v>
      </c>
      <c r="B101" s="38" t="s">
        <v>95</v>
      </c>
      <c r="C101" s="200">
        <v>44924.408000000003</v>
      </c>
      <c r="D101" s="200" t="s">
        <v>127</v>
      </c>
      <c r="E101" s="28">
        <f>(C101-C$7)/C$8</f>
        <v>2215.4726920023913</v>
      </c>
      <c r="F101" s="28">
        <f>ROUND(2*E101,0)/2</f>
        <v>2215.5</v>
      </c>
      <c r="G101" s="9">
        <f>C101-(C$7+C$8*F101)</f>
        <v>-1.0388999995484482E-2</v>
      </c>
      <c r="I101" s="2">
        <f>G101</f>
        <v>-1.0388999995484482E-2</v>
      </c>
      <c r="O101" s="100">
        <f>D$11+D$12*F101+D$13*F101^2</f>
        <v>-1.2346059053110455E-2</v>
      </c>
      <c r="P101" s="15">
        <f>C101-15018.5</f>
        <v>29905.908000000003</v>
      </c>
      <c r="Q101" s="9">
        <f>SUM(H101,I101)</f>
        <v>-1.0388999995484482E-2</v>
      </c>
      <c r="R101" s="2">
        <f>(O101-H101)^2</f>
        <v>1.5242517414289062E-4</v>
      </c>
      <c r="S101" s="24">
        <v>0.1</v>
      </c>
      <c r="T101" s="9">
        <f>S101*R101</f>
        <v>1.5242517414289063E-5</v>
      </c>
      <c r="Y101" s="137">
        <f>+C101-15018.5</f>
        <v>29905.908000000003</v>
      </c>
      <c r="Z101" s="16">
        <f>F101</f>
        <v>2215.5</v>
      </c>
      <c r="AA101" s="115">
        <f>AB$3+AB$4*Z101+AB$5*Z101^2+AH101</f>
        <v>-4.8911308006930557E-3</v>
      </c>
      <c r="AB101" s="115">
        <f>+G101-AA101</f>
        <v>-5.4978691947914268E-3</v>
      </c>
      <c r="AC101" s="147">
        <f>G101-(AB$3+AB$4*Z101+AB$5*Z101^2)</f>
        <v>1.9570590576259723E-3</v>
      </c>
      <c r="AD101" s="115">
        <f>IF(G101&lt;&gt;"",G101-AH101,9999)</f>
        <v>-1.7843928247901882E-2</v>
      </c>
      <c r="AG101" s="115">
        <f>+(G101-AA101)^2*S101</f>
        <v>3.0226565683036531E-6</v>
      </c>
      <c r="AH101" s="16">
        <f>$AB$6*($AB$11/AI101*AJ101+$AB$12)</f>
        <v>7.454928252417399E-3</v>
      </c>
      <c r="AI101" s="16">
        <f>1+$AB$7*COS(AL101)</f>
        <v>1.4563234462024861</v>
      </c>
      <c r="AJ101" s="16">
        <f>SIN(AL101+RADIANS($AB$9))</f>
        <v>0.94722280238266876</v>
      </c>
      <c r="AK101" s="16">
        <f>$AB$7*SIN(AL101)</f>
        <v>-0.13705035958944317</v>
      </c>
      <c r="AL101" s="16">
        <f>2*ATAN(AM101)</f>
        <v>-0.29176502495695716</v>
      </c>
      <c r="AM101" s="16">
        <f>SQRT((1+$AB$7)/(1-$AB$7))*TAN(AN101/2)</f>
        <v>-0.14692627491590898</v>
      </c>
      <c r="AN101" s="115">
        <f>$AU101+$AB$7*SIN(AO101)</f>
        <v>-0.1745376914930411</v>
      </c>
      <c r="AO101" s="115">
        <f>$AU101+$AB$7*SIN(AP101)</f>
        <v>-0.17406232727412985</v>
      </c>
      <c r="AP101" s="115">
        <f>$AU101+$AB$7*SIN(AQ101)</f>
        <v>-0.17304940941753147</v>
      </c>
      <c r="AQ101" s="115">
        <f>$AU101+$AB$7*SIN(AR101)</f>
        <v>-0.17089165563905276</v>
      </c>
      <c r="AR101" s="115">
        <f>$AU101+$AB$7*SIN(AS101)</f>
        <v>-0.16629779570026515</v>
      </c>
      <c r="AS101" s="115">
        <f>$AU101+$AB$7*SIN(AT101)</f>
        <v>-0.15652912156133561</v>
      </c>
      <c r="AT101" s="115">
        <f>$AU101+$AB$7*SIN(AU101)</f>
        <v>-0.13580514420791909</v>
      </c>
      <c r="AU101" s="115">
        <f>RADIANS($AB$9)+$AB$18*(F101-AB$15)</f>
        <v>-9.2022148740432019E-2</v>
      </c>
      <c r="AV101" s="115"/>
    </row>
    <row r="102" spans="1:48" ht="12.95" customHeight="1">
      <c r="A102" s="38" t="s">
        <v>135</v>
      </c>
      <c r="B102" s="38" t="s">
        <v>92</v>
      </c>
      <c r="C102" s="200">
        <v>44933.353999999999</v>
      </c>
      <c r="D102" s="200" t="s">
        <v>127</v>
      </c>
      <c r="E102" s="28">
        <f>(C102-C$7)/C$8</f>
        <v>2238.987693132658</v>
      </c>
      <c r="F102" s="28">
        <f>ROUND(2*E102,0)/2</f>
        <v>2239</v>
      </c>
      <c r="G102" s="9">
        <f>C102-(C$7+C$8*F102)</f>
        <v>-4.6819999988656491E-3</v>
      </c>
      <c r="I102" s="2">
        <f>G102</f>
        <v>-4.6819999988656491E-3</v>
      </c>
      <c r="O102" s="100">
        <f>D$11+D$12*F102+D$13*F102^2</f>
        <v>-1.2408120815787524E-2</v>
      </c>
      <c r="P102" s="15">
        <f>C102-15018.5</f>
        <v>29914.853999999999</v>
      </c>
      <c r="Q102" s="9">
        <f>SUM(H102,I102)</f>
        <v>-4.6819999988656491E-3</v>
      </c>
      <c r="R102" s="2">
        <f>(O102-H102)^2</f>
        <v>1.5396146217917965E-4</v>
      </c>
      <c r="S102" s="24">
        <v>0.1</v>
      </c>
      <c r="T102" s="9">
        <f>S102*R102</f>
        <v>1.5396146217917964E-5</v>
      </c>
      <c r="Y102" s="137">
        <f>+C102-15018.5</f>
        <v>29914.853999999999</v>
      </c>
      <c r="Z102" s="16">
        <f>F102</f>
        <v>2239</v>
      </c>
      <c r="AA102" s="115">
        <f>AB$3+AB$4*Z102+AB$5*Z102^2+AH102</f>
        <v>-4.9834832642598982E-3</v>
      </c>
      <c r="AB102" s="115">
        <f>+G102-AA102</f>
        <v>3.0148326539424907E-4</v>
      </c>
      <c r="AC102" s="147">
        <f>G102-(AB$3+AB$4*Z102+AB$5*Z102^2)</f>
        <v>7.7261208169218751E-3</v>
      </c>
      <c r="AD102" s="115">
        <f>IF(G102&lt;&gt;"",G102-AH102,9999)</f>
        <v>-1.2106637550393276E-2</v>
      </c>
      <c r="AG102" s="115">
        <f>+(G102-AA102)^2*S102</f>
        <v>9.0892159312779229E-9</v>
      </c>
      <c r="AH102" s="16">
        <f>$AB$6*($AB$11/AI102*AJ102+$AB$12)</f>
        <v>7.4246375515276261E-3</v>
      </c>
      <c r="AI102" s="16">
        <f>1+$AB$7*COS(AL102)</f>
        <v>1.4585173158528151</v>
      </c>
      <c r="AJ102" s="16">
        <f>SIN(AL102+RADIANS($AB$9))</f>
        <v>0.94181820893228596</v>
      </c>
      <c r="AK102" s="16">
        <f>$AB$7*SIN(AL102)</f>
        <v>-0.1295212711520333</v>
      </c>
      <c r="AL102" s="16">
        <f>2*ATAN(AM102)</f>
        <v>-0.27530550813195392</v>
      </c>
      <c r="AM102" s="16">
        <f>SQRT((1+$AB$7)/(1-$AB$7))*TAN(AN102/2)</f>
        <v>-0.13852882233507838</v>
      </c>
      <c r="AN102" s="115">
        <f>$AU102+$AB$7*SIN(AO102)</f>
        <v>-0.16460847240025811</v>
      </c>
      <c r="AO102" s="115">
        <f>$AU102+$AB$7*SIN(AP102)</f>
        <v>-0.16415655483665406</v>
      </c>
      <c r="AP102" s="115">
        <f>$AU102+$AB$7*SIN(AQ102)</f>
        <v>-0.16319521594022385</v>
      </c>
      <c r="AQ102" s="115">
        <f>$AU102+$AB$7*SIN(AR102)</f>
        <v>-0.16115071848509455</v>
      </c>
      <c r="AR102" s="115">
        <f>$AU102+$AB$7*SIN(AS102)</f>
        <v>-0.15680489438496228</v>
      </c>
      <c r="AS102" s="115">
        <f>$AU102+$AB$7*SIN(AT102)</f>
        <v>-0.14757712792707198</v>
      </c>
      <c r="AT102" s="115">
        <f>$AU102+$AB$7*SIN(AU102)</f>
        <v>-0.12802410873500161</v>
      </c>
      <c r="AU102" s="115">
        <f>RADIANS($AB$9)+$AB$18*(F102-AB$15)</f>
        <v>-8.6745286092305918E-2</v>
      </c>
      <c r="AV102" s="115"/>
    </row>
    <row r="103" spans="1:48" ht="12.95" customHeight="1">
      <c r="A103" s="38" t="s">
        <v>133</v>
      </c>
      <c r="B103" s="38" t="s">
        <v>92</v>
      </c>
      <c r="C103" s="200">
        <v>44957.319000000003</v>
      </c>
      <c r="D103" s="200" t="s">
        <v>126</v>
      </c>
      <c r="E103" s="28">
        <f>(C103-C$7)/C$8</f>
        <v>2301.9808746760468</v>
      </c>
      <c r="F103" s="28">
        <f>ROUND(2*E103,0)/2</f>
        <v>2302</v>
      </c>
      <c r="G103" s="9">
        <f>C103-(C$7+C$8*F103)</f>
        <v>-7.2759999966365285E-3</v>
      </c>
      <c r="H103" s="2">
        <f>G103</f>
        <v>-7.2759999966365285E-3</v>
      </c>
      <c r="O103" s="100">
        <f>D$11+D$12*F103+D$13*F103^2</f>
        <v>-1.2573864370063021E-2</v>
      </c>
      <c r="P103" s="15">
        <f>C103-15018.5</f>
        <v>29938.819000000003</v>
      </c>
      <c r="Q103" s="9">
        <f>SUM(H103,I103)</f>
        <v>-7.2759999966365285E-3</v>
      </c>
      <c r="R103" s="2">
        <f>(O103-H103)^2</f>
        <v>2.8067366919221678E-5</v>
      </c>
      <c r="S103" s="24">
        <v>0.1</v>
      </c>
      <c r="T103" s="9">
        <f>S103*R103</f>
        <v>2.8067366919221681E-6</v>
      </c>
      <c r="Y103" s="137">
        <f>+C103-15018.5</f>
        <v>29938.819000000003</v>
      </c>
      <c r="Z103" s="16">
        <f>F103</f>
        <v>2302</v>
      </c>
      <c r="AA103" s="115">
        <f>AB$3+AB$4*Z103+AB$5*Z103^2+AH103</f>
        <v>-5.2342522145628553E-3</v>
      </c>
      <c r="AB103" s="115">
        <f>+G103-AA103</f>
        <v>-2.0417477820736732E-3</v>
      </c>
      <c r="AC103" s="147">
        <f>G103-(AB$3+AB$4*Z103+AB$5*Z103^2)</f>
        <v>5.2978643734264922E-3</v>
      </c>
      <c r="AD103" s="115">
        <f>IF(G103&lt;&gt;"",G103-AH103,9999)</f>
        <v>-1.4615612152136694E-2</v>
      </c>
      <c r="AG103" s="115">
        <f>+(G103-AA103)^2*S103</f>
        <v>4.168734005602764E-7</v>
      </c>
      <c r="AH103" s="16">
        <f>$AB$6*($AB$11/AI103*AJ103+$AB$12)</f>
        <v>7.3396121555001654E-3</v>
      </c>
      <c r="AI103" s="16">
        <f>1+$AB$7*COS(AL103)</f>
        <v>1.463808930861326</v>
      </c>
      <c r="AJ103" s="16">
        <f>SIN(AL103+RADIANS($AB$9))</f>
        <v>0.92598965386499144</v>
      </c>
      <c r="AK103" s="16">
        <f>$AB$7*SIN(AL103)</f>
        <v>-0.10906495436657233</v>
      </c>
      <c r="AL103" s="16">
        <f>2*ATAN(AM103)</f>
        <v>-0.23095468622924703</v>
      </c>
      <c r="AM103" s="16">
        <f>SQRT((1+$AB$7)/(1-$AB$7))*TAN(AN103/2)</f>
        <v>-0.11599339334065749</v>
      </c>
      <c r="AN103" s="115">
        <f>$AU103+$AB$7*SIN(AO103)</f>
        <v>-0.13792349630516987</v>
      </c>
      <c r="AO103" s="115">
        <f>$AU103+$AB$7*SIN(AP103)</f>
        <v>-0.13753754104298527</v>
      </c>
      <c r="AP103" s="115">
        <f>$AU103+$AB$7*SIN(AQ103)</f>
        <v>-0.13671981670704964</v>
      </c>
      <c r="AQ103" s="115">
        <f>$AU103+$AB$7*SIN(AR103)</f>
        <v>-0.13498760539011578</v>
      </c>
      <c r="AR103" s="115">
        <f>$AU103+$AB$7*SIN(AS103)</f>
        <v>-0.13131954628346493</v>
      </c>
      <c r="AS103" s="115">
        <f>$AU103+$AB$7*SIN(AT103)</f>
        <v>-0.12355801523004389</v>
      </c>
      <c r="AT103" s="115">
        <f>$AU103+$AB$7*SIN(AU103)</f>
        <v>-0.10715883325136513</v>
      </c>
      <c r="AU103" s="115">
        <f>RADIANS($AB$9)+$AB$18*(F103-AB$15)</f>
        <v>-7.2598803248393295E-2</v>
      </c>
      <c r="AV103" s="115"/>
    </row>
    <row r="104" spans="1:48" ht="12.95" customHeight="1">
      <c r="A104" s="38" t="s">
        <v>135</v>
      </c>
      <c r="B104" s="38" t="s">
        <v>95</v>
      </c>
      <c r="C104" s="200">
        <v>44958.258000000002</v>
      </c>
      <c r="D104" s="200" t="s">
        <v>127</v>
      </c>
      <c r="E104" s="28">
        <f>(C104-C$7)/C$8</f>
        <v>2304.4490823734864</v>
      </c>
      <c r="F104" s="28">
        <f>ROUND(2*E104,0)/2</f>
        <v>2304.5</v>
      </c>
      <c r="G104" s="9">
        <f>C104-(C$7+C$8*F104)</f>
        <v>-1.9370999994862359E-2</v>
      </c>
      <c r="I104" s="2">
        <f>G104</f>
        <v>-1.9370999994862359E-2</v>
      </c>
      <c r="O104" s="100">
        <f>D$11+D$12*F104+D$13*F104^2</f>
        <v>-1.2580422420717387E-2</v>
      </c>
      <c r="P104" s="15">
        <f>C104-15018.5</f>
        <v>29939.758000000002</v>
      </c>
      <c r="Q104" s="9">
        <f>SUM(H104,I104)</f>
        <v>-1.9370999994862359E-2</v>
      </c>
      <c r="R104" s="2">
        <f>(O104-H104)^2</f>
        <v>1.5826702828368873E-4</v>
      </c>
      <c r="S104" s="24">
        <v>0.1</v>
      </c>
      <c r="T104" s="9">
        <f>S104*R104</f>
        <v>1.5826702828368872E-5</v>
      </c>
      <c r="Y104" s="137">
        <f>+C104-15018.5</f>
        <v>29939.758000000002</v>
      </c>
      <c r="Z104" s="16">
        <f>F104</f>
        <v>2304.5</v>
      </c>
      <c r="AA104" s="115">
        <f>AB$3+AB$4*Z104+AB$5*Z104^2+AH104</f>
        <v>-5.2442985726447126E-3</v>
      </c>
      <c r="AB104" s="115">
        <f>+G104-AA104</f>
        <v>-1.4126701422217646E-2</v>
      </c>
      <c r="AC104" s="147">
        <f>G104-(AB$3+AB$4*Z104+AB$5*Z104^2)</f>
        <v>-6.7905775741449719E-3</v>
      </c>
      <c r="AD104" s="115">
        <f>IF(G104&lt;&gt;"",G104-AH104,9999)</f>
        <v>-2.6707123842935034E-2</v>
      </c>
      <c r="AG104" s="115">
        <f>+(G104-AA104)^2*S104</f>
        <v>1.9956369307248611E-5</v>
      </c>
      <c r="AH104" s="16">
        <f>$AB$6*($AB$11/AI104*AJ104+$AB$12)</f>
        <v>7.3361238480726745E-3</v>
      </c>
      <c r="AI104" s="16">
        <f>1+$AB$7*COS(AL104)</f>
        <v>1.4640008414322443</v>
      </c>
      <c r="AJ104" s="16">
        <f>SIN(AL104+RADIANS($AB$9))</f>
        <v>0.92532137058473296</v>
      </c>
      <c r="AK104" s="16">
        <f>$AB$7*SIN(AL104)</f>
        <v>-0.10824559006203442</v>
      </c>
      <c r="AL104" s="16">
        <f>2*ATAN(AM104)</f>
        <v>-0.22918845328796972</v>
      </c>
      <c r="AM104" s="16">
        <f>SQRT((1+$AB$7)/(1-$AB$7))*TAN(AN104/2)</f>
        <v>-0.11509848644609214</v>
      </c>
      <c r="AN104" s="115">
        <f>$AU104+$AB$7*SIN(AO104)</f>
        <v>-0.13686272703440067</v>
      </c>
      <c r="AO104" s="115">
        <f>$AU104+$AB$7*SIN(AP104)</f>
        <v>-0.13647947667304028</v>
      </c>
      <c r="AP104" s="115">
        <f>$AU104+$AB$7*SIN(AQ104)</f>
        <v>-0.13566760097746189</v>
      </c>
      <c r="AQ104" s="115">
        <f>$AU104+$AB$7*SIN(AR104)</f>
        <v>-0.13394802393055713</v>
      </c>
      <c r="AR104" s="115">
        <f>$AU104+$AB$7*SIN(AS104)</f>
        <v>-0.13030721707572784</v>
      </c>
      <c r="AS104" s="115">
        <f>$AU104+$AB$7*SIN(AT104)</f>
        <v>-0.1226043179781192</v>
      </c>
      <c r="AT104" s="115">
        <f>$AU104+$AB$7*SIN(AU104)</f>
        <v>-0.10633069457492628</v>
      </c>
      <c r="AU104" s="115">
        <f>RADIANS($AB$9)+$AB$18*(F104-AB$15)</f>
        <v>-7.2037434881571549E-2</v>
      </c>
      <c r="AV104" s="115"/>
    </row>
    <row r="105" spans="1:48" ht="12.95" customHeight="1">
      <c r="A105" s="38" t="s">
        <v>135</v>
      </c>
      <c r="B105" s="38" t="s">
        <v>92</v>
      </c>
      <c r="C105" s="200">
        <v>44958.455000000002</v>
      </c>
      <c r="D105" s="200" t="s">
        <v>127</v>
      </c>
      <c r="E105" s="28">
        <f>(C105-C$7)/C$8</f>
        <v>2304.9669065656021</v>
      </c>
      <c r="F105" s="28">
        <f>ROUND(2*E105,0)/2</f>
        <v>2305</v>
      </c>
      <c r="G105" s="9">
        <f>C105-(C$7+C$8*F105)</f>
        <v>-1.2589999998454005E-2</v>
      </c>
      <c r="I105" s="2">
        <f>G105</f>
        <v>-1.2589999998454005E-2</v>
      </c>
      <c r="O105" s="100">
        <f>D$11+D$12*F105+D$13*F105^2</f>
        <v>-1.2581733856119878E-2</v>
      </c>
      <c r="P105" s="15">
        <f>C105-15018.5</f>
        <v>29939.955000000002</v>
      </c>
      <c r="Q105" s="9">
        <f>SUM(H105,I105)</f>
        <v>-1.2589999998454005E-2</v>
      </c>
      <c r="R105" s="2">
        <f>(O105-H105)^2</f>
        <v>1.5830002682623316E-4</v>
      </c>
      <c r="S105" s="24">
        <v>0.1</v>
      </c>
      <c r="T105" s="9">
        <f>S105*R105</f>
        <v>1.5830002682623315E-5</v>
      </c>
      <c r="Y105" s="137">
        <f>+C105-15018.5</f>
        <v>29939.955000000002</v>
      </c>
      <c r="Z105" s="16">
        <f>F105</f>
        <v>2305</v>
      </c>
      <c r="AA105" s="115">
        <f>AB$3+AB$4*Z105+AB$5*Z105^2+AH105</f>
        <v>-5.2463087124515161E-3</v>
      </c>
      <c r="AB105" s="115">
        <f>+G105-AA105</f>
        <v>-7.3436912860024885E-3</v>
      </c>
      <c r="AC105" s="147">
        <f>G105-(AB$3+AB$4*Z105+AB$5*Z105^2)</f>
        <v>-8.2661423341269524E-6</v>
      </c>
      <c r="AD105" s="115">
        <f>IF(G105&lt;&gt;"",G105-AH105,9999)</f>
        <v>-1.9925425142122366E-2</v>
      </c>
      <c r="AG105" s="115">
        <f>+(G105-AA105)^2*S105</f>
        <v>5.3929801704108886E-6</v>
      </c>
      <c r="AH105" s="16">
        <f>$AB$6*($AB$11/AI105*AJ105+$AB$12)</f>
        <v>7.3354251436683615E-3</v>
      </c>
      <c r="AI105" s="16">
        <f>1+$AB$7*COS(AL105)</f>
        <v>1.4640390557178489</v>
      </c>
      <c r="AJ105" s="16">
        <f>SIN(AL105+RADIANS($AB$9))</f>
        <v>0.92518734692438354</v>
      </c>
      <c r="AK105" s="16">
        <f>$AB$7*SIN(AL105)</f>
        <v>-0.10808165147792666</v>
      </c>
      <c r="AL105" s="16">
        <f>2*ATAN(AM105)</f>
        <v>-0.22883515256694267</v>
      </c>
      <c r="AM105" s="16">
        <f>SQRT((1+$AB$7)/(1-$AB$7))*TAN(AN105/2)</f>
        <v>-0.11491949951871844</v>
      </c>
      <c r="AN105" s="115">
        <f>$AU105+$AB$7*SIN(AO105)</f>
        <v>-0.13665055732900894</v>
      </c>
      <c r="AO105" s="115">
        <f>$AU105+$AB$7*SIN(AP105)</f>
        <v>-0.13626784870568798</v>
      </c>
      <c r="AP105" s="115">
        <f>$AU105+$AB$7*SIN(AQ105)</f>
        <v>-0.1354571440333476</v>
      </c>
      <c r="AQ105" s="115">
        <f>$AU105+$AB$7*SIN(AR105)</f>
        <v>-0.13374009592936634</v>
      </c>
      <c r="AR105" s="115">
        <f>$AU105+$AB$7*SIN(AS105)</f>
        <v>-0.13010474259802862</v>
      </c>
      <c r="AS105" s="115">
        <f>$AU105+$AB$7*SIN(AT105)</f>
        <v>-0.12241357374190154</v>
      </c>
      <c r="AT105" s="115">
        <f>$AU105+$AB$7*SIN(AU105)</f>
        <v>-0.10616506554010956</v>
      </c>
      <c r="AU105" s="115">
        <f>RADIANS($AB$9)+$AB$18*(F105-AB$15)</f>
        <v>-7.1925161208207022E-2</v>
      </c>
      <c r="AV105" s="115"/>
    </row>
    <row r="106" spans="1:48" ht="12.95" customHeight="1">
      <c r="A106" s="38" t="s">
        <v>135</v>
      </c>
      <c r="B106" s="38" t="s">
        <v>95</v>
      </c>
      <c r="C106" s="200">
        <v>44983.385999999999</v>
      </c>
      <c r="D106" s="200" t="s">
        <v>127</v>
      </c>
      <c r="E106" s="28">
        <f>(C106-C$7)/C$8</f>
        <v>2370.4992666347771</v>
      </c>
      <c r="F106" s="28">
        <f>ROUND(2*E106,0)/2</f>
        <v>2370.5</v>
      </c>
      <c r="G106" s="9">
        <f>C106-(C$7+C$8*F106)</f>
        <v>-2.789999998640269E-4</v>
      </c>
      <c r="I106" s="2">
        <f>G106</f>
        <v>-2.789999998640269E-4</v>
      </c>
      <c r="O106" s="100">
        <f>D$11+D$12*F106+D$13*F106^2</f>
        <v>-1.2753028326642138E-2</v>
      </c>
      <c r="P106" s="15">
        <f>C106-15018.5</f>
        <v>29964.885999999999</v>
      </c>
      <c r="Q106" s="9">
        <f>SUM(H106,I106)</f>
        <v>-2.789999998640269E-4</v>
      </c>
      <c r="R106" s="2">
        <f>(O106-H106)^2</f>
        <v>1.6263973150013679E-4</v>
      </c>
      <c r="S106" s="24">
        <v>0.1</v>
      </c>
      <c r="T106" s="9">
        <f>S106*R106</f>
        <v>1.626397315001368E-5</v>
      </c>
      <c r="Y106" s="137">
        <f>+C106-15018.5</f>
        <v>29964.885999999999</v>
      </c>
      <c r="Z106" s="16">
        <f>F106</f>
        <v>2370.5</v>
      </c>
      <c r="AA106" s="115">
        <f>AB$3+AB$4*Z106+AB$5*Z106^2+AH106</f>
        <v>-5.5121254027927511E-3</v>
      </c>
      <c r="AB106" s="115">
        <f>+G106-AA106</f>
        <v>5.2331254029287242E-3</v>
      </c>
      <c r="AC106" s="147">
        <f>G106-(AB$3+AB$4*Z106+AB$5*Z106^2)</f>
        <v>1.2474028326778111E-2</v>
      </c>
      <c r="AD106" s="115">
        <f>IF(G106&lt;&gt;"",G106-AH106,9999)</f>
        <v>-7.5199029237134141E-3</v>
      </c>
      <c r="AG106" s="115">
        <f>+(G106-AA106)^2*S106</f>
        <v>2.7385601482777923E-6</v>
      </c>
      <c r="AH106" s="16">
        <f>$AB$6*($AB$11/AI106*AJ106+$AB$12)</f>
        <v>7.2409029238493872E-3</v>
      </c>
      <c r="AI106" s="16">
        <f>1+$AB$7*COS(AL106)</f>
        <v>1.4685552278875931</v>
      </c>
      <c r="AJ106" s="16">
        <f>SIN(AL106+RADIANS($AB$9))</f>
        <v>0.90657677564803762</v>
      </c>
      <c r="AK106" s="16">
        <f>$AB$7*SIN(AL106)</f>
        <v>-8.6428508241867041E-2</v>
      </c>
      <c r="AL106" s="16">
        <f>2*ATAN(AM106)</f>
        <v>-0.18240713146341114</v>
      </c>
      <c r="AM106" s="16">
        <f>SQRT((1+$AB$7)/(1-$AB$7))*TAN(AN106/2)</f>
        <v>-9.1457289799970559E-2</v>
      </c>
      <c r="AN106" s="115">
        <f>$AU106+$AB$7*SIN(AO106)</f>
        <v>-0.10881374119846524</v>
      </c>
      <c r="AO106" s="115">
        <f>$AU106+$AB$7*SIN(AP106)</f>
        <v>-0.10850405072173684</v>
      </c>
      <c r="AP106" s="115">
        <f>$AU106+$AB$7*SIN(AQ106)</f>
        <v>-0.10785024647495819</v>
      </c>
      <c r="AQ106" s="115">
        <f>$AU106+$AB$7*SIN(AR106)</f>
        <v>-0.10647011674069408</v>
      </c>
      <c r="AR106" s="115">
        <f>$AU106+$AB$7*SIN(AS106)</f>
        <v>-0.10355743560455377</v>
      </c>
      <c r="AS106" s="115">
        <f>$AU106+$AB$7*SIN(AT106)</f>
        <v>-9.7413258664081154E-2</v>
      </c>
      <c r="AT106" s="115">
        <f>$AU106+$AB$7*SIN(AU106)</f>
        <v>-8.4464182353713821E-2</v>
      </c>
      <c r="AU106" s="115">
        <f>RADIANS($AB$9)+$AB$18*(F106-AB$15)</f>
        <v>-5.7217309997472654E-2</v>
      </c>
      <c r="AV106" s="115"/>
    </row>
    <row r="107" spans="1:48" ht="12.95" customHeight="1">
      <c r="A107" s="38" t="s">
        <v>135</v>
      </c>
      <c r="B107" s="38" t="s">
        <v>92</v>
      </c>
      <c r="C107" s="200">
        <v>44984.326999999997</v>
      </c>
      <c r="D107" s="200" t="s">
        <v>127</v>
      </c>
      <c r="E107" s="28">
        <f>(C107-C$7)/C$8</f>
        <v>2372.9727314306147</v>
      </c>
      <c r="F107" s="28">
        <f>ROUND(2*E107,0)/2</f>
        <v>2373</v>
      </c>
      <c r="G107" s="9">
        <f>C107-(C$7+C$8*F107)</f>
        <v>-1.0373999997682404E-2</v>
      </c>
      <c r="I107" s="2">
        <f>G107</f>
        <v>-1.0373999997682404E-2</v>
      </c>
      <c r="O107" s="100">
        <f>D$11+D$12*F107+D$13*F107^2</f>
        <v>-1.275954648098207E-2</v>
      </c>
      <c r="P107" s="15">
        <f>C107-15018.5</f>
        <v>29965.826999999997</v>
      </c>
      <c r="Q107" s="9">
        <f>SUM(H107,I107)</f>
        <v>-1.0373999997682404E-2</v>
      </c>
      <c r="R107" s="2">
        <f>(O107-H107)^2</f>
        <v>1.6280602640034194E-4</v>
      </c>
      <c r="S107" s="24">
        <v>0.1</v>
      </c>
      <c r="T107" s="9">
        <f>S107*R107</f>
        <v>1.6280602640034195E-5</v>
      </c>
      <c r="Y107" s="137">
        <f>+C107-15018.5</f>
        <v>29965.826999999997</v>
      </c>
      <c r="Z107" s="16">
        <f>F107</f>
        <v>2373</v>
      </c>
      <c r="AA107" s="115">
        <f>AB$3+AB$4*Z107+AB$5*Z107^2+AH107</f>
        <v>-5.5223683508534823E-3</v>
      </c>
      <c r="AB107" s="115">
        <f>+G107-AA107</f>
        <v>-4.8516316468289215E-3</v>
      </c>
      <c r="AC107" s="147">
        <f>G107-(AB$3+AB$4*Z107+AB$5*Z107^2)</f>
        <v>2.3855464832996665E-3</v>
      </c>
      <c r="AD107" s="115">
        <f>IF(G107&lt;&gt;"",G107-AH107,9999)</f>
        <v>-1.7611178127810993E-2</v>
      </c>
      <c r="AG107" s="115">
        <f>+(G107-AA107)^2*S107</f>
        <v>2.3538329636511918E-6</v>
      </c>
      <c r="AH107" s="16">
        <f>$AB$6*($AB$11/AI107*AJ107+$AB$12)</f>
        <v>7.237178130128588E-3</v>
      </c>
      <c r="AI107" s="16">
        <f>1+$AB$7*COS(AL107)</f>
        <v>1.4687081036202043</v>
      </c>
      <c r="AJ107" s="16">
        <f>SIN(AL107+RADIANS($AB$9))</f>
        <v>0.90582521886982448</v>
      </c>
      <c r="AK107" s="16">
        <f>$AB$7*SIN(AL107)</f>
        <v>-8.5595573591515053E-2</v>
      </c>
      <c r="AL107" s="16">
        <f>2*ATAN(AM107)</f>
        <v>-0.18062975598508629</v>
      </c>
      <c r="AM107" s="16">
        <f>SQRT((1+$AB$7)/(1-$AB$7))*TAN(AN107/2)</f>
        <v>-9.056124128143743E-2</v>
      </c>
      <c r="AN107" s="115">
        <f>$AU107+$AB$7*SIN(AO107)</f>
        <v>-0.10774971552882989</v>
      </c>
      <c r="AO107" s="115">
        <f>$AU107+$AB$7*SIN(AP107)</f>
        <v>-0.10744288723418353</v>
      </c>
      <c r="AP107" s="115">
        <f>$AU107+$AB$7*SIN(AQ107)</f>
        <v>-0.10679519955849343</v>
      </c>
      <c r="AQ107" s="115">
        <f>$AU107+$AB$7*SIN(AR107)</f>
        <v>-0.10542813487161748</v>
      </c>
      <c r="AR107" s="115">
        <f>$AU107+$AB$7*SIN(AS107)</f>
        <v>-0.10254333781818774</v>
      </c>
      <c r="AS107" s="115">
        <f>$AU107+$AB$7*SIN(AT107)</f>
        <v>-9.6458582316520394E-2</v>
      </c>
      <c r="AT107" s="115">
        <f>$AU107+$AB$7*SIN(AU107)</f>
        <v>-8.3635777982814158E-2</v>
      </c>
      <c r="AU107" s="115">
        <f>RADIANS($AB$9)+$AB$18*(F107-AB$15)</f>
        <v>-5.6655941630650908E-2</v>
      </c>
      <c r="AV107" s="115"/>
    </row>
    <row r="108" spans="1:48" ht="12.95" customHeight="1">
      <c r="A108" s="38" t="s">
        <v>135</v>
      </c>
      <c r="B108" s="38" t="s">
        <v>95</v>
      </c>
      <c r="C108" s="200">
        <v>44989.472000000002</v>
      </c>
      <c r="D108" s="200" t="s">
        <v>127</v>
      </c>
      <c r="E108" s="28">
        <f>(C108-C$7)/C$8</f>
        <v>2386.4966170571929</v>
      </c>
      <c r="F108" s="28">
        <f>ROUND(2*E108,0)/2</f>
        <v>2386.5</v>
      </c>
      <c r="G108" s="9">
        <f>C108-(C$7+C$8*F108)</f>
        <v>-1.286999999138061E-3</v>
      </c>
      <c r="I108" s="2">
        <f>G108</f>
        <v>-1.286999999138061E-3</v>
      </c>
      <c r="O108" s="100">
        <f>D$11+D$12*F108+D$13*F108^2</f>
        <v>-1.2794719353530354E-2</v>
      </c>
      <c r="P108" s="15">
        <f>C108-15018.5</f>
        <v>29970.972000000002</v>
      </c>
      <c r="Q108" s="9">
        <f>SUM(H108,I108)</f>
        <v>-1.286999999138061E-3</v>
      </c>
      <c r="R108" s="2">
        <f>(O108-H108)^2</f>
        <v>1.6370484333560421E-4</v>
      </c>
      <c r="S108" s="24">
        <v>0.1</v>
      </c>
      <c r="T108" s="9">
        <f>S108*R108</f>
        <v>1.6370484333560421E-5</v>
      </c>
      <c r="Y108" s="137">
        <f>+C108-15018.5</f>
        <v>29970.972000000002</v>
      </c>
      <c r="Z108" s="16">
        <f>F108</f>
        <v>2386.5</v>
      </c>
      <c r="AA108" s="115">
        <f>AB$3+AB$4*Z108+AB$5*Z108^2+AH108</f>
        <v>-5.5778029142919509E-3</v>
      </c>
      <c r="AB108" s="115">
        <f>+G108-AA108</f>
        <v>4.29080291515389E-3</v>
      </c>
      <c r="AC108" s="147">
        <f>G108-(AB$3+AB$4*Z108+AB$5*Z108^2)</f>
        <v>1.1507719354392293E-2</v>
      </c>
      <c r="AD108" s="115">
        <f>IF(G108&lt;&gt;"",G108-AH108,9999)</f>
        <v>-8.5039164383764639E-3</v>
      </c>
      <c r="AG108" s="115">
        <f>+(G108-AA108)^2*S108</f>
        <v>1.8410989656693123E-6</v>
      </c>
      <c r="AH108" s="16">
        <f>$AB$6*($AB$11/AI108*AJ108+$AB$12)</f>
        <v>7.2169164392384029E-3</v>
      </c>
      <c r="AI108" s="16">
        <f>1+$AB$7*COS(AL108)</f>
        <v>1.4695085306370703</v>
      </c>
      <c r="AJ108" s="16">
        <f>SIN(AL108+RADIANS($AB$9))</f>
        <v>0.90171477969668123</v>
      </c>
      <c r="AK108" s="16">
        <f>$AB$7*SIN(AL108)</f>
        <v>-8.1090247728861059E-2</v>
      </c>
      <c r="AL108" s="16">
        <f>2*ATAN(AM108)</f>
        <v>-0.17102580937245862</v>
      </c>
      <c r="AM108" s="16">
        <f>SQRT((1+$AB$7)/(1-$AB$7))*TAN(AN108/2)</f>
        <v>-8.5721952644922203E-2</v>
      </c>
      <c r="AN108" s="115">
        <f>$AU108+$AB$7*SIN(AO108)</f>
        <v>-0.10200219263322713</v>
      </c>
      <c r="AO108" s="115">
        <f>$AU108+$AB$7*SIN(AP108)</f>
        <v>-0.10171090729854163</v>
      </c>
      <c r="AP108" s="115">
        <f>$AU108+$AB$7*SIN(AQ108)</f>
        <v>-0.10109639707882317</v>
      </c>
      <c r="AQ108" s="115">
        <f>$AU108+$AB$7*SIN(AR108)</f>
        <v>-9.9800120708527174E-2</v>
      </c>
      <c r="AR108" s="115">
        <f>$AU108+$AB$7*SIN(AS108)</f>
        <v>-9.7066244210902194E-2</v>
      </c>
      <c r="AS108" s="115">
        <f>$AU108+$AB$7*SIN(AT108)</f>
        <v>-9.1302796114046098E-2</v>
      </c>
      <c r="AT108" s="115">
        <f>$AU108+$AB$7*SIN(AU108)</f>
        <v>-7.9162249593512951E-2</v>
      </c>
      <c r="AU108" s="115">
        <f>RADIANS($AB$9)+$AB$18*(F108-AB$15)</f>
        <v>-5.3624552449812235E-2</v>
      </c>
      <c r="AV108" s="115"/>
    </row>
    <row r="109" spans="1:48" ht="12.95" customHeight="1">
      <c r="A109" s="38" t="s">
        <v>135</v>
      </c>
      <c r="B109" s="38" t="s">
        <v>92</v>
      </c>
      <c r="C109" s="200">
        <v>45003.339</v>
      </c>
      <c r="D109" s="200" t="s">
        <v>127</v>
      </c>
      <c r="E109" s="28">
        <f>(C109-C$7)/C$8</f>
        <v>2422.9467087935554</v>
      </c>
      <c r="F109" s="28">
        <f>ROUND(2*E109,0)/2</f>
        <v>2423</v>
      </c>
      <c r="G109" s="9">
        <f>C109-(C$7+C$8*F109)</f>
        <v>-2.0273999994969927E-2</v>
      </c>
      <c r="I109" s="2">
        <f>G109</f>
        <v>-2.0273999994969927E-2</v>
      </c>
      <c r="O109" s="100">
        <f>D$11+D$12*F109+D$13*F109^2</f>
        <v>-1.2889603793108042E-2</v>
      </c>
      <c r="P109" s="15">
        <f>C109-15018.5</f>
        <v>29984.839</v>
      </c>
      <c r="Q109" s="9">
        <f>SUM(H109,I109)</f>
        <v>-2.0273999994969927E-2</v>
      </c>
      <c r="R109" s="2">
        <f>(O109-H109)^2</f>
        <v>1.6614188594330523E-4</v>
      </c>
      <c r="S109" s="24">
        <v>0.1</v>
      </c>
      <c r="T109" s="9">
        <f>S109*R109</f>
        <v>1.6614188594330525E-5</v>
      </c>
      <c r="Y109" s="137">
        <f>+C109-15018.5</f>
        <v>29984.839</v>
      </c>
      <c r="Z109" s="16">
        <f>F109</f>
        <v>2423</v>
      </c>
      <c r="AA109" s="115">
        <f>AB$3+AB$4*Z109+AB$5*Z109^2+AH109</f>
        <v>-5.7287120528019013E-3</v>
      </c>
      <c r="AB109" s="115">
        <f>+G109-AA109</f>
        <v>-1.4545287942168025E-2</v>
      </c>
      <c r="AC109" s="147">
        <f>G109-(AB$3+AB$4*Z109+AB$5*Z109^2)</f>
        <v>-7.3843962018618845E-3</v>
      </c>
      <c r="AD109" s="115">
        <f>IF(G109&lt;&gt;"",G109-AH109,9999)</f>
        <v>-2.7434891735276069E-2</v>
      </c>
      <c r="AG109" s="115">
        <f>+(G109-AA109)^2*S109</f>
        <v>2.1156540132057853E-5</v>
      </c>
      <c r="AH109" s="16">
        <f>$AB$6*($AB$11/AI109*AJ109+$AB$12)</f>
        <v>7.160891740306141E-3</v>
      </c>
      <c r="AI109" s="16">
        <f>1+$AB$7*COS(AL109)</f>
        <v>1.4714589479712525</v>
      </c>
      <c r="AJ109" s="16">
        <f>SIN(AL109+RADIANS($AB$9))</f>
        <v>0.8901640932195517</v>
      </c>
      <c r="AK109" s="16">
        <f>$AB$7*SIN(AL109)</f>
        <v>-6.8850192414753278E-2</v>
      </c>
      <c r="AL109" s="16">
        <f>2*ATAN(AM109)</f>
        <v>-0.14501138210262476</v>
      </c>
      <c r="AM109" s="16">
        <f>SQRT((1+$AB$7)/(1-$AB$7))*TAN(AN109/2)</f>
        <v>-7.2633014755737135E-2</v>
      </c>
      <c r="AN109" s="115">
        <f>$AU109+$AB$7*SIN(AO109)</f>
        <v>-8.6448550050201828E-2</v>
      </c>
      <c r="AO109" s="115">
        <f>$AU109+$AB$7*SIN(AP109)</f>
        <v>-8.6199977316662096E-2</v>
      </c>
      <c r="AP109" s="115">
        <f>$AU109+$AB$7*SIN(AQ109)</f>
        <v>-8.5676337129800509E-2</v>
      </c>
      <c r="AQ109" s="115">
        <f>$AU109+$AB$7*SIN(AR109)</f>
        <v>-8.457332019202074E-2</v>
      </c>
      <c r="AR109" s="115">
        <f>$AU109+$AB$7*SIN(AS109)</f>
        <v>-8.2250216327624442E-2</v>
      </c>
      <c r="AS109" s="115">
        <f>$AU109+$AB$7*SIN(AT109)</f>
        <v>-7.7358882806955867E-2</v>
      </c>
      <c r="AT109" s="115">
        <f>$AU109+$AB$7*SIN(AU109)</f>
        <v>-6.7066017028343874E-2</v>
      </c>
      <c r="AU109" s="115">
        <f>RADIANS($AB$9)+$AB$18*(F109-AB$15)</f>
        <v>-4.5428574294211987E-2</v>
      </c>
      <c r="AV109" s="115"/>
    </row>
    <row r="110" spans="1:48" ht="12.95" customHeight="1">
      <c r="A110" s="38" t="s">
        <v>135</v>
      </c>
      <c r="B110" s="38" t="s">
        <v>95</v>
      </c>
      <c r="C110" s="200">
        <v>45015.343999999997</v>
      </c>
      <c r="D110" s="200" t="s">
        <v>127</v>
      </c>
      <c r="E110" s="28">
        <f>(C110-C$7)/C$8</f>
        <v>2454.5024419222054</v>
      </c>
      <c r="F110" s="28">
        <f>ROUND(2*E110,0)/2</f>
        <v>2454.5</v>
      </c>
      <c r="G110" s="9">
        <f>C110-(C$7+C$8*F110)</f>
        <v>9.290000016335398E-4</v>
      </c>
      <c r="I110" s="2">
        <f>G110</f>
        <v>9.290000016335398E-4</v>
      </c>
      <c r="O110" s="100">
        <f>D$11+D$12*F110+D$13*F110^2</f>
        <v>-1.2971240852117528E-2</v>
      </c>
      <c r="P110" s="15">
        <f>C110-15018.5</f>
        <v>29996.843999999997</v>
      </c>
      <c r="Q110" s="9">
        <f>SUM(H110,I110)</f>
        <v>9.290000016335398E-4</v>
      </c>
      <c r="R110" s="2">
        <f>(O110-H110)^2</f>
        <v>1.6825308924364266E-4</v>
      </c>
      <c r="S110" s="24">
        <v>0.1</v>
      </c>
      <c r="T110" s="9">
        <f>S110*R110</f>
        <v>1.6825308924364265E-5</v>
      </c>
      <c r="Y110" s="137">
        <f>+C110-15018.5</f>
        <v>29996.843999999997</v>
      </c>
      <c r="Z110" s="16">
        <f>F110</f>
        <v>2454.5</v>
      </c>
      <c r="AA110" s="115">
        <f>AB$3+AB$4*Z110+AB$5*Z110^2+AH110</f>
        <v>-5.8601470657887299E-3</v>
      </c>
      <c r="AB110" s="115">
        <f>+G110-AA110</f>
        <v>6.7891470674222697E-3</v>
      </c>
      <c r="AC110" s="147">
        <f>G110-(AB$3+AB$4*Z110+AB$5*Z110^2)</f>
        <v>1.3900240853751068E-2</v>
      </c>
      <c r="AD110" s="115">
        <f>IF(G110&lt;&gt;"",G110-AH110,9999)</f>
        <v>-6.182093784695258E-3</v>
      </c>
      <c r="AG110" s="115">
        <f>+(G110-AA110)^2*S110</f>
        <v>4.6092517903088408E-6</v>
      </c>
      <c r="AH110" s="16">
        <f>$AB$6*($AB$11/AI110*AJ110+$AB$12)</f>
        <v>7.1110937863287978E-3</v>
      </c>
      <c r="AI110" s="16">
        <f>1+$AB$7*COS(AL110)</f>
        <v>1.4728886682920952</v>
      </c>
      <c r="AJ110" s="16">
        <f>SIN(AL110+RADIANS($AB$9))</f>
        <v>0.87968729618685437</v>
      </c>
      <c r="AK110" s="16">
        <f>$AB$7*SIN(AL110)</f>
        <v>-5.8225389810953772E-2</v>
      </c>
      <c r="AL110" s="16">
        <f>2*ATAN(AM110)</f>
        <v>-0.12251044252116096</v>
      </c>
      <c r="AM110" s="16">
        <f>SQRT((1+$AB$7)/(1-$AB$7))*TAN(AN110/2)</f>
        <v>-6.1331950414553402E-2</v>
      </c>
      <c r="AN110" s="115">
        <f>$AU110+$AB$7*SIN(AO110)</f>
        <v>-7.301095438471511E-2</v>
      </c>
      <c r="AO110" s="115">
        <f>$AU110+$AB$7*SIN(AP110)</f>
        <v>-7.2799963321785829E-2</v>
      </c>
      <c r="AP110" s="115">
        <f>$AU110+$AB$7*SIN(AQ110)</f>
        <v>-7.2355963606610604E-2</v>
      </c>
      <c r="AQ110" s="115">
        <f>$AU110+$AB$7*SIN(AR110)</f>
        <v>-7.1421677955891077E-2</v>
      </c>
      <c r="AR110" s="115">
        <f>$AU110+$AB$7*SIN(AS110)</f>
        <v>-6.9455911908181289E-2</v>
      </c>
      <c r="AS110" s="115">
        <f>$AU110+$AB$7*SIN(AT110)</f>
        <v>-6.53207475235935E-2</v>
      </c>
      <c r="AT110" s="115">
        <f>$AU110+$AB$7*SIN(AU110)</f>
        <v>-5.6625624556363593E-2</v>
      </c>
      <c r="AU110" s="115">
        <f>RADIANS($AB$9)+$AB$18*(F110-AB$15)</f>
        <v>-3.835533287225612E-2</v>
      </c>
      <c r="AV110" s="115"/>
    </row>
    <row r="111" spans="1:48" ht="12.95" customHeight="1">
      <c r="A111" s="38" t="s">
        <v>135</v>
      </c>
      <c r="B111" s="38" t="s">
        <v>92</v>
      </c>
      <c r="C111" s="200">
        <v>45022.37</v>
      </c>
      <c r="D111" s="200" t="s">
        <v>127</v>
      </c>
      <c r="E111" s="28">
        <f>(C111-C$7)/C$8</f>
        <v>2472.9706285912694</v>
      </c>
      <c r="F111" s="28">
        <f>ROUND(2*E111,0)/2</f>
        <v>2473</v>
      </c>
      <c r="G111" s="9">
        <f>C111-(C$7+C$8*F111)</f>
        <v>-1.1173999992024619E-2</v>
      </c>
      <c r="I111" s="2">
        <f>G111</f>
        <v>-1.1173999992024619E-2</v>
      </c>
      <c r="O111" s="100">
        <f>D$11+D$12*F111+D$13*F111^2</f>
        <v>-1.301907867728606E-2</v>
      </c>
      <c r="P111" s="15">
        <f>C111-15018.5</f>
        <v>30003.870000000003</v>
      </c>
      <c r="Q111" s="9">
        <f>SUM(H111,I111)</f>
        <v>-1.1173999992024619E-2</v>
      </c>
      <c r="R111" s="2">
        <f>(O111-H111)^2</f>
        <v>1.6949640960536456E-4</v>
      </c>
      <c r="S111" s="24">
        <v>0.1</v>
      </c>
      <c r="T111" s="9">
        <f>S111*R111</f>
        <v>1.6949640960536457E-5</v>
      </c>
      <c r="Y111" s="137">
        <f>+C111-15018.5</f>
        <v>30003.870000000003</v>
      </c>
      <c r="Z111" s="16">
        <f>F111</f>
        <v>2473</v>
      </c>
      <c r="AA111" s="115">
        <f>AB$3+AB$4*Z111+AB$5*Z111^2+AH111</f>
        <v>-5.9378510625332651E-3</v>
      </c>
      <c r="AB111" s="115">
        <f>+G111-AA111</f>
        <v>-5.236148929491354E-3</v>
      </c>
      <c r="AC111" s="147">
        <f>G111-(AB$3+AB$4*Z111+AB$5*Z111^2)</f>
        <v>1.8450786852614413E-3</v>
      </c>
      <c r="AD111" s="115">
        <f>IF(G111&lt;&gt;"",G111-AH111,9999)</f>
        <v>-1.8255227606777415E-2</v>
      </c>
      <c r="AG111" s="115">
        <f>+(G111-AA111)^2*S111</f>
        <v>2.7417255611813453E-6</v>
      </c>
      <c r="AH111" s="16">
        <f>$AB$6*($AB$11/AI111*AJ111+$AB$12)</f>
        <v>7.0812276147527954E-3</v>
      </c>
      <c r="AI111" s="16">
        <f>1+$AB$7*COS(AL111)</f>
        <v>1.473617764739958</v>
      </c>
      <c r="AJ111" s="16">
        <f>SIN(AL111+RADIANS($AB$9))</f>
        <v>0.87331722731426176</v>
      </c>
      <c r="AK111" s="16">
        <f>$AB$7*SIN(AL111)</f>
        <v>-5.1962501291167064E-2</v>
      </c>
      <c r="AL111" s="16">
        <f>2*ATAN(AM111)</f>
        <v>-0.10927694108549535</v>
      </c>
      <c r="AM111" s="16">
        <f>SQRT((1+$AB$7)/(1-$AB$7))*TAN(AN111/2)</f>
        <v>-5.4692907428875753E-2</v>
      </c>
      <c r="AN111" s="115">
        <f>$AU111+$AB$7*SIN(AO111)</f>
        <v>-6.5113607960365638E-2</v>
      </c>
      <c r="AO111" s="115">
        <f>$AU111+$AB$7*SIN(AP111)</f>
        <v>-6.4924958009219658E-2</v>
      </c>
      <c r="AP111" s="115">
        <f>$AU111+$AB$7*SIN(AQ111)</f>
        <v>-6.4528186146305178E-2</v>
      </c>
      <c r="AQ111" s="115">
        <f>$AU111+$AB$7*SIN(AR111)</f>
        <v>-6.3693721774182005E-2</v>
      </c>
      <c r="AR111" s="115">
        <f>$AU111+$AB$7*SIN(AS111)</f>
        <v>-6.1938875639695287E-2</v>
      </c>
      <c r="AS111" s="115">
        <f>$AU111+$AB$7*SIN(AT111)</f>
        <v>-5.8249118943884584E-2</v>
      </c>
      <c r="AT111" s="115">
        <f>$AU111+$AB$7*SIN(AU111)</f>
        <v>-5.0493528621136992E-2</v>
      </c>
      <c r="AU111" s="115">
        <f>RADIANS($AB$9)+$AB$18*(F111-AB$15)</f>
        <v>-3.4201206957773511E-2</v>
      </c>
      <c r="AV111" s="115"/>
    </row>
    <row r="112" spans="1:48" ht="12.95" customHeight="1">
      <c r="A112" s="38" t="s">
        <v>133</v>
      </c>
      <c r="B112" s="38" t="s">
        <v>92</v>
      </c>
      <c r="C112" s="200">
        <v>45038.345000000001</v>
      </c>
      <c r="D112" s="200" t="s">
        <v>126</v>
      </c>
      <c r="E112" s="28">
        <f>(C112-C$7)/C$8</f>
        <v>2514.9617020381875</v>
      </c>
      <c r="F112" s="28">
        <f>ROUND(2*E112,0)/2</f>
        <v>2515</v>
      </c>
      <c r="G112" s="9">
        <f>C112-(C$7+C$8*F112)</f>
        <v>-1.4569999999366701E-2</v>
      </c>
      <c r="H112" s="2">
        <f>G112</f>
        <v>-1.4569999999366701E-2</v>
      </c>
      <c r="O112" s="100">
        <f>D$11+D$12*F112+D$13*F112^2</f>
        <v>-1.3127387479677418E-2</v>
      </c>
      <c r="P112" s="15">
        <f>C112-15018.5</f>
        <v>30019.845000000001</v>
      </c>
      <c r="Q112" s="9">
        <f>SUM(H112,I112)</f>
        <v>-1.4569999999366701E-2</v>
      </c>
      <c r="R112" s="2">
        <f>(O112-H112)^2</f>
        <v>2.0811308819642597E-6</v>
      </c>
      <c r="S112" s="24">
        <v>0.1</v>
      </c>
      <c r="T112" s="9">
        <f>S112*R112</f>
        <v>2.0811308819642599E-7</v>
      </c>
      <c r="Y112" s="137">
        <f>+C112-15018.5</f>
        <v>30019.845000000001</v>
      </c>
      <c r="Z112" s="16">
        <f>F112</f>
        <v>2515</v>
      </c>
      <c r="AA112" s="115">
        <f>AB$3+AB$4*Z112+AB$5*Z112^2+AH112</f>
        <v>-6.1156491391490004E-3</v>
      </c>
      <c r="AB112" s="115">
        <f>+G112-AA112</f>
        <v>-8.4543508602177003E-3</v>
      </c>
      <c r="AC112" s="147">
        <f>G112-(AB$3+AB$4*Z112+AB$5*Z112^2)</f>
        <v>-1.4426125196892823E-3</v>
      </c>
      <c r="AD112" s="115">
        <f>IF(G112&lt;&gt;"",G112-AH112,9999)</f>
        <v>-2.1581738339895119E-2</v>
      </c>
      <c r="AG112" s="115">
        <f>+(G112-AA112)^2*S112</f>
        <v>7.1476048467663768E-6</v>
      </c>
      <c r="AH112" s="16">
        <f>$AB$6*($AB$11/AI112*AJ112+$AB$12)</f>
        <v>7.011738340528418E-3</v>
      </c>
      <c r="AI112" s="16">
        <f>1+$AB$7*COS(AL112)</f>
        <v>1.4749665396678389</v>
      </c>
      <c r="AJ112" s="16">
        <f>SIN(AL112+RADIANS($AB$9))</f>
        <v>0.85826773193951855</v>
      </c>
      <c r="AK112" s="16">
        <f>$AB$7*SIN(AL112)</f>
        <v>-3.7691840147014113E-2</v>
      </c>
      <c r="AL112" s="16">
        <f>2*ATAN(AM112)</f>
        <v>-7.9190875751785503E-2</v>
      </c>
      <c r="AM112" s="16">
        <f>SQRT((1+$AB$7)/(1-$AB$7))*TAN(AN112/2)</f>
        <v>-3.9616143419523082E-2</v>
      </c>
      <c r="AN112" s="115">
        <f>$AU112+$AB$7*SIN(AO112)</f>
        <v>-4.7172172940663504E-2</v>
      </c>
      <c r="AO112" s="115">
        <f>$AU112+$AB$7*SIN(AP112)</f>
        <v>-4.7034858251708625E-2</v>
      </c>
      <c r="AP112" s="115">
        <f>$AU112+$AB$7*SIN(AQ112)</f>
        <v>-4.6746343244619175E-2</v>
      </c>
      <c r="AQ112" s="115">
        <f>$AU112+$AB$7*SIN(AR112)</f>
        <v>-4.6140150477472198E-2</v>
      </c>
      <c r="AR112" s="115">
        <f>$AU112+$AB$7*SIN(AS112)</f>
        <v>-4.4866546707059363E-2</v>
      </c>
      <c r="AS112" s="115">
        <f>$AU112+$AB$7*SIN(AT112)</f>
        <v>-4.219095511918082E-2</v>
      </c>
      <c r="AT112" s="115">
        <f>$AU112+$AB$7*SIN(AU112)</f>
        <v>-3.6571023491605639E-2</v>
      </c>
      <c r="AU112" s="115">
        <f>RADIANS($AB$9)+$AB$18*(F112-AB$15)</f>
        <v>-2.4770218395165244E-2</v>
      </c>
      <c r="AV112" s="115"/>
    </row>
    <row r="113" spans="1:48" ht="12.95" customHeight="1">
      <c r="A113" s="38" t="s">
        <v>135</v>
      </c>
      <c r="B113" s="38" t="s">
        <v>92</v>
      </c>
      <c r="C113" s="200">
        <v>45075.618999999999</v>
      </c>
      <c r="D113" s="200" t="s">
        <v>127</v>
      </c>
      <c r="E113" s="28">
        <f>(C113-C$7)/C$8</f>
        <v>2612.9382448651331</v>
      </c>
      <c r="F113" s="28">
        <f>ROUND(2*E113,0)/2</f>
        <v>2613</v>
      </c>
      <c r="G113" s="9">
        <f>C113-(C$7+C$8*F113)</f>
        <v>-2.3494000000937376E-2</v>
      </c>
      <c r="I113" s="2">
        <f>G113</f>
        <v>-2.3494000000937376E-2</v>
      </c>
      <c r="O113" s="100">
        <f>D$11+D$12*F113+D$13*F113^2</f>
        <v>-1.3378509836301405E-2</v>
      </c>
      <c r="P113" s="15">
        <f>C113-15018.5</f>
        <v>30057.118999999999</v>
      </c>
      <c r="Q113" s="9">
        <f>SUM(H113,I113)</f>
        <v>-2.3494000000937376E-2</v>
      </c>
      <c r="R113" s="2">
        <f>(O113-H113)^2</f>
        <v>1.7898452544001345E-4</v>
      </c>
      <c r="S113" s="24">
        <v>0.1</v>
      </c>
      <c r="T113" s="9">
        <f>S113*R113</f>
        <v>1.7898452544001344E-5</v>
      </c>
      <c r="Y113" s="137">
        <f>+C113-15018.5</f>
        <v>30057.118999999999</v>
      </c>
      <c r="Z113" s="16">
        <f>F113</f>
        <v>2613</v>
      </c>
      <c r="AA113" s="115">
        <f>AB$3+AB$4*Z113+AB$5*Z113^2+AH113</f>
        <v>-6.5378291518036575E-3</v>
      </c>
      <c r="AB113" s="115">
        <f>+G113-AA113</f>
        <v>-1.6956170849133718E-2</v>
      </c>
      <c r="AC113" s="147">
        <f>G113-(AB$3+AB$4*Z113+AB$5*Z113^2)</f>
        <v>-1.0115490164635971E-2</v>
      </c>
      <c r="AD113" s="115">
        <f>IF(G113&lt;&gt;"",G113-AH113,9999)</f>
        <v>-3.0334680685435125E-2</v>
      </c>
      <c r="AG113" s="115">
        <f>+(G113-AA113)^2*S113</f>
        <v>2.8751172986501208E-5</v>
      </c>
      <c r="AH113" s="16">
        <f>$AB$6*($AB$11/AI113*AJ113+$AB$12)</f>
        <v>6.8406806844977476E-3</v>
      </c>
      <c r="AI113" s="16">
        <f>1+$AB$7*COS(AL113)</f>
        <v>1.4764411110372411</v>
      </c>
      <c r="AJ113" s="16">
        <f>SIN(AL113+RADIANS($AB$9))</f>
        <v>0.82007264304245875</v>
      </c>
      <c r="AK113" s="16">
        <f>$AB$7*SIN(AL113)</f>
        <v>-4.2138262076398579E-3</v>
      </c>
      <c r="AL113" s="16">
        <f>2*ATAN(AM113)</f>
        <v>-8.8441493447828871E-3</v>
      </c>
      <c r="AM113" s="16">
        <f>SQRT((1+$AB$7)/(1-$AB$7))*TAN(AN113/2)</f>
        <v>-4.4221034967968963E-3</v>
      </c>
      <c r="AN113" s="115">
        <f>$AU113+$AB$7*SIN(AO113)</f>
        <v>-5.266500495907005E-3</v>
      </c>
      <c r="AO113" s="115">
        <f>$AU113+$AB$7*SIN(AP113)</f>
        <v>-5.2510912083743224E-3</v>
      </c>
      <c r="AP113" s="115">
        <f>$AU113+$AB$7*SIN(AQ113)</f>
        <v>-5.2187495492139625E-3</v>
      </c>
      <c r="AQ113" s="115">
        <f>$AU113+$AB$7*SIN(AR113)</f>
        <v>-5.1508695358062195E-3</v>
      </c>
      <c r="AR113" s="115">
        <f>$AU113+$AB$7*SIN(AS113)</f>
        <v>-5.008400229787038E-3</v>
      </c>
      <c r="AS113" s="115">
        <f>$AU113+$AB$7*SIN(AT113)</f>
        <v>-4.7093802394867872E-3</v>
      </c>
      <c r="AT113" s="115">
        <f>$AU113+$AB$7*SIN(AU113)</f>
        <v>-4.0817870648971726E-3</v>
      </c>
      <c r="AU113" s="115">
        <f>RADIANS($AB$9)+$AB$18*(F113-AB$15)</f>
        <v>-2.7645784157455111E-3</v>
      </c>
      <c r="AV113" s="115"/>
    </row>
    <row r="114" spans="1:48" ht="12.95" customHeight="1">
      <c r="A114" s="38" t="s">
        <v>135</v>
      </c>
      <c r="B114" s="38" t="s">
        <v>92</v>
      </c>
      <c r="C114" s="200">
        <v>45075.623</v>
      </c>
      <c r="D114" s="200" t="s">
        <v>127</v>
      </c>
      <c r="E114" s="28">
        <f>(C114-C$7)/C$8</f>
        <v>2612.9487590619296</v>
      </c>
      <c r="F114" s="28">
        <f>ROUND(2*E114,0)/2</f>
        <v>2613</v>
      </c>
      <c r="G114" s="9">
        <f>C114-(C$7+C$8*F114)</f>
        <v>-1.9494000000122469E-2</v>
      </c>
      <c r="I114" s="2">
        <f>G114</f>
        <v>-1.9494000000122469E-2</v>
      </c>
      <c r="O114" s="100">
        <f>D$11+D$12*F114+D$13*F114^2</f>
        <v>-1.3378509836301405E-2</v>
      </c>
      <c r="P114" s="15">
        <f>C114-15018.5</f>
        <v>30057.123</v>
      </c>
      <c r="Q114" s="9">
        <f>SUM(H114,I114)</f>
        <v>-1.9494000000122469E-2</v>
      </c>
      <c r="R114" s="2">
        <f>(O114-H114)^2</f>
        <v>1.7898452544001345E-4</v>
      </c>
      <c r="S114" s="24">
        <v>0.1</v>
      </c>
      <c r="T114" s="9">
        <f>S114*R114</f>
        <v>1.7898452544001344E-5</v>
      </c>
      <c r="Y114" s="137">
        <f>+C114-15018.5</f>
        <v>30057.123</v>
      </c>
      <c r="Z114" s="16">
        <f>F114</f>
        <v>2613</v>
      </c>
      <c r="AA114" s="115">
        <f>AB$3+AB$4*Z114+AB$5*Z114^2+AH114</f>
        <v>-6.5378291518036575E-3</v>
      </c>
      <c r="AB114" s="115">
        <f>+G114-AA114</f>
        <v>-1.2956170848318811E-2</v>
      </c>
      <c r="AC114" s="147">
        <f>G114-(AB$3+AB$4*Z114+AB$5*Z114^2)</f>
        <v>-6.1154901638210638E-3</v>
      </c>
      <c r="AD114" s="115">
        <f>IF(G114&lt;&gt;"",G114-AH114,9999)</f>
        <v>-2.6334680684620217E-2</v>
      </c>
      <c r="AG114" s="115">
        <f>+(G114-AA114)^2*S114</f>
        <v>1.678623630508262E-5</v>
      </c>
      <c r="AH114" s="16">
        <f>$AB$6*($AB$11/AI114*AJ114+$AB$12)</f>
        <v>6.8406806844977476E-3</v>
      </c>
      <c r="AI114" s="16">
        <f>1+$AB$7*COS(AL114)</f>
        <v>1.4764411110372411</v>
      </c>
      <c r="AJ114" s="16">
        <f>SIN(AL114+RADIANS($AB$9))</f>
        <v>0.82007264304245875</v>
      </c>
      <c r="AK114" s="16">
        <f>$AB$7*SIN(AL114)</f>
        <v>-4.2138262076398579E-3</v>
      </c>
      <c r="AL114" s="16">
        <f>2*ATAN(AM114)</f>
        <v>-8.8441493447828871E-3</v>
      </c>
      <c r="AM114" s="16">
        <f>SQRT((1+$AB$7)/(1-$AB$7))*TAN(AN114/2)</f>
        <v>-4.4221034967968963E-3</v>
      </c>
      <c r="AN114" s="115">
        <f>$AU114+$AB$7*SIN(AO114)</f>
        <v>-5.266500495907005E-3</v>
      </c>
      <c r="AO114" s="115">
        <f>$AU114+$AB$7*SIN(AP114)</f>
        <v>-5.2510912083743224E-3</v>
      </c>
      <c r="AP114" s="115">
        <f>$AU114+$AB$7*SIN(AQ114)</f>
        <v>-5.2187495492139625E-3</v>
      </c>
      <c r="AQ114" s="115">
        <f>$AU114+$AB$7*SIN(AR114)</f>
        <v>-5.1508695358062195E-3</v>
      </c>
      <c r="AR114" s="115">
        <f>$AU114+$AB$7*SIN(AS114)</f>
        <v>-5.008400229787038E-3</v>
      </c>
      <c r="AS114" s="115">
        <f>$AU114+$AB$7*SIN(AT114)</f>
        <v>-4.7093802394867872E-3</v>
      </c>
      <c r="AT114" s="115">
        <f>$AU114+$AB$7*SIN(AU114)</f>
        <v>-4.0817870648971726E-3</v>
      </c>
      <c r="AU114" s="115">
        <f>RADIANS($AB$9)+$AB$18*(F114-AB$15)</f>
        <v>-2.7645784157455111E-3</v>
      </c>
      <c r="AV114" s="115"/>
    </row>
    <row r="115" spans="1:48" ht="12.95" customHeight="1">
      <c r="A115" s="38" t="s">
        <v>135</v>
      </c>
      <c r="B115" s="38" t="s">
        <v>92</v>
      </c>
      <c r="C115" s="200">
        <v>45169.584000000003</v>
      </c>
      <c r="D115" s="200" t="s">
        <v>127</v>
      </c>
      <c r="E115" s="28">
        <f>(C115-C$7)/C$8</f>
        <v>2859.9298703073964</v>
      </c>
      <c r="F115" s="28">
        <f>ROUND(2*E115,0)/2</f>
        <v>2860</v>
      </c>
      <c r="G115" s="9">
        <f>C115-(C$7+C$8*F115)</f>
        <v>-2.667999999539461E-2</v>
      </c>
      <c r="I115" s="2">
        <f>G115</f>
        <v>-2.667999999539461E-2</v>
      </c>
      <c r="O115" s="100">
        <f>D$11+D$12*F115+D$13*F115^2</f>
        <v>-1.4001514354397964E-2</v>
      </c>
      <c r="P115" s="15">
        <f>C115-15018.5</f>
        <v>30151.084000000003</v>
      </c>
      <c r="Q115" s="9">
        <f>SUM(H115,I115)</f>
        <v>-2.667999999539461E-2</v>
      </c>
      <c r="R115" s="2">
        <f>(O115-H115)^2</f>
        <v>1.9604240421641222E-4</v>
      </c>
      <c r="S115" s="24">
        <v>0.1</v>
      </c>
      <c r="T115" s="9">
        <f>S115*R115</f>
        <v>1.9604240421641225E-5</v>
      </c>
      <c r="Y115" s="137">
        <f>+C115-15018.5</f>
        <v>30151.084000000003</v>
      </c>
      <c r="Z115" s="16">
        <f>F115</f>
        <v>2860</v>
      </c>
      <c r="AA115" s="115">
        <f>AB$3+AB$4*Z115+AB$5*Z115^2+AH115</f>
        <v>-7.6440001133480564E-3</v>
      </c>
      <c r="AB115" s="115">
        <f>+G115-AA115</f>
        <v>-1.9035999882046552E-2</v>
      </c>
      <c r="AC115" s="147">
        <f>G115-(AB$3+AB$4*Z115+AB$5*Z115^2)</f>
        <v>-1.2678485640996646E-2</v>
      </c>
      <c r="AD115" s="115">
        <f>IF(G115&lt;&gt;"",G115-AH115,9999)</f>
        <v>-3.3037514236444521E-2</v>
      </c>
      <c r="AG115" s="115">
        <f>+(G115-AA115)^2*S115</f>
        <v>3.6236929150927635E-5</v>
      </c>
      <c r="AH115" s="16">
        <f>$AB$6*($AB$11/AI115*AJ115+$AB$12)</f>
        <v>6.3575142410499073E-3</v>
      </c>
      <c r="AI115" s="16">
        <f>1+$AB$7*COS(AL115)</f>
        <v>1.4697445498723429</v>
      </c>
      <c r="AJ115" s="16">
        <f>SIN(AL115+RADIANS($AB$9))</f>
        <v>0.70654465686373569</v>
      </c>
      <c r="AK115" s="16">
        <f>$AB$7*SIN(AL115)</f>
        <v>7.9711645842616405E-2</v>
      </c>
      <c r="AL115" s="16">
        <f>2*ATAN(AM115)</f>
        <v>0.16809028342132762</v>
      </c>
      <c r="AM115" s="16">
        <f>SQRT((1+$AB$7)/(1-$AB$7))*TAN(AN115/2)</f>
        <v>8.4243589120770457E-2</v>
      </c>
      <c r="AN115" s="115">
        <f>$AU115+$AB$7*SIN(AO115)</f>
        <v>0.10024603019349211</v>
      </c>
      <c r="AO115" s="115">
        <f>$AU115+$AB$7*SIN(AP115)</f>
        <v>9.9959521059419243E-2</v>
      </c>
      <c r="AP115" s="115">
        <f>$AU115+$AB$7*SIN(AQ115)</f>
        <v>9.9355193415047338E-2</v>
      </c>
      <c r="AQ115" s="115">
        <f>$AU115+$AB$7*SIN(AR115)</f>
        <v>9.8080617019906044E-2</v>
      </c>
      <c r="AR115" s="115">
        <f>$AU115+$AB$7*SIN(AS115)</f>
        <v>9.5392952672725934E-2</v>
      </c>
      <c r="AS115" s="115">
        <f>$AU115+$AB$7*SIN(AT115)</f>
        <v>8.9727789129277841E-2</v>
      </c>
      <c r="AT115" s="115">
        <f>$AU115+$AB$7*SIN(AU115)</f>
        <v>7.7795765311000756E-2</v>
      </c>
      <c r="AU115" s="115">
        <f>RADIANS($AB$9)+$AB$18*(F115-AB$15)</f>
        <v>5.2698616226260597E-2</v>
      </c>
      <c r="AV115" s="115"/>
    </row>
    <row r="116" spans="1:48" ht="12.95" customHeight="1">
      <c r="A116" s="38" t="s">
        <v>135</v>
      </c>
      <c r="B116" s="38" t="s">
        <v>92</v>
      </c>
      <c r="C116" s="200">
        <v>45169.612000000001</v>
      </c>
      <c r="D116" s="200" t="s">
        <v>127</v>
      </c>
      <c r="E116" s="28">
        <f>(C116-C$7)/C$8</f>
        <v>2860.0034696849521</v>
      </c>
      <c r="F116" s="28">
        <f>ROUND(2*E116,0)/2</f>
        <v>2860</v>
      </c>
      <c r="G116" s="9">
        <f>C116-(C$7+C$8*F116)</f>
        <v>1.3200000030337833E-3</v>
      </c>
      <c r="I116" s="2">
        <f>G116</f>
        <v>1.3200000030337833E-3</v>
      </c>
      <c r="O116" s="100">
        <f>D$11+D$12*F116+D$13*F116^2</f>
        <v>-1.4001514354397964E-2</v>
      </c>
      <c r="P116" s="15">
        <f>C116-15018.5</f>
        <v>30151.112000000001</v>
      </c>
      <c r="Q116" s="9">
        <f>SUM(H116,I116)</f>
        <v>1.3200000030337833E-3</v>
      </c>
      <c r="R116" s="2">
        <f>(O116-H116)^2</f>
        <v>1.9604240421641222E-4</v>
      </c>
      <c r="S116" s="24">
        <v>0.1</v>
      </c>
      <c r="T116" s="9">
        <f>S116*R116</f>
        <v>1.9604240421641225E-5</v>
      </c>
      <c r="Y116" s="137">
        <f>+C116-15018.5</f>
        <v>30151.112000000001</v>
      </c>
      <c r="Z116" s="16">
        <f>F116</f>
        <v>2860</v>
      </c>
      <c r="AA116" s="115">
        <f>AB$3+AB$4*Z116+AB$5*Z116^2+AH116</f>
        <v>-7.6440001133480564E-3</v>
      </c>
      <c r="AB116" s="115">
        <f>+G116-AA116</f>
        <v>8.9640001163818397E-3</v>
      </c>
      <c r="AC116" s="147">
        <f>G116-(AB$3+AB$4*Z116+AB$5*Z116^2)</f>
        <v>1.5321514357431747E-2</v>
      </c>
      <c r="AD116" s="115">
        <f>IF(G116&lt;&gt;"",G116-AH116,9999)</f>
        <v>-5.0375142380161241E-3</v>
      </c>
      <c r="AG116" s="115">
        <f>+(G116-AA116)^2*S116</f>
        <v>8.0353298086493631E-6</v>
      </c>
      <c r="AH116" s="16">
        <f>$AB$6*($AB$11/AI116*AJ116+$AB$12)</f>
        <v>6.3575142410499073E-3</v>
      </c>
      <c r="AI116" s="16">
        <f>1+$AB$7*COS(AL116)</f>
        <v>1.4697445498723429</v>
      </c>
      <c r="AJ116" s="16">
        <f>SIN(AL116+RADIANS($AB$9))</f>
        <v>0.70654465686373569</v>
      </c>
      <c r="AK116" s="16">
        <f>$AB$7*SIN(AL116)</f>
        <v>7.9711645842616405E-2</v>
      </c>
      <c r="AL116" s="16">
        <f>2*ATAN(AM116)</f>
        <v>0.16809028342132762</v>
      </c>
      <c r="AM116" s="16">
        <f>SQRT((1+$AB$7)/(1-$AB$7))*TAN(AN116/2)</f>
        <v>8.4243589120770457E-2</v>
      </c>
      <c r="AN116" s="115">
        <f>$AU116+$AB$7*SIN(AO116)</f>
        <v>0.10024603019349211</v>
      </c>
      <c r="AO116" s="115">
        <f>$AU116+$AB$7*SIN(AP116)</f>
        <v>9.9959521059419243E-2</v>
      </c>
      <c r="AP116" s="115">
        <f>$AU116+$AB$7*SIN(AQ116)</f>
        <v>9.9355193415047338E-2</v>
      </c>
      <c r="AQ116" s="115">
        <f>$AU116+$AB$7*SIN(AR116)</f>
        <v>9.8080617019906044E-2</v>
      </c>
      <c r="AR116" s="115">
        <f>$AU116+$AB$7*SIN(AS116)</f>
        <v>9.5392952672725934E-2</v>
      </c>
      <c r="AS116" s="115">
        <f>$AU116+$AB$7*SIN(AT116)</f>
        <v>8.9727789129277841E-2</v>
      </c>
      <c r="AT116" s="115">
        <f>$AU116+$AB$7*SIN(AU116)</f>
        <v>7.7795765311000756E-2</v>
      </c>
      <c r="AU116" s="115">
        <f>RADIANS($AB$9)+$AB$18*(F116-AB$15)</f>
        <v>5.2698616226260597E-2</v>
      </c>
      <c r="AV116" s="115"/>
    </row>
    <row r="117" spans="1:48" ht="12.95" customHeight="1">
      <c r="A117" s="38" t="s">
        <v>135</v>
      </c>
      <c r="B117" s="38" t="s">
        <v>95</v>
      </c>
      <c r="C117" s="200">
        <v>45173.584999999999</v>
      </c>
      <c r="D117" s="200" t="s">
        <v>127</v>
      </c>
      <c r="E117" s="28">
        <f>(C117-C$7)/C$8</f>
        <v>2870.4466956508072</v>
      </c>
      <c r="F117" s="28">
        <f>ROUND(2*E117,0)/2</f>
        <v>2870.5</v>
      </c>
      <c r="G117" s="9">
        <f>C117-(C$7+C$8*F117)</f>
        <v>-2.0278999996662606E-2</v>
      </c>
      <c r="I117" s="2">
        <f>G117</f>
        <v>-2.0278999996662606E-2</v>
      </c>
      <c r="O117" s="100">
        <f>D$11+D$12*F117+D$13*F117^2</f>
        <v>-1.4027683404217959E-2</v>
      </c>
      <c r="P117" s="15">
        <f>C117-15018.5</f>
        <v>30155.084999999999</v>
      </c>
      <c r="Q117" s="9">
        <f>SUM(H117,I117)</f>
        <v>-2.0278999996662606E-2</v>
      </c>
      <c r="R117" s="2">
        <f>(O117-H117)^2</f>
        <v>1.9677590168897194E-4</v>
      </c>
      <c r="S117" s="24">
        <v>0.1</v>
      </c>
      <c r="T117" s="9">
        <f>S117*R117</f>
        <v>1.9677590168897196E-5</v>
      </c>
      <c r="Y117" s="137">
        <f>+C117-15018.5</f>
        <v>30155.084999999999</v>
      </c>
      <c r="Z117" s="16">
        <f>F117</f>
        <v>2870.5</v>
      </c>
      <c r="AA117" s="115">
        <f>AB$3+AB$4*Z117+AB$5*Z117^2+AH117</f>
        <v>-7.6922466225164826E-3</v>
      </c>
      <c r="AB117" s="115">
        <f>+G117-AA117</f>
        <v>-1.2586753374146123E-2</v>
      </c>
      <c r="AC117" s="147">
        <f>G117-(AB$3+AB$4*Z117+AB$5*Z117^2)</f>
        <v>-6.251316592444647E-3</v>
      </c>
      <c r="AD117" s="115">
        <f>IF(G117&lt;&gt;"",G117-AH117,9999)</f>
        <v>-2.661443677836408E-2</v>
      </c>
      <c r="AG117" s="115">
        <f>+(G117-AA117)^2*S117</f>
        <v>1.5842636050157881E-5</v>
      </c>
      <c r="AH117" s="16">
        <f>$AB$6*($AB$11/AI117*AJ117+$AB$12)</f>
        <v>6.335436781701476E-3</v>
      </c>
      <c r="AI117" s="16">
        <f>1+$AB$7*COS(AL117)</f>
        <v>1.4691357526786692</v>
      </c>
      <c r="AJ117" s="16">
        <f>SIN(AL117+RADIANS($AB$9))</f>
        <v>0.70123656198385287</v>
      </c>
      <c r="AK117" s="16">
        <f>$AB$7*SIN(AL117)</f>
        <v>8.3219794378064413E-2</v>
      </c>
      <c r="AL117" s="16">
        <f>2*ATAN(AM117)</f>
        <v>0.17556329611439639</v>
      </c>
      <c r="AM117" s="16">
        <f>SQRT((1+$AB$7)/(1-$AB$7))*TAN(AN117/2)</f>
        <v>8.8007815795685243E-2</v>
      </c>
      <c r="AN117" s="115">
        <f>$AU117+$AB$7*SIN(AO117)</f>
        <v>0.10471728091688767</v>
      </c>
      <c r="AO117" s="115">
        <f>$AU117+$AB$7*SIN(AP117)</f>
        <v>0.10441863608378391</v>
      </c>
      <c r="AP117" s="115">
        <f>$AU117+$AB$7*SIN(AQ117)</f>
        <v>0.10378842446655967</v>
      </c>
      <c r="AQ117" s="115">
        <f>$AU117+$AB$7*SIN(AR117)</f>
        <v>0.10245866352638358</v>
      </c>
      <c r="AR117" s="115">
        <f>$AU117+$AB$7*SIN(AS117)</f>
        <v>9.9653431016379301E-2</v>
      </c>
      <c r="AS117" s="115">
        <f>$AU117+$AB$7*SIN(AT117)</f>
        <v>9.373813071661713E-2</v>
      </c>
      <c r="AT117" s="115">
        <f>$AU117+$AB$7*SIN(AU117)</f>
        <v>8.1275253735134251E-2</v>
      </c>
      <c r="AU117" s="115">
        <f>RADIANS($AB$9)+$AB$18*(F117-AB$15)</f>
        <v>5.5056363366912997E-2</v>
      </c>
      <c r="AV117" s="115"/>
    </row>
    <row r="118" spans="1:48" ht="12.95" customHeight="1">
      <c r="A118" s="38" t="s">
        <v>135</v>
      </c>
      <c r="B118" s="38" t="s">
        <v>95</v>
      </c>
      <c r="C118" s="200">
        <v>45173.591999999997</v>
      </c>
      <c r="D118" s="200" t="s">
        <v>127</v>
      </c>
      <c r="E118" s="28">
        <f>(C118-C$7)/C$8</f>
        <v>2870.4650954951917</v>
      </c>
      <c r="F118" s="28">
        <f>ROUND(2*E118,0)/2</f>
        <v>2870.5</v>
      </c>
      <c r="G118" s="9">
        <f>C118-(C$7+C$8*F118)</f>
        <v>-1.3278999998874497E-2</v>
      </c>
      <c r="I118" s="2">
        <f>G118</f>
        <v>-1.3278999998874497E-2</v>
      </c>
      <c r="O118" s="100">
        <f>D$11+D$12*F118+D$13*F118^2</f>
        <v>-1.4027683404217959E-2</v>
      </c>
      <c r="P118" s="15">
        <f>C118-15018.5</f>
        <v>30155.091999999997</v>
      </c>
      <c r="Q118" s="9">
        <f>SUM(H118,I118)</f>
        <v>-1.3278999998874497E-2</v>
      </c>
      <c r="R118" s="2">
        <f>(O118-H118)^2</f>
        <v>1.9677590168897194E-4</v>
      </c>
      <c r="S118" s="24">
        <v>0.1</v>
      </c>
      <c r="T118" s="9">
        <f>S118*R118</f>
        <v>1.9677590168897196E-5</v>
      </c>
      <c r="Y118" s="137">
        <f>+C118-15018.5</f>
        <v>30155.091999999997</v>
      </c>
      <c r="Z118" s="16">
        <f>F118</f>
        <v>2870.5</v>
      </c>
      <c r="AA118" s="115">
        <f>AB$3+AB$4*Z118+AB$5*Z118^2+AH118</f>
        <v>-7.6922466225164826E-3</v>
      </c>
      <c r="AB118" s="115">
        <f>+G118-AA118</f>
        <v>-5.5867533763580141E-3</v>
      </c>
      <c r="AC118" s="147">
        <f>G118-(AB$3+AB$4*Z118+AB$5*Z118^2)</f>
        <v>7.4868340534346191E-4</v>
      </c>
      <c r="AD118" s="115">
        <f>IF(G118&lt;&gt;"",G118-AH118,9999)</f>
        <v>-1.9614436780575971E-2</v>
      </c>
      <c r="AG118" s="115">
        <f>+(G118-AA118)^2*S118</f>
        <v>3.1211813288247673E-6</v>
      </c>
      <c r="AH118" s="16">
        <f>$AB$6*($AB$11/AI118*AJ118+$AB$12)</f>
        <v>6.335436781701476E-3</v>
      </c>
      <c r="AI118" s="16">
        <f>1+$AB$7*COS(AL118)</f>
        <v>1.4691357526786692</v>
      </c>
      <c r="AJ118" s="16">
        <f>SIN(AL118+RADIANS($AB$9))</f>
        <v>0.70123656198385287</v>
      </c>
      <c r="AK118" s="16">
        <f>$AB$7*SIN(AL118)</f>
        <v>8.3219794378064413E-2</v>
      </c>
      <c r="AL118" s="16">
        <f>2*ATAN(AM118)</f>
        <v>0.17556329611439639</v>
      </c>
      <c r="AM118" s="16">
        <f>SQRT((1+$AB$7)/(1-$AB$7))*TAN(AN118/2)</f>
        <v>8.8007815795685243E-2</v>
      </c>
      <c r="AN118" s="115">
        <f>$AU118+$AB$7*SIN(AO118)</f>
        <v>0.10471728091688767</v>
      </c>
      <c r="AO118" s="115">
        <f>$AU118+$AB$7*SIN(AP118)</f>
        <v>0.10441863608378391</v>
      </c>
      <c r="AP118" s="115">
        <f>$AU118+$AB$7*SIN(AQ118)</f>
        <v>0.10378842446655967</v>
      </c>
      <c r="AQ118" s="115">
        <f>$AU118+$AB$7*SIN(AR118)</f>
        <v>0.10245866352638358</v>
      </c>
      <c r="AR118" s="115">
        <f>$AU118+$AB$7*SIN(AS118)</f>
        <v>9.9653431016379301E-2</v>
      </c>
      <c r="AS118" s="115">
        <f>$AU118+$AB$7*SIN(AT118)</f>
        <v>9.373813071661713E-2</v>
      </c>
      <c r="AT118" s="115">
        <f>$AU118+$AB$7*SIN(AU118)</f>
        <v>8.1275253735134251E-2</v>
      </c>
      <c r="AU118" s="115">
        <f>RADIANS($AB$9)+$AB$18*(F118-AB$15)</f>
        <v>5.5056363366912997E-2</v>
      </c>
      <c r="AV118" s="115"/>
    </row>
    <row r="119" spans="1:48" ht="12.95" customHeight="1">
      <c r="A119" s="38" t="s">
        <v>135</v>
      </c>
      <c r="B119" s="38" t="s">
        <v>95</v>
      </c>
      <c r="C119" s="200">
        <v>45173.591999999997</v>
      </c>
      <c r="D119" s="200" t="s">
        <v>127</v>
      </c>
      <c r="E119" s="28">
        <f>(C119-C$7)/C$8</f>
        <v>2870.4650954951917</v>
      </c>
      <c r="F119" s="28">
        <f>ROUND(2*E119,0)/2</f>
        <v>2870.5</v>
      </c>
      <c r="G119" s="9">
        <f>C119-(C$7+C$8*F119)</f>
        <v>-1.3278999998874497E-2</v>
      </c>
      <c r="I119" s="2">
        <f>G119</f>
        <v>-1.3278999998874497E-2</v>
      </c>
      <c r="O119" s="100">
        <f>D$11+D$12*F119+D$13*F119^2</f>
        <v>-1.4027683404217959E-2</v>
      </c>
      <c r="P119" s="15">
        <f>C119-15018.5</f>
        <v>30155.091999999997</v>
      </c>
      <c r="Q119" s="9">
        <f>SUM(H119,I119)</f>
        <v>-1.3278999998874497E-2</v>
      </c>
      <c r="R119" s="2">
        <f>(O119-H119)^2</f>
        <v>1.9677590168897194E-4</v>
      </c>
      <c r="S119" s="24">
        <v>0.1</v>
      </c>
      <c r="T119" s="9">
        <f>S119*R119</f>
        <v>1.9677590168897196E-5</v>
      </c>
      <c r="Y119" s="137">
        <f>+C119-15018.5</f>
        <v>30155.091999999997</v>
      </c>
      <c r="Z119" s="16">
        <f>F119</f>
        <v>2870.5</v>
      </c>
      <c r="AA119" s="115">
        <f>AB$3+AB$4*Z119+AB$5*Z119^2+AH119</f>
        <v>-7.6922466225164826E-3</v>
      </c>
      <c r="AB119" s="115">
        <f>+G119-AA119</f>
        <v>-5.5867533763580141E-3</v>
      </c>
      <c r="AC119" s="147">
        <f>G119-(AB$3+AB$4*Z119+AB$5*Z119^2)</f>
        <v>7.4868340534346191E-4</v>
      </c>
      <c r="AD119" s="115">
        <f>IF(G119&lt;&gt;"",G119-AH119,9999)</f>
        <v>-1.9614436780575971E-2</v>
      </c>
      <c r="AG119" s="115">
        <f>+(G119-AA119)^2*S119</f>
        <v>3.1211813288247673E-6</v>
      </c>
      <c r="AH119" s="16">
        <f>$AB$6*($AB$11/AI119*AJ119+$AB$12)</f>
        <v>6.335436781701476E-3</v>
      </c>
      <c r="AI119" s="16">
        <f>1+$AB$7*COS(AL119)</f>
        <v>1.4691357526786692</v>
      </c>
      <c r="AJ119" s="16">
        <f>SIN(AL119+RADIANS($AB$9))</f>
        <v>0.70123656198385287</v>
      </c>
      <c r="AK119" s="16">
        <f>$AB$7*SIN(AL119)</f>
        <v>8.3219794378064413E-2</v>
      </c>
      <c r="AL119" s="16">
        <f>2*ATAN(AM119)</f>
        <v>0.17556329611439639</v>
      </c>
      <c r="AM119" s="16">
        <f>SQRT((1+$AB$7)/(1-$AB$7))*TAN(AN119/2)</f>
        <v>8.8007815795685243E-2</v>
      </c>
      <c r="AN119" s="115">
        <f>$AU119+$AB$7*SIN(AO119)</f>
        <v>0.10471728091688767</v>
      </c>
      <c r="AO119" s="115">
        <f>$AU119+$AB$7*SIN(AP119)</f>
        <v>0.10441863608378391</v>
      </c>
      <c r="AP119" s="115">
        <f>$AU119+$AB$7*SIN(AQ119)</f>
        <v>0.10378842446655967</v>
      </c>
      <c r="AQ119" s="115">
        <f>$AU119+$AB$7*SIN(AR119)</f>
        <v>0.10245866352638358</v>
      </c>
      <c r="AR119" s="115">
        <f>$AU119+$AB$7*SIN(AS119)</f>
        <v>9.9653431016379301E-2</v>
      </c>
      <c r="AS119" s="115">
        <f>$AU119+$AB$7*SIN(AT119)</f>
        <v>9.373813071661713E-2</v>
      </c>
      <c r="AT119" s="115">
        <f>$AU119+$AB$7*SIN(AU119)</f>
        <v>8.1275253735134251E-2</v>
      </c>
      <c r="AU119" s="115">
        <f>RADIANS($AB$9)+$AB$18*(F119-AB$15)</f>
        <v>5.5056363366912997E-2</v>
      </c>
      <c r="AV119" s="115"/>
    </row>
    <row r="120" spans="1:48" ht="12.95" customHeight="1">
      <c r="A120" s="203" t="s">
        <v>135</v>
      </c>
      <c r="B120" s="203" t="s">
        <v>95</v>
      </c>
      <c r="C120" s="204">
        <v>45173.601000000002</v>
      </c>
      <c r="D120" s="204" t="s">
        <v>127</v>
      </c>
      <c r="E120" s="28">
        <f>(C120-C$7)/C$8</f>
        <v>2870.4887524379928</v>
      </c>
      <c r="F120" s="28">
        <f>ROUND(2*E120,0)/2</f>
        <v>2870.5</v>
      </c>
      <c r="G120" s="9">
        <f>C120-(C$7+C$8*F120)</f>
        <v>-4.2789999934029765E-3</v>
      </c>
      <c r="I120" s="2">
        <f>G120</f>
        <v>-4.2789999934029765E-3</v>
      </c>
      <c r="O120" s="100">
        <f>D$11+D$12*F120+D$13*F120^2</f>
        <v>-1.4027683404217959E-2</v>
      </c>
      <c r="P120" s="15">
        <f>C120-15018.5</f>
        <v>30155.101000000002</v>
      </c>
      <c r="Q120" s="9">
        <f>SUM(H120,I120)</f>
        <v>-4.2789999934029765E-3</v>
      </c>
      <c r="R120" s="2">
        <f>(O120-H120)^2</f>
        <v>1.9677590168897194E-4</v>
      </c>
      <c r="S120" s="24">
        <v>0.1</v>
      </c>
      <c r="T120" s="9">
        <f>S120*R120</f>
        <v>1.9677590168897196E-5</v>
      </c>
      <c r="Y120" s="137">
        <f>+C120-15018.5</f>
        <v>30155.101000000002</v>
      </c>
      <c r="Z120" s="16">
        <f>F120</f>
        <v>2870.5</v>
      </c>
      <c r="AA120" s="115">
        <f>AB$3+AB$4*Z120+AB$5*Z120^2+AH120</f>
        <v>-7.6922466225164826E-3</v>
      </c>
      <c r="AB120" s="115">
        <f>+G120-AA120</f>
        <v>3.4132466291135061E-3</v>
      </c>
      <c r="AC120" s="147">
        <f>G120-(AB$3+AB$4*Z120+AB$5*Z120^2)</f>
        <v>9.748683410814982E-3</v>
      </c>
      <c r="AD120" s="115">
        <f>IF(G120&lt;&gt;"",G120-AH120,9999)</f>
        <v>-1.0614436775104453E-2</v>
      </c>
      <c r="AG120" s="115">
        <f>+(G120-AA120)^2*S120</f>
        <v>1.1650252551154714E-6</v>
      </c>
      <c r="AH120" s="16">
        <f>$AB$6*($AB$11/AI120*AJ120+$AB$12)</f>
        <v>6.335436781701476E-3</v>
      </c>
      <c r="AI120" s="16">
        <f>1+$AB$7*COS(AL120)</f>
        <v>1.4691357526786692</v>
      </c>
      <c r="AJ120" s="16">
        <f>SIN(AL120+RADIANS($AB$9))</f>
        <v>0.70123656198385287</v>
      </c>
      <c r="AK120" s="16">
        <f>$AB$7*SIN(AL120)</f>
        <v>8.3219794378064413E-2</v>
      </c>
      <c r="AL120" s="16">
        <f>2*ATAN(AM120)</f>
        <v>0.17556329611439639</v>
      </c>
      <c r="AM120" s="16">
        <f>SQRT((1+$AB$7)/(1-$AB$7))*TAN(AN120/2)</f>
        <v>8.8007815795685243E-2</v>
      </c>
      <c r="AN120" s="115">
        <f>$AU120+$AB$7*SIN(AO120)</f>
        <v>0.10471728091688767</v>
      </c>
      <c r="AO120" s="115">
        <f>$AU120+$AB$7*SIN(AP120)</f>
        <v>0.10441863608378391</v>
      </c>
      <c r="AP120" s="115">
        <f>$AU120+$AB$7*SIN(AQ120)</f>
        <v>0.10378842446655967</v>
      </c>
      <c r="AQ120" s="115">
        <f>$AU120+$AB$7*SIN(AR120)</f>
        <v>0.10245866352638358</v>
      </c>
      <c r="AR120" s="115">
        <f>$AU120+$AB$7*SIN(AS120)</f>
        <v>9.9653431016379301E-2</v>
      </c>
      <c r="AS120" s="115">
        <f>$AU120+$AB$7*SIN(AT120)</f>
        <v>9.373813071661713E-2</v>
      </c>
      <c r="AT120" s="115">
        <f>$AU120+$AB$7*SIN(AU120)</f>
        <v>8.1275253735134251E-2</v>
      </c>
      <c r="AU120" s="115">
        <f>RADIANS($AB$9)+$AB$18*(F120-AB$15)</f>
        <v>5.5056363366912997E-2</v>
      </c>
      <c r="AV120" s="115"/>
    </row>
    <row r="121" spans="1:48" ht="12.95" customHeight="1">
      <c r="A121" s="203" t="s">
        <v>135</v>
      </c>
      <c r="B121" s="203" t="s">
        <v>95</v>
      </c>
      <c r="C121" s="204">
        <v>45173.603999999999</v>
      </c>
      <c r="D121" s="204" t="s">
        <v>127</v>
      </c>
      <c r="E121" s="28">
        <f>(C121-C$7)/C$8</f>
        <v>2870.4966380855803</v>
      </c>
      <c r="F121" s="28">
        <f>ROUND(2*E121,0)/2</f>
        <v>2870.5</v>
      </c>
      <c r="G121" s="9">
        <f>C121-(C$7+C$8*F121)</f>
        <v>-1.2789999964297749E-3</v>
      </c>
      <c r="I121" s="2">
        <f>G121</f>
        <v>-1.2789999964297749E-3</v>
      </c>
      <c r="O121" s="100">
        <f>D$11+D$12*F121+D$13*F121^2</f>
        <v>-1.4027683404217959E-2</v>
      </c>
      <c r="P121" s="15">
        <f>C121-15018.5</f>
        <v>30155.103999999999</v>
      </c>
      <c r="Q121" s="9">
        <f>SUM(H121,I121)</f>
        <v>-1.2789999964297749E-3</v>
      </c>
      <c r="R121" s="2">
        <f>(O121-H121)^2</f>
        <v>1.9677590168897194E-4</v>
      </c>
      <c r="S121" s="24">
        <v>0.1</v>
      </c>
      <c r="T121" s="9">
        <f>S121*R121</f>
        <v>1.9677590168897196E-5</v>
      </c>
      <c r="Y121" s="137">
        <f>+C121-15018.5</f>
        <v>30155.103999999999</v>
      </c>
      <c r="Z121" s="16">
        <f>F121</f>
        <v>2870.5</v>
      </c>
      <c r="AA121" s="115">
        <f>AB$3+AB$4*Z121+AB$5*Z121^2+AH121</f>
        <v>-7.6922466225164826E-3</v>
      </c>
      <c r="AB121" s="115">
        <f>+G121-AA121</f>
        <v>6.4132466260867077E-3</v>
      </c>
      <c r="AC121" s="147">
        <f>G121-(AB$3+AB$4*Z121+AB$5*Z121^2)</f>
        <v>1.2748683407788184E-2</v>
      </c>
      <c r="AD121" s="115">
        <f>IF(G121&lt;&gt;"",G121-AH121,9999)</f>
        <v>-7.6144367781312509E-3</v>
      </c>
      <c r="AG121" s="115">
        <f>+(G121-AA121)^2*S121</f>
        <v>4.1129732287012545E-6</v>
      </c>
      <c r="AH121" s="16">
        <f>$AB$6*($AB$11/AI121*AJ121+$AB$12)</f>
        <v>6.335436781701476E-3</v>
      </c>
      <c r="AI121" s="16">
        <f>1+$AB$7*COS(AL121)</f>
        <v>1.4691357526786692</v>
      </c>
      <c r="AJ121" s="16">
        <f>SIN(AL121+RADIANS($AB$9))</f>
        <v>0.70123656198385287</v>
      </c>
      <c r="AK121" s="16">
        <f>$AB$7*SIN(AL121)</f>
        <v>8.3219794378064413E-2</v>
      </c>
      <c r="AL121" s="16">
        <f>2*ATAN(AM121)</f>
        <v>0.17556329611439639</v>
      </c>
      <c r="AM121" s="16">
        <f>SQRT((1+$AB$7)/(1-$AB$7))*TAN(AN121/2)</f>
        <v>8.8007815795685243E-2</v>
      </c>
      <c r="AN121" s="115">
        <f>$AU121+$AB$7*SIN(AO121)</f>
        <v>0.10471728091688767</v>
      </c>
      <c r="AO121" s="115">
        <f>$AU121+$AB$7*SIN(AP121)</f>
        <v>0.10441863608378391</v>
      </c>
      <c r="AP121" s="115">
        <f>$AU121+$AB$7*SIN(AQ121)</f>
        <v>0.10378842446655967</v>
      </c>
      <c r="AQ121" s="115">
        <f>$AU121+$AB$7*SIN(AR121)</f>
        <v>0.10245866352638358</v>
      </c>
      <c r="AR121" s="115">
        <f>$AU121+$AB$7*SIN(AS121)</f>
        <v>9.9653431016379301E-2</v>
      </c>
      <c r="AS121" s="115">
        <f>$AU121+$AB$7*SIN(AT121)</f>
        <v>9.373813071661713E-2</v>
      </c>
      <c r="AT121" s="115">
        <f>$AU121+$AB$7*SIN(AU121)</f>
        <v>8.1275253735134251E-2</v>
      </c>
      <c r="AU121" s="115">
        <f>RADIANS($AB$9)+$AB$18*(F121-AB$15)</f>
        <v>5.5056363366912997E-2</v>
      </c>
      <c r="AV121" s="115"/>
    </row>
    <row r="122" spans="1:48" ht="12.95" customHeight="1">
      <c r="A122" s="203" t="s">
        <v>135</v>
      </c>
      <c r="B122" s="203" t="s">
        <v>95</v>
      </c>
      <c r="C122" s="204">
        <v>45173.606</v>
      </c>
      <c r="D122" s="204" t="s">
        <v>127</v>
      </c>
      <c r="E122" s="28">
        <f>(C122-C$7)/C$8</f>
        <v>2870.5018951839788</v>
      </c>
      <c r="F122" s="28">
        <f>ROUND(2*E122,0)/2</f>
        <v>2870.5</v>
      </c>
      <c r="G122" s="9">
        <f>C122-(C$7+C$8*F122)</f>
        <v>7.2100000397767872E-4</v>
      </c>
      <c r="I122" s="2">
        <f>G122</f>
        <v>7.2100000397767872E-4</v>
      </c>
      <c r="O122" s="100">
        <f>D$11+D$12*F122+D$13*F122^2</f>
        <v>-1.4027683404217959E-2</v>
      </c>
      <c r="P122" s="15">
        <f>C122-15018.5</f>
        <v>30155.106</v>
      </c>
      <c r="Q122" s="9">
        <f>SUM(H122,I122)</f>
        <v>7.2100000397767872E-4</v>
      </c>
      <c r="R122" s="2">
        <f>(O122-H122)^2</f>
        <v>1.9677590168897194E-4</v>
      </c>
      <c r="S122" s="24">
        <v>0.1</v>
      </c>
      <c r="T122" s="9">
        <f>S122*R122</f>
        <v>1.9677590168897196E-5</v>
      </c>
      <c r="Y122" s="137">
        <f>+C122-15018.5</f>
        <v>30155.106</v>
      </c>
      <c r="Z122" s="16">
        <f>F122</f>
        <v>2870.5</v>
      </c>
      <c r="AA122" s="115">
        <f>AB$3+AB$4*Z122+AB$5*Z122^2+AH122</f>
        <v>-7.6922466225164826E-3</v>
      </c>
      <c r="AB122" s="115">
        <f>+G122-AA122</f>
        <v>8.4132466264941613E-3</v>
      </c>
      <c r="AC122" s="147">
        <f>G122-(AB$3+AB$4*Z122+AB$5*Z122^2)</f>
        <v>1.4748683408195637E-2</v>
      </c>
      <c r="AD122" s="115">
        <f>IF(G122&lt;&gt;"",G122-AH122,9999)</f>
        <v>-5.6144367777237972E-3</v>
      </c>
      <c r="AG122" s="115">
        <f>+(G122-AA122)^2*S122</f>
        <v>7.0782718798215388E-6</v>
      </c>
      <c r="AH122" s="16">
        <f>$AB$6*($AB$11/AI122*AJ122+$AB$12)</f>
        <v>6.335436781701476E-3</v>
      </c>
      <c r="AI122" s="16">
        <f>1+$AB$7*COS(AL122)</f>
        <v>1.4691357526786692</v>
      </c>
      <c r="AJ122" s="16">
        <f>SIN(AL122+RADIANS($AB$9))</f>
        <v>0.70123656198385287</v>
      </c>
      <c r="AK122" s="16">
        <f>$AB$7*SIN(AL122)</f>
        <v>8.3219794378064413E-2</v>
      </c>
      <c r="AL122" s="16">
        <f>2*ATAN(AM122)</f>
        <v>0.17556329611439639</v>
      </c>
      <c r="AM122" s="16">
        <f>SQRT((1+$AB$7)/(1-$AB$7))*TAN(AN122/2)</f>
        <v>8.8007815795685243E-2</v>
      </c>
      <c r="AN122" s="115">
        <f>$AU122+$AB$7*SIN(AO122)</f>
        <v>0.10471728091688767</v>
      </c>
      <c r="AO122" s="115">
        <f>$AU122+$AB$7*SIN(AP122)</f>
        <v>0.10441863608378391</v>
      </c>
      <c r="AP122" s="115">
        <f>$AU122+$AB$7*SIN(AQ122)</f>
        <v>0.10378842446655967</v>
      </c>
      <c r="AQ122" s="115">
        <f>$AU122+$AB$7*SIN(AR122)</f>
        <v>0.10245866352638358</v>
      </c>
      <c r="AR122" s="115">
        <f>$AU122+$AB$7*SIN(AS122)</f>
        <v>9.9653431016379301E-2</v>
      </c>
      <c r="AS122" s="115">
        <f>$AU122+$AB$7*SIN(AT122)</f>
        <v>9.373813071661713E-2</v>
      </c>
      <c r="AT122" s="115">
        <f>$AU122+$AB$7*SIN(AU122)</f>
        <v>8.1275253735134251E-2</v>
      </c>
      <c r="AU122" s="115">
        <f>RADIANS($AB$9)+$AB$18*(F122-AB$15)</f>
        <v>5.5056363366912997E-2</v>
      </c>
      <c r="AV122" s="115"/>
    </row>
    <row r="123" spans="1:48" ht="12.95" customHeight="1">
      <c r="A123" s="203" t="s">
        <v>135</v>
      </c>
      <c r="B123" s="203" t="s">
        <v>92</v>
      </c>
      <c r="C123" s="204">
        <v>45174.536</v>
      </c>
      <c r="D123" s="204" t="s">
        <v>127</v>
      </c>
      <c r="E123" s="28">
        <f>(C123-C$7)/C$8</f>
        <v>2872.9464459386359</v>
      </c>
      <c r="F123" s="28">
        <f>ROUND(2*E123,0)/2</f>
        <v>2873</v>
      </c>
      <c r="G123" s="9">
        <f>C123-(C$7+C$8*F123)</f>
        <v>-2.0373999999719672E-2</v>
      </c>
      <c r="I123" s="2">
        <f>G123</f>
        <v>-2.0373999999719672E-2</v>
      </c>
      <c r="O123" s="100">
        <f>D$11+D$12*F123+D$13*F123^2</f>
        <v>-1.4033910344583914E-2</v>
      </c>
      <c r="P123" s="15">
        <f>C123-15018.5</f>
        <v>30156.036</v>
      </c>
      <c r="Q123" s="9">
        <f>SUM(H123,I123)</f>
        <v>-2.0373999999719672E-2</v>
      </c>
      <c r="R123" s="2">
        <f>(O123-H123)^2</f>
        <v>1.9695063955981937E-4</v>
      </c>
      <c r="S123" s="24">
        <v>0.1</v>
      </c>
      <c r="T123" s="9">
        <f>S123*R123</f>
        <v>1.9695063955981939E-5</v>
      </c>
      <c r="Y123" s="137">
        <f>+C123-15018.5</f>
        <v>30156.036</v>
      </c>
      <c r="Z123" s="16">
        <f>F123</f>
        <v>2873</v>
      </c>
      <c r="AA123" s="115">
        <f>AB$3+AB$4*Z123+AB$5*Z123^2+AH123</f>
        <v>-7.70374748642603E-3</v>
      </c>
      <c r="AB123" s="115">
        <f>+G123-AA123</f>
        <v>-1.2670252513293642E-2</v>
      </c>
      <c r="AC123" s="147">
        <f>G123-(AB$3+AB$4*Z123+AB$5*Z123^2)</f>
        <v>-6.3400896551357583E-3</v>
      </c>
      <c r="AD123" s="115">
        <f>IF(G123&lt;&gt;"",G123-AH123,9999)</f>
        <v>-2.6704162857877557E-2</v>
      </c>
      <c r="AG123" s="115">
        <f>+(G123-AA123)^2*S123</f>
        <v>1.6053529875062386E-5</v>
      </c>
      <c r="AH123" s="16">
        <f>$AB$6*($AB$11/AI123*AJ123+$AB$12)</f>
        <v>6.3301628581578836E-3</v>
      </c>
      <c r="AI123" s="16">
        <f>1+$AB$7*COS(AL123)</f>
        <v>1.4689870136666443</v>
      </c>
      <c r="AJ123" s="16">
        <f>SIN(AL123+RADIANS($AB$9))</f>
        <v>0.69996758872786558</v>
      </c>
      <c r="AK123" s="16">
        <f>$AB$7*SIN(AL123)</f>
        <v>8.4053968554444677E-2</v>
      </c>
      <c r="AL123" s="16">
        <f>2*ATAN(AM123)</f>
        <v>0.17734168586561946</v>
      </c>
      <c r="AM123" s="16">
        <f>SQRT((1+$AB$7)/(1-$AB$7))*TAN(AN123/2)</f>
        <v>8.8903968185202714E-2</v>
      </c>
      <c r="AN123" s="115">
        <f>$AU123+$AB$7*SIN(AO123)</f>
        <v>0.10578160236328549</v>
      </c>
      <c r="AO123" s="115">
        <f>$AU123+$AB$7*SIN(AP123)</f>
        <v>0.10548008090188317</v>
      </c>
      <c r="AP123" s="115">
        <f>$AU123+$AB$7*SIN(AQ123)</f>
        <v>0.1048437281902227</v>
      </c>
      <c r="AQ123" s="115">
        <f>$AU123+$AB$7*SIN(AR123)</f>
        <v>0.10350086291055272</v>
      </c>
      <c r="AR123" s="115">
        <f>$AU123+$AB$7*SIN(AS123)</f>
        <v>0.10066768887914003</v>
      </c>
      <c r="AS123" s="115">
        <f>$AU123+$AB$7*SIN(AT123)</f>
        <v>9.4692895584531811E-2</v>
      </c>
      <c r="AT123" s="115">
        <f>$AU123+$AB$7*SIN(AU123)</f>
        <v>8.2103682110906365E-2</v>
      </c>
      <c r="AU123" s="115">
        <f>RADIANS($AB$9)+$AB$18*(F123-AB$15)</f>
        <v>5.5617731733734743E-2</v>
      </c>
      <c r="AV123" s="115"/>
    </row>
    <row r="124" spans="1:48" ht="12.95" customHeight="1">
      <c r="A124" s="203" t="s">
        <v>135</v>
      </c>
      <c r="B124" s="203" t="s">
        <v>92</v>
      </c>
      <c r="C124" s="204">
        <v>45174.544000000002</v>
      </c>
      <c r="D124" s="204" t="s">
        <v>127</v>
      </c>
      <c r="E124" s="28">
        <f>(C124-C$7)/C$8</f>
        <v>2872.9674743322289</v>
      </c>
      <c r="F124" s="28">
        <f>ROUND(2*E124,0)/2</f>
        <v>2873</v>
      </c>
      <c r="G124" s="9">
        <f>C124-(C$7+C$8*F124)</f>
        <v>-1.2373999998089857E-2</v>
      </c>
      <c r="I124" s="2">
        <f>G124</f>
        <v>-1.2373999998089857E-2</v>
      </c>
      <c r="O124" s="100">
        <f>D$11+D$12*F124+D$13*F124^2</f>
        <v>-1.4033910344583914E-2</v>
      </c>
      <c r="P124" s="15">
        <f>C124-15018.5</f>
        <v>30156.044000000002</v>
      </c>
      <c r="Q124" s="9">
        <f>SUM(H124,I124)</f>
        <v>-1.2373999998089857E-2</v>
      </c>
      <c r="R124" s="2">
        <f>(O124-H124)^2</f>
        <v>1.9695063955981937E-4</v>
      </c>
      <c r="S124" s="24">
        <v>0.1</v>
      </c>
      <c r="T124" s="9">
        <f>S124*R124</f>
        <v>1.9695063955981939E-5</v>
      </c>
      <c r="Y124" s="137">
        <f>+C124-15018.5</f>
        <v>30156.044000000002</v>
      </c>
      <c r="Z124" s="16">
        <f>F124</f>
        <v>2873</v>
      </c>
      <c r="AA124" s="115">
        <f>AB$3+AB$4*Z124+AB$5*Z124^2+AH124</f>
        <v>-7.70374748642603E-3</v>
      </c>
      <c r="AB124" s="115">
        <f>+G124-AA124</f>
        <v>-4.6702525116638274E-3</v>
      </c>
      <c r="AC124" s="147">
        <f>G124-(AB$3+AB$4*Z124+AB$5*Z124^2)</f>
        <v>1.6599103464940562E-3</v>
      </c>
      <c r="AD124" s="115">
        <f>IF(G124&lt;&gt;"",G124-AH124,9999)</f>
        <v>-1.8704162856247743E-2</v>
      </c>
      <c r="AG124" s="115">
        <f>+(G124-AA124)^2*S124</f>
        <v>2.1811258522702289E-6</v>
      </c>
      <c r="AH124" s="16">
        <f>$AB$6*($AB$11/AI124*AJ124+$AB$12)</f>
        <v>6.3301628581578836E-3</v>
      </c>
      <c r="AI124" s="16">
        <f>1+$AB$7*COS(AL124)</f>
        <v>1.4689870136666443</v>
      </c>
      <c r="AJ124" s="16">
        <f>SIN(AL124+RADIANS($AB$9))</f>
        <v>0.69996758872786558</v>
      </c>
      <c r="AK124" s="16">
        <f>$AB$7*SIN(AL124)</f>
        <v>8.4053968554444677E-2</v>
      </c>
      <c r="AL124" s="16">
        <f>2*ATAN(AM124)</f>
        <v>0.17734168586561946</v>
      </c>
      <c r="AM124" s="16">
        <f>SQRT((1+$AB$7)/(1-$AB$7))*TAN(AN124/2)</f>
        <v>8.8903968185202714E-2</v>
      </c>
      <c r="AN124" s="115">
        <f>$AU124+$AB$7*SIN(AO124)</f>
        <v>0.10578160236328549</v>
      </c>
      <c r="AO124" s="115">
        <f>$AU124+$AB$7*SIN(AP124)</f>
        <v>0.10548008090188317</v>
      </c>
      <c r="AP124" s="115">
        <f>$AU124+$AB$7*SIN(AQ124)</f>
        <v>0.1048437281902227</v>
      </c>
      <c r="AQ124" s="115">
        <f>$AU124+$AB$7*SIN(AR124)</f>
        <v>0.10350086291055272</v>
      </c>
      <c r="AR124" s="115">
        <f>$AU124+$AB$7*SIN(AS124)</f>
        <v>0.10066768887914003</v>
      </c>
      <c r="AS124" s="115">
        <f>$AU124+$AB$7*SIN(AT124)</f>
        <v>9.4692895584531811E-2</v>
      </c>
      <c r="AT124" s="115">
        <f>$AU124+$AB$7*SIN(AU124)</f>
        <v>8.2103682110906365E-2</v>
      </c>
      <c r="AU124" s="115">
        <f>RADIANS($AB$9)+$AB$18*(F124-AB$15)</f>
        <v>5.5617731733734743E-2</v>
      </c>
      <c r="AV124" s="115"/>
    </row>
    <row r="125" spans="1:48" ht="12.95" customHeight="1">
      <c r="A125" s="203" t="s">
        <v>135</v>
      </c>
      <c r="B125" s="203" t="s">
        <v>92</v>
      </c>
      <c r="C125" s="204">
        <v>45174.546000000002</v>
      </c>
      <c r="D125" s="204" t="s">
        <v>127</v>
      </c>
      <c r="E125" s="28">
        <f>(C125-C$7)/C$8</f>
        <v>2872.9727314306269</v>
      </c>
      <c r="F125" s="28">
        <f>ROUND(2*E125,0)/2</f>
        <v>2873</v>
      </c>
      <c r="G125" s="9">
        <f>C125-(C$7+C$8*F125)</f>
        <v>-1.0373999997682404E-2</v>
      </c>
      <c r="I125" s="2">
        <f>G125</f>
        <v>-1.0373999997682404E-2</v>
      </c>
      <c r="O125" s="100">
        <f>D$11+D$12*F125+D$13*F125^2</f>
        <v>-1.4033910344583914E-2</v>
      </c>
      <c r="P125" s="15">
        <f>C125-15018.5</f>
        <v>30156.046000000002</v>
      </c>
      <c r="Q125" s="9">
        <f>SUM(H125,I125)</f>
        <v>-1.0373999997682404E-2</v>
      </c>
      <c r="R125" s="2">
        <f>(O125-H125)^2</f>
        <v>1.9695063955981937E-4</v>
      </c>
      <c r="S125" s="24">
        <v>0.1</v>
      </c>
      <c r="T125" s="9">
        <f>S125*R125</f>
        <v>1.9695063955981939E-5</v>
      </c>
      <c r="Y125" s="137">
        <f>+C125-15018.5</f>
        <v>30156.046000000002</v>
      </c>
      <c r="Z125" s="16">
        <f>F125</f>
        <v>2873</v>
      </c>
      <c r="AA125" s="115">
        <f>AB$3+AB$4*Z125+AB$5*Z125^2+AH125</f>
        <v>-7.70374748642603E-3</v>
      </c>
      <c r="AB125" s="115">
        <f>+G125-AA125</f>
        <v>-2.6702525112563737E-3</v>
      </c>
      <c r="AC125" s="147">
        <f>G125-(AB$3+AB$4*Z125+AB$5*Z125^2)</f>
        <v>3.6599103469015098E-3</v>
      </c>
      <c r="AD125" s="115">
        <f>IF(G125&lt;&gt;"",G125-AH125,9999)</f>
        <v>-1.6704162855840289E-2</v>
      </c>
      <c r="AG125" s="115">
        <f>+(G125-AA125)^2*S125</f>
        <v>7.1302484738709704E-7</v>
      </c>
      <c r="AH125" s="16">
        <f>$AB$6*($AB$11/AI125*AJ125+$AB$12)</f>
        <v>6.3301628581578836E-3</v>
      </c>
      <c r="AI125" s="16">
        <f>1+$AB$7*COS(AL125)</f>
        <v>1.4689870136666443</v>
      </c>
      <c r="AJ125" s="16">
        <f>SIN(AL125+RADIANS($AB$9))</f>
        <v>0.69996758872786558</v>
      </c>
      <c r="AK125" s="16">
        <f>$AB$7*SIN(AL125)</f>
        <v>8.4053968554444677E-2</v>
      </c>
      <c r="AL125" s="16">
        <f>2*ATAN(AM125)</f>
        <v>0.17734168586561946</v>
      </c>
      <c r="AM125" s="16">
        <f>SQRT((1+$AB$7)/(1-$AB$7))*TAN(AN125/2)</f>
        <v>8.8903968185202714E-2</v>
      </c>
      <c r="AN125" s="115">
        <f>$AU125+$AB$7*SIN(AO125)</f>
        <v>0.10578160236328549</v>
      </c>
      <c r="AO125" s="115">
        <f>$AU125+$AB$7*SIN(AP125)</f>
        <v>0.10548008090188317</v>
      </c>
      <c r="AP125" s="115">
        <f>$AU125+$AB$7*SIN(AQ125)</f>
        <v>0.1048437281902227</v>
      </c>
      <c r="AQ125" s="115">
        <f>$AU125+$AB$7*SIN(AR125)</f>
        <v>0.10350086291055272</v>
      </c>
      <c r="AR125" s="115">
        <f>$AU125+$AB$7*SIN(AS125)</f>
        <v>0.10066768887914003</v>
      </c>
      <c r="AS125" s="115">
        <f>$AU125+$AB$7*SIN(AT125)</f>
        <v>9.4692895584531811E-2</v>
      </c>
      <c r="AT125" s="115">
        <f>$AU125+$AB$7*SIN(AU125)</f>
        <v>8.2103682110906365E-2</v>
      </c>
      <c r="AU125" s="115">
        <f>RADIANS($AB$9)+$AB$18*(F125-AB$15)</f>
        <v>5.5617731733734743E-2</v>
      </c>
      <c r="AV125" s="115"/>
    </row>
    <row r="126" spans="1:48" ht="12.95" customHeight="1">
      <c r="A126" s="203" t="s">
        <v>135</v>
      </c>
      <c r="B126" s="203" t="s">
        <v>92</v>
      </c>
      <c r="C126" s="204">
        <v>45174.548000000003</v>
      </c>
      <c r="D126" s="204" t="s">
        <v>127</v>
      </c>
      <c r="E126" s="28">
        <f>(C126-C$7)/C$8</f>
        <v>2872.977988529025</v>
      </c>
      <c r="F126" s="28">
        <f>ROUND(2*E126,0)/2</f>
        <v>2873</v>
      </c>
      <c r="G126" s="9">
        <f>C126-(C$7+C$8*F126)</f>
        <v>-8.3739999972749501E-3</v>
      </c>
      <c r="I126" s="2">
        <f>G126</f>
        <v>-8.3739999972749501E-3</v>
      </c>
      <c r="O126" s="100">
        <f>D$11+D$12*F126+D$13*F126^2</f>
        <v>-1.4033910344583914E-2</v>
      </c>
      <c r="P126" s="15">
        <f>C126-15018.5</f>
        <v>30156.048000000003</v>
      </c>
      <c r="Q126" s="9">
        <f>SUM(H126,I126)</f>
        <v>-8.3739999972749501E-3</v>
      </c>
      <c r="R126" s="2">
        <f>(O126-H126)^2</f>
        <v>1.9695063955981937E-4</v>
      </c>
      <c r="S126" s="24">
        <v>0.1</v>
      </c>
      <c r="T126" s="9">
        <f>S126*R126</f>
        <v>1.9695063955981939E-5</v>
      </c>
      <c r="Y126" s="137">
        <f>+C126-15018.5</f>
        <v>30156.048000000003</v>
      </c>
      <c r="Z126" s="16">
        <f>F126</f>
        <v>2873</v>
      </c>
      <c r="AA126" s="115">
        <f>AB$3+AB$4*Z126+AB$5*Z126^2+AH126</f>
        <v>-7.70374748642603E-3</v>
      </c>
      <c r="AB126" s="115">
        <f>+G126-AA126</f>
        <v>-6.7025251084892011E-4</v>
      </c>
      <c r="AC126" s="147">
        <f>G126-(AB$3+AB$4*Z126+AB$5*Z126^2)</f>
        <v>5.6599103473089635E-3</v>
      </c>
      <c r="AD126" s="115">
        <f>IF(G126&lt;&gt;"",G126-AH126,9999)</f>
        <v>-1.4704162855432834E-2</v>
      </c>
      <c r="AG126" s="115">
        <f>+(G126-AA126)^2*S126</f>
        <v>4.4923842829928177E-8</v>
      </c>
      <c r="AH126" s="16">
        <f>$AB$6*($AB$11/AI126*AJ126+$AB$12)</f>
        <v>6.3301628581578836E-3</v>
      </c>
      <c r="AI126" s="16">
        <f>1+$AB$7*COS(AL126)</f>
        <v>1.4689870136666443</v>
      </c>
      <c r="AJ126" s="16">
        <f>SIN(AL126+RADIANS($AB$9))</f>
        <v>0.69996758872786558</v>
      </c>
      <c r="AK126" s="16">
        <f>$AB$7*SIN(AL126)</f>
        <v>8.4053968554444677E-2</v>
      </c>
      <c r="AL126" s="16">
        <f>2*ATAN(AM126)</f>
        <v>0.17734168586561946</v>
      </c>
      <c r="AM126" s="16">
        <f>SQRT((1+$AB$7)/(1-$AB$7))*TAN(AN126/2)</f>
        <v>8.8903968185202714E-2</v>
      </c>
      <c r="AN126" s="115">
        <f>$AU126+$AB$7*SIN(AO126)</f>
        <v>0.10578160236328549</v>
      </c>
      <c r="AO126" s="115">
        <f>$AU126+$AB$7*SIN(AP126)</f>
        <v>0.10548008090188317</v>
      </c>
      <c r="AP126" s="115">
        <f>$AU126+$AB$7*SIN(AQ126)</f>
        <v>0.1048437281902227</v>
      </c>
      <c r="AQ126" s="115">
        <f>$AU126+$AB$7*SIN(AR126)</f>
        <v>0.10350086291055272</v>
      </c>
      <c r="AR126" s="115">
        <f>$AU126+$AB$7*SIN(AS126)</f>
        <v>0.10066768887914003</v>
      </c>
      <c r="AS126" s="115">
        <f>$AU126+$AB$7*SIN(AT126)</f>
        <v>9.4692895584531811E-2</v>
      </c>
      <c r="AT126" s="115">
        <f>$AU126+$AB$7*SIN(AU126)</f>
        <v>8.2103682110906365E-2</v>
      </c>
      <c r="AU126" s="115">
        <f>RADIANS($AB$9)+$AB$18*(F126-AB$15)</f>
        <v>5.5617731733734743E-2</v>
      </c>
      <c r="AV126" s="115"/>
    </row>
    <row r="127" spans="1:48" ht="12.95" customHeight="1">
      <c r="A127" s="203" t="s">
        <v>135</v>
      </c>
      <c r="B127" s="203" t="s">
        <v>92</v>
      </c>
      <c r="C127" s="204">
        <v>45174.548999999999</v>
      </c>
      <c r="D127" s="204" t="s">
        <v>127</v>
      </c>
      <c r="E127" s="28">
        <f>(C127-C$7)/C$8</f>
        <v>2872.9806170782144</v>
      </c>
      <c r="F127" s="28">
        <f>ROUND(2*E127,0)/2</f>
        <v>2873</v>
      </c>
      <c r="G127" s="9">
        <f>C127-(C$7+C$8*F127)</f>
        <v>-7.3740000007092021E-3</v>
      </c>
      <c r="I127" s="2">
        <f>G127</f>
        <v>-7.3740000007092021E-3</v>
      </c>
      <c r="O127" s="100">
        <f>D$11+D$12*F127+D$13*F127^2</f>
        <v>-1.4033910344583914E-2</v>
      </c>
      <c r="P127" s="15">
        <f>C127-15018.5</f>
        <v>30156.048999999999</v>
      </c>
      <c r="Q127" s="9">
        <f>SUM(H127,I127)</f>
        <v>-7.3740000007092021E-3</v>
      </c>
      <c r="R127" s="2">
        <f>(O127-H127)^2</f>
        <v>1.9695063955981937E-4</v>
      </c>
      <c r="S127" s="24">
        <v>0.1</v>
      </c>
      <c r="T127" s="9">
        <f>S127*R127</f>
        <v>1.9695063955981939E-5</v>
      </c>
      <c r="Y127" s="137">
        <f>+C127-15018.5</f>
        <v>30156.048999999999</v>
      </c>
      <c r="Z127" s="16">
        <f>F127</f>
        <v>2873</v>
      </c>
      <c r="AA127" s="115">
        <f>AB$3+AB$4*Z127+AB$5*Z127^2+AH127</f>
        <v>-7.70374748642603E-3</v>
      </c>
      <c r="AB127" s="115">
        <f>+G127-AA127</f>
        <v>3.297474857168279E-4</v>
      </c>
      <c r="AC127" s="147">
        <f>G127-(AB$3+AB$4*Z127+AB$5*Z127^2)</f>
        <v>6.6599103438747115E-3</v>
      </c>
      <c r="AD127" s="115">
        <f>IF(G127&lt;&gt;"",G127-AH127,9999)</f>
        <v>-1.3704162858867086E-2</v>
      </c>
      <c r="AG127" s="115">
        <f>+(G127-AA127)^2*S127</f>
        <v>1.0873340433656963E-8</v>
      </c>
      <c r="AH127" s="16">
        <f>$AB$6*($AB$11/AI127*AJ127+$AB$12)</f>
        <v>6.3301628581578836E-3</v>
      </c>
      <c r="AI127" s="16">
        <f>1+$AB$7*COS(AL127)</f>
        <v>1.4689870136666443</v>
      </c>
      <c r="AJ127" s="16">
        <f>SIN(AL127+RADIANS($AB$9))</f>
        <v>0.69996758872786558</v>
      </c>
      <c r="AK127" s="16">
        <f>$AB$7*SIN(AL127)</f>
        <v>8.4053968554444677E-2</v>
      </c>
      <c r="AL127" s="16">
        <f>2*ATAN(AM127)</f>
        <v>0.17734168586561946</v>
      </c>
      <c r="AM127" s="16">
        <f>SQRT((1+$AB$7)/(1-$AB$7))*TAN(AN127/2)</f>
        <v>8.8903968185202714E-2</v>
      </c>
      <c r="AN127" s="115">
        <f>$AU127+$AB$7*SIN(AO127)</f>
        <v>0.10578160236328549</v>
      </c>
      <c r="AO127" s="115">
        <f>$AU127+$AB$7*SIN(AP127)</f>
        <v>0.10548008090188317</v>
      </c>
      <c r="AP127" s="115">
        <f>$AU127+$AB$7*SIN(AQ127)</f>
        <v>0.1048437281902227</v>
      </c>
      <c r="AQ127" s="115">
        <f>$AU127+$AB$7*SIN(AR127)</f>
        <v>0.10350086291055272</v>
      </c>
      <c r="AR127" s="115">
        <f>$AU127+$AB$7*SIN(AS127)</f>
        <v>0.10066768887914003</v>
      </c>
      <c r="AS127" s="115">
        <f>$AU127+$AB$7*SIN(AT127)</f>
        <v>9.4692895584531811E-2</v>
      </c>
      <c r="AT127" s="115">
        <f>$AU127+$AB$7*SIN(AU127)</f>
        <v>8.2103682110906365E-2</v>
      </c>
      <c r="AU127" s="115">
        <f>RADIANS($AB$9)+$AB$18*(F127-AB$15)</f>
        <v>5.5617731733734743E-2</v>
      </c>
      <c r="AV127" s="115"/>
    </row>
    <row r="128" spans="1:48" ht="12.95" customHeight="1">
      <c r="A128" s="203" t="s">
        <v>135</v>
      </c>
      <c r="B128" s="203" t="s">
        <v>92</v>
      </c>
      <c r="C128" s="204">
        <v>45174.552000000003</v>
      </c>
      <c r="D128" s="204" t="s">
        <v>127</v>
      </c>
      <c r="E128" s="28">
        <f>(C128-C$7)/C$8</f>
        <v>2872.9885027258215</v>
      </c>
      <c r="F128" s="28">
        <f>ROUND(2*E128,0)/2</f>
        <v>2873</v>
      </c>
      <c r="G128" s="9">
        <f>C128-(C$7+C$8*F128)</f>
        <v>-4.3739999964600429E-3</v>
      </c>
      <c r="I128" s="2">
        <f>G128</f>
        <v>-4.3739999964600429E-3</v>
      </c>
      <c r="O128" s="100">
        <f>D$11+D$12*F128+D$13*F128^2</f>
        <v>-1.4033910344583914E-2</v>
      </c>
      <c r="P128" s="15">
        <f>C128-15018.5</f>
        <v>30156.052000000003</v>
      </c>
      <c r="Q128" s="9">
        <f>SUM(H128,I128)</f>
        <v>-4.3739999964600429E-3</v>
      </c>
      <c r="R128" s="2">
        <f>(O128-H128)^2</f>
        <v>1.9695063955981937E-4</v>
      </c>
      <c r="S128" s="24">
        <v>0.1</v>
      </c>
      <c r="T128" s="9">
        <f>S128*R128</f>
        <v>1.9695063955981939E-5</v>
      </c>
      <c r="Y128" s="137">
        <f>+C128-15018.5</f>
        <v>30156.052000000003</v>
      </c>
      <c r="Z128" s="16">
        <f>F128</f>
        <v>2873</v>
      </c>
      <c r="AA128" s="115">
        <f>AB$3+AB$4*Z128+AB$5*Z128^2+AH128</f>
        <v>-7.70374748642603E-3</v>
      </c>
      <c r="AB128" s="115">
        <f>+G128-AA128</f>
        <v>3.3297474899659871E-3</v>
      </c>
      <c r="AC128" s="147">
        <f>G128-(AB$3+AB$4*Z128+AB$5*Z128^2)</f>
        <v>9.6599103481238707E-3</v>
      </c>
      <c r="AD128" s="115">
        <f>IF(G128&lt;&gt;"",G128-AH128,9999)</f>
        <v>-1.0704162854617926E-2</v>
      </c>
      <c r="AG128" s="115">
        <f>+(G128-AA128)^2*S128</f>
        <v>1.1087218346934793E-6</v>
      </c>
      <c r="AH128" s="16">
        <f>$AB$6*($AB$11/AI128*AJ128+$AB$12)</f>
        <v>6.3301628581578836E-3</v>
      </c>
      <c r="AI128" s="16">
        <f>1+$AB$7*COS(AL128)</f>
        <v>1.4689870136666443</v>
      </c>
      <c r="AJ128" s="16">
        <f>SIN(AL128+RADIANS($AB$9))</f>
        <v>0.69996758872786558</v>
      </c>
      <c r="AK128" s="16">
        <f>$AB$7*SIN(AL128)</f>
        <v>8.4053968554444677E-2</v>
      </c>
      <c r="AL128" s="16">
        <f>2*ATAN(AM128)</f>
        <v>0.17734168586561946</v>
      </c>
      <c r="AM128" s="16">
        <f>SQRT((1+$AB$7)/(1-$AB$7))*TAN(AN128/2)</f>
        <v>8.8903968185202714E-2</v>
      </c>
      <c r="AN128" s="115">
        <f>$AU128+$AB$7*SIN(AO128)</f>
        <v>0.10578160236328549</v>
      </c>
      <c r="AO128" s="115">
        <f>$AU128+$AB$7*SIN(AP128)</f>
        <v>0.10548008090188317</v>
      </c>
      <c r="AP128" s="115">
        <f>$AU128+$AB$7*SIN(AQ128)</f>
        <v>0.1048437281902227</v>
      </c>
      <c r="AQ128" s="115">
        <f>$AU128+$AB$7*SIN(AR128)</f>
        <v>0.10350086291055272</v>
      </c>
      <c r="AR128" s="115">
        <f>$AU128+$AB$7*SIN(AS128)</f>
        <v>0.10066768887914003</v>
      </c>
      <c r="AS128" s="115">
        <f>$AU128+$AB$7*SIN(AT128)</f>
        <v>9.4692895584531811E-2</v>
      </c>
      <c r="AT128" s="115">
        <f>$AU128+$AB$7*SIN(AU128)</f>
        <v>8.2103682110906365E-2</v>
      </c>
      <c r="AU128" s="115">
        <f>RADIANS($AB$9)+$AB$18*(F128-AB$15)</f>
        <v>5.5617731733734743E-2</v>
      </c>
      <c r="AV128" s="115"/>
    </row>
    <row r="129" spans="1:50" ht="12.95" customHeight="1">
      <c r="A129" s="203" t="s">
        <v>135</v>
      </c>
      <c r="B129" s="203" t="s">
        <v>92</v>
      </c>
      <c r="C129" s="204">
        <v>45174.555999999997</v>
      </c>
      <c r="D129" s="204" t="s">
        <v>127</v>
      </c>
      <c r="E129" s="28">
        <f>(C129-C$7)/C$8</f>
        <v>2872.9990169225985</v>
      </c>
      <c r="F129" s="28">
        <f>ROUND(2*E129,0)/2</f>
        <v>2873</v>
      </c>
      <c r="G129" s="9">
        <f>C129-(C$7+C$8*F129)</f>
        <v>-3.7400000292109326E-4</v>
      </c>
      <c r="I129" s="2">
        <f>G129</f>
        <v>-3.7400000292109326E-4</v>
      </c>
      <c r="O129" s="100">
        <f>D$11+D$12*F129+D$13*F129^2</f>
        <v>-1.4033910344583914E-2</v>
      </c>
      <c r="P129" s="15">
        <f>C129-15018.5</f>
        <v>30156.055999999997</v>
      </c>
      <c r="Q129" s="9">
        <f>SUM(H129,I129)</f>
        <v>-3.7400000292109326E-4</v>
      </c>
      <c r="R129" s="2">
        <f>(O129-H129)^2</f>
        <v>1.9695063955981937E-4</v>
      </c>
      <c r="S129" s="24">
        <v>0.1</v>
      </c>
      <c r="T129" s="9">
        <f>S129*R129</f>
        <v>1.9695063955981939E-5</v>
      </c>
      <c r="Y129" s="137">
        <f>+C129-15018.5</f>
        <v>30156.055999999997</v>
      </c>
      <c r="Z129" s="16">
        <f>F129</f>
        <v>2873</v>
      </c>
      <c r="AA129" s="115">
        <f>AB$3+AB$4*Z129+AB$5*Z129^2+AH129</f>
        <v>-7.70374748642603E-3</v>
      </c>
      <c r="AB129" s="115">
        <f>+G129-AA129</f>
        <v>7.3297474835049368E-3</v>
      </c>
      <c r="AC129" s="147">
        <f>G129-(AB$3+AB$4*Z129+AB$5*Z129^2)</f>
        <v>1.365991034166282E-2</v>
      </c>
      <c r="AD129" s="115">
        <f>IF(G129&lt;&gt;"",G129-AH129,9999)</f>
        <v>-6.7041628610789768E-3</v>
      </c>
      <c r="AG129" s="115">
        <f>+(G129-AA129)^2*S129</f>
        <v>5.3725198171946956E-6</v>
      </c>
      <c r="AH129" s="16">
        <f>$AB$6*($AB$11/AI129*AJ129+$AB$12)</f>
        <v>6.3301628581578836E-3</v>
      </c>
      <c r="AI129" s="16">
        <f>1+$AB$7*COS(AL129)</f>
        <v>1.4689870136666443</v>
      </c>
      <c r="AJ129" s="16">
        <f>SIN(AL129+RADIANS($AB$9))</f>
        <v>0.69996758872786558</v>
      </c>
      <c r="AK129" s="16">
        <f>$AB$7*SIN(AL129)</f>
        <v>8.4053968554444677E-2</v>
      </c>
      <c r="AL129" s="16">
        <f>2*ATAN(AM129)</f>
        <v>0.17734168586561946</v>
      </c>
      <c r="AM129" s="16">
        <f>SQRT((1+$AB$7)/(1-$AB$7))*TAN(AN129/2)</f>
        <v>8.8903968185202714E-2</v>
      </c>
      <c r="AN129" s="115">
        <f>$AU129+$AB$7*SIN(AO129)</f>
        <v>0.10578160236328549</v>
      </c>
      <c r="AO129" s="115">
        <f>$AU129+$AB$7*SIN(AP129)</f>
        <v>0.10548008090188317</v>
      </c>
      <c r="AP129" s="115">
        <f>$AU129+$AB$7*SIN(AQ129)</f>
        <v>0.1048437281902227</v>
      </c>
      <c r="AQ129" s="115">
        <f>$AU129+$AB$7*SIN(AR129)</f>
        <v>0.10350086291055272</v>
      </c>
      <c r="AR129" s="115">
        <f>$AU129+$AB$7*SIN(AS129)</f>
        <v>0.10066768887914003</v>
      </c>
      <c r="AS129" s="115">
        <f>$AU129+$AB$7*SIN(AT129)</f>
        <v>9.4692895584531811E-2</v>
      </c>
      <c r="AT129" s="115">
        <f>$AU129+$AB$7*SIN(AU129)</f>
        <v>8.2103682110906365E-2</v>
      </c>
      <c r="AU129" s="115">
        <f>RADIANS($AB$9)+$AB$18*(F129-AB$15)</f>
        <v>5.5617731733734743E-2</v>
      </c>
      <c r="AV129" s="115"/>
    </row>
    <row r="130" spans="1:50" ht="12.95" customHeight="1">
      <c r="A130" s="203" t="s">
        <v>135</v>
      </c>
      <c r="B130" s="203" t="s">
        <v>92</v>
      </c>
      <c r="C130" s="204">
        <v>45174.559999999998</v>
      </c>
      <c r="D130" s="204" t="s">
        <v>127</v>
      </c>
      <c r="E130" s="28">
        <f>(C130-C$7)/C$8</f>
        <v>2873.009531119395</v>
      </c>
      <c r="F130" s="28">
        <f>ROUND(2*E130,0)/2</f>
        <v>2873</v>
      </c>
      <c r="G130" s="9">
        <f>C130-(C$7+C$8*F130)</f>
        <v>3.625999997893814E-3</v>
      </c>
      <c r="I130" s="2">
        <f>G130</f>
        <v>3.625999997893814E-3</v>
      </c>
      <c r="O130" s="100">
        <f>D$11+D$12*F130+D$13*F130^2</f>
        <v>-1.4033910344583914E-2</v>
      </c>
      <c r="P130" s="15">
        <f>C130-15018.5</f>
        <v>30156.059999999998</v>
      </c>
      <c r="Q130" s="9">
        <f>SUM(H130,I130)</f>
        <v>3.625999997893814E-3</v>
      </c>
      <c r="R130" s="2">
        <f>(O130-H130)^2</f>
        <v>1.9695063955981937E-4</v>
      </c>
      <c r="S130" s="24">
        <v>0.1</v>
      </c>
      <c r="T130" s="9">
        <f>S130*R130</f>
        <v>1.9695063955981939E-5</v>
      </c>
      <c r="Y130" s="137">
        <f>+C130-15018.5</f>
        <v>30156.059999999998</v>
      </c>
      <c r="Z130" s="16">
        <f>F130</f>
        <v>2873</v>
      </c>
      <c r="AA130" s="115">
        <f>AB$3+AB$4*Z130+AB$5*Z130^2+AH130</f>
        <v>-7.70374748642603E-3</v>
      </c>
      <c r="AB130" s="115">
        <f>+G130-AA130</f>
        <v>1.1329747484319844E-2</v>
      </c>
      <c r="AC130" s="147">
        <f>G130-(AB$3+AB$4*Z130+AB$5*Z130^2)</f>
        <v>1.7659910342477728E-2</v>
      </c>
      <c r="AD130" s="115">
        <f>IF(G130&lt;&gt;"",G130-AH130,9999)</f>
        <v>-2.7041628602640696E-3</v>
      </c>
      <c r="AG130" s="115">
        <f>+(G130-AA130)^2*S130</f>
        <v>1.2836317805845185E-5</v>
      </c>
      <c r="AH130" s="16">
        <f>$AB$6*($AB$11/AI130*AJ130+$AB$12)</f>
        <v>6.3301628581578836E-3</v>
      </c>
      <c r="AI130" s="16">
        <f>1+$AB$7*COS(AL130)</f>
        <v>1.4689870136666443</v>
      </c>
      <c r="AJ130" s="16">
        <f>SIN(AL130+RADIANS($AB$9))</f>
        <v>0.69996758872786558</v>
      </c>
      <c r="AK130" s="16">
        <f>$AB$7*SIN(AL130)</f>
        <v>8.4053968554444677E-2</v>
      </c>
      <c r="AL130" s="16">
        <f>2*ATAN(AM130)</f>
        <v>0.17734168586561946</v>
      </c>
      <c r="AM130" s="16">
        <f>SQRT((1+$AB$7)/(1-$AB$7))*TAN(AN130/2)</f>
        <v>8.8903968185202714E-2</v>
      </c>
      <c r="AN130" s="115">
        <f>$AU130+$AB$7*SIN(AO130)</f>
        <v>0.10578160236328549</v>
      </c>
      <c r="AO130" s="115">
        <f>$AU130+$AB$7*SIN(AP130)</f>
        <v>0.10548008090188317</v>
      </c>
      <c r="AP130" s="115">
        <f>$AU130+$AB$7*SIN(AQ130)</f>
        <v>0.1048437281902227</v>
      </c>
      <c r="AQ130" s="115">
        <f>$AU130+$AB$7*SIN(AR130)</f>
        <v>0.10350086291055272</v>
      </c>
      <c r="AR130" s="115">
        <f>$AU130+$AB$7*SIN(AS130)</f>
        <v>0.10066768887914003</v>
      </c>
      <c r="AS130" s="115">
        <f>$AU130+$AB$7*SIN(AT130)</f>
        <v>9.4692895584531811E-2</v>
      </c>
      <c r="AT130" s="115">
        <f>$AU130+$AB$7*SIN(AU130)</f>
        <v>8.2103682110906365E-2</v>
      </c>
      <c r="AU130" s="115">
        <f>RADIANS($AB$9)+$AB$18*(F130-AB$15)</f>
        <v>5.5617731733734743E-2</v>
      </c>
      <c r="AV130" s="115"/>
    </row>
    <row r="131" spans="1:50" ht="12.95" customHeight="1">
      <c r="A131" s="203" t="s">
        <v>133</v>
      </c>
      <c r="B131" s="203" t="s">
        <v>92</v>
      </c>
      <c r="C131" s="204">
        <v>45175.690999999999</v>
      </c>
      <c r="D131" s="204" t="s">
        <v>126</v>
      </c>
      <c r="E131" s="28">
        <f>(C131-C$7)/C$8</f>
        <v>2875.9824202629643</v>
      </c>
      <c r="F131" s="28">
        <f>ROUND(2*E131,0)/2</f>
        <v>2876</v>
      </c>
      <c r="G131" s="9">
        <f>C131-(C$7+C$8*F131)</f>
        <v>-6.6880000013043173E-3</v>
      </c>
      <c r="H131" s="2">
        <f>G131</f>
        <v>-6.6880000013043173E-3</v>
      </c>
      <c r="O131" s="100">
        <f>D$11+D$12*F131+D$13*F131^2</f>
        <v>-1.4041380751010833E-2</v>
      </c>
      <c r="P131" s="15">
        <f>C131-15018.5</f>
        <v>30157.190999999999</v>
      </c>
      <c r="Q131" s="9">
        <f>SUM(H131,I131)</f>
        <v>-6.6880000013043173E-3</v>
      </c>
      <c r="R131" s="2">
        <f>(O131-H131)^2</f>
        <v>5.4072208450154354E-5</v>
      </c>
      <c r="S131" s="24">
        <v>0.1</v>
      </c>
      <c r="T131" s="9">
        <f>S131*R131</f>
        <v>5.4072208450154361E-6</v>
      </c>
      <c r="Y131" s="137">
        <f>+C131-15018.5</f>
        <v>30157.190999999999</v>
      </c>
      <c r="Z131" s="16">
        <f>F131</f>
        <v>2876</v>
      </c>
      <c r="AA131" s="115">
        <f>AB$3+AB$4*Z131+AB$5*Z131^2+AH131</f>
        <v>-7.7175553910074279E-3</v>
      </c>
      <c r="AB131" s="115">
        <f>+G131-AA131</f>
        <v>1.0295553897031106E-3</v>
      </c>
      <c r="AC131" s="147">
        <f>G131-(AB$3+AB$4*Z131+AB$5*Z131^2)</f>
        <v>7.3533807497065153E-3</v>
      </c>
      <c r="AD131" s="115">
        <f>IF(G131&lt;&gt;"",G131-AH131,9999)</f>
        <v>-1.3011825361307721E-2</v>
      </c>
      <c r="AG131" s="115">
        <f>+(G131-AA131)^2*S131</f>
        <v>1.0599843004667241E-7</v>
      </c>
      <c r="AH131" s="16">
        <f>$AB$6*($AB$11/AI131*AJ131+$AB$12)</f>
        <v>6.3238253600034046E-3</v>
      </c>
      <c r="AI131" s="16">
        <f>1+$AB$7*COS(AL131)</f>
        <v>1.4688066086392211</v>
      </c>
      <c r="AJ131" s="16">
        <f>SIN(AL131+RADIANS($AB$9))</f>
        <v>0.69844223251191573</v>
      </c>
      <c r="AK131" s="16">
        <f>$AB$7*SIN(AL131)</f>
        <v>8.5054407962791428E-2</v>
      </c>
      <c r="AL131" s="16">
        <f>2*ATAN(AM131)</f>
        <v>0.17947528755586226</v>
      </c>
      <c r="AM131" s="16">
        <f>SQRT((1+$AB$7)/(1-$AB$7))*TAN(AN131/2)</f>
        <v>8.997930332988234E-2</v>
      </c>
      <c r="AN131" s="115">
        <f>$AU131+$AB$7*SIN(AO131)</f>
        <v>0.10705865221820204</v>
      </c>
      <c r="AO131" s="115">
        <f>$AU131+$AB$7*SIN(AP131)</f>
        <v>0.10675368544319748</v>
      </c>
      <c r="AP131" s="115">
        <f>$AU131+$AB$7*SIN(AQ131)</f>
        <v>0.10610997468864763</v>
      </c>
      <c r="AQ131" s="115">
        <f>$AU131+$AB$7*SIN(AR131)</f>
        <v>0.10475140225629917</v>
      </c>
      <c r="AR131" s="115">
        <f>$AU131+$AB$7*SIN(AS131)</f>
        <v>0.10188472478784628</v>
      </c>
      <c r="AS131" s="115">
        <f>$AU131+$AB$7*SIN(AT131)</f>
        <v>9.5838572768964098E-2</v>
      </c>
      <c r="AT131" s="115">
        <f>$AU131+$AB$7*SIN(AU131)</f>
        <v>8.3097785136869093E-2</v>
      </c>
      <c r="AU131" s="115">
        <f>RADIANS($AB$9)+$AB$18*(F131-AB$15)</f>
        <v>5.6291373773921016E-2</v>
      </c>
      <c r="AV131" s="115"/>
    </row>
    <row r="132" spans="1:50" ht="12.95" customHeight="1">
      <c r="A132" s="203" t="s">
        <v>135</v>
      </c>
      <c r="B132" s="203" t="s">
        <v>92</v>
      </c>
      <c r="C132" s="204">
        <v>45176.446000000004</v>
      </c>
      <c r="D132" s="204" t="s">
        <v>127</v>
      </c>
      <c r="E132" s="28">
        <f>(C132-C$7)/C$8</f>
        <v>2877.9669749078857</v>
      </c>
      <c r="F132" s="28">
        <f>ROUND(2*E132,0)/2</f>
        <v>2878</v>
      </c>
      <c r="G132" s="9">
        <f>C132-(C$7+C$8*F132)</f>
        <v>-1.2563999996928032E-2</v>
      </c>
      <c r="I132" s="2">
        <f>G132</f>
        <v>-1.2563999996928032E-2</v>
      </c>
      <c r="O132" s="100">
        <f>D$11+D$12*F132+D$13*F132^2</f>
        <v>-1.4046359857106217E-2</v>
      </c>
      <c r="P132" s="15">
        <f>C132-15018.5</f>
        <v>30157.946000000004</v>
      </c>
      <c r="Q132" s="9">
        <f>SUM(H132,I132)</f>
        <v>-1.2563999996928032E-2</v>
      </c>
      <c r="R132" s="2">
        <f>(O132-H132)^2</f>
        <v>1.9730022523532499E-4</v>
      </c>
      <c r="S132" s="24">
        <v>0.1</v>
      </c>
      <c r="T132" s="9">
        <f>S132*R132</f>
        <v>1.97300225235325E-5</v>
      </c>
      <c r="Y132" s="137">
        <f>+C132-15018.5</f>
        <v>30157.946000000004</v>
      </c>
      <c r="Z132" s="16">
        <f>F132</f>
        <v>2878</v>
      </c>
      <c r="AA132" s="115">
        <f>AB$3+AB$4*Z132+AB$5*Z132^2+AH132</f>
        <v>-7.7267648126396167E-3</v>
      </c>
      <c r="AB132" s="115">
        <f>+G132-AA132</f>
        <v>-4.8372351842884157E-3</v>
      </c>
      <c r="AC132" s="147">
        <f>G132-(AB$3+AB$4*Z132+AB$5*Z132^2)</f>
        <v>1.4823598601781847E-3</v>
      </c>
      <c r="AD132" s="115">
        <f>IF(G132&lt;&gt;"",G132-AH132,9999)</f>
        <v>-1.8883595041394634E-2</v>
      </c>
      <c r="AG132" s="115">
        <f>+(G132-AA132)^2*S132</f>
        <v>2.3398844228117784E-6</v>
      </c>
      <c r="AH132" s="16">
        <f>$AB$6*($AB$11/AI132*AJ132+$AB$12)</f>
        <v>6.3195950444666004E-3</v>
      </c>
      <c r="AI132" s="16">
        <f>1+$AB$7*COS(AL132)</f>
        <v>1.4686851773873439</v>
      </c>
      <c r="AJ132" s="16">
        <f>SIN(AL132+RADIANS($AB$9))</f>
        <v>0.69742376591440858</v>
      </c>
      <c r="AK132" s="16">
        <f>$AB$7*SIN(AL132)</f>
        <v>8.5721019097434431E-2</v>
      </c>
      <c r="AL132" s="16">
        <f>2*ATAN(AM132)</f>
        <v>0.18089740353006481</v>
      </c>
      <c r="AM132" s="16">
        <f>SQRT((1+$AB$7)/(1-$AB$7))*TAN(AN132/2)</f>
        <v>9.0696164223943734E-2</v>
      </c>
      <c r="AN132" s="115">
        <f>$AU132+$AB$7*SIN(AO132)</f>
        <v>0.10790993563207217</v>
      </c>
      <c r="AO132" s="115">
        <f>$AU132+$AB$7*SIN(AP132)</f>
        <v>0.10760267604245799</v>
      </c>
      <c r="AP132" s="115">
        <f>$AU132+$AB$7*SIN(AQ132)</f>
        <v>0.10695406682018146</v>
      </c>
      <c r="AQ132" s="115">
        <f>$AU132+$AB$7*SIN(AR132)</f>
        <v>0.10558503399912259</v>
      </c>
      <c r="AR132" s="115">
        <f>$AU132+$AB$7*SIN(AS132)</f>
        <v>0.10269603705445571</v>
      </c>
      <c r="AS132" s="115">
        <f>$AU132+$AB$7*SIN(AT132)</f>
        <v>9.6602332670660956E-2</v>
      </c>
      <c r="AT132" s="115">
        <f>$AU132+$AB$7*SIN(AU132)</f>
        <v>8.3760513738389081E-2</v>
      </c>
      <c r="AU132" s="115">
        <f>RADIANS($AB$9)+$AB$18*(F132-AB$15)</f>
        <v>5.674046846737868E-2</v>
      </c>
      <c r="AV132" s="115"/>
    </row>
    <row r="133" spans="1:50" ht="12.95" customHeight="1">
      <c r="A133" s="203" t="s">
        <v>135</v>
      </c>
      <c r="B133" s="203" t="s">
        <v>92</v>
      </c>
      <c r="C133" s="204">
        <v>45176.453000000001</v>
      </c>
      <c r="D133" s="204" t="s">
        <v>127</v>
      </c>
      <c r="E133" s="28">
        <f>(C133-C$7)/C$8</f>
        <v>2877.9853747522698</v>
      </c>
      <c r="F133" s="28">
        <f>ROUND(2*E133,0)/2</f>
        <v>2878</v>
      </c>
      <c r="G133" s="9">
        <f>C133-(C$7+C$8*F133)</f>
        <v>-5.5639999991399236E-3</v>
      </c>
      <c r="I133" s="2">
        <f>G133</f>
        <v>-5.5639999991399236E-3</v>
      </c>
      <c r="O133" s="100">
        <f>D$11+D$12*F133+D$13*F133^2</f>
        <v>-1.4046359857106217E-2</v>
      </c>
      <c r="P133" s="15">
        <f>C133-15018.5</f>
        <v>30157.953000000001</v>
      </c>
      <c r="Q133" s="9">
        <f>SUM(H133,I133)</f>
        <v>-5.5639999991399236E-3</v>
      </c>
      <c r="R133" s="2">
        <f>(O133-H133)^2</f>
        <v>1.9730022523532499E-4</v>
      </c>
      <c r="S133" s="24">
        <v>0.1</v>
      </c>
      <c r="T133" s="9">
        <f>S133*R133</f>
        <v>1.97300225235325E-5</v>
      </c>
      <c r="Y133" s="137">
        <f>+C133-15018.5</f>
        <v>30157.953000000001</v>
      </c>
      <c r="Z133" s="16">
        <f>F133</f>
        <v>2878</v>
      </c>
      <c r="AA133" s="115">
        <f>AB$3+AB$4*Z133+AB$5*Z133^2+AH133</f>
        <v>-7.7267648126396167E-3</v>
      </c>
      <c r="AB133" s="115">
        <f>+G133-AA133</f>
        <v>2.1627648134996931E-3</v>
      </c>
      <c r="AC133" s="147">
        <f>G133-(AB$3+AB$4*Z133+AB$5*Z133^2)</f>
        <v>8.4823598579662936E-3</v>
      </c>
      <c r="AD133" s="115">
        <f>IF(G133&lt;&gt;"",G133-AH133,9999)</f>
        <v>-1.1883595043606525E-2</v>
      </c>
      <c r="AG133" s="115">
        <f>+(G133-AA133)^2*S133</f>
        <v>4.6775516385123627E-7</v>
      </c>
      <c r="AH133" s="16">
        <f>$AB$6*($AB$11/AI133*AJ133+$AB$12)</f>
        <v>6.3195950444666004E-3</v>
      </c>
      <c r="AI133" s="16">
        <f>1+$AB$7*COS(AL133)</f>
        <v>1.4686851773873439</v>
      </c>
      <c r="AJ133" s="16">
        <f>SIN(AL133+RADIANS($AB$9))</f>
        <v>0.69742376591440858</v>
      </c>
      <c r="AK133" s="16">
        <f>$AB$7*SIN(AL133)</f>
        <v>8.5721019097434431E-2</v>
      </c>
      <c r="AL133" s="16">
        <f>2*ATAN(AM133)</f>
        <v>0.18089740353006481</v>
      </c>
      <c r="AM133" s="16">
        <f>SQRT((1+$AB$7)/(1-$AB$7))*TAN(AN133/2)</f>
        <v>9.0696164223943734E-2</v>
      </c>
      <c r="AN133" s="115">
        <f>$AU133+$AB$7*SIN(AO133)</f>
        <v>0.10790993563207217</v>
      </c>
      <c r="AO133" s="115">
        <f>$AU133+$AB$7*SIN(AP133)</f>
        <v>0.10760267604245799</v>
      </c>
      <c r="AP133" s="115">
        <f>$AU133+$AB$7*SIN(AQ133)</f>
        <v>0.10695406682018146</v>
      </c>
      <c r="AQ133" s="115">
        <f>$AU133+$AB$7*SIN(AR133)</f>
        <v>0.10558503399912259</v>
      </c>
      <c r="AR133" s="115">
        <f>$AU133+$AB$7*SIN(AS133)</f>
        <v>0.10269603705445571</v>
      </c>
      <c r="AS133" s="115">
        <f>$AU133+$AB$7*SIN(AT133)</f>
        <v>9.6602332670660956E-2</v>
      </c>
      <c r="AT133" s="115">
        <f>$AU133+$AB$7*SIN(AU133)</f>
        <v>8.3760513738389081E-2</v>
      </c>
      <c r="AU133" s="115">
        <f>RADIANS($AB$9)+$AB$18*(F133-AB$15)</f>
        <v>5.674046846737868E-2</v>
      </c>
      <c r="AV133" s="115"/>
    </row>
    <row r="134" spans="1:50" ht="12.95" customHeight="1">
      <c r="A134" s="203" t="s">
        <v>135</v>
      </c>
      <c r="B134" s="203" t="s">
        <v>92</v>
      </c>
      <c r="C134" s="204">
        <v>45176.468000000001</v>
      </c>
      <c r="D134" s="204" t="s">
        <v>127</v>
      </c>
      <c r="E134" s="28">
        <f>(C134-C$7)/C$8</f>
        <v>2878.0248029902468</v>
      </c>
      <c r="F134" s="28">
        <f>ROUND(2*E134,0)/2</f>
        <v>2878</v>
      </c>
      <c r="G134" s="9">
        <f>C134-(C$7+C$8*F134)</f>
        <v>9.4360000002779998E-3</v>
      </c>
      <c r="I134" s="2">
        <f>G134</f>
        <v>9.4360000002779998E-3</v>
      </c>
      <c r="O134" s="100">
        <f>D$11+D$12*F134+D$13*F134^2</f>
        <v>-1.4046359857106217E-2</v>
      </c>
      <c r="P134" s="15">
        <f>C134-15018.5</f>
        <v>30157.968000000001</v>
      </c>
      <c r="Q134" s="9">
        <f>SUM(H134,I134)</f>
        <v>9.4360000002779998E-3</v>
      </c>
      <c r="R134" s="2">
        <f>(O134-H134)^2</f>
        <v>1.9730022523532499E-4</v>
      </c>
      <c r="S134" s="24">
        <v>0.1</v>
      </c>
      <c r="T134" s="9">
        <f>S134*R134</f>
        <v>1.97300225235325E-5</v>
      </c>
      <c r="Y134" s="137">
        <f>+C134-15018.5</f>
        <v>30157.968000000001</v>
      </c>
      <c r="Z134" s="16">
        <f>F134</f>
        <v>2878</v>
      </c>
      <c r="AA134" s="115">
        <f>AB$3+AB$4*Z134+AB$5*Z134^2+AH134</f>
        <v>-7.7267648126396167E-3</v>
      </c>
      <c r="AB134" s="115">
        <f>+G134-AA134</f>
        <v>1.7162764812917616E-2</v>
      </c>
      <c r="AC134" s="147">
        <f>G134-(AB$3+AB$4*Z134+AB$5*Z134^2)</f>
        <v>2.3482359857384217E-2</v>
      </c>
      <c r="AD134" s="115">
        <f>IF(G134&lt;&gt;"",G134-AH134,9999)</f>
        <v>3.1164049558113993E-3</v>
      </c>
      <c r="AG134" s="115">
        <f>+(G134-AA134)^2*S134</f>
        <v>2.9456049602352306E-5</v>
      </c>
      <c r="AH134" s="16">
        <f>$AB$6*($AB$11/AI134*AJ134+$AB$12)</f>
        <v>6.3195950444666004E-3</v>
      </c>
      <c r="AI134" s="16">
        <f>1+$AB$7*COS(AL134)</f>
        <v>1.4686851773873439</v>
      </c>
      <c r="AJ134" s="16">
        <f>SIN(AL134+RADIANS($AB$9))</f>
        <v>0.69742376591440858</v>
      </c>
      <c r="AK134" s="16">
        <f>$AB$7*SIN(AL134)</f>
        <v>8.5721019097434431E-2</v>
      </c>
      <c r="AL134" s="16">
        <f>2*ATAN(AM134)</f>
        <v>0.18089740353006481</v>
      </c>
      <c r="AM134" s="16">
        <f>SQRT((1+$AB$7)/(1-$AB$7))*TAN(AN134/2)</f>
        <v>9.0696164223943734E-2</v>
      </c>
      <c r="AN134" s="115">
        <f>$AU134+$AB$7*SIN(AO134)</f>
        <v>0.10790993563207217</v>
      </c>
      <c r="AO134" s="115">
        <f>$AU134+$AB$7*SIN(AP134)</f>
        <v>0.10760267604245799</v>
      </c>
      <c r="AP134" s="115">
        <f>$AU134+$AB$7*SIN(AQ134)</f>
        <v>0.10695406682018146</v>
      </c>
      <c r="AQ134" s="115">
        <f>$AU134+$AB$7*SIN(AR134)</f>
        <v>0.10558503399912259</v>
      </c>
      <c r="AR134" s="115">
        <f>$AU134+$AB$7*SIN(AS134)</f>
        <v>0.10269603705445571</v>
      </c>
      <c r="AS134" s="115">
        <f>$AU134+$AB$7*SIN(AT134)</f>
        <v>9.6602332670660956E-2</v>
      </c>
      <c r="AT134" s="115">
        <f>$AU134+$AB$7*SIN(AU134)</f>
        <v>8.3760513738389081E-2</v>
      </c>
      <c r="AU134" s="115">
        <f>RADIANS($AB$9)+$AB$18*(F134-AB$15)</f>
        <v>5.674046846737868E-2</v>
      </c>
      <c r="AV134" s="115"/>
    </row>
    <row r="135" spans="1:50" ht="12.95" customHeight="1">
      <c r="A135" s="203" t="s">
        <v>135</v>
      </c>
      <c r="B135" s="203" t="s">
        <v>92</v>
      </c>
      <c r="C135" s="204">
        <v>45177.582000000002</v>
      </c>
      <c r="D135" s="204" t="s">
        <v>127</v>
      </c>
      <c r="E135" s="28">
        <f>(C135-C$7)/C$8</f>
        <v>2880.953006797441</v>
      </c>
      <c r="F135" s="28">
        <f>ROUND(2*E135,0)/2</f>
        <v>2881</v>
      </c>
      <c r="G135" s="9">
        <f>C135-(C$7+C$8*F135)</f>
        <v>-1.7877999991469551E-2</v>
      </c>
      <c r="I135" s="2">
        <f>G135</f>
        <v>-1.7877999991469551E-2</v>
      </c>
      <c r="O135" s="100">
        <f>D$11+D$12*F135+D$13*F135^2</f>
        <v>-1.4053826768965449E-2</v>
      </c>
      <c r="P135" s="15">
        <f>C135-15018.5</f>
        <v>30159.082000000002</v>
      </c>
      <c r="Q135" s="9">
        <f>SUM(H135,I135)</f>
        <v>-1.7877999991469551E-2</v>
      </c>
      <c r="R135" s="2">
        <f>(O135-H135)^2</f>
        <v>1.9751004685208983E-4</v>
      </c>
      <c r="S135" s="24">
        <v>0.1</v>
      </c>
      <c r="T135" s="9">
        <f>S135*R135</f>
        <v>1.9751004685208985E-5</v>
      </c>
      <c r="Y135" s="137">
        <f>+C135-15018.5</f>
        <v>30159.082000000002</v>
      </c>
      <c r="Z135" s="16">
        <f>F135</f>
        <v>2881</v>
      </c>
      <c r="AA135" s="115">
        <f>AB$3+AB$4*Z135+AB$5*Z135^2+AH135</f>
        <v>-7.7405851562050328E-3</v>
      </c>
      <c r="AB135" s="115">
        <f>+G135-AA135</f>
        <v>-1.0137414835264518E-2</v>
      </c>
      <c r="AC135" s="147">
        <f>G135-(AB$3+AB$4*Z135+AB$5*Z135^2)</f>
        <v>-3.8241732225041021E-3</v>
      </c>
      <c r="AD135" s="115">
        <f>IF(G135&lt;&gt;"",G135-AH135,9999)</f>
        <v>-2.4191241604229967E-2</v>
      </c>
      <c r="AG135" s="115">
        <f>+(G135-AA135)^2*S135</f>
        <v>1.0276717954224116E-5</v>
      </c>
      <c r="AH135" s="16">
        <f>$AB$6*($AB$11/AI135*AJ135+$AB$12)</f>
        <v>6.313241612760416E-3</v>
      </c>
      <c r="AI135" s="16">
        <f>1+$AB$7*COS(AL135)</f>
        <v>1.4685012907906909</v>
      </c>
      <c r="AJ135" s="16">
        <f>SIN(AL135+RADIANS($AB$9))</f>
        <v>0.69589373230805485</v>
      </c>
      <c r="AK135" s="16">
        <f>$AB$7*SIN(AL135)</f>
        <v>8.6720407893212434E-2</v>
      </c>
      <c r="AL135" s="16">
        <f>2*ATAN(AM135)</f>
        <v>0.18303014541419282</v>
      </c>
      <c r="AM135" s="16">
        <f>SQRT((1+$AB$7)/(1-$AB$7))*TAN(AN135/2)</f>
        <v>9.1771411314827869E-2</v>
      </c>
      <c r="AN135" s="115">
        <f>$AU135+$AB$7*SIN(AO135)</f>
        <v>0.10918673473353069</v>
      </c>
      <c r="AO135" s="115">
        <f>$AU135+$AB$7*SIN(AP135)</f>
        <v>0.1088760420721642</v>
      </c>
      <c r="AP135" s="115">
        <f>$AU135+$AB$7*SIN(AQ135)</f>
        <v>0.10822009559115017</v>
      </c>
      <c r="AQ135" s="115">
        <f>$AU135+$AB$7*SIN(AR135)</f>
        <v>0.10683538892298142</v>
      </c>
      <c r="AR135" s="115">
        <f>$AU135+$AB$7*SIN(AS135)</f>
        <v>0.10391293723498779</v>
      </c>
      <c r="AS135" s="115">
        <f>$AU135+$AB$7*SIN(AT135)</f>
        <v>9.7747934795735639E-2</v>
      </c>
      <c r="AT135" s="115">
        <f>$AU135+$AB$7*SIN(AU135)</f>
        <v>8.4754596409268204E-2</v>
      </c>
      <c r="AU135" s="115">
        <f>RADIANS($AB$9)+$AB$18*(F135-AB$15)</f>
        <v>5.7414110507564953E-2</v>
      </c>
      <c r="AV135" s="115"/>
    </row>
    <row r="136" spans="1:50" ht="12.95" customHeight="1">
      <c r="A136" s="203" t="s">
        <v>135</v>
      </c>
      <c r="B136" s="203" t="s">
        <v>92</v>
      </c>
      <c r="C136" s="204">
        <v>45177.588000000003</v>
      </c>
      <c r="D136" s="204" t="s">
        <v>127</v>
      </c>
      <c r="E136" s="28">
        <f>(C136-C$7)/C$8</f>
        <v>2880.9687780926356</v>
      </c>
      <c r="F136" s="28">
        <f>ROUND(2*E136,0)/2</f>
        <v>2881</v>
      </c>
      <c r="G136" s="9">
        <f>C136-(C$7+C$8*F136)</f>
        <v>-1.187799999024719E-2</v>
      </c>
      <c r="I136" s="2">
        <f>G136</f>
        <v>-1.187799999024719E-2</v>
      </c>
      <c r="O136" s="100">
        <f>D$11+D$12*F136+D$13*F136^2</f>
        <v>-1.4053826768965449E-2</v>
      </c>
      <c r="P136" s="15">
        <f>C136-15018.5</f>
        <v>30159.088000000003</v>
      </c>
      <c r="Q136" s="9">
        <f>SUM(H136,I136)</f>
        <v>-1.187799999024719E-2</v>
      </c>
      <c r="R136" s="2">
        <f>(O136-H136)^2</f>
        <v>1.9751004685208983E-4</v>
      </c>
      <c r="S136" s="24">
        <v>0.1</v>
      </c>
      <c r="T136" s="9">
        <f>S136*R136</f>
        <v>1.9751004685208985E-5</v>
      </c>
      <c r="Y136" s="137">
        <f>+C136-15018.5</f>
        <v>30159.088000000003</v>
      </c>
      <c r="Z136" s="16">
        <f>F136</f>
        <v>2881</v>
      </c>
      <c r="AA136" s="115">
        <f>AB$3+AB$4*Z136+AB$5*Z136^2+AH136</f>
        <v>-7.7405851562050328E-3</v>
      </c>
      <c r="AB136" s="115">
        <f>+G136-AA136</f>
        <v>-4.1374148340421572E-3</v>
      </c>
      <c r="AC136" s="147">
        <f>G136-(AB$3+AB$4*Z136+AB$5*Z136^2)</f>
        <v>2.1758267787182588E-3</v>
      </c>
      <c r="AD136" s="115">
        <f>IF(G136&lt;&gt;"",G136-AH136,9999)</f>
        <v>-1.8191241603007606E-2</v>
      </c>
      <c r="AG136" s="115">
        <f>+(G136-AA136)^2*S136</f>
        <v>1.7118201508952091E-6</v>
      </c>
      <c r="AH136" s="16">
        <f>$AB$6*($AB$11/AI136*AJ136+$AB$12)</f>
        <v>6.313241612760416E-3</v>
      </c>
      <c r="AI136" s="16">
        <f>1+$AB$7*COS(AL136)</f>
        <v>1.4685012907906909</v>
      </c>
      <c r="AJ136" s="16">
        <f>SIN(AL136+RADIANS($AB$9))</f>
        <v>0.69589373230805485</v>
      </c>
      <c r="AK136" s="16">
        <f>$AB$7*SIN(AL136)</f>
        <v>8.6720407893212434E-2</v>
      </c>
      <c r="AL136" s="16">
        <f>2*ATAN(AM136)</f>
        <v>0.18303014541419282</v>
      </c>
      <c r="AM136" s="16">
        <f>SQRT((1+$AB$7)/(1-$AB$7))*TAN(AN136/2)</f>
        <v>9.1771411314827869E-2</v>
      </c>
      <c r="AN136" s="115">
        <f>$AU136+$AB$7*SIN(AO136)</f>
        <v>0.10918673473353069</v>
      </c>
      <c r="AO136" s="115">
        <f>$AU136+$AB$7*SIN(AP136)</f>
        <v>0.1088760420721642</v>
      </c>
      <c r="AP136" s="115">
        <f>$AU136+$AB$7*SIN(AQ136)</f>
        <v>0.10822009559115017</v>
      </c>
      <c r="AQ136" s="115">
        <f>$AU136+$AB$7*SIN(AR136)</f>
        <v>0.10683538892298142</v>
      </c>
      <c r="AR136" s="115">
        <f>$AU136+$AB$7*SIN(AS136)</f>
        <v>0.10391293723498779</v>
      </c>
      <c r="AS136" s="115">
        <f>$AU136+$AB$7*SIN(AT136)</f>
        <v>9.7747934795735639E-2</v>
      </c>
      <c r="AT136" s="115">
        <f>$AU136+$AB$7*SIN(AU136)</f>
        <v>8.4754596409268204E-2</v>
      </c>
      <c r="AU136" s="115">
        <f>RADIANS($AB$9)+$AB$18*(F136-AB$15)</f>
        <v>5.7414110507564953E-2</v>
      </c>
      <c r="AV136" s="115"/>
    </row>
    <row r="137" spans="1:50" ht="12.95" customHeight="1">
      <c r="A137" s="203" t="s">
        <v>135</v>
      </c>
      <c r="B137" s="203" t="s">
        <v>92</v>
      </c>
      <c r="C137" s="204">
        <v>45177.589</v>
      </c>
      <c r="D137" s="204" t="s">
        <v>127</v>
      </c>
      <c r="E137" s="28">
        <f>(C137-C$7)/C$8</f>
        <v>2880.9714066418251</v>
      </c>
      <c r="F137" s="28">
        <f>ROUND(2*E137,0)/2</f>
        <v>2881</v>
      </c>
      <c r="G137" s="9">
        <f>C137-(C$7+C$8*F137)</f>
        <v>-1.0877999993681442E-2</v>
      </c>
      <c r="I137" s="2">
        <f>G137</f>
        <v>-1.0877999993681442E-2</v>
      </c>
      <c r="O137" s="100">
        <f>D$11+D$12*F137+D$13*F137^2</f>
        <v>-1.4053826768965449E-2</v>
      </c>
      <c r="P137" s="15">
        <f>C137-15018.5</f>
        <v>30159.089</v>
      </c>
      <c r="Q137" s="9">
        <f>SUM(H137,I137)</f>
        <v>-1.0877999993681442E-2</v>
      </c>
      <c r="R137" s="2">
        <f>(O137-H137)^2</f>
        <v>1.9751004685208983E-4</v>
      </c>
      <c r="S137" s="24">
        <v>0.1</v>
      </c>
      <c r="T137" s="9">
        <f>S137*R137</f>
        <v>1.9751004685208985E-5</v>
      </c>
      <c r="Y137" s="137">
        <f>+C137-15018.5</f>
        <v>30159.089</v>
      </c>
      <c r="Z137" s="16">
        <f>F137</f>
        <v>2881</v>
      </c>
      <c r="AA137" s="115">
        <f>AB$3+AB$4*Z137+AB$5*Z137^2+AH137</f>
        <v>-7.7405851562050328E-3</v>
      </c>
      <c r="AB137" s="115">
        <f>+G137-AA137</f>
        <v>-3.1374148374764092E-3</v>
      </c>
      <c r="AC137" s="147">
        <f>G137-(AB$3+AB$4*Z137+AB$5*Z137^2)</f>
        <v>3.1758267752840068E-3</v>
      </c>
      <c r="AD137" s="115">
        <f>IF(G137&lt;&gt;"",G137-AH137,9999)</f>
        <v>-1.7191241606441858E-2</v>
      </c>
      <c r="AG137" s="115">
        <f>+(G137-AA137)^2*S137</f>
        <v>9.8433718624171233E-7</v>
      </c>
      <c r="AH137" s="16">
        <f>$AB$6*($AB$11/AI137*AJ137+$AB$12)</f>
        <v>6.313241612760416E-3</v>
      </c>
      <c r="AI137" s="16">
        <f>1+$AB$7*COS(AL137)</f>
        <v>1.4685012907906909</v>
      </c>
      <c r="AJ137" s="16">
        <f>SIN(AL137+RADIANS($AB$9))</f>
        <v>0.69589373230805485</v>
      </c>
      <c r="AK137" s="16">
        <f>$AB$7*SIN(AL137)</f>
        <v>8.6720407893212434E-2</v>
      </c>
      <c r="AL137" s="16">
        <f>2*ATAN(AM137)</f>
        <v>0.18303014541419282</v>
      </c>
      <c r="AM137" s="16">
        <f>SQRT((1+$AB$7)/(1-$AB$7))*TAN(AN137/2)</f>
        <v>9.1771411314827869E-2</v>
      </c>
      <c r="AN137" s="115">
        <f>$AU137+$AB$7*SIN(AO137)</f>
        <v>0.10918673473353069</v>
      </c>
      <c r="AO137" s="115">
        <f>$AU137+$AB$7*SIN(AP137)</f>
        <v>0.1088760420721642</v>
      </c>
      <c r="AP137" s="115">
        <f>$AU137+$AB$7*SIN(AQ137)</f>
        <v>0.10822009559115017</v>
      </c>
      <c r="AQ137" s="115">
        <f>$AU137+$AB$7*SIN(AR137)</f>
        <v>0.10683538892298142</v>
      </c>
      <c r="AR137" s="115">
        <f>$AU137+$AB$7*SIN(AS137)</f>
        <v>0.10391293723498779</v>
      </c>
      <c r="AS137" s="115">
        <f>$AU137+$AB$7*SIN(AT137)</f>
        <v>9.7747934795735639E-2</v>
      </c>
      <c r="AT137" s="115">
        <f>$AU137+$AB$7*SIN(AU137)</f>
        <v>8.4754596409268204E-2</v>
      </c>
      <c r="AU137" s="115">
        <f>RADIANS($AB$9)+$AB$18*(F137-AB$15)</f>
        <v>5.7414110507564953E-2</v>
      </c>
      <c r="AV137" s="115"/>
    </row>
    <row r="138" spans="1:50" ht="12.95" customHeight="1">
      <c r="A138" s="203" t="s">
        <v>135</v>
      </c>
      <c r="B138" s="203" t="s">
        <v>92</v>
      </c>
      <c r="C138" s="204">
        <v>45177.59</v>
      </c>
      <c r="D138" s="204" t="s">
        <v>127</v>
      </c>
      <c r="E138" s="28">
        <f>(C138-C$7)/C$8</f>
        <v>2880.9740351910145</v>
      </c>
      <c r="F138" s="28">
        <f>ROUND(2*E138,0)/2</f>
        <v>2881</v>
      </c>
      <c r="G138" s="9">
        <f>C138-(C$7+C$8*F138)</f>
        <v>-9.877999997115694E-3</v>
      </c>
      <c r="I138" s="2">
        <f>G138</f>
        <v>-9.877999997115694E-3</v>
      </c>
      <c r="O138" s="100">
        <f>D$11+D$12*F138+D$13*F138^2</f>
        <v>-1.4053826768965449E-2</v>
      </c>
      <c r="P138" s="15">
        <f>C138-15018.5</f>
        <v>30159.089999999997</v>
      </c>
      <c r="Q138" s="9">
        <f>SUM(H138,I138)</f>
        <v>-9.877999997115694E-3</v>
      </c>
      <c r="R138" s="2">
        <f>(O138-H138)^2</f>
        <v>1.9751004685208983E-4</v>
      </c>
      <c r="S138" s="24">
        <v>0.1</v>
      </c>
      <c r="T138" s="9">
        <f>S138*R138</f>
        <v>1.9751004685208985E-5</v>
      </c>
      <c r="Y138" s="137">
        <f>+C138-15018.5</f>
        <v>30159.089999999997</v>
      </c>
      <c r="Z138" s="16">
        <f>F138</f>
        <v>2881</v>
      </c>
      <c r="AA138" s="115">
        <f>AB$3+AB$4*Z138+AB$5*Z138^2+AH138</f>
        <v>-7.7405851562050328E-3</v>
      </c>
      <c r="AB138" s="115">
        <f>+G138-AA138</f>
        <v>-2.1374148409106612E-3</v>
      </c>
      <c r="AC138" s="147">
        <f>G138-(AB$3+AB$4*Z138+AB$5*Z138^2)</f>
        <v>4.1758267718497548E-3</v>
      </c>
      <c r="AD138" s="115">
        <f>IF(G138&lt;&gt;"",G138-AH138,9999)</f>
        <v>-1.619124160987611E-2</v>
      </c>
      <c r="AG138" s="115">
        <f>+(G138-AA138)^2*S138</f>
        <v>4.5685422021451477E-7</v>
      </c>
      <c r="AH138" s="16">
        <f>$AB$6*($AB$11/AI138*AJ138+$AB$12)</f>
        <v>6.313241612760416E-3</v>
      </c>
      <c r="AI138" s="16">
        <f>1+$AB$7*COS(AL138)</f>
        <v>1.4685012907906909</v>
      </c>
      <c r="AJ138" s="16">
        <f>SIN(AL138+RADIANS($AB$9))</f>
        <v>0.69589373230805485</v>
      </c>
      <c r="AK138" s="16">
        <f>$AB$7*SIN(AL138)</f>
        <v>8.6720407893212434E-2</v>
      </c>
      <c r="AL138" s="16">
        <f>2*ATAN(AM138)</f>
        <v>0.18303014541419282</v>
      </c>
      <c r="AM138" s="16">
        <f>SQRT((1+$AB$7)/(1-$AB$7))*TAN(AN138/2)</f>
        <v>9.1771411314827869E-2</v>
      </c>
      <c r="AN138" s="115">
        <f>$AU138+$AB$7*SIN(AO138)</f>
        <v>0.10918673473353069</v>
      </c>
      <c r="AO138" s="115">
        <f>$AU138+$AB$7*SIN(AP138)</f>
        <v>0.1088760420721642</v>
      </c>
      <c r="AP138" s="115">
        <f>$AU138+$AB$7*SIN(AQ138)</f>
        <v>0.10822009559115017</v>
      </c>
      <c r="AQ138" s="115">
        <f>$AU138+$AB$7*SIN(AR138)</f>
        <v>0.10683538892298142</v>
      </c>
      <c r="AR138" s="115">
        <f>$AU138+$AB$7*SIN(AS138)</f>
        <v>0.10391293723498779</v>
      </c>
      <c r="AS138" s="115">
        <f>$AU138+$AB$7*SIN(AT138)</f>
        <v>9.7747934795735639E-2</v>
      </c>
      <c r="AT138" s="115">
        <f>$AU138+$AB$7*SIN(AU138)</f>
        <v>8.4754596409268204E-2</v>
      </c>
      <c r="AU138" s="115">
        <f>RADIANS($AB$9)+$AB$18*(F138-AB$15)</f>
        <v>5.7414110507564953E-2</v>
      </c>
      <c r="AV138" s="115"/>
    </row>
    <row r="139" spans="1:50" ht="12.95" customHeight="1">
      <c r="A139" s="203" t="s">
        <v>135</v>
      </c>
      <c r="B139" s="203" t="s">
        <v>92</v>
      </c>
      <c r="C139" s="204">
        <v>45177.591</v>
      </c>
      <c r="D139" s="204" t="s">
        <v>127</v>
      </c>
      <c r="E139" s="28">
        <f>(C139-C$7)/C$8</f>
        <v>2880.9766637402236</v>
      </c>
      <c r="F139" s="28">
        <f>ROUND(2*E139,0)/2</f>
        <v>2881</v>
      </c>
      <c r="G139" s="9">
        <f>C139-(C$7+C$8*F139)</f>
        <v>-8.8779999932739884E-3</v>
      </c>
      <c r="I139" s="2">
        <f>G139</f>
        <v>-8.8779999932739884E-3</v>
      </c>
      <c r="O139" s="100">
        <f>D$11+D$12*F139+D$13*F139^2</f>
        <v>-1.4053826768965449E-2</v>
      </c>
      <c r="P139" s="15">
        <f>C139-15018.5</f>
        <v>30159.091</v>
      </c>
      <c r="Q139" s="9">
        <f>SUM(H139,I139)</f>
        <v>-8.8779999932739884E-3</v>
      </c>
      <c r="R139" s="2">
        <f>(O139-H139)^2</f>
        <v>1.9751004685208983E-4</v>
      </c>
      <c r="S139" s="24">
        <v>0.1</v>
      </c>
      <c r="T139" s="9">
        <f>S139*R139</f>
        <v>1.9751004685208985E-5</v>
      </c>
      <c r="Y139" s="137">
        <f>+C139-15018.5</f>
        <v>30159.091</v>
      </c>
      <c r="Z139" s="16">
        <f>F139</f>
        <v>2881</v>
      </c>
      <c r="AA139" s="115">
        <f>AB$3+AB$4*Z139+AB$5*Z139^2+AH139</f>
        <v>-7.7405851562050328E-3</v>
      </c>
      <c r="AB139" s="115">
        <f>+G139-AA139</f>
        <v>-1.1374148370689556E-3</v>
      </c>
      <c r="AC139" s="147">
        <f>G139-(AB$3+AB$4*Z139+AB$5*Z139^2)</f>
        <v>5.1758267756914604E-3</v>
      </c>
      <c r="AD139" s="115">
        <f>IF(G139&lt;&gt;"",G139-AH139,9999)</f>
        <v>-1.5191241606034404E-2</v>
      </c>
      <c r="AG139" s="115">
        <f>+(G139-AA139)^2*S139</f>
        <v>1.2937125115845989E-7</v>
      </c>
      <c r="AH139" s="16">
        <f>$AB$6*($AB$11/AI139*AJ139+$AB$12)</f>
        <v>6.313241612760416E-3</v>
      </c>
      <c r="AI139" s="16">
        <f>1+$AB$7*COS(AL139)</f>
        <v>1.4685012907906909</v>
      </c>
      <c r="AJ139" s="16">
        <f>SIN(AL139+RADIANS($AB$9))</f>
        <v>0.69589373230805485</v>
      </c>
      <c r="AK139" s="16">
        <f>$AB$7*SIN(AL139)</f>
        <v>8.6720407893212434E-2</v>
      </c>
      <c r="AL139" s="16">
        <f>2*ATAN(AM139)</f>
        <v>0.18303014541419282</v>
      </c>
      <c r="AM139" s="16">
        <f>SQRT((1+$AB$7)/(1-$AB$7))*TAN(AN139/2)</f>
        <v>9.1771411314827869E-2</v>
      </c>
      <c r="AN139" s="115">
        <f>$AU139+$AB$7*SIN(AO139)</f>
        <v>0.10918673473353069</v>
      </c>
      <c r="AO139" s="115">
        <f>$AU139+$AB$7*SIN(AP139)</f>
        <v>0.1088760420721642</v>
      </c>
      <c r="AP139" s="115">
        <f>$AU139+$AB$7*SIN(AQ139)</f>
        <v>0.10822009559115017</v>
      </c>
      <c r="AQ139" s="115">
        <f>$AU139+$AB$7*SIN(AR139)</f>
        <v>0.10683538892298142</v>
      </c>
      <c r="AR139" s="115">
        <f>$AU139+$AB$7*SIN(AS139)</f>
        <v>0.10391293723498779</v>
      </c>
      <c r="AS139" s="115">
        <f>$AU139+$AB$7*SIN(AT139)</f>
        <v>9.7747934795735639E-2</v>
      </c>
      <c r="AT139" s="115">
        <f>$AU139+$AB$7*SIN(AU139)</f>
        <v>8.4754596409268204E-2</v>
      </c>
      <c r="AU139" s="115">
        <f>RADIANS($AB$9)+$AB$18*(F139-AB$15)</f>
        <v>5.7414110507564953E-2</v>
      </c>
      <c r="AV139" s="115"/>
    </row>
    <row r="140" spans="1:50" ht="12.95" customHeight="1">
      <c r="A140" s="203" t="s">
        <v>135</v>
      </c>
      <c r="B140" s="203" t="s">
        <v>92</v>
      </c>
      <c r="C140" s="204">
        <v>45177.593000000001</v>
      </c>
      <c r="D140" s="204" t="s">
        <v>127</v>
      </c>
      <c r="E140" s="28">
        <f>(C140-C$7)/C$8</f>
        <v>2880.9819208386216</v>
      </c>
      <c r="F140" s="28">
        <f>ROUND(2*E140,0)/2</f>
        <v>2881</v>
      </c>
      <c r="G140" s="9">
        <f>C140-(C$7+C$8*F140)</f>
        <v>-6.8779999928665347E-3</v>
      </c>
      <c r="I140" s="2">
        <f>G140</f>
        <v>-6.8779999928665347E-3</v>
      </c>
      <c r="O140" s="100">
        <f>D$11+D$12*F140+D$13*F140^2</f>
        <v>-1.4053826768965449E-2</v>
      </c>
      <c r="P140" s="15">
        <f>C140-15018.5</f>
        <v>30159.093000000001</v>
      </c>
      <c r="Q140" s="9">
        <f>SUM(H140,I140)</f>
        <v>-6.8779999928665347E-3</v>
      </c>
      <c r="R140" s="2">
        <f>(O140-H140)^2</f>
        <v>1.9751004685208983E-4</v>
      </c>
      <c r="S140" s="24">
        <v>0.1</v>
      </c>
      <c r="T140" s="9">
        <f>S140*R140</f>
        <v>1.9751004685208985E-5</v>
      </c>
      <c r="Y140" s="137">
        <f>+C140-15018.5</f>
        <v>30159.093000000001</v>
      </c>
      <c r="Z140" s="16">
        <f>F140</f>
        <v>2881</v>
      </c>
      <c r="AA140" s="115">
        <f>AB$3+AB$4*Z140+AB$5*Z140^2+AH140</f>
        <v>-7.7405851562050328E-3</v>
      </c>
      <c r="AB140" s="115">
        <f>+G140-AA140</f>
        <v>8.6258516333849802E-4</v>
      </c>
      <c r="AC140" s="147">
        <f>G140-(AB$3+AB$4*Z140+AB$5*Z140^2)</f>
        <v>7.175826776098914E-3</v>
      </c>
      <c r="AD140" s="115">
        <f>IF(G140&lt;&gt;"",G140-AH140,9999)</f>
        <v>-1.3191241605626951E-2</v>
      </c>
      <c r="AG140" s="115">
        <f>+(G140-AA140)^2*S140</f>
        <v>7.4405316401170333E-8</v>
      </c>
      <c r="AH140" s="16">
        <f>$AB$6*($AB$11/AI140*AJ140+$AB$12)</f>
        <v>6.313241612760416E-3</v>
      </c>
      <c r="AI140" s="16">
        <f>1+$AB$7*COS(AL140)</f>
        <v>1.4685012907906909</v>
      </c>
      <c r="AJ140" s="16">
        <f>SIN(AL140+RADIANS($AB$9))</f>
        <v>0.69589373230805485</v>
      </c>
      <c r="AK140" s="16">
        <f>$AB$7*SIN(AL140)</f>
        <v>8.6720407893212434E-2</v>
      </c>
      <c r="AL140" s="16">
        <f>2*ATAN(AM140)</f>
        <v>0.18303014541419282</v>
      </c>
      <c r="AM140" s="16">
        <f>SQRT((1+$AB$7)/(1-$AB$7))*TAN(AN140/2)</f>
        <v>9.1771411314827869E-2</v>
      </c>
      <c r="AN140" s="115">
        <f>$AU140+$AB$7*SIN(AO140)</f>
        <v>0.10918673473353069</v>
      </c>
      <c r="AO140" s="115">
        <f>$AU140+$AB$7*SIN(AP140)</f>
        <v>0.1088760420721642</v>
      </c>
      <c r="AP140" s="115">
        <f>$AU140+$AB$7*SIN(AQ140)</f>
        <v>0.10822009559115017</v>
      </c>
      <c r="AQ140" s="115">
        <f>$AU140+$AB$7*SIN(AR140)</f>
        <v>0.10683538892298142</v>
      </c>
      <c r="AR140" s="115">
        <f>$AU140+$AB$7*SIN(AS140)</f>
        <v>0.10391293723498779</v>
      </c>
      <c r="AS140" s="115">
        <f>$AU140+$AB$7*SIN(AT140)</f>
        <v>9.7747934795735639E-2</v>
      </c>
      <c r="AT140" s="115">
        <f>$AU140+$AB$7*SIN(AU140)</f>
        <v>8.4754596409268204E-2</v>
      </c>
      <c r="AU140" s="115">
        <f>RADIANS($AB$9)+$AB$18*(F140-AB$15)</f>
        <v>5.7414110507564953E-2</v>
      </c>
      <c r="AV140" s="115"/>
      <c r="AX140" s="115"/>
    </row>
    <row r="141" spans="1:50" ht="12.95" customHeight="1">
      <c r="A141" s="203" t="s">
        <v>135</v>
      </c>
      <c r="B141" s="203" t="s">
        <v>92</v>
      </c>
      <c r="C141" s="204">
        <v>45177.599999999999</v>
      </c>
      <c r="D141" s="204" t="s">
        <v>127</v>
      </c>
      <c r="E141" s="28">
        <f>(C141-C$7)/C$8</f>
        <v>2881.0003206830056</v>
      </c>
      <c r="F141" s="28">
        <f>ROUND(2*E141,0)/2</f>
        <v>2881</v>
      </c>
      <c r="G141" s="9">
        <f>C141-(C$7+C$8*F141)</f>
        <v>1.2200000492157415E-4</v>
      </c>
      <c r="I141" s="2">
        <f>G141</f>
        <v>1.2200000492157415E-4</v>
      </c>
      <c r="O141" s="100">
        <f>D$11+D$12*F141+D$13*F141^2</f>
        <v>-1.4053826768965449E-2</v>
      </c>
      <c r="P141" s="15">
        <f>C141-15018.5</f>
        <v>30159.1</v>
      </c>
      <c r="Q141" s="9">
        <f>SUM(H141,I141)</f>
        <v>1.2200000492157415E-4</v>
      </c>
      <c r="R141" s="2">
        <f>(O141-H141)^2</f>
        <v>1.9751004685208983E-4</v>
      </c>
      <c r="S141" s="24">
        <v>0.1</v>
      </c>
      <c r="T141" s="9">
        <f>S141*R141</f>
        <v>1.9751004685208985E-5</v>
      </c>
      <c r="Y141" s="137">
        <f>+C141-15018.5</f>
        <v>30159.1</v>
      </c>
      <c r="Z141" s="16">
        <f>F141</f>
        <v>2881</v>
      </c>
      <c r="AA141" s="115">
        <f>AB$3+AB$4*Z141+AB$5*Z141^2+AH141</f>
        <v>-7.7405851562050328E-3</v>
      </c>
      <c r="AB141" s="115">
        <f>+G141-AA141</f>
        <v>7.8625851611266069E-3</v>
      </c>
      <c r="AC141" s="147">
        <f>G141-(AB$3+AB$4*Z141+AB$5*Z141^2)</f>
        <v>1.4175826773887023E-2</v>
      </c>
      <c r="AD141" s="115">
        <f>IF(G141&lt;&gt;"",G141-AH141,9999)</f>
        <v>-6.1912416078388419E-3</v>
      </c>
      <c r="AG141" s="115">
        <f>+(G141-AA141)^2*S141</f>
        <v>6.1820245415968315E-6</v>
      </c>
      <c r="AH141" s="16">
        <f>$AB$6*($AB$11/AI141*AJ141+$AB$12)</f>
        <v>6.313241612760416E-3</v>
      </c>
      <c r="AI141" s="16">
        <f>1+$AB$7*COS(AL141)</f>
        <v>1.4685012907906909</v>
      </c>
      <c r="AJ141" s="16">
        <f>SIN(AL141+RADIANS($AB$9))</f>
        <v>0.69589373230805485</v>
      </c>
      <c r="AK141" s="16">
        <f>$AB$7*SIN(AL141)</f>
        <v>8.6720407893212434E-2</v>
      </c>
      <c r="AL141" s="16">
        <f>2*ATAN(AM141)</f>
        <v>0.18303014541419282</v>
      </c>
      <c r="AM141" s="16">
        <f>SQRT((1+$AB$7)/(1-$AB$7))*TAN(AN141/2)</f>
        <v>9.1771411314827869E-2</v>
      </c>
      <c r="AN141" s="115">
        <f>$AU141+$AB$7*SIN(AO141)</f>
        <v>0.10918673473353069</v>
      </c>
      <c r="AO141" s="115">
        <f>$AU141+$AB$7*SIN(AP141)</f>
        <v>0.1088760420721642</v>
      </c>
      <c r="AP141" s="115">
        <f>$AU141+$AB$7*SIN(AQ141)</f>
        <v>0.10822009559115017</v>
      </c>
      <c r="AQ141" s="115">
        <f>$AU141+$AB$7*SIN(AR141)</f>
        <v>0.10683538892298142</v>
      </c>
      <c r="AR141" s="115">
        <f>$AU141+$AB$7*SIN(AS141)</f>
        <v>0.10391293723498779</v>
      </c>
      <c r="AS141" s="115">
        <f>$AU141+$AB$7*SIN(AT141)</f>
        <v>9.7747934795735639E-2</v>
      </c>
      <c r="AT141" s="115">
        <f>$AU141+$AB$7*SIN(AU141)</f>
        <v>8.4754596409268204E-2</v>
      </c>
      <c r="AU141" s="115">
        <f>RADIANS($AB$9)+$AB$18*(F141-AB$15)</f>
        <v>5.7414110507564953E-2</v>
      </c>
      <c r="AV141" s="115"/>
      <c r="AX141" s="115"/>
    </row>
    <row r="142" spans="1:50" ht="12.95" customHeight="1">
      <c r="A142" s="203" t="s">
        <v>135</v>
      </c>
      <c r="B142" s="203" t="s">
        <v>92</v>
      </c>
      <c r="C142" s="204">
        <v>45177.601000000002</v>
      </c>
      <c r="D142" s="204" t="s">
        <v>127</v>
      </c>
      <c r="E142" s="28">
        <f>(C142-C$7)/C$8</f>
        <v>2881.0029492322142</v>
      </c>
      <c r="F142" s="28">
        <f>ROUND(2*E142,0)/2</f>
        <v>2881</v>
      </c>
      <c r="G142" s="9">
        <f>C142-(C$7+C$8*F142)</f>
        <v>1.1220000087632798E-3</v>
      </c>
      <c r="I142" s="2">
        <f>G142</f>
        <v>1.1220000087632798E-3</v>
      </c>
      <c r="O142" s="100">
        <f>D$11+D$12*F142+D$13*F142^2</f>
        <v>-1.4053826768965449E-2</v>
      </c>
      <c r="P142" s="15">
        <f>C142-15018.5</f>
        <v>30159.101000000002</v>
      </c>
      <c r="Q142" s="9">
        <f>SUM(H142,I142)</f>
        <v>1.1220000087632798E-3</v>
      </c>
      <c r="R142" s="2">
        <f>(O142-H142)^2</f>
        <v>1.9751004685208983E-4</v>
      </c>
      <c r="S142" s="24">
        <v>0.1</v>
      </c>
      <c r="T142" s="9">
        <f>S142*R142</f>
        <v>1.9751004685208985E-5</v>
      </c>
      <c r="Y142" s="137">
        <f>+C142-15018.5</f>
        <v>30159.101000000002</v>
      </c>
      <c r="Z142" s="16">
        <f>F142</f>
        <v>2881</v>
      </c>
      <c r="AA142" s="115">
        <f>AB$3+AB$4*Z142+AB$5*Z142^2+AH142</f>
        <v>-7.7405851562050328E-3</v>
      </c>
      <c r="AB142" s="115">
        <f>+G142-AA142</f>
        <v>8.8625851649683125E-3</v>
      </c>
      <c r="AC142" s="147">
        <f>G142-(AB$3+AB$4*Z142+AB$5*Z142^2)</f>
        <v>1.5175826777728729E-2</v>
      </c>
      <c r="AD142" s="115">
        <f>IF(G142&lt;&gt;"",G142-AH142,9999)</f>
        <v>-5.1912416039971362E-3</v>
      </c>
      <c r="AG142" s="115">
        <f>+(G142-AA142)^2*S142</f>
        <v>7.8545415806316405E-6</v>
      </c>
      <c r="AH142" s="16">
        <f>$AB$6*($AB$11/AI142*AJ142+$AB$12)</f>
        <v>6.313241612760416E-3</v>
      </c>
      <c r="AI142" s="16">
        <f>1+$AB$7*COS(AL142)</f>
        <v>1.4685012907906909</v>
      </c>
      <c r="AJ142" s="16">
        <f>SIN(AL142+RADIANS($AB$9))</f>
        <v>0.69589373230805485</v>
      </c>
      <c r="AK142" s="16">
        <f>$AB$7*SIN(AL142)</f>
        <v>8.6720407893212434E-2</v>
      </c>
      <c r="AL142" s="16">
        <f>2*ATAN(AM142)</f>
        <v>0.18303014541419282</v>
      </c>
      <c r="AM142" s="16">
        <f>SQRT((1+$AB$7)/(1-$AB$7))*TAN(AN142/2)</f>
        <v>9.1771411314827869E-2</v>
      </c>
      <c r="AN142" s="115">
        <f>$AU142+$AB$7*SIN(AO142)</f>
        <v>0.10918673473353069</v>
      </c>
      <c r="AO142" s="115">
        <f>$AU142+$AB$7*SIN(AP142)</f>
        <v>0.1088760420721642</v>
      </c>
      <c r="AP142" s="115">
        <f>$AU142+$AB$7*SIN(AQ142)</f>
        <v>0.10822009559115017</v>
      </c>
      <c r="AQ142" s="115">
        <f>$AU142+$AB$7*SIN(AR142)</f>
        <v>0.10683538892298142</v>
      </c>
      <c r="AR142" s="115">
        <f>$AU142+$AB$7*SIN(AS142)</f>
        <v>0.10391293723498779</v>
      </c>
      <c r="AS142" s="115">
        <f>$AU142+$AB$7*SIN(AT142)</f>
        <v>9.7747934795735639E-2</v>
      </c>
      <c r="AT142" s="115">
        <f>$AU142+$AB$7*SIN(AU142)</f>
        <v>8.4754596409268204E-2</v>
      </c>
      <c r="AU142" s="115">
        <f>RADIANS($AB$9)+$AB$18*(F142-AB$15)</f>
        <v>5.7414110507564953E-2</v>
      </c>
      <c r="AV142" s="115"/>
      <c r="AX142" s="115"/>
    </row>
    <row r="143" spans="1:50" ht="12.95" customHeight="1">
      <c r="A143" s="203" t="s">
        <v>135</v>
      </c>
      <c r="B143" s="203" t="s">
        <v>95</v>
      </c>
      <c r="C143" s="204">
        <v>45178.540999999997</v>
      </c>
      <c r="D143" s="204" t="s">
        <v>127</v>
      </c>
      <c r="E143" s="28">
        <f>(C143-C$7)/C$8</f>
        <v>2883.4737854788432</v>
      </c>
      <c r="F143" s="28">
        <f>ROUND(2*E143,0)/2</f>
        <v>2883.5</v>
      </c>
      <c r="G143" s="9">
        <f>C143-(C$7+C$8*F143)</f>
        <v>-9.9730000001727603E-3</v>
      </c>
      <c r="I143" s="2">
        <f>G143</f>
        <v>-9.9730000001727603E-3</v>
      </c>
      <c r="O143" s="100">
        <f>D$11+D$12*F143+D$13*F143^2</f>
        <v>-1.406004759383795E-2</v>
      </c>
      <c r="P143" s="15">
        <f>C143-15018.5</f>
        <v>30160.040999999997</v>
      </c>
      <c r="Q143" s="9">
        <f>SUM(H143,I143)</f>
        <v>-9.9730000001727603E-3</v>
      </c>
      <c r="R143" s="2">
        <f>(O143-H143)^2</f>
        <v>1.9768493834098832E-4</v>
      </c>
      <c r="S143" s="24">
        <v>0.1</v>
      </c>
      <c r="T143" s="9">
        <f>S143*R143</f>
        <v>1.9768493834098835E-5</v>
      </c>
      <c r="Y143" s="137">
        <f>+C143-15018.5</f>
        <v>30160.040999999997</v>
      </c>
      <c r="Z143" s="16">
        <f>F143</f>
        <v>2883.5</v>
      </c>
      <c r="AA143" s="115">
        <f>AB$3+AB$4*Z143+AB$5*Z143^2+AH143</f>
        <v>-7.752107788275453E-3</v>
      </c>
      <c r="AB143" s="115">
        <f>+G143-AA143</f>
        <v>-2.2208922118973073E-3</v>
      </c>
      <c r="AC143" s="147">
        <f>G143-(AB$3+AB$4*Z143+AB$5*Z143^2)</f>
        <v>4.0870475936651898E-3</v>
      </c>
      <c r="AD143" s="115">
        <f>IF(G143&lt;&gt;"",G143-AH143,9999)</f>
        <v>-1.6280939805735258E-2</v>
      </c>
      <c r="AG143" s="115">
        <f>+(G143-AA143)^2*S143</f>
        <v>4.9323622168661146E-7</v>
      </c>
      <c r="AH143" s="16">
        <f>$AB$6*($AB$11/AI143*AJ143+$AB$12)</f>
        <v>6.3079398055624972E-3</v>
      </c>
      <c r="AI143" s="16">
        <f>1+$AB$7*COS(AL143)</f>
        <v>1.4683464590667969</v>
      </c>
      <c r="AJ143" s="16">
        <f>SIN(AL143+RADIANS($AB$9))</f>
        <v>0.69461657365426266</v>
      </c>
      <c r="AK143" s="16">
        <f>$AB$7*SIN(AL143)</f>
        <v>8.7552743516704237E-2</v>
      </c>
      <c r="AL143" s="16">
        <f>2*ATAN(AM143)</f>
        <v>0.18480703051558209</v>
      </c>
      <c r="AM143" s="16">
        <f>SQRT((1+$AB$7)/(1-$AB$7))*TAN(AN143/2)</f>
        <v>9.2667409611255747E-2</v>
      </c>
      <c r="AN143" s="115">
        <f>$AU143+$AB$7*SIN(AO143)</f>
        <v>0.11025061736366074</v>
      </c>
      <c r="AO143" s="115">
        <f>$AU143+$AB$7*SIN(AP143)</f>
        <v>0.10993706949689998</v>
      </c>
      <c r="AP143" s="115">
        <f>$AU143+$AB$7*SIN(AQ143)</f>
        <v>0.109275018293266</v>
      </c>
      <c r="AQ143" s="115">
        <f>$AU143+$AB$7*SIN(AR143)</f>
        <v>0.10787726556981435</v>
      </c>
      <c r="AR143" s="115">
        <f>$AU143+$AB$7*SIN(AS143)</f>
        <v>0.10492695757389559</v>
      </c>
      <c r="AS143" s="115">
        <f>$AU143+$AB$7*SIN(AT143)</f>
        <v>9.8702568309884497E-2</v>
      </c>
      <c r="AT143" s="115">
        <f>$AU143+$AB$7*SIN(AU143)</f>
        <v>8.5582989163650217E-2</v>
      </c>
      <c r="AU143" s="115">
        <f>RADIANS($AB$9)+$AB$18*(F143-AB$15)</f>
        <v>5.7975478874386699E-2</v>
      </c>
      <c r="AV143" s="115"/>
      <c r="AX143" s="115"/>
    </row>
    <row r="144" spans="1:50" ht="12.95" customHeight="1">
      <c r="A144" s="203" t="s">
        <v>135</v>
      </c>
      <c r="B144" s="203" t="s">
        <v>95</v>
      </c>
      <c r="C144" s="204">
        <v>45178.544000000002</v>
      </c>
      <c r="D144" s="204" t="s">
        <v>127</v>
      </c>
      <c r="E144" s="28">
        <f>(C144-C$7)/C$8</f>
        <v>2883.4816711264502</v>
      </c>
      <c r="F144" s="28">
        <f>ROUND(2*E144,0)/2</f>
        <v>2883.5</v>
      </c>
      <c r="G144" s="9">
        <f>C144-(C$7+C$8*F144)</f>
        <v>-6.9729999959236011E-3</v>
      </c>
      <c r="I144" s="2">
        <f>G144</f>
        <v>-6.9729999959236011E-3</v>
      </c>
      <c r="O144" s="100">
        <f>D$11+D$12*F144+D$13*F144^2</f>
        <v>-1.406004759383795E-2</v>
      </c>
      <c r="P144" s="15">
        <f>C144-15018.5</f>
        <v>30160.044000000002</v>
      </c>
      <c r="Q144" s="9">
        <f>SUM(H144,I144)</f>
        <v>-6.9729999959236011E-3</v>
      </c>
      <c r="R144" s="2">
        <f>(O144-H144)^2</f>
        <v>1.9768493834098832E-4</v>
      </c>
      <c r="S144" s="24">
        <v>0.1</v>
      </c>
      <c r="T144" s="9">
        <f>S144*R144</f>
        <v>1.9768493834098835E-5</v>
      </c>
      <c r="Y144" s="137">
        <f>+C144-15018.5</f>
        <v>30160.044000000002</v>
      </c>
      <c r="Z144" s="16">
        <f>F144</f>
        <v>2883.5</v>
      </c>
      <c r="AA144" s="115">
        <f>AB$3+AB$4*Z144+AB$5*Z144^2+AH144</f>
        <v>-7.752107788275453E-3</v>
      </c>
      <c r="AB144" s="115">
        <f>+G144-AA144</f>
        <v>7.791077923518519E-4</v>
      </c>
      <c r="AC144" s="147">
        <f>G144-(AB$3+AB$4*Z144+AB$5*Z144^2)</f>
        <v>7.0870475979143491E-3</v>
      </c>
      <c r="AD144" s="115">
        <f>IF(G144&lt;&gt;"",G144-AH144,9999)</f>
        <v>-1.3280939801486098E-2</v>
      </c>
      <c r="AG144" s="115">
        <f>+(G144-AA144)^2*S144</f>
        <v>6.0700895210337642E-8</v>
      </c>
      <c r="AH144" s="16">
        <f>$AB$6*($AB$11/AI144*AJ144+$AB$12)</f>
        <v>6.3079398055624972E-3</v>
      </c>
      <c r="AI144" s="16">
        <f>1+$AB$7*COS(AL144)</f>
        <v>1.4683464590667969</v>
      </c>
      <c r="AJ144" s="16">
        <f>SIN(AL144+RADIANS($AB$9))</f>
        <v>0.69461657365426266</v>
      </c>
      <c r="AK144" s="16">
        <f>$AB$7*SIN(AL144)</f>
        <v>8.7552743516704237E-2</v>
      </c>
      <c r="AL144" s="16">
        <f>2*ATAN(AM144)</f>
        <v>0.18480703051558209</v>
      </c>
      <c r="AM144" s="16">
        <f>SQRT((1+$AB$7)/(1-$AB$7))*TAN(AN144/2)</f>
        <v>9.2667409611255747E-2</v>
      </c>
      <c r="AN144" s="115">
        <f>$AU144+$AB$7*SIN(AO144)</f>
        <v>0.11025061736366074</v>
      </c>
      <c r="AO144" s="115">
        <f>$AU144+$AB$7*SIN(AP144)</f>
        <v>0.10993706949689998</v>
      </c>
      <c r="AP144" s="115">
        <f>$AU144+$AB$7*SIN(AQ144)</f>
        <v>0.109275018293266</v>
      </c>
      <c r="AQ144" s="115">
        <f>$AU144+$AB$7*SIN(AR144)</f>
        <v>0.10787726556981435</v>
      </c>
      <c r="AR144" s="115">
        <f>$AU144+$AB$7*SIN(AS144)</f>
        <v>0.10492695757389559</v>
      </c>
      <c r="AS144" s="115">
        <f>$AU144+$AB$7*SIN(AT144)</f>
        <v>9.8702568309884497E-2</v>
      </c>
      <c r="AT144" s="115">
        <f>$AU144+$AB$7*SIN(AU144)</f>
        <v>8.5582989163650217E-2</v>
      </c>
      <c r="AU144" s="115">
        <f>RADIANS($AB$9)+$AB$18*(F144-AB$15)</f>
        <v>5.7975478874386699E-2</v>
      </c>
      <c r="AV144" s="115"/>
      <c r="AX144" s="115"/>
    </row>
    <row r="145" spans="1:50" ht="12.95" customHeight="1">
      <c r="A145" s="203" t="s">
        <v>135</v>
      </c>
      <c r="B145" s="203" t="s">
        <v>95</v>
      </c>
      <c r="C145" s="204">
        <v>45178.548000000003</v>
      </c>
      <c r="D145" s="204" t="s">
        <v>127</v>
      </c>
      <c r="E145" s="28">
        <f>(C145-C$7)/C$8</f>
        <v>2883.4921853232463</v>
      </c>
      <c r="F145" s="28">
        <f>ROUND(2*E145,0)/2</f>
        <v>2883.5</v>
      </c>
      <c r="G145" s="9">
        <f>C145-(C$7+C$8*F145)</f>
        <v>-2.9729999951086938E-3</v>
      </c>
      <c r="I145" s="2">
        <f>G145</f>
        <v>-2.9729999951086938E-3</v>
      </c>
      <c r="O145" s="100">
        <f>D$11+D$12*F145+D$13*F145^2</f>
        <v>-1.406004759383795E-2</v>
      </c>
      <c r="P145" s="15">
        <f>C145-15018.5</f>
        <v>30160.048000000003</v>
      </c>
      <c r="Q145" s="9">
        <f>SUM(H145,I145)</f>
        <v>-2.9729999951086938E-3</v>
      </c>
      <c r="R145" s="2">
        <f>(O145-H145)^2</f>
        <v>1.9768493834098832E-4</v>
      </c>
      <c r="S145" s="24">
        <v>0.1</v>
      </c>
      <c r="T145" s="9">
        <f>S145*R145</f>
        <v>1.9768493834098835E-5</v>
      </c>
      <c r="Y145" s="137">
        <f>+C145-15018.5</f>
        <v>30160.048000000003</v>
      </c>
      <c r="Z145" s="16">
        <f>F145</f>
        <v>2883.5</v>
      </c>
      <c r="AA145" s="115">
        <f>AB$3+AB$4*Z145+AB$5*Z145^2+AH145</f>
        <v>-7.752107788275453E-3</v>
      </c>
      <c r="AB145" s="115">
        <f>+G145-AA145</f>
        <v>4.7791077931667592E-3</v>
      </c>
      <c r="AC145" s="147">
        <f>G145-(AB$3+AB$4*Z145+AB$5*Z145^2)</f>
        <v>1.1087047598729256E-2</v>
      </c>
      <c r="AD145" s="115">
        <f>IF(G145&lt;&gt;"",G145-AH145,9999)</f>
        <v>-9.280939800671191E-3</v>
      </c>
      <c r="AG145" s="115">
        <f>+(G145-AA145)^2*S145</f>
        <v>2.2839871298707252E-6</v>
      </c>
      <c r="AH145" s="16">
        <f>$AB$6*($AB$11/AI145*AJ145+$AB$12)</f>
        <v>6.3079398055624972E-3</v>
      </c>
      <c r="AI145" s="16">
        <f>1+$AB$7*COS(AL145)</f>
        <v>1.4683464590667969</v>
      </c>
      <c r="AJ145" s="16">
        <f>SIN(AL145+RADIANS($AB$9))</f>
        <v>0.69461657365426266</v>
      </c>
      <c r="AK145" s="16">
        <f>$AB$7*SIN(AL145)</f>
        <v>8.7552743516704237E-2</v>
      </c>
      <c r="AL145" s="16">
        <f>2*ATAN(AM145)</f>
        <v>0.18480703051558209</v>
      </c>
      <c r="AM145" s="16">
        <f>SQRT((1+$AB$7)/(1-$AB$7))*TAN(AN145/2)</f>
        <v>9.2667409611255747E-2</v>
      </c>
      <c r="AN145" s="115">
        <f>$AU145+$AB$7*SIN(AO145)</f>
        <v>0.11025061736366074</v>
      </c>
      <c r="AO145" s="115">
        <f>$AU145+$AB$7*SIN(AP145)</f>
        <v>0.10993706949689998</v>
      </c>
      <c r="AP145" s="115">
        <f>$AU145+$AB$7*SIN(AQ145)</f>
        <v>0.109275018293266</v>
      </c>
      <c r="AQ145" s="115">
        <f>$AU145+$AB$7*SIN(AR145)</f>
        <v>0.10787726556981435</v>
      </c>
      <c r="AR145" s="115">
        <f>$AU145+$AB$7*SIN(AS145)</f>
        <v>0.10492695757389559</v>
      </c>
      <c r="AS145" s="115">
        <f>$AU145+$AB$7*SIN(AT145)</f>
        <v>9.8702568309884497E-2</v>
      </c>
      <c r="AT145" s="115">
        <f>$AU145+$AB$7*SIN(AU145)</f>
        <v>8.5582989163650217E-2</v>
      </c>
      <c r="AU145" s="115">
        <f>RADIANS($AB$9)+$AB$18*(F145-AB$15)</f>
        <v>5.7975478874386699E-2</v>
      </c>
      <c r="AV145" s="115"/>
      <c r="AX145" s="115"/>
    </row>
    <row r="146" spans="1:50" ht="12.95" customHeight="1">
      <c r="A146" s="203" t="s">
        <v>135</v>
      </c>
      <c r="B146" s="203" t="s">
        <v>95</v>
      </c>
      <c r="C146" s="204">
        <v>45178.552000000003</v>
      </c>
      <c r="D146" s="204" t="s">
        <v>127</v>
      </c>
      <c r="E146" s="28">
        <f>(C146-C$7)/C$8</f>
        <v>2883.5026995200428</v>
      </c>
      <c r="F146" s="28">
        <f>ROUND(2*E146,0)/2</f>
        <v>2883.5</v>
      </c>
      <c r="G146" s="9">
        <f>C146-(C$7+C$8*F146)</f>
        <v>1.0270000057062134E-3</v>
      </c>
      <c r="I146" s="2">
        <f>G146</f>
        <v>1.0270000057062134E-3</v>
      </c>
      <c r="O146" s="100">
        <f>D$11+D$12*F146+D$13*F146^2</f>
        <v>-1.406004759383795E-2</v>
      </c>
      <c r="P146" s="15">
        <f>C146-15018.5</f>
        <v>30160.052000000003</v>
      </c>
      <c r="Q146" s="9">
        <f>SUM(H146,I146)</f>
        <v>1.0270000057062134E-3</v>
      </c>
      <c r="R146" s="2">
        <f>(O146-H146)^2</f>
        <v>1.9768493834098832E-4</v>
      </c>
      <c r="S146" s="24">
        <v>0.1</v>
      </c>
      <c r="T146" s="9">
        <f>S146*R146</f>
        <v>1.9768493834098835E-5</v>
      </c>
      <c r="Y146" s="137">
        <f>+C146-15018.5</f>
        <v>30160.052000000003</v>
      </c>
      <c r="Z146" s="16">
        <f>F146</f>
        <v>2883.5</v>
      </c>
      <c r="AA146" s="115">
        <f>AB$3+AB$4*Z146+AB$5*Z146^2+AH146</f>
        <v>-7.752107788275453E-3</v>
      </c>
      <c r="AB146" s="115">
        <f>+G146-AA146</f>
        <v>8.7791077939816664E-3</v>
      </c>
      <c r="AC146" s="147">
        <f>G146-(AB$3+AB$4*Z146+AB$5*Z146^2)</f>
        <v>1.5087047599544164E-2</v>
      </c>
      <c r="AD146" s="115">
        <f>IF(G146&lt;&gt;"",G146-AH146,9999)</f>
        <v>-5.2809397998562838E-3</v>
      </c>
      <c r="AG146" s="115">
        <f>+(G146-AA146)^2*S146</f>
        <v>7.7072733658349641E-6</v>
      </c>
      <c r="AH146" s="16">
        <f>$AB$6*($AB$11/AI146*AJ146+$AB$12)</f>
        <v>6.3079398055624972E-3</v>
      </c>
      <c r="AI146" s="16">
        <f>1+$AB$7*COS(AL146)</f>
        <v>1.4683464590667969</v>
      </c>
      <c r="AJ146" s="16">
        <f>SIN(AL146+RADIANS($AB$9))</f>
        <v>0.69461657365426266</v>
      </c>
      <c r="AK146" s="16">
        <f>$AB$7*SIN(AL146)</f>
        <v>8.7552743516704237E-2</v>
      </c>
      <c r="AL146" s="16">
        <f>2*ATAN(AM146)</f>
        <v>0.18480703051558209</v>
      </c>
      <c r="AM146" s="16">
        <f>SQRT((1+$AB$7)/(1-$AB$7))*TAN(AN146/2)</f>
        <v>9.2667409611255747E-2</v>
      </c>
      <c r="AN146" s="115">
        <f>$AU146+$AB$7*SIN(AO146)</f>
        <v>0.11025061736366074</v>
      </c>
      <c r="AO146" s="115">
        <f>$AU146+$AB$7*SIN(AP146)</f>
        <v>0.10993706949689998</v>
      </c>
      <c r="AP146" s="115">
        <f>$AU146+$AB$7*SIN(AQ146)</f>
        <v>0.109275018293266</v>
      </c>
      <c r="AQ146" s="115">
        <f>$AU146+$AB$7*SIN(AR146)</f>
        <v>0.10787726556981435</v>
      </c>
      <c r="AR146" s="115">
        <f>$AU146+$AB$7*SIN(AS146)</f>
        <v>0.10492695757389559</v>
      </c>
      <c r="AS146" s="115">
        <f>$AU146+$AB$7*SIN(AT146)</f>
        <v>9.8702568309884497E-2</v>
      </c>
      <c r="AT146" s="115">
        <f>$AU146+$AB$7*SIN(AU146)</f>
        <v>8.5582989163650217E-2</v>
      </c>
      <c r="AU146" s="115">
        <f>RADIANS($AB$9)+$AB$18*(F146-AB$15)</f>
        <v>5.7975478874386699E-2</v>
      </c>
      <c r="AV146" s="115"/>
      <c r="AX146" s="115"/>
    </row>
    <row r="147" spans="1:50" ht="12.95" customHeight="1">
      <c r="A147" s="203" t="s">
        <v>135</v>
      </c>
      <c r="B147" s="203" t="s">
        <v>95</v>
      </c>
      <c r="C147" s="204">
        <v>45178.553999999996</v>
      </c>
      <c r="D147" s="204" t="s">
        <v>127</v>
      </c>
      <c r="E147" s="28">
        <f>(C147-C$7)/C$8</f>
        <v>2883.5079566184218</v>
      </c>
      <c r="F147" s="28">
        <f>ROUND(2*E147,0)/2</f>
        <v>2883.5</v>
      </c>
      <c r="G147" s="9">
        <f>C147-(C$7+C$8*F147)</f>
        <v>3.0269999988377094E-3</v>
      </c>
      <c r="I147" s="2">
        <f>G147</f>
        <v>3.0269999988377094E-3</v>
      </c>
      <c r="O147" s="100">
        <f>D$11+D$12*F147+D$13*F147^2</f>
        <v>-1.406004759383795E-2</v>
      </c>
      <c r="P147" s="15">
        <f>C147-15018.5</f>
        <v>30160.053999999996</v>
      </c>
      <c r="Q147" s="9">
        <f>SUM(H147,I147)</f>
        <v>3.0269999988377094E-3</v>
      </c>
      <c r="R147" s="2">
        <f>(O147-H147)^2</f>
        <v>1.9768493834098832E-4</v>
      </c>
      <c r="S147" s="24">
        <v>0.1</v>
      </c>
      <c r="T147" s="9">
        <f>S147*R147</f>
        <v>1.9768493834098835E-5</v>
      </c>
      <c r="Y147" s="137">
        <f>+C147-15018.5</f>
        <v>30160.053999999996</v>
      </c>
      <c r="Z147" s="16">
        <f>F147</f>
        <v>2883.5</v>
      </c>
      <c r="AA147" s="115">
        <f>AB$3+AB$4*Z147+AB$5*Z147^2+AH147</f>
        <v>-7.752107788275453E-3</v>
      </c>
      <c r="AB147" s="115">
        <f>+G147-AA147</f>
        <v>1.0779107787113162E-2</v>
      </c>
      <c r="AC147" s="147">
        <f>G147-(AB$3+AB$4*Z147+AB$5*Z147^2)</f>
        <v>1.708704759267566E-2</v>
      </c>
      <c r="AD147" s="115">
        <f>IF(G147&lt;&gt;"",G147-AH147,9999)</f>
        <v>-3.2809398067247877E-3</v>
      </c>
      <c r="AG147" s="115">
        <f>+(G147-AA147)^2*S147</f>
        <v>1.1618916468620363E-5</v>
      </c>
      <c r="AH147" s="16">
        <f>$AB$6*($AB$11/AI147*AJ147+$AB$12)</f>
        <v>6.3079398055624972E-3</v>
      </c>
      <c r="AI147" s="16">
        <f>1+$AB$7*COS(AL147)</f>
        <v>1.4683464590667969</v>
      </c>
      <c r="AJ147" s="16">
        <f>SIN(AL147+RADIANS($AB$9))</f>
        <v>0.69461657365426266</v>
      </c>
      <c r="AK147" s="16">
        <f>$AB$7*SIN(AL147)</f>
        <v>8.7552743516704237E-2</v>
      </c>
      <c r="AL147" s="16">
        <f>2*ATAN(AM147)</f>
        <v>0.18480703051558209</v>
      </c>
      <c r="AM147" s="16">
        <f>SQRT((1+$AB$7)/(1-$AB$7))*TAN(AN147/2)</f>
        <v>9.2667409611255747E-2</v>
      </c>
      <c r="AN147" s="115">
        <f>$AU147+$AB$7*SIN(AO147)</f>
        <v>0.11025061736366074</v>
      </c>
      <c r="AO147" s="115">
        <f>$AU147+$AB$7*SIN(AP147)</f>
        <v>0.10993706949689998</v>
      </c>
      <c r="AP147" s="115">
        <f>$AU147+$AB$7*SIN(AQ147)</f>
        <v>0.109275018293266</v>
      </c>
      <c r="AQ147" s="115">
        <f>$AU147+$AB$7*SIN(AR147)</f>
        <v>0.10787726556981435</v>
      </c>
      <c r="AR147" s="115">
        <f>$AU147+$AB$7*SIN(AS147)</f>
        <v>0.10492695757389559</v>
      </c>
      <c r="AS147" s="115">
        <f>$AU147+$AB$7*SIN(AT147)</f>
        <v>9.8702568309884497E-2</v>
      </c>
      <c r="AT147" s="115">
        <f>$AU147+$AB$7*SIN(AU147)</f>
        <v>8.5582989163650217E-2</v>
      </c>
      <c r="AU147" s="115">
        <f>RADIANS($AB$9)+$AB$18*(F147-AB$15)</f>
        <v>5.7975478874386699E-2</v>
      </c>
      <c r="AV147" s="115"/>
      <c r="AX147" s="115"/>
    </row>
    <row r="148" spans="1:50" ht="12.95" customHeight="1">
      <c r="A148" s="203" t="s">
        <v>135</v>
      </c>
      <c r="B148" s="203" t="s">
        <v>92</v>
      </c>
      <c r="C148" s="204">
        <v>45193.571000000004</v>
      </c>
      <c r="D148" s="204" t="s">
        <v>127</v>
      </c>
      <c r="E148" s="28">
        <f>(C148-C$7)/C$8</f>
        <v>2922.9808799331463</v>
      </c>
      <c r="F148" s="28">
        <f>ROUND(2*E148,0)/2</f>
        <v>2923</v>
      </c>
      <c r="G148" s="9">
        <f>C148-(C$7+C$8*F148)</f>
        <v>-7.273999995959457E-3</v>
      </c>
      <c r="I148" s="2">
        <f>G148</f>
        <v>-7.273999995959457E-3</v>
      </c>
      <c r="O148" s="100">
        <f>D$11+D$12*F148+D$13*F148^2</f>
        <v>-1.4158143377230358E-2</v>
      </c>
      <c r="P148" s="15">
        <f>C148-15018.5</f>
        <v>30175.071000000004</v>
      </c>
      <c r="Q148" s="9">
        <f>SUM(H148,I148)</f>
        <v>-7.273999995959457E-3</v>
      </c>
      <c r="R148" s="2">
        <f>(O148-H148)^2</f>
        <v>2.0045302389021184E-4</v>
      </c>
      <c r="S148" s="24">
        <v>0.1</v>
      </c>
      <c r="T148" s="9">
        <f>S148*R148</f>
        <v>2.0045302389021187E-5</v>
      </c>
      <c r="Y148" s="137">
        <f>+C148-15018.5</f>
        <v>30175.071000000004</v>
      </c>
      <c r="Z148" s="16">
        <f>F148</f>
        <v>2923</v>
      </c>
      <c r="AA148" s="115">
        <f>AB$3+AB$4*Z148+AB$5*Z148^2+AH148</f>
        <v>-7.9348400451725483E-3</v>
      </c>
      <c r="AB148" s="115">
        <f>+G148-AA148</f>
        <v>6.6084004921309128E-4</v>
      </c>
      <c r="AC148" s="147">
        <f>G148-(AB$3+AB$4*Z148+AB$5*Z148^2)</f>
        <v>6.8841433812709008E-3</v>
      </c>
      <c r="AD148" s="115">
        <f>IF(G148&lt;&gt;"",G148-AH148,9999)</f>
        <v>-1.3497303328017267E-2</v>
      </c>
      <c r="AG148" s="115">
        <f>+(G148-AA148)^2*S148</f>
        <v>4.3670957064396094E-8</v>
      </c>
      <c r="AH148" s="16">
        <f>$AB$6*($AB$11/AI148*AJ148+$AB$12)</f>
        <v>6.2233033320578095E-3</v>
      </c>
      <c r="AI148" s="16">
        <f>1+$AB$7*COS(AL148)</f>
        <v>1.4657093211904024</v>
      </c>
      <c r="AJ148" s="16">
        <f>SIN(AL148+RADIANS($AB$9))</f>
        <v>0.6741866644550415</v>
      </c>
      <c r="AK148" s="16">
        <f>$AB$7*SIN(AL148)</f>
        <v>0.10064152609178469</v>
      </c>
      <c r="AL148" s="16">
        <f>2*ATAN(AM148)</f>
        <v>0.21283089429002516</v>
      </c>
      <c r="AM148" s="16">
        <f>SQRT((1+$AB$7)/(1-$AB$7))*TAN(AN148/2)</f>
        <v>0.10681896668222135</v>
      </c>
      <c r="AN148" s="115">
        <f>$AU148+$AB$7*SIN(AO148)</f>
        <v>0.12704509716185192</v>
      </c>
      <c r="AO148" s="115">
        <f>$AU148+$AB$7*SIN(AP148)</f>
        <v>0.12668715899775229</v>
      </c>
      <c r="AP148" s="115">
        <f>$AU148+$AB$7*SIN(AQ148)</f>
        <v>0.12592988091710375</v>
      </c>
      <c r="AQ148" s="115">
        <f>$AU148+$AB$7*SIN(AR148)</f>
        <v>0.12432797112347564</v>
      </c>
      <c r="AR148" s="115">
        <f>$AU148+$AB$7*SIN(AS148)</f>
        <v>0.1209404190665069</v>
      </c>
      <c r="AS148" s="115">
        <f>$AU148+$AB$7*SIN(AT148)</f>
        <v>0.11378131828906227</v>
      </c>
      <c r="AT148" s="115">
        <f>$AU148+$AB$7*SIN(AU148)</f>
        <v>9.8670384920400922E-2</v>
      </c>
      <c r="AU148" s="115">
        <f>RADIANS($AB$9)+$AB$18*(F148-AB$15)</f>
        <v>6.684509907017322E-2</v>
      </c>
      <c r="AV148" s="115"/>
      <c r="AX148" s="115"/>
    </row>
    <row r="149" spans="1:50" ht="12.95" customHeight="1">
      <c r="A149" s="203" t="s">
        <v>135</v>
      </c>
      <c r="B149" s="203" t="s">
        <v>95</v>
      </c>
      <c r="C149" s="204">
        <v>45197.55</v>
      </c>
      <c r="D149" s="204" t="s">
        <v>127</v>
      </c>
      <c r="E149" s="28">
        <f>(C149-C$7)/C$8</f>
        <v>2933.4398771941965</v>
      </c>
      <c r="F149" s="28">
        <f>ROUND(2*E149,0)/2</f>
        <v>2933.5</v>
      </c>
      <c r="G149" s="9">
        <f>C149-(C$7+C$8*F149)</f>
        <v>-2.2872999994433485E-2</v>
      </c>
      <c r="I149" s="2">
        <f>G149</f>
        <v>-2.2872999994433485E-2</v>
      </c>
      <c r="O149" s="100">
        <f>D$11+D$12*F149+D$13*F149^2</f>
        <v>-1.4184158316615325E-2</v>
      </c>
      <c r="P149" s="15">
        <f>C149-15018.5</f>
        <v>30179.050000000003</v>
      </c>
      <c r="Q149" s="9">
        <f>SUM(H149,I149)</f>
        <v>-2.2872999994433485E-2</v>
      </c>
      <c r="R149" s="2">
        <f>(O149-H149)^2</f>
        <v>2.0119034715080768E-4</v>
      </c>
      <c r="S149" s="24">
        <v>0.1</v>
      </c>
      <c r="T149" s="9">
        <f>S149*R149</f>
        <v>2.011903471508077E-5</v>
      </c>
      <c r="Y149" s="137">
        <f>+C149-15018.5</f>
        <v>30179.050000000003</v>
      </c>
      <c r="Z149" s="16">
        <f>F149</f>
        <v>2933.5</v>
      </c>
      <c r="AA149" s="115">
        <f>AB$3+AB$4*Z149+AB$5*Z149^2+AH149</f>
        <v>-7.98362401396931E-3</v>
      </c>
      <c r="AB149" s="115">
        <f>+G149-AA149</f>
        <v>-1.4889375980464175E-2</v>
      </c>
      <c r="AC149" s="147">
        <f>G149-(AB$3+AB$4*Z149+AB$5*Z149^2)</f>
        <v>-8.6888416778181602E-3</v>
      </c>
      <c r="AD149" s="115">
        <f>IF(G149&lt;&gt;"",G149-AH149,9999)</f>
        <v>-2.9073534297079498E-2</v>
      </c>
      <c r="AG149" s="115">
        <f>+(G149-AA149)^2*S149</f>
        <v>2.2169351708762351E-5</v>
      </c>
      <c r="AH149" s="16">
        <f>$AB$6*($AB$11/AI149*AJ149+$AB$12)</f>
        <v>6.2005343026460148E-3</v>
      </c>
      <c r="AI149" s="16">
        <f>1+$AB$7*COS(AL149)</f>
        <v>1.4649484689962105</v>
      </c>
      <c r="AJ149" s="16">
        <f>SIN(AL149+RADIANS($AB$9))</f>
        <v>0.66867889856583484</v>
      </c>
      <c r="AK149" s="16">
        <f>$AB$7*SIN(AL149)</f>
        <v>0.10409999901915769</v>
      </c>
      <c r="AL149" s="16">
        <f>2*ATAN(AM149)</f>
        <v>0.22026317937623124</v>
      </c>
      <c r="AM149" s="16">
        <f>SQRT((1+$AB$7)/(1-$AB$7))*TAN(AN149/2)</f>
        <v>0.11057902137462752</v>
      </c>
      <c r="AN149" s="115">
        <f>$AU149+$AB$7*SIN(AO149)</f>
        <v>0.13150445646993875</v>
      </c>
      <c r="AO149" s="115">
        <f>$AU149+$AB$7*SIN(AP149)</f>
        <v>0.13113495974418185</v>
      </c>
      <c r="AP149" s="115">
        <f>$AU149+$AB$7*SIN(AQ149)</f>
        <v>0.13035277935851319</v>
      </c>
      <c r="AQ149" s="115">
        <f>$AU149+$AB$7*SIN(AR149)</f>
        <v>0.12869726096718356</v>
      </c>
      <c r="AR149" s="115">
        <f>$AU149+$AB$7*SIN(AS149)</f>
        <v>0.1251944488823718</v>
      </c>
      <c r="AS149" s="115">
        <f>$AU149+$AB$7*SIN(AT149)</f>
        <v>0.11778809165947429</v>
      </c>
      <c r="AT149" s="115">
        <f>$AU149+$AB$7*SIN(AU149)</f>
        <v>0.10214890533823578</v>
      </c>
      <c r="AU149" s="115">
        <f>RADIANS($AB$9)+$AB$18*(F149-AB$15)</f>
        <v>6.9202846210825175E-2</v>
      </c>
      <c r="AV149" s="115"/>
      <c r="AX149" s="115"/>
    </row>
    <row r="150" spans="1:50" ht="12.95" customHeight="1">
      <c r="A150" s="203" t="s">
        <v>135</v>
      </c>
      <c r="B150" s="203" t="s">
        <v>95</v>
      </c>
      <c r="C150" s="204">
        <v>45197.561000000002</v>
      </c>
      <c r="D150" s="204" t="s">
        <v>127</v>
      </c>
      <c r="E150" s="28">
        <f>(C150-C$7)/C$8</f>
        <v>2933.4687912353766</v>
      </c>
      <c r="F150" s="28">
        <f>ROUND(2*E150,0)/2</f>
        <v>2933.5</v>
      </c>
      <c r="G150" s="9">
        <f>C150-(C$7+C$8*F150)</f>
        <v>-1.1872999995830469E-2</v>
      </c>
      <c r="I150" s="2">
        <f>G150</f>
        <v>-1.1872999995830469E-2</v>
      </c>
      <c r="O150" s="100">
        <f>D$11+D$12*F150+D$13*F150^2</f>
        <v>-1.4184158316615325E-2</v>
      </c>
      <c r="P150" s="15">
        <f>C150-15018.5</f>
        <v>30179.061000000002</v>
      </c>
      <c r="Q150" s="9">
        <f>SUM(H150,I150)</f>
        <v>-1.1872999995830469E-2</v>
      </c>
      <c r="R150" s="2">
        <f>(O150-H150)^2</f>
        <v>2.0119034715080768E-4</v>
      </c>
      <c r="S150" s="24">
        <v>0.1</v>
      </c>
      <c r="T150" s="9">
        <f>S150*R150</f>
        <v>2.011903471508077E-5</v>
      </c>
      <c r="Y150" s="137">
        <f>+C150-15018.5</f>
        <v>30179.061000000002</v>
      </c>
      <c r="Z150" s="16">
        <f>F150</f>
        <v>2933.5</v>
      </c>
      <c r="AA150" s="115">
        <f>AB$3+AB$4*Z150+AB$5*Z150^2+AH150</f>
        <v>-7.98362401396931E-3</v>
      </c>
      <c r="AB150" s="115">
        <f>+G150-AA150</f>
        <v>-3.8893759818611588E-3</v>
      </c>
      <c r="AC150" s="147">
        <f>G150-(AB$3+AB$4*Z150+AB$5*Z150^2)</f>
        <v>2.3111583207848559E-3</v>
      </c>
      <c r="AD150" s="115">
        <f>IF(G150&lt;&gt;"",G150-AH150,9999)</f>
        <v>-1.8073534298476482E-2</v>
      </c>
      <c r="AG150" s="115">
        <f>+(G150-AA150)^2*S150</f>
        <v>1.5127245528278454E-6</v>
      </c>
      <c r="AH150" s="16">
        <f>$AB$6*($AB$11/AI150*AJ150+$AB$12)</f>
        <v>6.2005343026460148E-3</v>
      </c>
      <c r="AI150" s="16">
        <f>1+$AB$7*COS(AL150)</f>
        <v>1.4649484689962105</v>
      </c>
      <c r="AJ150" s="16">
        <f>SIN(AL150+RADIANS($AB$9))</f>
        <v>0.66867889856583484</v>
      </c>
      <c r="AK150" s="16">
        <f>$AB$7*SIN(AL150)</f>
        <v>0.10409999901915769</v>
      </c>
      <c r="AL150" s="16">
        <f>2*ATAN(AM150)</f>
        <v>0.22026317937623124</v>
      </c>
      <c r="AM150" s="16">
        <f>SQRT((1+$AB$7)/(1-$AB$7))*TAN(AN150/2)</f>
        <v>0.11057902137462752</v>
      </c>
      <c r="AN150" s="115">
        <f>$AU150+$AB$7*SIN(AO150)</f>
        <v>0.13150445646993875</v>
      </c>
      <c r="AO150" s="115">
        <f>$AU150+$AB$7*SIN(AP150)</f>
        <v>0.13113495974418185</v>
      </c>
      <c r="AP150" s="115">
        <f>$AU150+$AB$7*SIN(AQ150)</f>
        <v>0.13035277935851319</v>
      </c>
      <c r="AQ150" s="115">
        <f>$AU150+$AB$7*SIN(AR150)</f>
        <v>0.12869726096718356</v>
      </c>
      <c r="AR150" s="115">
        <f>$AU150+$AB$7*SIN(AS150)</f>
        <v>0.1251944488823718</v>
      </c>
      <c r="AS150" s="115">
        <f>$AU150+$AB$7*SIN(AT150)</f>
        <v>0.11778809165947429</v>
      </c>
      <c r="AT150" s="115">
        <f>$AU150+$AB$7*SIN(AU150)</f>
        <v>0.10214890533823578</v>
      </c>
      <c r="AU150" s="115">
        <f>RADIANS($AB$9)+$AB$18*(F150-AB$15)</f>
        <v>6.9202846210825175E-2</v>
      </c>
      <c r="AV150" s="115"/>
      <c r="AX150" s="115"/>
    </row>
    <row r="151" spans="1:50" ht="12.95" customHeight="1">
      <c r="A151" s="203" t="s">
        <v>135</v>
      </c>
      <c r="B151" s="203" t="s">
        <v>95</v>
      </c>
      <c r="C151" s="204">
        <v>45199.455999999998</v>
      </c>
      <c r="D151" s="204" t="s">
        <v>127</v>
      </c>
      <c r="E151" s="28">
        <f>(C151-C$7)/C$8</f>
        <v>2938.4498919666307</v>
      </c>
      <c r="F151" s="28">
        <f>ROUND(2*E151,0)/2</f>
        <v>2938.5</v>
      </c>
      <c r="G151" s="9">
        <f>C151-(C$7+C$8*F151)</f>
        <v>-1.906299999973271E-2</v>
      </c>
      <c r="I151" s="2">
        <f>G151</f>
        <v>-1.906299999973271E-2</v>
      </c>
      <c r="O151" s="100">
        <f>D$11+D$12*F151+D$13*F151^2</f>
        <v>-1.4196537355355926E-2</v>
      </c>
      <c r="P151" s="15">
        <f>C151-15018.5</f>
        <v>30180.955999999998</v>
      </c>
      <c r="Q151" s="9">
        <f>SUM(H151,I151)</f>
        <v>-1.906299999973271E-2</v>
      </c>
      <c r="R151" s="2">
        <f>(O151-H151)^2</f>
        <v>2.0154167288201621E-4</v>
      </c>
      <c r="S151" s="24">
        <v>0.1</v>
      </c>
      <c r="T151" s="9">
        <f>S151*R151</f>
        <v>2.0154167288201623E-5</v>
      </c>
      <c r="Y151" s="137">
        <f>+C151-15018.5</f>
        <v>30180.955999999998</v>
      </c>
      <c r="Z151" s="16">
        <f>F151</f>
        <v>2938.5</v>
      </c>
      <c r="AA151" s="115">
        <f>AB$3+AB$4*Z151+AB$5*Z151^2+AH151</f>
        <v>-8.0068847976325179E-3</v>
      </c>
      <c r="AB151" s="115">
        <f>+G151-AA151</f>
        <v>-1.1056115202100193E-2</v>
      </c>
      <c r="AC151" s="147">
        <f>G151-(AB$3+AB$4*Z151+AB$5*Z151^2)</f>
        <v>-4.8664626443767848E-3</v>
      </c>
      <c r="AD151" s="115">
        <f>IF(G151&lt;&gt;"",G151-AH151,9999)</f>
        <v>-2.525265255745612E-2</v>
      </c>
      <c r="AG151" s="115">
        <f>+(G151-AA151)^2*S151</f>
        <v>1.2223768336211099E-5</v>
      </c>
      <c r="AH151" s="16">
        <f>$AB$6*($AB$11/AI151*AJ151+$AB$12)</f>
        <v>6.1896525577234086E-3</v>
      </c>
      <c r="AI151" s="16">
        <f>1+$AB$7*COS(AL151)</f>
        <v>1.4645774116424057</v>
      </c>
      <c r="AJ151" s="16">
        <f>SIN(AL151+RADIANS($AB$9))</f>
        <v>0.66604514658175595</v>
      </c>
      <c r="AK151" s="16">
        <f>$AB$7*SIN(AL151)</f>
        <v>0.1057436390964082</v>
      </c>
      <c r="AL151" s="16">
        <f>2*ATAN(AM151)</f>
        <v>0.22379968846848206</v>
      </c>
      <c r="AM151" s="16">
        <f>SQRT((1+$AB$7)/(1-$AB$7))*TAN(AN151/2)</f>
        <v>0.11236924955466662</v>
      </c>
      <c r="AN151" s="115">
        <f>$AU151+$AB$7*SIN(AO151)</f>
        <v>0.13362717856118694</v>
      </c>
      <c r="AO151" s="115">
        <f>$AU151+$AB$7*SIN(AP151)</f>
        <v>0.13325221534936327</v>
      </c>
      <c r="AP151" s="115">
        <f>$AU151+$AB$7*SIN(AQ151)</f>
        <v>0.13245824086432004</v>
      </c>
      <c r="AQ151" s="115">
        <f>$AU151+$AB$7*SIN(AR151)</f>
        <v>0.13077729786104469</v>
      </c>
      <c r="AR151" s="115">
        <f>$AU151+$AB$7*SIN(AS151)</f>
        <v>0.12721975178308129</v>
      </c>
      <c r="AS151" s="115">
        <f>$AU151+$AB$7*SIN(AT151)</f>
        <v>0.11969584325241814</v>
      </c>
      <c r="AT151" s="115">
        <f>$AU151+$AB$7*SIN(AU151)</f>
        <v>0.10380527964366565</v>
      </c>
      <c r="AU151" s="115">
        <f>RADIANS($AB$9)+$AB$18*(F151-AB$15)</f>
        <v>7.0325582944469112E-2</v>
      </c>
      <c r="AV151" s="115"/>
      <c r="AX151" s="115"/>
    </row>
    <row r="152" spans="1:50" ht="12.95" customHeight="1">
      <c r="A152" s="203" t="s">
        <v>135</v>
      </c>
      <c r="B152" s="203" t="s">
        <v>95</v>
      </c>
      <c r="C152" s="204">
        <v>45199.457000000002</v>
      </c>
      <c r="D152" s="204" t="s">
        <v>127</v>
      </c>
      <c r="E152" s="28">
        <f>(C152-C$7)/C$8</f>
        <v>2938.4525205158393</v>
      </c>
      <c r="F152" s="28">
        <f>ROUND(2*E152,0)/2</f>
        <v>2938.5</v>
      </c>
      <c r="G152" s="9">
        <f>C152-(C$7+C$8*F152)</f>
        <v>-1.8062999995891005E-2</v>
      </c>
      <c r="I152" s="2">
        <f>G152</f>
        <v>-1.8062999995891005E-2</v>
      </c>
      <c r="O152" s="100">
        <f>D$11+D$12*F152+D$13*F152^2</f>
        <v>-1.4196537355355926E-2</v>
      </c>
      <c r="P152" s="15">
        <f>C152-15018.5</f>
        <v>30180.957000000002</v>
      </c>
      <c r="Q152" s="9">
        <f>SUM(H152,I152)</f>
        <v>-1.8062999995891005E-2</v>
      </c>
      <c r="R152" s="2">
        <f>(O152-H152)^2</f>
        <v>2.0154167288201621E-4</v>
      </c>
      <c r="S152" s="24">
        <v>0.1</v>
      </c>
      <c r="T152" s="9">
        <f>S152*R152</f>
        <v>2.0154167288201623E-5</v>
      </c>
      <c r="Y152" s="137">
        <f>+C152-15018.5</f>
        <v>30180.957000000002</v>
      </c>
      <c r="Z152" s="16">
        <f>F152</f>
        <v>2938.5</v>
      </c>
      <c r="AA152" s="115">
        <f>AB$3+AB$4*Z152+AB$5*Z152^2+AH152</f>
        <v>-8.0068847976325179E-3</v>
      </c>
      <c r="AB152" s="115">
        <f>+G152-AA152</f>
        <v>-1.0056115198258487E-2</v>
      </c>
      <c r="AC152" s="147">
        <f>G152-(AB$3+AB$4*Z152+AB$5*Z152^2)</f>
        <v>-3.8664626405350792E-3</v>
      </c>
      <c r="AD152" s="115">
        <f>IF(G152&lt;&gt;"",G152-AH152,9999)</f>
        <v>-2.4252652553614414E-2</v>
      </c>
      <c r="AG152" s="115">
        <f>+(G152-AA152)^2*S152</f>
        <v>1.0112545288064533E-5</v>
      </c>
      <c r="AH152" s="16">
        <f>$AB$6*($AB$11/AI152*AJ152+$AB$12)</f>
        <v>6.1896525577234086E-3</v>
      </c>
      <c r="AI152" s="16">
        <f>1+$AB$7*COS(AL152)</f>
        <v>1.4645774116424057</v>
      </c>
      <c r="AJ152" s="16">
        <f>SIN(AL152+RADIANS($AB$9))</f>
        <v>0.66604514658175595</v>
      </c>
      <c r="AK152" s="16">
        <f>$AB$7*SIN(AL152)</f>
        <v>0.1057436390964082</v>
      </c>
      <c r="AL152" s="16">
        <f>2*ATAN(AM152)</f>
        <v>0.22379968846848206</v>
      </c>
      <c r="AM152" s="16">
        <f>SQRT((1+$AB$7)/(1-$AB$7))*TAN(AN152/2)</f>
        <v>0.11236924955466662</v>
      </c>
      <c r="AN152" s="115">
        <f>$AU152+$AB$7*SIN(AO152)</f>
        <v>0.13362717856118694</v>
      </c>
      <c r="AO152" s="115">
        <f>$AU152+$AB$7*SIN(AP152)</f>
        <v>0.13325221534936327</v>
      </c>
      <c r="AP152" s="115">
        <f>$AU152+$AB$7*SIN(AQ152)</f>
        <v>0.13245824086432004</v>
      </c>
      <c r="AQ152" s="115">
        <f>$AU152+$AB$7*SIN(AR152)</f>
        <v>0.13077729786104469</v>
      </c>
      <c r="AR152" s="115">
        <f>$AU152+$AB$7*SIN(AS152)</f>
        <v>0.12721975178308129</v>
      </c>
      <c r="AS152" s="115">
        <f>$AU152+$AB$7*SIN(AT152)</f>
        <v>0.11969584325241814</v>
      </c>
      <c r="AT152" s="115">
        <f>$AU152+$AB$7*SIN(AU152)</f>
        <v>0.10380527964366565</v>
      </c>
      <c r="AU152" s="115">
        <f>RADIANS($AB$9)+$AB$18*(F152-AB$15)</f>
        <v>7.0325582944469112E-2</v>
      </c>
      <c r="AV152" s="115"/>
      <c r="AX152" s="115"/>
    </row>
    <row r="153" spans="1:50" ht="12.95" customHeight="1">
      <c r="A153" s="203" t="s">
        <v>133</v>
      </c>
      <c r="B153" s="203" t="s">
        <v>92</v>
      </c>
      <c r="C153" s="204">
        <v>45200.031000000003</v>
      </c>
      <c r="D153" s="204" t="s">
        <v>126</v>
      </c>
      <c r="E153" s="28">
        <f>(C153-C$7)/C$8</f>
        <v>2939.9613077558115</v>
      </c>
      <c r="F153" s="28">
        <f>ROUND(2*E153,0)/2</f>
        <v>2940</v>
      </c>
      <c r="G153" s="9">
        <f>C153-(C$7+C$8*F153)</f>
        <v>-1.4719999991939403E-2</v>
      </c>
      <c r="H153" s="2">
        <f>G153</f>
        <v>-1.4719999991939403E-2</v>
      </c>
      <c r="O153" s="100">
        <f>D$11+D$12*F153+D$13*F153^2</f>
        <v>-1.4200249931243606E-2</v>
      </c>
      <c r="P153" s="15">
        <f>C153-15018.5</f>
        <v>30181.531000000003</v>
      </c>
      <c r="Q153" s="9">
        <f>SUM(H153,I153)</f>
        <v>-1.4719999991939403E-2</v>
      </c>
      <c r="R153" s="2">
        <f>(O153-H153)^2</f>
        <v>2.7014012559328436E-7</v>
      </c>
      <c r="S153" s="24">
        <v>0.1</v>
      </c>
      <c r="T153" s="9">
        <f>S153*R153</f>
        <v>2.7014012559328436E-8</v>
      </c>
      <c r="Y153" s="137">
        <f>+C153-15018.5</f>
        <v>30181.531000000003</v>
      </c>
      <c r="Z153" s="16">
        <f>F153</f>
        <v>2940</v>
      </c>
      <c r="AA153" s="115">
        <f>AB$3+AB$4*Z153+AB$5*Z153^2+AH153</f>
        <v>-8.0138668233501863E-3</v>
      </c>
      <c r="AB153" s="115">
        <f>+G153-AA153</f>
        <v>-6.7061331685892168E-3</v>
      </c>
      <c r="AC153" s="147">
        <f>G153-(AB$3+AB$4*Z153+AB$5*Z153^2)</f>
        <v>-5.1975006069579673E-4</v>
      </c>
      <c r="AD153" s="115">
        <f>IF(G153&lt;&gt;"",G153-AH153,9999)</f>
        <v>-2.0906383099832823E-2</v>
      </c>
      <c r="AG153" s="115">
        <f>+(G153-AA153)^2*S153</f>
        <v>4.4972222074852445E-6</v>
      </c>
      <c r="AH153" s="16">
        <f>$AB$6*($AB$11/AI153*AJ153+$AB$12)</f>
        <v>6.1863831078934201E-3</v>
      </c>
      <c r="AI153" s="16">
        <f>1+$AB$7*COS(AL153)</f>
        <v>1.4644649975505906</v>
      </c>
      <c r="AJ153" s="16">
        <f>SIN(AL153+RADIANS($AB$9))</f>
        <v>0.6652536506288862</v>
      </c>
      <c r="AK153" s="16">
        <f>$AB$7*SIN(AL153)</f>
        <v>0.10623631520360079</v>
      </c>
      <c r="AL153" s="16">
        <f>2*ATAN(AM153)</f>
        <v>0.22486029895543816</v>
      </c>
      <c r="AM153" s="16">
        <f>SQRT((1+$AB$7)/(1-$AB$7))*TAN(AN153/2)</f>
        <v>0.1129062829341403</v>
      </c>
      <c r="AN153" s="115">
        <f>$AU153+$AB$7*SIN(AO153)</f>
        <v>0.13426389503348937</v>
      </c>
      <c r="AO153" s="115">
        <f>$AU153+$AB$7*SIN(AP153)</f>
        <v>0.13388729667946786</v>
      </c>
      <c r="AP153" s="115">
        <f>$AU153+$AB$7*SIN(AQ153)</f>
        <v>0.13308979216567937</v>
      </c>
      <c r="AQ153" s="115">
        <f>$AU153+$AB$7*SIN(AR153)</f>
        <v>0.131401234993127</v>
      </c>
      <c r="AR153" s="115">
        <f>$AU153+$AB$7*SIN(AS153)</f>
        <v>0.12782728813941474</v>
      </c>
      <c r="AS153" s="115">
        <f>$AU153+$AB$7*SIN(AT153)</f>
        <v>0.12026813853013757</v>
      </c>
      <c r="AT153" s="115">
        <f>$AU153+$AB$7*SIN(AU153)</f>
        <v>0.10430218373642816</v>
      </c>
      <c r="AU153" s="115">
        <f>RADIANS($AB$9)+$AB$18*(F153-AB$15)</f>
        <v>7.0662403964562248E-2</v>
      </c>
      <c r="AV153" s="115"/>
      <c r="AX153" s="115"/>
    </row>
    <row r="154" spans="1:50" ht="12.95" customHeight="1">
      <c r="A154" s="203" t="s">
        <v>135</v>
      </c>
      <c r="B154" s="203" t="s">
        <v>95</v>
      </c>
      <c r="C154" s="204">
        <v>45202.504000000001</v>
      </c>
      <c r="D154" s="204" t="s">
        <v>127</v>
      </c>
      <c r="E154" s="28">
        <f>(C154-C$7)/C$8</f>
        <v>2946.461709923834</v>
      </c>
      <c r="F154" s="28">
        <f>ROUND(2*E154,0)/2</f>
        <v>2946.5</v>
      </c>
      <c r="G154" s="9">
        <f>C154-(C$7+C$8*F154)</f>
        <v>-1.4566999998351093E-2</v>
      </c>
      <c r="I154" s="2">
        <f>G154</f>
        <v>-1.4566999998351093E-2</v>
      </c>
      <c r="O154" s="100">
        <f>D$11+D$12*F154+D$13*F154^2</f>
        <v>-1.4216331702839567E-2</v>
      </c>
      <c r="P154" s="15">
        <f>C154-15018.5</f>
        <v>30184.004000000001</v>
      </c>
      <c r="Q154" s="9">
        <f>SUM(H154,I154)</f>
        <v>-1.4566999998351093E-2</v>
      </c>
      <c r="R154" s="2">
        <f>(O154-H154)^2</f>
        <v>2.0210408708516134E-4</v>
      </c>
      <c r="S154" s="24">
        <v>0.1</v>
      </c>
      <c r="T154" s="9">
        <f>S154*R154</f>
        <v>2.0210408708516136E-5</v>
      </c>
      <c r="Y154" s="137">
        <f>+C154-15018.5</f>
        <v>30184.004000000001</v>
      </c>
      <c r="Z154" s="16">
        <f>F154</f>
        <v>2946.5</v>
      </c>
      <c r="AA154" s="115">
        <f>AB$3+AB$4*Z154+AB$5*Z154^2+AH154</f>
        <v>-8.0441423859779343E-3</v>
      </c>
      <c r="AB154" s="115">
        <f>+G154-AA154</f>
        <v>-6.5228576123731591E-3</v>
      </c>
      <c r="AC154" s="147">
        <f>G154-(AB$3+AB$4*Z154+AB$5*Z154^2)</f>
        <v>-3.5066829551152687E-4</v>
      </c>
      <c r="AD154" s="115">
        <f>IF(G154&lt;&gt;"",G154-AH154,9999)</f>
        <v>-2.0739189315212726E-2</v>
      </c>
      <c r="AG154" s="115">
        <f>+(G154-AA154)^2*S154</f>
        <v>4.2547671431294472E-6</v>
      </c>
      <c r="AH154" s="16">
        <f>$AB$6*($AB$11/AI154*AJ154+$AB$12)</f>
        <v>6.1721893168616314E-3</v>
      </c>
      <c r="AI154" s="16">
        <f>1+$AB$7*COS(AL154)</f>
        <v>1.4639720343337372</v>
      </c>
      <c r="AJ154" s="16">
        <f>SIN(AL154+RADIANS($AB$9))</f>
        <v>0.66181658480723315</v>
      </c>
      <c r="AK154" s="16">
        <f>$AB$7*SIN(AL154)</f>
        <v>0.10836899913684815</v>
      </c>
      <c r="AL154" s="16">
        <f>2*ATAN(AM154)</f>
        <v>0.22945442889417339</v>
      </c>
      <c r="AM154" s="16">
        <f>SQRT((1+$AB$7)/(1-$AB$7))*TAN(AN154/2)</f>
        <v>0.11523323809000072</v>
      </c>
      <c r="AN154" s="115">
        <f>$AU154+$AB$7*SIN(AO154)</f>
        <v>0.13702245854486617</v>
      </c>
      <c r="AO154" s="115">
        <f>$AU154+$AB$7*SIN(AP154)</f>
        <v>0.1366388004946768</v>
      </c>
      <c r="AP154" s="115">
        <f>$AU154+$AB$7*SIN(AQ154)</f>
        <v>0.13582604346186505</v>
      </c>
      <c r="AQ154" s="115">
        <f>$AU154+$AB$7*SIN(AR154)</f>
        <v>0.13410456292273115</v>
      </c>
      <c r="AR154" s="115">
        <f>$AU154+$AB$7*SIN(AS154)</f>
        <v>0.13045965097946075</v>
      </c>
      <c r="AS154" s="115">
        <f>$AU154+$AB$7*SIN(AT154)</f>
        <v>0.12274792144725857</v>
      </c>
      <c r="AT154" s="115">
        <f>$AU154+$AB$7*SIN(AU154)</f>
        <v>0.10645539047151316</v>
      </c>
      <c r="AU154" s="115">
        <f>RADIANS($AB$9)+$AB$18*(F154-AB$15)</f>
        <v>7.2121961718299321E-2</v>
      </c>
      <c r="AV154" s="115"/>
      <c r="AX154" s="115"/>
    </row>
    <row r="155" spans="1:50" ht="12.95" customHeight="1">
      <c r="A155" s="203" t="s">
        <v>135</v>
      </c>
      <c r="B155" s="203" t="s">
        <v>95</v>
      </c>
      <c r="C155" s="204">
        <v>45210.5</v>
      </c>
      <c r="D155" s="204" t="s">
        <v>127</v>
      </c>
      <c r="E155" s="28">
        <f>(C155-C$7)/C$8</f>
        <v>2967.4795893154806</v>
      </c>
      <c r="F155" s="28">
        <f>ROUND(2*E155,0)/2</f>
        <v>2967.5</v>
      </c>
      <c r="G155" s="9">
        <f>C155-(C$7+C$8*F155)</f>
        <v>-7.764999994833488E-3</v>
      </c>
      <c r="I155" s="2">
        <f>G155</f>
        <v>-7.764999994833488E-3</v>
      </c>
      <c r="O155" s="100">
        <f>D$11+D$12*F155+D$13*F155^2</f>
        <v>-1.426822092526007E-2</v>
      </c>
      <c r="P155" s="15">
        <f>C155-15018.5</f>
        <v>30192</v>
      </c>
      <c r="Q155" s="9">
        <f>SUM(H155,I155)</f>
        <v>-7.764999994833488E-3</v>
      </c>
      <c r="R155" s="2">
        <f>(O155-H155)^2</f>
        <v>2.0358212837202932E-4</v>
      </c>
      <c r="S155" s="24">
        <v>0.1</v>
      </c>
      <c r="T155" s="9">
        <f>S155*R155</f>
        <v>2.0358212837202934E-5</v>
      </c>
      <c r="Y155" s="137">
        <f>+C155-15018.5</f>
        <v>30192</v>
      </c>
      <c r="Z155" s="16">
        <f>F155</f>
        <v>2967.5</v>
      </c>
      <c r="AA155" s="115">
        <f>AB$3+AB$4*Z155+AB$5*Z155^2+AH155</f>
        <v>-8.1421767056676607E-3</v>
      </c>
      <c r="AB155" s="115">
        <f>+G155-AA155</f>
        <v>3.7717671083417267E-4</v>
      </c>
      <c r="AC155" s="147">
        <f>G155-(AB$3+AB$4*Z155+AB$5*Z155^2)</f>
        <v>6.5032209304265818E-3</v>
      </c>
      <c r="AD155" s="115">
        <f>IF(G155&lt;&gt;"",G155-AH155,9999)</f>
        <v>-1.3891044214425897E-2</v>
      </c>
      <c r="AG155" s="115">
        <f>+(G155-AA155)^2*S155</f>
        <v>1.4226227119568512E-8</v>
      </c>
      <c r="AH155" s="16">
        <f>$AB$6*($AB$11/AI155*AJ155+$AB$12)</f>
        <v>6.1260442195924091E-3</v>
      </c>
      <c r="AI155" s="16">
        <f>1+$AB$7*COS(AL155)</f>
        <v>1.4623149455039592</v>
      </c>
      <c r="AJ155" s="16">
        <f>SIN(AL155+RADIANS($AB$9))</f>
        <v>0.65063315816338052</v>
      </c>
      <c r="AK155" s="16">
        <f>$AB$7*SIN(AL155)</f>
        <v>0.11523358790465558</v>
      </c>
      <c r="AL155" s="16">
        <f>2*ATAN(AM155)</f>
        <v>0.2442758897405099</v>
      </c>
      <c r="AM155" s="16">
        <f>SQRT((1+$AB$7)/(1-$AB$7))*TAN(AN155/2)</f>
        <v>0.12274892907606826</v>
      </c>
      <c r="AN155" s="115">
        <f>$AU155+$AB$7*SIN(AO155)</f>
        <v>0.14592855648933928</v>
      </c>
      <c r="AO155" s="115">
        <f>$AU155+$AB$7*SIN(AP155)</f>
        <v>0.14552238539513851</v>
      </c>
      <c r="AP155" s="115">
        <f>$AU155+$AB$7*SIN(AQ155)</f>
        <v>0.1446608557343253</v>
      </c>
      <c r="AQ155" s="115">
        <f>$AU155+$AB$7*SIN(AR155)</f>
        <v>0.14283382187173854</v>
      </c>
      <c r="AR155" s="115">
        <f>$AU155+$AB$7*SIN(AS155)</f>
        <v>0.13896083689165012</v>
      </c>
      <c r="AS155" s="115">
        <f>$AU155+$AB$7*SIN(AT155)</f>
        <v>0.13075765944201617</v>
      </c>
      <c r="AT155" s="115">
        <f>$AU155+$AB$7*SIN(AU155)</f>
        <v>0.11341139716269882</v>
      </c>
      <c r="AU155" s="115">
        <f>RADIANS($AB$9)+$AB$18*(F155-AB$15)</f>
        <v>7.6837455999603677E-2</v>
      </c>
      <c r="AV155" s="115"/>
      <c r="AX155" s="115"/>
    </row>
    <row r="156" spans="1:50" ht="12.95" customHeight="1">
      <c r="A156" s="203" t="s">
        <v>135</v>
      </c>
      <c r="B156" s="203" t="s">
        <v>92</v>
      </c>
      <c r="C156" s="204">
        <v>45267.381000000001</v>
      </c>
      <c r="D156" s="204" t="s">
        <v>127</v>
      </c>
      <c r="E156" s="28">
        <f>(C156-C$7)/C$8</f>
        <v>3116.9940962785104</v>
      </c>
      <c r="F156" s="28">
        <f>ROUND(2*E156,0)/2</f>
        <v>3117</v>
      </c>
      <c r="G156" s="9">
        <f>C156-(C$7+C$8*F156)</f>
        <v>-2.2459999963757582E-3</v>
      </c>
      <c r="I156" s="2">
        <f>G156</f>
        <v>-2.2459999963757582E-3</v>
      </c>
      <c r="O156" s="100">
        <f>D$11+D$12*F156+D$13*F156^2</f>
        <v>-1.4634653582029707E-2</v>
      </c>
      <c r="P156" s="15">
        <f>C156-15018.5</f>
        <v>30248.881000000001</v>
      </c>
      <c r="Q156" s="9">
        <f>SUM(H156,I156)</f>
        <v>-2.2459999963757582E-3</v>
      </c>
      <c r="R156" s="2">
        <f>(O156-H156)^2</f>
        <v>2.1417308546601492E-4</v>
      </c>
      <c r="S156" s="24">
        <v>0.1</v>
      </c>
      <c r="T156" s="9">
        <f>S156*R156</f>
        <v>2.1417308546601492E-5</v>
      </c>
      <c r="Y156" s="137">
        <f>+C156-15018.5</f>
        <v>30248.881000000001</v>
      </c>
      <c r="Z156" s="16">
        <f>F156</f>
        <v>3117</v>
      </c>
      <c r="AA156" s="115">
        <f>AB$3+AB$4*Z156+AB$5*Z156^2+AH156</f>
        <v>-8.8491607704776244E-3</v>
      </c>
      <c r="AB156" s="115">
        <f>+G156-AA156</f>
        <v>6.6031607741018662E-3</v>
      </c>
      <c r="AC156" s="147">
        <f>G156-(AB$3+AB$4*Z156+AB$5*Z156^2)</f>
        <v>1.2388653585653948E-2</v>
      </c>
      <c r="AD156" s="115">
        <f>IF(G156&lt;&gt;"",G156-AH156,9999)</f>
        <v>-8.0314928079278404E-3</v>
      </c>
      <c r="AG156" s="115">
        <f>+(G156-AA156)^2*S156</f>
        <v>4.360173220863756E-6</v>
      </c>
      <c r="AH156" s="16">
        <f>$AB$6*($AB$11/AI156*AJ156+$AB$12)</f>
        <v>5.7854928115520822E-3</v>
      </c>
      <c r="AI156" s="16">
        <f>1+$AB$7*COS(AL156)</f>
        <v>1.4477840182595285</v>
      </c>
      <c r="AJ156" s="16">
        <f>SIN(AL156+RADIANS($AB$9))</f>
        <v>0.56792773033297361</v>
      </c>
      <c r="AK156" s="16">
        <f>$AB$7*SIN(AL156)</f>
        <v>0.16279853073372305</v>
      </c>
      <c r="AL156" s="16">
        <f>2*ATAN(AM156)</f>
        <v>0.34870784302420399</v>
      </c>
      <c r="AM156" s="16">
        <f>SQRT((1+$AB$7)/(1-$AB$7))*TAN(AN156/2)</f>
        <v>0.17614241740438541</v>
      </c>
      <c r="AN156" s="115">
        <f>$AU156+$AB$7*SIN(AO156)</f>
        <v>0.20901289377774834</v>
      </c>
      <c r="AO156" s="115">
        <f>$AU156+$AB$7*SIN(AP156)</f>
        <v>0.20846129668777064</v>
      </c>
      <c r="AP156" s="115">
        <f>$AU156+$AB$7*SIN(AQ156)</f>
        <v>0.20727812700906101</v>
      </c>
      <c r="AQ156" s="115">
        <f>$AU156+$AB$7*SIN(AR156)</f>
        <v>0.2047412314196258</v>
      </c>
      <c r="AR156" s="115">
        <f>$AU156+$AB$7*SIN(AS156)</f>
        <v>0.19930622049545008</v>
      </c>
      <c r="AS156" s="115">
        <f>$AU156+$AB$7*SIN(AT156)</f>
        <v>0.18768215926598089</v>
      </c>
      <c r="AT156" s="115">
        <f>$AU156+$AB$7*SIN(AU156)</f>
        <v>0.16290510296059019</v>
      </c>
      <c r="AU156" s="115">
        <f>RADIANS($AB$9)+$AB$18*(F156-AB$15)</f>
        <v>0.11040728433555502</v>
      </c>
      <c r="AV156" s="115"/>
      <c r="AX156" s="115"/>
    </row>
    <row r="157" spans="1:50" ht="12.95" customHeight="1">
      <c r="A157" s="203" t="s">
        <v>135</v>
      </c>
      <c r="B157" s="203" t="s">
        <v>92</v>
      </c>
      <c r="C157" s="204">
        <v>45280.298000000003</v>
      </c>
      <c r="D157" s="204" t="s">
        <v>127</v>
      </c>
      <c r="E157" s="28">
        <f>(C157-C$7)/C$8</f>
        <v>3150.9470662762533</v>
      </c>
      <c r="F157" s="28">
        <f>ROUND(2*E157,0)/2</f>
        <v>3151</v>
      </c>
      <c r="G157" s="9">
        <f>C157-(C$7+C$8*F157)</f>
        <v>-2.013799999258481E-2</v>
      </c>
      <c r="I157" s="2">
        <f>G157</f>
        <v>-2.013799999258481E-2</v>
      </c>
      <c r="O157" s="100">
        <f>D$11+D$12*F157+D$13*F157^2</f>
        <v>-1.4717262683487539E-2</v>
      </c>
      <c r="P157" s="15">
        <f>C157-15018.5</f>
        <v>30261.798000000003</v>
      </c>
      <c r="Q157" s="9">
        <f>SUM(H157,I157)</f>
        <v>-2.013799999258481E-2</v>
      </c>
      <c r="R157" s="2">
        <f>(O157-H157)^2</f>
        <v>2.1659782089477483E-4</v>
      </c>
      <c r="S157" s="24">
        <v>0.1</v>
      </c>
      <c r="T157" s="9">
        <f>S157*R157</f>
        <v>2.1659782089477484E-5</v>
      </c>
      <c r="Y157" s="137">
        <f>+C157-15018.5</f>
        <v>30261.798000000003</v>
      </c>
      <c r="Z157" s="16">
        <f>F157</f>
        <v>3151</v>
      </c>
      <c r="AA157" s="115">
        <f>AB$3+AB$4*Z157+AB$5*Z157^2+AH157</f>
        <v>-9.0119701153341114E-3</v>
      </c>
      <c r="AB157" s="115">
        <f>+G157-AA157</f>
        <v>-1.1126029877250698E-2</v>
      </c>
      <c r="AC157" s="147">
        <f>G157-(AB$3+AB$4*Z157+AB$5*Z157^2)</f>
        <v>-5.4207373090972705E-3</v>
      </c>
      <c r="AD157" s="115">
        <f>IF(G157&lt;&gt;"",G157-AH157,9999)</f>
        <v>-2.5843292560738237E-2</v>
      </c>
      <c r="AG157" s="115">
        <f>+(G157-AA157)^2*S157</f>
        <v>1.2378854082947521E-5</v>
      </c>
      <c r="AH157" s="16">
        <f>$AB$6*($AB$11/AI157*AJ157+$AB$12)</f>
        <v>5.7052925681534269E-3</v>
      </c>
      <c r="AI157" s="16">
        <f>1+$AB$7*COS(AL157)</f>
        <v>1.443844547893391</v>
      </c>
      <c r="AJ157" s="16">
        <f>SIN(AL157+RADIANS($AB$9))</f>
        <v>0.54847659755417033</v>
      </c>
      <c r="AK157" s="16">
        <f>$AB$7*SIN(AL157)</f>
        <v>0.17325099111699221</v>
      </c>
      <c r="AL157" s="16">
        <f>2*ATAN(AM157)</f>
        <v>0.3721525418730573</v>
      </c>
      <c r="AM157" s="16">
        <f>SQRT((1+$AB$7)/(1-$AB$7))*TAN(AN157/2)</f>
        <v>0.18825402907757918</v>
      </c>
      <c r="AN157" s="115">
        <f>$AU157+$AB$7*SIN(AO157)</f>
        <v>0.22326936782095361</v>
      </c>
      <c r="AO157" s="115">
        <f>$AU157+$AB$7*SIN(AP157)</f>
        <v>0.2226887858639669</v>
      </c>
      <c r="AP157" s="115">
        <f>$AU157+$AB$7*SIN(AQ157)</f>
        <v>0.22143957830180028</v>
      </c>
      <c r="AQ157" s="115">
        <f>$AU157+$AB$7*SIN(AR157)</f>
        <v>0.21875291225141941</v>
      </c>
      <c r="AR157" s="115">
        <f>$AU157+$AB$7*SIN(AS157)</f>
        <v>0.21298011431391262</v>
      </c>
      <c r="AS157" s="115">
        <f>$AU157+$AB$7*SIN(AT157)</f>
        <v>0.20060025955851268</v>
      </c>
      <c r="AT157" s="115">
        <f>$AU157+$AB$7*SIN(AU157)</f>
        <v>0.17415358374802709</v>
      </c>
      <c r="AU157" s="115">
        <f>RADIANS($AB$9)+$AB$18*(F157-AB$15)</f>
        <v>0.11804189412433308</v>
      </c>
      <c r="AV157" s="115"/>
      <c r="AX157" s="115"/>
    </row>
    <row r="158" spans="1:50" ht="12.95" customHeight="1">
      <c r="A158" s="203" t="s">
        <v>135</v>
      </c>
      <c r="B158" s="203" t="s">
        <v>92</v>
      </c>
      <c r="C158" s="204">
        <v>45294.39</v>
      </c>
      <c r="D158" s="204" t="s">
        <v>127</v>
      </c>
      <c r="E158" s="28">
        <f>(C158-C$7)/C$8</f>
        <v>3187.9885815822872</v>
      </c>
      <c r="F158" s="28">
        <f>ROUND(2*E158,0)/2</f>
        <v>3188</v>
      </c>
      <c r="G158" s="9">
        <f>C158-(C$7+C$8*F158)</f>
        <v>-4.3440000008558854E-3</v>
      </c>
      <c r="I158" s="2">
        <f>G158</f>
        <v>-4.3440000008558854E-3</v>
      </c>
      <c r="O158" s="100">
        <f>D$11+D$12*F158+D$13*F158^2</f>
        <v>-1.4806854815665444E-2</v>
      </c>
      <c r="P158" s="15">
        <f>C158-15018.5</f>
        <v>30275.89</v>
      </c>
      <c r="Q158" s="9">
        <f>SUM(H158,I158)</f>
        <v>-4.3440000008558854E-3</v>
      </c>
      <c r="R158" s="2">
        <f>(O158-H158)^2</f>
        <v>2.1924294953219495E-4</v>
      </c>
      <c r="S158" s="24">
        <v>0.1</v>
      </c>
      <c r="T158" s="9">
        <f>S158*R158</f>
        <v>2.1924294953219498E-5</v>
      </c>
      <c r="Y158" s="137">
        <f>+C158-15018.5</f>
        <v>30275.89</v>
      </c>
      <c r="Z158" s="16">
        <f>F158</f>
        <v>3188</v>
      </c>
      <c r="AA158" s="115">
        <f>AB$3+AB$4*Z158+AB$5*Z158^2+AH158</f>
        <v>-9.1899055717671735E-3</v>
      </c>
      <c r="AB158" s="115">
        <f>+G158-AA158</f>
        <v>4.845905570911288E-3</v>
      </c>
      <c r="AC158" s="147">
        <f>G158-(AB$3+AB$4*Z158+AB$5*Z158^2)</f>
        <v>1.0462854814809559E-2</v>
      </c>
      <c r="AD158" s="115">
        <f>IF(G158&lt;&gt;"",G158-AH158,9999)</f>
        <v>-9.9609492447541581E-3</v>
      </c>
      <c r="AG158" s="115">
        <f>+(G158-AA158)^2*S158</f>
        <v>2.3482800802189057E-6</v>
      </c>
      <c r="AH158" s="16">
        <f>$AB$6*($AB$11/AI158*AJ158+$AB$12)</f>
        <v>5.6169492438982718E-3</v>
      </c>
      <c r="AI158" s="16">
        <f>1+$AB$7*COS(AL158)</f>
        <v>1.4393073185112699</v>
      </c>
      <c r="AJ158" s="16">
        <f>SIN(AL158+RADIANS($AB$9))</f>
        <v>0.52709117708795161</v>
      </c>
      <c r="AK158" s="16">
        <f>$AB$7*SIN(AL158)</f>
        <v>0.1844531607757007</v>
      </c>
      <c r="AL158" s="16">
        <f>2*ATAN(AM158)</f>
        <v>0.39751979605500093</v>
      </c>
      <c r="AM158" s="16">
        <f>SQRT((1+$AB$7)/(1-$AB$7))*TAN(AN158/2)</f>
        <v>0.20141929986636031</v>
      </c>
      <c r="AN158" s="115">
        <f>$AU158+$AB$7*SIN(AO158)</f>
        <v>0.2387402474510617</v>
      </c>
      <c r="AO158" s="115">
        <f>$AU158+$AB$7*SIN(AP158)</f>
        <v>0.23813001874430484</v>
      </c>
      <c r="AP158" s="115">
        <f>$AU158+$AB$7*SIN(AQ158)</f>
        <v>0.23681228159113349</v>
      </c>
      <c r="AQ158" s="115">
        <f>$AU158+$AB$7*SIN(AR158)</f>
        <v>0.2339681655002116</v>
      </c>
      <c r="AR158" s="115">
        <f>$AU158+$AB$7*SIN(AS158)</f>
        <v>0.2278361459770776</v>
      </c>
      <c r="AS158" s="115">
        <f>$AU158+$AB$7*SIN(AT158)</f>
        <v>0.21464455762124443</v>
      </c>
      <c r="AT158" s="115">
        <f>$AU158+$AB$7*SIN(AU158)</f>
        <v>0.18639085432788965</v>
      </c>
      <c r="AU158" s="115">
        <f>RADIANS($AB$9)+$AB$18*(F158-AB$15)</f>
        <v>0.12635014595329741</v>
      </c>
      <c r="AV158" s="115"/>
      <c r="AX158" s="115"/>
    </row>
    <row r="159" spans="1:50" ht="12.95" customHeight="1">
      <c r="A159" s="203" t="s">
        <v>133</v>
      </c>
      <c r="B159" s="203" t="s">
        <v>92</v>
      </c>
      <c r="C159" s="204">
        <v>45310.745000000003</v>
      </c>
      <c r="D159" s="204" t="s">
        <v>126</v>
      </c>
      <c r="E159" s="28">
        <f>(C159-C$7)/C$8</f>
        <v>3230.9785037246684</v>
      </c>
      <c r="F159" s="28">
        <f>ROUND(2*E159,0)/2</f>
        <v>3231</v>
      </c>
      <c r="G159" s="9">
        <f>C159-(C$7+C$8*F159)</f>
        <v>-8.1779999964055605E-3</v>
      </c>
      <c r="H159" s="2">
        <f>G159</f>
        <v>-8.1779999964055605E-3</v>
      </c>
      <c r="O159" s="100">
        <f>D$11+D$12*F159+D$13*F159^2</f>
        <v>-1.4910574691281845E-2</v>
      </c>
      <c r="P159" s="15">
        <f>C159-15018.5</f>
        <v>30292.245000000003</v>
      </c>
      <c r="Q159" s="9">
        <f>SUM(H159,I159)</f>
        <v>-8.1779999964055605E-3</v>
      </c>
      <c r="R159" s="2">
        <f>(O159-H159)^2</f>
        <v>4.5327562022088497E-5</v>
      </c>
      <c r="S159" s="24">
        <v>0.1</v>
      </c>
      <c r="T159" s="9">
        <f>S159*R159</f>
        <v>4.5327562022088497E-6</v>
      </c>
      <c r="Y159" s="137">
        <f>+C159-15018.5</f>
        <v>30292.245000000003</v>
      </c>
      <c r="Z159" s="16">
        <f>F159</f>
        <v>3231</v>
      </c>
      <c r="AA159" s="115">
        <f>AB$3+AB$4*Z159+AB$5*Z159^2+AH159</f>
        <v>-9.397628363609618E-3</v>
      </c>
      <c r="AB159" s="115">
        <f>+G159-AA159</f>
        <v>1.2196283672040575E-3</v>
      </c>
      <c r="AC159" s="147">
        <f>G159-(AB$3+AB$4*Z159+AB$5*Z159^2)</f>
        <v>6.7325746948762848E-3</v>
      </c>
      <c r="AD159" s="115">
        <f>IF(G159&lt;&gt;"",G159-AH159,9999)</f>
        <v>-1.3690946324077788E-2</v>
      </c>
      <c r="AG159" s="115">
        <f>+(G159-AA159)^2*S159</f>
        <v>1.4874933540888353E-7</v>
      </c>
      <c r="AH159" s="16">
        <f>$AB$6*($AB$11/AI159*AJ159+$AB$12)</f>
        <v>5.5129463276722274E-3</v>
      </c>
      <c r="AI159" s="16">
        <f>1+$AB$7*COS(AL159)</f>
        <v>1.4337192636347942</v>
      </c>
      <c r="AJ159" s="16">
        <f>SIN(AL159+RADIANS($AB$9))</f>
        <v>0.5019875535515933</v>
      </c>
      <c r="AK159" s="16">
        <f>$AB$7*SIN(AL159)</f>
        <v>0.19723460388532399</v>
      </c>
      <c r="AL159" s="16">
        <f>2*ATAN(AM159)</f>
        <v>0.42679846933597848</v>
      </c>
      <c r="AM159" s="16">
        <f>SQRT((1+$AB$7)/(1-$AB$7))*TAN(AN159/2)</f>
        <v>0.21669869554383372</v>
      </c>
      <c r="AN159" s="115">
        <f>$AU159+$AB$7*SIN(AO159)</f>
        <v>0.25665945129115647</v>
      </c>
      <c r="AO159" s="115">
        <f>$AU159+$AB$7*SIN(AP159)</f>
        <v>0.25601734296349132</v>
      </c>
      <c r="AP159" s="115">
        <f>$AU159+$AB$7*SIN(AQ159)</f>
        <v>0.25462452547227399</v>
      </c>
      <c r="AQ159" s="115">
        <f>$AU159+$AB$7*SIN(AR159)</f>
        <v>0.25160505146962237</v>
      </c>
      <c r="AR159" s="115">
        <f>$AU159+$AB$7*SIN(AS159)</f>
        <v>0.2450671637816762</v>
      </c>
      <c r="AS159" s="115">
        <f>$AU159+$AB$7*SIN(AT159)</f>
        <v>0.23094719942974151</v>
      </c>
      <c r="AT159" s="115">
        <f>$AU159+$AB$7*SIN(AU159)</f>
        <v>0.20060732176023177</v>
      </c>
      <c r="AU159" s="115">
        <f>RADIANS($AB$9)+$AB$18*(F159-AB$15)</f>
        <v>0.13600568186263473</v>
      </c>
      <c r="AV159" s="115"/>
      <c r="AX159" s="115"/>
    </row>
    <row r="160" spans="1:50" ht="12.95" customHeight="1">
      <c r="A160" s="203" t="s">
        <v>135</v>
      </c>
      <c r="B160" s="203" t="s">
        <v>95</v>
      </c>
      <c r="C160" s="204">
        <v>45343.273999999998</v>
      </c>
      <c r="D160" s="204" t="s">
        <v>127</v>
      </c>
      <c r="E160" s="28">
        <f>(C160-C$7)/C$8</f>
        <v>3316.4825806044623</v>
      </c>
      <c r="F160" s="28">
        <f>ROUND(2*E160,0)/2</f>
        <v>3316.5</v>
      </c>
      <c r="G160" s="9">
        <f>C160-(C$7+C$8*F160)</f>
        <v>-6.627000002481509E-3</v>
      </c>
      <c r="I160" s="2">
        <f>G160</f>
        <v>-6.627000002481509E-3</v>
      </c>
      <c r="O160" s="100">
        <f>D$11+D$12*F160+D$13*F160^2</f>
        <v>-1.5115528599397908E-2</v>
      </c>
      <c r="P160" s="15">
        <f>C160-15018.5</f>
        <v>30324.773999999998</v>
      </c>
      <c r="Q160" s="9">
        <f>SUM(H160,I160)</f>
        <v>-6.627000002481509E-3</v>
      </c>
      <c r="R160" s="2">
        <f>(O160-H160)^2</f>
        <v>2.2847920483921608E-4</v>
      </c>
      <c r="S160" s="24">
        <v>0.1</v>
      </c>
      <c r="T160" s="9">
        <f>S160*R160</f>
        <v>2.2847920483921608E-5</v>
      </c>
      <c r="Y160" s="137">
        <f>+C160-15018.5</f>
        <v>30324.773999999998</v>
      </c>
      <c r="Z160" s="16">
        <f>F160</f>
        <v>3316.5</v>
      </c>
      <c r="AA160" s="115">
        <f>AB$3+AB$4*Z160+AB$5*Z160^2+AH160</f>
        <v>-9.8133439634218826E-3</v>
      </c>
      <c r="AB160" s="115">
        <f>+G160-AA160</f>
        <v>3.1863439609403736E-3</v>
      </c>
      <c r="AC160" s="147">
        <f>G160-(AB$3+AB$4*Z160+AB$5*Z160^2)</f>
        <v>8.4885285969163986E-3</v>
      </c>
      <c r="AD160" s="115">
        <f>IF(G160&lt;&gt;"",G160-AH160,9999)</f>
        <v>-1.1929184638457534E-2</v>
      </c>
      <c r="AG160" s="115">
        <f>+(G160-AA160)^2*S160</f>
        <v>1.0152787837421191E-6</v>
      </c>
      <c r="AH160" s="16">
        <f>$AB$6*($AB$11/AI160*AJ160+$AB$12)</f>
        <v>5.302184635976025E-3</v>
      </c>
      <c r="AI160" s="16">
        <f>1+$AB$7*COS(AL160)</f>
        <v>1.4216624088958869</v>
      </c>
      <c r="AJ160" s="16">
        <f>SIN(AL160+RADIANS($AB$9))</f>
        <v>0.4514336360275053</v>
      </c>
      <c r="AK160" s="16">
        <f>$AB$7*SIN(AL160)</f>
        <v>0.22184386748753451</v>
      </c>
      <c r="AL160" s="16">
        <f>2*ATAN(AM160)</f>
        <v>0.48432244488431003</v>
      </c>
      <c r="AM160" s="16">
        <f>SQRT((1+$AB$7)/(1-$AB$7))*TAN(AN160/2)</f>
        <v>0.24700856840246435</v>
      </c>
      <c r="AN160" s="115">
        <f>$AU160+$AB$7*SIN(AO160)</f>
        <v>0.29208097690801621</v>
      </c>
      <c r="AO160" s="115">
        <f>$AU160+$AB$7*SIN(AP160)</f>
        <v>0.29138403917026778</v>
      </c>
      <c r="AP160" s="115">
        <f>$AU160+$AB$7*SIN(AQ160)</f>
        <v>0.28985727385598836</v>
      </c>
      <c r="AQ160" s="115">
        <f>$AU160+$AB$7*SIN(AR160)</f>
        <v>0.28651504698335273</v>
      </c>
      <c r="AR160" s="115">
        <f>$AU160+$AB$7*SIN(AS160)</f>
        <v>0.27921002296769021</v>
      </c>
      <c r="AS160" s="115">
        <f>$AU160+$AB$7*SIN(AT160)</f>
        <v>0.26329610233485068</v>
      </c>
      <c r="AT160" s="115">
        <f>$AU160+$AB$7*SIN(AU160)</f>
        <v>0.22885663971076728</v>
      </c>
      <c r="AU160" s="115">
        <f>RADIANS($AB$9)+$AB$18*(F160-AB$15)</f>
        <v>0.15520448000794484</v>
      </c>
      <c r="AV160" s="115"/>
      <c r="AX160" s="115"/>
    </row>
    <row r="161" spans="1:50" ht="12.95" customHeight="1">
      <c r="A161" s="203" t="s">
        <v>135</v>
      </c>
      <c r="B161" s="203" t="s">
        <v>92</v>
      </c>
      <c r="C161" s="204">
        <v>45369.330999999998</v>
      </c>
      <c r="D161" s="204" t="s">
        <v>127</v>
      </c>
      <c r="E161" s="28">
        <f>(C161-C$7)/C$8</f>
        <v>3384.9746870712206</v>
      </c>
      <c r="F161" s="28">
        <f>ROUND(2*E161,0)/2</f>
        <v>3385</v>
      </c>
      <c r="G161" s="9">
        <f>C161-(C$7+C$8*F161)</f>
        <v>-9.6300000004703179E-3</v>
      </c>
      <c r="I161" s="2">
        <f>G161</f>
        <v>-9.6300000004703179E-3</v>
      </c>
      <c r="O161" s="100">
        <f>D$11+D$12*F161+D$13*F161^2</f>
        <v>-1.5278502631579399E-2</v>
      </c>
      <c r="P161" s="15">
        <f>C161-15018.5</f>
        <v>30350.830999999998</v>
      </c>
      <c r="Q161" s="9">
        <f>SUM(H161,I161)</f>
        <v>-9.6300000004703179E-3</v>
      </c>
      <c r="R161" s="2">
        <f>(O161-H161)^2</f>
        <v>2.3343264266317864E-4</v>
      </c>
      <c r="S161" s="24">
        <v>0.1</v>
      </c>
      <c r="T161" s="9">
        <f>S161*R161</f>
        <v>2.3343264266317864E-5</v>
      </c>
      <c r="Y161" s="137">
        <f>+C161-15018.5</f>
        <v>30350.830999999998</v>
      </c>
      <c r="Z161" s="16">
        <f>F161</f>
        <v>3385</v>
      </c>
      <c r="AA161" s="115">
        <f>AB$3+AB$4*Z161+AB$5*Z161^2+AH161</f>
        <v>-1.0148643855870151E-2</v>
      </c>
      <c r="AB161" s="115">
        <f>+G161-AA161</f>
        <v>5.1864385539983349E-4</v>
      </c>
      <c r="AC161" s="147">
        <f>G161-(AB$3+AB$4*Z161+AB$5*Z161^2)</f>
        <v>5.6485026311090814E-3</v>
      </c>
      <c r="AD161" s="115">
        <f>IF(G161&lt;&gt;"",G161-AH161,9999)</f>
        <v>-1.4759858776179566E-2</v>
      </c>
      <c r="AG161" s="115">
        <f>+(G161-AA161)^2*S161</f>
        <v>2.6899144874400341E-8</v>
      </c>
      <c r="AH161" s="16">
        <f>$AB$6*($AB$11/AI161*AJ161+$AB$12)</f>
        <v>5.1298587757092487E-3</v>
      </c>
      <c r="AI161" s="16">
        <f>1+$AB$7*COS(AL161)</f>
        <v>1.4111664623972968</v>
      </c>
      <c r="AJ161" s="16">
        <f>SIN(AL161+RADIANS($AB$9))</f>
        <v>0.41049746900967438</v>
      </c>
      <c r="AK161" s="16">
        <f>$AB$7*SIN(AL161)</f>
        <v>0.24074058406799859</v>
      </c>
      <c r="AL161" s="16">
        <f>2*ATAN(AM161)</f>
        <v>0.52969425027580053</v>
      </c>
      <c r="AM161" s="16">
        <f>SQRT((1+$AB$7)/(1-$AB$7))*TAN(AN161/2)</f>
        <v>0.2712184273720521</v>
      </c>
      <c r="AN161" s="115">
        <f>$AU161+$AB$7*SIN(AO161)</f>
        <v>0.32024285680672288</v>
      </c>
      <c r="AO161" s="115">
        <f>$AU161+$AB$7*SIN(AP161)</f>
        <v>0.31951046817970452</v>
      </c>
      <c r="AP161" s="115">
        <f>$AU161+$AB$7*SIN(AQ161)</f>
        <v>0.31789181067761801</v>
      </c>
      <c r="AQ161" s="115">
        <f>$AU161+$AB$7*SIN(AR161)</f>
        <v>0.31431745243953357</v>
      </c>
      <c r="AR161" s="115">
        <f>$AU161+$AB$7*SIN(AS161)</f>
        <v>0.30643907922820834</v>
      </c>
      <c r="AS161" s="115">
        <f>$AU161+$AB$7*SIN(AT161)</f>
        <v>0.28914235969492597</v>
      </c>
      <c r="AT161" s="115">
        <f>$AU161+$AB$7*SIN(AU161)</f>
        <v>0.25146970634328114</v>
      </c>
      <c r="AU161" s="115">
        <f>RADIANS($AB$9)+$AB$18*(F161-AB$15)</f>
        <v>0.17058597325886549</v>
      </c>
      <c r="AV161" s="115"/>
      <c r="AX161" s="115"/>
    </row>
    <row r="162" spans="1:50" ht="12.95" customHeight="1">
      <c r="A162" s="203" t="s">
        <v>133</v>
      </c>
      <c r="B162" s="203" t="s">
        <v>92</v>
      </c>
      <c r="C162" s="204">
        <v>45562.589</v>
      </c>
      <c r="D162" s="204" t="s">
        <v>126</v>
      </c>
      <c r="E162" s="28">
        <f>(C162-C$7)/C$8</f>
        <v>3892.9628480856345</v>
      </c>
      <c r="F162" s="28">
        <f>ROUND(2*E162,0)/2</f>
        <v>3893</v>
      </c>
      <c r="G162" s="9">
        <f>C162-(C$7+C$8*F162)</f>
        <v>-1.4133999997284263E-2</v>
      </c>
      <c r="H162" s="2">
        <f>G162</f>
        <v>-1.4133999997284263E-2</v>
      </c>
      <c r="O162" s="100">
        <f>D$11+D$12*F162+D$13*F162^2</f>
        <v>-1.6453013368230508E-2</v>
      </c>
      <c r="P162" s="15">
        <f>C162-15018.5</f>
        <v>30544.089</v>
      </c>
      <c r="Q162" s="9">
        <f>SUM(H162,I162)</f>
        <v>-1.4133999997284263E-2</v>
      </c>
      <c r="R162" s="2">
        <f>(O162-H162)^2</f>
        <v>5.3778230146274628E-6</v>
      </c>
      <c r="S162" s="24">
        <v>0.1</v>
      </c>
      <c r="T162" s="9">
        <f>S162*R162</f>
        <v>5.377823014627463E-7</v>
      </c>
      <c r="Y162" s="137">
        <f>+C162-15018.5</f>
        <v>30544.089</v>
      </c>
      <c r="Z162" s="16">
        <f>F162</f>
        <v>3893</v>
      </c>
      <c r="AA162" s="115">
        <f>AB$3+AB$4*Z162+AB$5*Z162^2+AH162</f>
        <v>-1.2666956992438874E-2</v>
      </c>
      <c r="AB162" s="115">
        <f>+G162-AA162</f>
        <v>-1.4670430048453892E-3</v>
      </c>
      <c r="AC162" s="147">
        <f>G162-(AB$3+AB$4*Z162+AB$5*Z162^2)</f>
        <v>2.3190133709462442E-3</v>
      </c>
      <c r="AD162" s="115">
        <f>IF(G162&lt;&gt;"",G162-AH162,9999)</f>
        <v>-1.7920056373075897E-2</v>
      </c>
      <c r="AG162" s="115">
        <f>+(G162-AA162)^2*S162</f>
        <v>2.1522151780657888E-7</v>
      </c>
      <c r="AH162" s="16">
        <f>$AB$6*($AB$11/AI162*AJ162+$AB$12)</f>
        <v>3.7860563757916334E-3</v>
      </c>
      <c r="AI162" s="16">
        <f>1+$AB$7*COS(AL162)</f>
        <v>1.3169396830518094</v>
      </c>
      <c r="AJ162" s="16">
        <f>SIN(AL162+RADIANS($AB$9))</f>
        <v>0.10943572815427753</v>
      </c>
      <c r="AK162" s="16">
        <f>$AB$7*SIN(AL162)</f>
        <v>0.35575711647798047</v>
      </c>
      <c r="AL162" s="16">
        <f>2*ATAN(AM162)</f>
        <v>0.84303844782269721</v>
      </c>
      <c r="AM162" s="16">
        <f>SQRT((1+$AB$7)/(1-$AB$7))*TAN(AN162/2)</f>
        <v>0.44839598302431344</v>
      </c>
      <c r="AN162" s="115">
        <f>$AU162+$AB$7*SIN(AO162)</f>
        <v>0.52184399549767091</v>
      </c>
      <c r="AO162" s="115">
        <f>$AU162+$AB$7*SIN(AP162)</f>
        <v>0.52107555956666651</v>
      </c>
      <c r="AP162" s="115">
        <f>$AU162+$AB$7*SIN(AQ162)</f>
        <v>0.51921694797392415</v>
      </c>
      <c r="AQ162" s="115">
        <f>$AU162+$AB$7*SIN(AR162)</f>
        <v>0.51472966386885222</v>
      </c>
      <c r="AR162" s="115">
        <f>$AU162+$AB$7*SIN(AS162)</f>
        <v>0.50394240340645569</v>
      </c>
      <c r="AS162" s="115">
        <f>$AU162+$AB$7*SIN(AT162)</f>
        <v>0.47826680073897498</v>
      </c>
      <c r="AT162" s="115">
        <f>$AU162+$AB$7*SIN(AU162)</f>
        <v>0.41845894603004341</v>
      </c>
      <c r="AU162" s="115">
        <f>RADIANS($AB$9)+$AB$18*(F162-AB$15)</f>
        <v>0.28465602539708112</v>
      </c>
      <c r="AV162" s="115"/>
      <c r="AX162" s="115"/>
    </row>
    <row r="163" spans="1:50" ht="12.95" customHeight="1">
      <c r="A163" s="38" t="s">
        <v>61</v>
      </c>
      <c r="B163" s="201"/>
      <c r="C163" s="200">
        <v>45915.434999999998</v>
      </c>
      <c r="D163" s="200"/>
      <c r="E163" s="2">
        <f>(C163-C$7)/C$8</f>
        <v>4820.4359185990897</v>
      </c>
      <c r="F163" s="28">
        <f>ROUND(2*E163,0)/2</f>
        <v>4820.5</v>
      </c>
      <c r="G163" s="9">
        <f>C163-(C$7+C$8*F163)</f>
        <v>-2.4379000002227258E-2</v>
      </c>
      <c r="I163" s="2">
        <f>G163</f>
        <v>-2.4379000002227258E-2</v>
      </c>
      <c r="O163" s="100">
        <f>D$11+D$12*F163+D$13*F163^2</f>
        <v>-1.8442328302494867E-2</v>
      </c>
      <c r="P163" s="15">
        <f>C163-15018.5</f>
        <v>30896.934999999998</v>
      </c>
      <c r="Q163" s="9">
        <f>SUM(H163,I163)</f>
        <v>-2.4379000002227258E-2</v>
      </c>
      <c r="R163" s="2">
        <f>(O163-H163)^2</f>
        <v>3.4011947321700318E-4</v>
      </c>
      <c r="S163" s="24">
        <v>0.1</v>
      </c>
      <c r="T163" s="9">
        <f>S163*R163</f>
        <v>3.4011947321700322E-5</v>
      </c>
      <c r="Y163" s="137">
        <f>+C163-15018.5</f>
        <v>30896.934999999998</v>
      </c>
      <c r="Z163" s="16">
        <f>F163</f>
        <v>4820.5</v>
      </c>
      <c r="AA163" s="115">
        <f>AB$3+AB$4*Z163+AB$5*Z163^2+AH163</f>
        <v>-1.7153710830212932E-2</v>
      </c>
      <c r="AB163" s="115">
        <f>+G163-AA163</f>
        <v>-7.2252891720143257E-3</v>
      </c>
      <c r="AC163" s="147">
        <f>G163-(AB$3+AB$4*Z163+AB$5*Z163^2)</f>
        <v>-5.9366716997323911E-3</v>
      </c>
      <c r="AD163" s="115">
        <f>IF(G163&lt;&gt;"",G163-AH163,9999)</f>
        <v>-2.5667617474509193E-2</v>
      </c>
      <c r="AG163" s="115">
        <f>+(G163-AA163)^2*S163</f>
        <v>5.2204803619227463E-6</v>
      </c>
      <c r="AH163" s="16">
        <f>$AB$6*($AB$11/AI163*AJ163+$AB$12)</f>
        <v>1.2886174722819353E-3</v>
      </c>
      <c r="AI163" s="16">
        <f>1+$AB$7*COS(AL163)</f>
        <v>1.1268796979084581</v>
      </c>
      <c r="AJ163" s="16">
        <f>SIN(AL163+RADIANS($AB$9))</f>
        <v>-0.34153863860141298</v>
      </c>
      <c r="AK163" s="16">
        <f>$AB$7*SIN(AL163)</f>
        <v>0.4592553003247401</v>
      </c>
      <c r="AL163" s="16">
        <f>2*ATAN(AM163)</f>
        <v>1.3012472901517014</v>
      </c>
      <c r="AM163" s="16">
        <f>SQRT((1+$AB$7)/(1-$AB$7))*TAN(AN163/2)</f>
        <v>0.76118892227743928</v>
      </c>
      <c r="AN163" s="115">
        <f>$AU163+$AB$7*SIN(AO163)</f>
        <v>0.85113937312837185</v>
      </c>
      <c r="AO163" s="115">
        <f>$AU163+$AB$7*SIN(AP163)</f>
        <v>0.85082980493400873</v>
      </c>
      <c r="AP163" s="115">
        <f>$AU163+$AB$7*SIN(AQ163)</f>
        <v>0.84984496841652746</v>
      </c>
      <c r="AQ163" s="115">
        <f>$AU163+$AB$7*SIN(AR163)</f>
        <v>0.8467191953771126</v>
      </c>
      <c r="AR163" s="115">
        <f>$AU163+$AB$7*SIN(AS163)</f>
        <v>0.83687053622336505</v>
      </c>
      <c r="AS163" s="115">
        <f>$AU163+$AB$7*SIN(AT163)</f>
        <v>0.80651543586287566</v>
      </c>
      <c r="AT163" s="115">
        <f>$AU163+$AB$7*SIN(AU163)</f>
        <v>0.7183861276649306</v>
      </c>
      <c r="AU163" s="115">
        <f>RADIANS($AB$9)+$AB$18*(F163-AB$15)</f>
        <v>0.49292368948801601</v>
      </c>
      <c r="AV163" s="115"/>
      <c r="AX163" s="115"/>
    </row>
    <row r="164" spans="1:50" ht="12.95" customHeight="1">
      <c r="A164" s="38" t="s">
        <v>136</v>
      </c>
      <c r="B164" s="38" t="s">
        <v>95</v>
      </c>
      <c r="C164" s="200">
        <v>46380.334000000003</v>
      </c>
      <c r="D164" s="200" t="s">
        <v>127</v>
      </c>
      <c r="E164" s="28">
        <f>(C164-C$7)/C$8</f>
        <v>6042.4458124582861</v>
      </c>
      <c r="F164" s="28">
        <f>ROUND(2*E164,0)/2</f>
        <v>6042.5</v>
      </c>
      <c r="G164" s="9">
        <f>C164-(C$7+C$8*F164)</f>
        <v>-2.0614999993995298E-2</v>
      </c>
      <c r="I164" s="2">
        <f>G164</f>
        <v>-2.0614999993995298E-2</v>
      </c>
      <c r="O164" s="100">
        <f>D$11+D$12*F164+D$13*F164^2</f>
        <v>-2.0757319526813662E-2</v>
      </c>
      <c r="P164" s="15">
        <f>C164-15018.5</f>
        <v>31361.834000000003</v>
      </c>
      <c r="Q164" s="9">
        <f>SUM(H164,I164)</f>
        <v>-2.0614999993995298E-2</v>
      </c>
      <c r="R164" s="2">
        <f>(O164-H164)^2</f>
        <v>4.3086631393823973E-4</v>
      </c>
      <c r="S164" s="24">
        <v>0.1</v>
      </c>
      <c r="T164" s="9">
        <f>S164*R164</f>
        <v>4.3086631393823978E-5</v>
      </c>
      <c r="Y164" s="137">
        <f>+C164-15018.5</f>
        <v>31361.834000000003</v>
      </c>
      <c r="Z164" s="16">
        <f>F164</f>
        <v>6042.5</v>
      </c>
      <c r="AA164" s="115">
        <f>AB$3+AB$4*Z164+AB$5*Z164^2+AH164</f>
        <v>-2.2367722537930707E-2</v>
      </c>
      <c r="AB164" s="115">
        <f>+G164-AA164</f>
        <v>1.7527225439354088E-3</v>
      </c>
      <c r="AC164" s="147">
        <f>G164-(AB$3+AB$4*Z164+AB$5*Z164^2)</f>
        <v>1.4231953281836421E-4</v>
      </c>
      <c r="AD164" s="115">
        <f>IF(G164&lt;&gt;"",G164-AH164,9999)</f>
        <v>-1.9004596982878253E-2</v>
      </c>
      <c r="AG164" s="115">
        <f>+(G164-AA164)^2*S164</f>
        <v>3.0720363160194115E-7</v>
      </c>
      <c r="AH164" s="16">
        <f>$AB$6*($AB$11/AI164*AJ164+$AB$12)</f>
        <v>-1.610403011117044E-3</v>
      </c>
      <c r="AI164" s="16">
        <f>1+$AB$7*COS(AL164)</f>
        <v>0.92744000334370913</v>
      </c>
      <c r="AJ164" s="16">
        <f>SIN(AL164+RADIANS($AB$9))</f>
        <v>-0.6968436871995245</v>
      </c>
      <c r="AK164" s="16">
        <f>$AB$7*SIN(AL164)</f>
        <v>0.47090225684630976</v>
      </c>
      <c r="AL164" s="16">
        <f>2*ATAN(AM164)</f>
        <v>1.7236810913293861</v>
      </c>
      <c r="AM164" s="16">
        <f>SQRT((1+$AB$7)/(1-$AB$7))*TAN(AN164/2)</f>
        <v>1.1658889582436751</v>
      </c>
      <c r="AN164" s="115">
        <f>$AU164+$AB$7*SIN(AO164)</f>
        <v>1.2137248830594767</v>
      </c>
      <c r="AO164" s="115">
        <f>$AU164+$AB$7*SIN(AP164)</f>
        <v>1.21371014049988</v>
      </c>
      <c r="AP164" s="115">
        <f>$AU164+$AB$7*SIN(AQ164)</f>
        <v>1.213621630735253</v>
      </c>
      <c r="AQ164" s="115">
        <f>$AU164+$AB$7*SIN(AR164)</f>
        <v>1.2130906861981638</v>
      </c>
      <c r="AR164" s="115">
        <f>$AU164+$AB$7*SIN(AS164)</f>
        <v>1.2099213960643547</v>
      </c>
      <c r="AS164" s="115">
        <f>$AU164+$AB$7*SIN(AT164)</f>
        <v>1.191529951308802</v>
      </c>
      <c r="AT164" s="115">
        <f>$AU164+$AB$7*SIN(AU164)</f>
        <v>1.0980832542713335</v>
      </c>
      <c r="AU164" s="115">
        <f>RADIANS($AB$9)+$AB$18*(F164-AB$15)</f>
        <v>0.76732054719057419</v>
      </c>
      <c r="AV164" s="115"/>
      <c r="AX164" s="115"/>
    </row>
    <row r="165" spans="1:50" ht="12.95" customHeight="1">
      <c r="A165" s="38" t="s">
        <v>136</v>
      </c>
      <c r="B165" s="38" t="s">
        <v>95</v>
      </c>
      <c r="C165" s="200">
        <v>46383.374000000003</v>
      </c>
      <c r="D165" s="200" t="s">
        <v>127</v>
      </c>
      <c r="E165" s="28">
        <f>(C165-C$7)/C$8</f>
        <v>6050.4366020218959</v>
      </c>
      <c r="F165" s="28">
        <f>ROUND(2*E165,0)/2</f>
        <v>6050.5</v>
      </c>
      <c r="G165" s="9">
        <f>C165-(C$7+C$8*F165)</f>
        <v>-2.4118999994243495E-2</v>
      </c>
      <c r="I165" s="2">
        <f>G165</f>
        <v>-2.4118999994243495E-2</v>
      </c>
      <c r="O165" s="100">
        <f>D$11+D$12*F165+D$13*F165^2</f>
        <v>-2.0771328733975879E-2</v>
      </c>
      <c r="P165" s="15">
        <f>C165-15018.5</f>
        <v>31364.874000000003</v>
      </c>
      <c r="Q165" s="9">
        <f>SUM(H165,I165)</f>
        <v>-2.4118999994243495E-2</v>
      </c>
      <c r="R165" s="2">
        <f>(O165-H165)^2</f>
        <v>4.3144809737489197E-4</v>
      </c>
      <c r="S165" s="24">
        <v>0.1</v>
      </c>
      <c r="T165" s="9">
        <f>S165*R165</f>
        <v>4.3144809737489197E-5</v>
      </c>
      <c r="Y165" s="137">
        <f>+C165-15018.5</f>
        <v>31364.874000000003</v>
      </c>
      <c r="Z165" s="16">
        <f>F165</f>
        <v>6050.5</v>
      </c>
      <c r="AA165" s="115">
        <f>AB$3+AB$4*Z165+AB$5*Z165^2+AH165</f>
        <v>-2.2398698913408382E-2</v>
      </c>
      <c r="AB165" s="115">
        <f>+G165-AA165</f>
        <v>-1.7203010808351134E-3</v>
      </c>
      <c r="AC165" s="147">
        <f>G165-(AB$3+AB$4*Z165+AB$5*Z165^2)</f>
        <v>-3.3476712602676165E-3</v>
      </c>
      <c r="AD165" s="115">
        <f>IF(G165&lt;&gt;"",G165-AH165,9999)</f>
        <v>-2.2491629814810992E-2</v>
      </c>
      <c r="AG165" s="115">
        <f>+(G165-AA165)^2*S165</f>
        <v>2.9594358087224595E-7</v>
      </c>
      <c r="AH165" s="16">
        <f>$AB$6*($AB$11/AI165*AJ165+$AB$12)</f>
        <v>-1.6273701794325016E-3</v>
      </c>
      <c r="AI165" s="16">
        <f>1+$AB$7*COS(AL165)</f>
        <v>0.92637073675292814</v>
      </c>
      <c r="AJ165" s="16">
        <f>SIN(AL165+RADIANS($AB$9))</f>
        <v>-0.69847075645344858</v>
      </c>
      <c r="AK165" s="16">
        <f>$AB$7*SIN(AL165)</f>
        <v>0.47073625334299696</v>
      </c>
      <c r="AL165" s="16">
        <f>2*ATAN(AM165)</f>
        <v>1.7259521669483702</v>
      </c>
      <c r="AM165" s="16">
        <f>SQRT((1+$AB$7)/(1-$AB$7))*TAN(AN165/2)</f>
        <v>1.1685715819705607</v>
      </c>
      <c r="AN165" s="115">
        <f>$AU165+$AB$7*SIN(AO165)</f>
        <v>1.2158790636325263</v>
      </c>
      <c r="AO165" s="115">
        <f>$AU165+$AB$7*SIN(AP165)</f>
        <v>1.2158647498739246</v>
      </c>
      <c r="AP165" s="115">
        <f>$AU165+$AB$7*SIN(AQ165)</f>
        <v>1.2157783149457595</v>
      </c>
      <c r="AQ165" s="115">
        <f>$AU165+$AB$7*SIN(AR165)</f>
        <v>1.2152567974456641</v>
      </c>
      <c r="AR165" s="115">
        <f>$AU165+$AB$7*SIN(AS165)</f>
        <v>1.2121255542874605</v>
      </c>
      <c r="AS165" s="115">
        <f>$AU165+$AB$7*SIN(AT165)</f>
        <v>1.1938483183927573</v>
      </c>
      <c r="AT165" s="115">
        <f>$AU165+$AB$7*SIN(AU165)</f>
        <v>1.1004951546077262</v>
      </c>
      <c r="AU165" s="115">
        <f>RADIANS($AB$9)+$AB$18*(F165-AB$15)</f>
        <v>0.7691169259644044</v>
      </c>
      <c r="AV165" s="115"/>
      <c r="AX165" s="115"/>
    </row>
    <row r="166" spans="1:50" ht="12.95" customHeight="1">
      <c r="A166" s="38" t="s">
        <v>136</v>
      </c>
      <c r="B166" s="38" t="s">
        <v>92</v>
      </c>
      <c r="C166" s="200">
        <v>46387.377</v>
      </c>
      <c r="D166" s="200" t="s">
        <v>127</v>
      </c>
      <c r="E166" s="28">
        <f>(C166-C$7)/C$8</f>
        <v>6060.9586844637051</v>
      </c>
      <c r="F166" s="28">
        <f>ROUND(2*E166,0)/2</f>
        <v>6061</v>
      </c>
      <c r="G166" s="9">
        <f>C166-(C$7+C$8*F166)</f>
        <v>-1.5717999995104037E-2</v>
      </c>
      <c r="I166" s="2">
        <f>G166</f>
        <v>-1.5717999995104037E-2</v>
      </c>
      <c r="O166" s="100">
        <f>D$11+D$12*F166+D$13*F166^2</f>
        <v>-2.0789693191050514E-2</v>
      </c>
      <c r="P166" s="15">
        <f>C166-15018.5</f>
        <v>31368.877</v>
      </c>
      <c r="Q166" s="9">
        <f>SUM(H166,I166)</f>
        <v>-1.5717999995104037E-2</v>
      </c>
      <c r="R166" s="2">
        <f>(O166-H166)^2</f>
        <v>4.3221134297801209E-4</v>
      </c>
      <c r="S166" s="24">
        <v>0.1</v>
      </c>
      <c r="T166" s="9">
        <f>S166*R166</f>
        <v>4.3221134297801211E-5</v>
      </c>
      <c r="Y166" s="137">
        <f>+C166-15018.5</f>
        <v>31368.877</v>
      </c>
      <c r="Z166" s="16">
        <f>F166</f>
        <v>6061</v>
      </c>
      <c r="AA166" s="115">
        <f>AB$3+AB$4*Z166+AB$5*Z166^2+AH166</f>
        <v>-2.2439291638554758E-2</v>
      </c>
      <c r="AB166" s="115">
        <f>+G166-AA166</f>
        <v>6.7212916434507206E-3</v>
      </c>
      <c r="AC166" s="147">
        <f>G166-(AB$3+AB$4*Z166+AB$5*Z166^2)</f>
        <v>5.0716931959464764E-3</v>
      </c>
      <c r="AD166" s="115">
        <f>IF(G166&lt;&gt;"",G166-AH166,9999)</f>
        <v>-1.4068401547599795E-2</v>
      </c>
      <c r="AG166" s="115">
        <f>+(G166-AA166)^2*S166</f>
        <v>4.5175761356320493E-6</v>
      </c>
      <c r="AH166" s="16">
        <f>$AB$6*($AB$11/AI166*AJ166+$AB$12)</f>
        <v>-1.6495984475042428E-3</v>
      </c>
      <c r="AI166" s="16">
        <f>1+$AB$7*COS(AL166)</f>
        <v>0.92497163659063719</v>
      </c>
      <c r="AJ166" s="16">
        <f>SIN(AL166+RADIANS($AB$9))</f>
        <v>-0.70059515200164779</v>
      </c>
      <c r="AK166" s="16">
        <f>$AB$7*SIN(AL166)</f>
        <v>0.47051528487587035</v>
      </c>
      <c r="AL166" s="16">
        <f>2*ATAN(AM166)</f>
        <v>1.7289250154911115</v>
      </c>
      <c r="AM166" s="16">
        <f>SQRT((1+$AB$7)/(1-$AB$7))*TAN(AN166/2)</f>
        <v>1.1720939279745251</v>
      </c>
      <c r="AN166" s="115">
        <f>$AU166+$AB$7*SIN(AO166)</f>
        <v>1.2187026559522327</v>
      </c>
      <c r="AO166" s="115">
        <f>$AU166+$AB$7*SIN(AP166)</f>
        <v>1.2186888897763639</v>
      </c>
      <c r="AP166" s="115">
        <f>$AU166+$AB$7*SIN(AQ166)</f>
        <v>1.2186051226292511</v>
      </c>
      <c r="AQ166" s="115">
        <f>$AU166+$AB$7*SIN(AR166)</f>
        <v>1.218095810719324</v>
      </c>
      <c r="AR166" s="115">
        <f>$AU166+$AB$7*SIN(AS166)</f>
        <v>1.2150141848839324</v>
      </c>
      <c r="AS166" s="115">
        <f>$AU166+$AB$7*SIN(AT166)</f>
        <v>1.1968870768535405</v>
      </c>
      <c r="AT166" s="115">
        <f>$AU166+$AB$7*SIN(AU166)</f>
        <v>1.1036591506642386</v>
      </c>
      <c r="AU166" s="115">
        <f>RADIANS($AB$9)+$AB$18*(F166-AB$15)</f>
        <v>0.77147467310505635</v>
      </c>
      <c r="AV166" s="115"/>
      <c r="AX166" s="115"/>
    </row>
    <row r="167" spans="1:50" ht="12.95" customHeight="1">
      <c r="A167" s="38" t="s">
        <v>63</v>
      </c>
      <c r="B167" s="201" t="s">
        <v>95</v>
      </c>
      <c r="C167" s="200">
        <v>46612.534</v>
      </c>
      <c r="D167" s="200"/>
      <c r="E167" s="2">
        <f>(C167-C$7)/C$8</f>
        <v>6652.7949363628304</v>
      </c>
      <c r="F167" s="28">
        <f>ROUND(2*E167,0)/2</f>
        <v>6653</v>
      </c>
      <c r="O167" s="100">
        <f>D$11+D$12*F167+D$13*F167^2</f>
        <v>-2.1783550690782319E-2</v>
      </c>
      <c r="P167" s="15">
        <f>C167-15018.5</f>
        <v>31594.034</v>
      </c>
      <c r="Q167" s="9">
        <f>SUM(H167,I167)</f>
        <v>0</v>
      </c>
      <c r="S167" s="24"/>
      <c r="T167" s="9">
        <f>S167*R167</f>
        <v>0</v>
      </c>
      <c r="U167" s="9">
        <f>C167-(C$7+C$8*F167)</f>
        <v>-7.8013999998802319E-2</v>
      </c>
      <c r="Y167" s="137">
        <f>+C167-15018.5</f>
        <v>31594.034</v>
      </c>
      <c r="Z167" s="16">
        <f>F167</f>
        <v>6653</v>
      </c>
      <c r="AA167" s="115">
        <f>AB$3+AB$4*Z167+AB$5*Z167^2+AH167</f>
        <v>-2.4611237044354192E-2</v>
      </c>
      <c r="AB167" s="115">
        <f>+G167-AA167</f>
        <v>2.4611237044354192E-2</v>
      </c>
      <c r="AC167" s="147"/>
      <c r="AD167" s="115">
        <f>IF(G167&lt;&gt;"",G167-AH167,9999)</f>
        <v>9999</v>
      </c>
      <c r="AG167" s="115">
        <f>+(G167-AA167)^2*S167</f>
        <v>0</v>
      </c>
      <c r="AH167" s="16">
        <f>$AB$6*($AB$11/AI167*AJ167+$AB$12)</f>
        <v>-2.8276863535718726E-3</v>
      </c>
      <c r="AI167" s="16">
        <f>1+$AB$7*COS(AL167)</f>
        <v>0.85352719349209472</v>
      </c>
      <c r="AJ167" s="16">
        <f>SIN(AL167+RADIANS($AB$9))</f>
        <v>-0.80196779377319616</v>
      </c>
      <c r="AK167" s="16">
        <f>$AB$7*SIN(AL167)</f>
        <v>0.45338681671549141</v>
      </c>
      <c r="AL167" s="16">
        <f>2*ATAN(AM167)</f>
        <v>1.8832758811479005</v>
      </c>
      <c r="AM167" s="16">
        <f>SQRT((1+$AB$7)/(1-$AB$7))*TAN(AN167/2)</f>
        <v>1.3739538260806017</v>
      </c>
      <c r="AN167" s="115">
        <f>$AU167+$AB$7*SIN(AO167)</f>
        <v>1.3714286615713935</v>
      </c>
      <c r="AO167" s="115">
        <f>$AU167+$AB$7*SIN(AP167)</f>
        <v>1.371427869769406</v>
      </c>
      <c r="AP167" s="115">
        <f>$AU167+$AB$7*SIN(AQ167)</f>
        <v>1.3714194789230276</v>
      </c>
      <c r="AQ167" s="115">
        <f>$AU167+$AB$7*SIN(AR167)</f>
        <v>1.3713305812462369</v>
      </c>
      <c r="AR167" s="115">
        <f>$AU167+$AB$7*SIN(AS167)</f>
        <v>1.3703911355898857</v>
      </c>
      <c r="AS167" s="115">
        <f>$AU167+$AB$7*SIN(AT167)</f>
        <v>1.3607165309864704</v>
      </c>
      <c r="AT167" s="115">
        <f>$AU167+$AB$7*SIN(AU167)</f>
        <v>1.2789319563658055</v>
      </c>
      <c r="AU167" s="115">
        <f>RADIANS($AB$9)+$AB$18*(F167-AB$15)</f>
        <v>0.90440670236848875</v>
      </c>
      <c r="AV167" s="115"/>
      <c r="AX167" s="115"/>
    </row>
    <row r="168" spans="1:50" ht="12.95" customHeight="1">
      <c r="A168" s="38" t="s">
        <v>64</v>
      </c>
      <c r="B168" s="201" t="s">
        <v>95</v>
      </c>
      <c r="C168" s="200">
        <v>46705.409</v>
      </c>
      <c r="D168" s="200"/>
      <c r="E168" s="2">
        <f>(C168-C$7)/C$8</f>
        <v>6896.9214431786586</v>
      </c>
      <c r="F168" s="28">
        <f>ROUND(2*E168,0)/2</f>
        <v>6897</v>
      </c>
      <c r="G168" s="9">
        <f>C168-(C$7+C$8*F168)</f>
        <v>-2.9885999996622559E-2</v>
      </c>
      <c r="I168" s="2">
        <f>G168</f>
        <v>-2.9885999996622559E-2</v>
      </c>
      <c r="O168" s="100">
        <f>D$11+D$12*F168+D$13*F168^2</f>
        <v>-2.2169419950245822E-2</v>
      </c>
      <c r="P168" s="15">
        <f>C168-15018.5</f>
        <v>31686.909</v>
      </c>
      <c r="Q168" s="9">
        <f>SUM(H168,I168)</f>
        <v>-2.9885999996622559E-2</v>
      </c>
      <c r="R168" s="2">
        <f>(O168-H168)^2</f>
        <v>4.9148318093035753E-4</v>
      </c>
      <c r="S168" s="24">
        <v>0.1</v>
      </c>
      <c r="T168" s="9">
        <f>S168*R168</f>
        <v>4.9148318093035755E-5</v>
      </c>
      <c r="Y168" s="137">
        <f>+C168-15018.5</f>
        <v>31686.909</v>
      </c>
      <c r="Z168" s="16">
        <f>F168</f>
        <v>6897</v>
      </c>
      <c r="AA168" s="115">
        <f>AB$3+AB$4*Z168+AB$5*Z168^2+AH168</f>
        <v>-2.5440307358639461E-2</v>
      </c>
      <c r="AB168" s="115">
        <f>+G168-AA168</f>
        <v>-4.445692637983098E-3</v>
      </c>
      <c r="AC168" s="147">
        <f>G168-(AB$3+AB$4*Z168+AB$5*Z168^2)</f>
        <v>-7.7165800463767364E-3</v>
      </c>
      <c r="AD168" s="115">
        <f>IF(G168&lt;&gt;"",G168-AH168,9999)</f>
        <v>-2.661511258822892E-2</v>
      </c>
      <c r="AG168" s="115">
        <f>+(G168-AA168)^2*S168</f>
        <v>1.9764183031417118E-6</v>
      </c>
      <c r="AH168" s="16">
        <f>$AB$6*($AB$11/AI168*AJ168+$AB$12)</f>
        <v>-3.270887408393638E-3</v>
      </c>
      <c r="AI168" s="16">
        <f>1+$AB$7*COS(AL168)</f>
        <v>0.82795097943108353</v>
      </c>
      <c r="AJ168" s="16">
        <f>SIN(AL168+RADIANS($AB$9))</f>
        <v>-0.83467830363717532</v>
      </c>
      <c r="AK168" s="16">
        <f>$AB$7*SIN(AL168)</f>
        <v>0.44431185347567015</v>
      </c>
      <c r="AL168" s="16">
        <f>2*ATAN(AM168)</f>
        <v>1.9402422061647786</v>
      </c>
      <c r="AM168" s="16">
        <f>SQRT((1+$AB$7)/(1-$AB$7))*TAN(AN168/2)</f>
        <v>1.459580158640257</v>
      </c>
      <c r="AN168" s="115">
        <f>$AU168+$AB$7*SIN(AO168)</f>
        <v>1.4310083965964238</v>
      </c>
      <c r="AO168" s="115">
        <f>$AU168+$AB$7*SIN(AP168)</f>
        <v>1.4310082663891408</v>
      </c>
      <c r="AP168" s="115">
        <f>$AU168+$AB$7*SIN(AQ168)</f>
        <v>1.4310063050563784</v>
      </c>
      <c r="AQ168" s="115">
        <f>$AU168+$AB$7*SIN(AR168)</f>
        <v>1.4309767644996554</v>
      </c>
      <c r="AR168" s="115">
        <f>$AU168+$AB$7*SIN(AS168)</f>
        <v>1.4305325878611073</v>
      </c>
      <c r="AS168" s="115">
        <f>$AU168+$AB$7*SIN(AT168)</f>
        <v>1.424014775546798</v>
      </c>
      <c r="AT168" s="115">
        <f>$AU168+$AB$7*SIN(AU168)</f>
        <v>1.3492883039586085</v>
      </c>
      <c r="AU168" s="115">
        <f>RADIANS($AB$9)+$AB$18*(F168-AB$15)</f>
        <v>0.95919625497030903</v>
      </c>
      <c r="AV168" s="115"/>
      <c r="AX168" s="115"/>
    </row>
    <row r="169" spans="1:50" ht="12.95" customHeight="1">
      <c r="A169" s="38" t="s">
        <v>64</v>
      </c>
      <c r="B169" s="201"/>
      <c r="C169" s="200">
        <v>46727.307000000001</v>
      </c>
      <c r="D169" s="200"/>
      <c r="E169" s="2">
        <f>(C169-C$7)/C$8</f>
        <v>6954.481413528626</v>
      </c>
      <c r="F169" s="28">
        <f>ROUND(2*E169,0)/2</f>
        <v>6954.5</v>
      </c>
      <c r="G169" s="9">
        <f>C169-(C$7+C$8*F169)</f>
        <v>-7.0709999999962747E-3</v>
      </c>
      <c r="I169" s="2">
        <f>G169</f>
        <v>-7.0709999999962747E-3</v>
      </c>
      <c r="O169" s="100">
        <f>D$11+D$12*F169+D$13*F169^2</f>
        <v>-2.2258332831939807E-2</v>
      </c>
      <c r="P169" s="15">
        <f>C169-15018.5</f>
        <v>31708.807000000001</v>
      </c>
      <c r="Q169" s="9">
        <f>SUM(H169,I169)</f>
        <v>-7.0709999999962747E-3</v>
      </c>
      <c r="R169" s="2">
        <f>(O169-H169)^2</f>
        <v>4.9543338045740959E-4</v>
      </c>
      <c r="S169" s="24">
        <v>0.1</v>
      </c>
      <c r="T169" s="9">
        <f>S169*R169</f>
        <v>4.9543338045740959E-5</v>
      </c>
      <c r="Y169" s="137">
        <f>+C169-15018.5</f>
        <v>31708.807000000001</v>
      </c>
      <c r="Z169" s="16">
        <f>F169</f>
        <v>6954.5</v>
      </c>
      <c r="AA169" s="115">
        <f>AB$3+AB$4*Z169+AB$5*Z169^2+AH169</f>
        <v>-2.5630141893717373E-2</v>
      </c>
      <c r="AB169" s="115">
        <f>+G169-AA169</f>
        <v>1.8559141893721098E-2</v>
      </c>
      <c r="AC169" s="147">
        <f>G169-(AB$3+AB$4*Z169+AB$5*Z169^2)</f>
        <v>1.5187332831943533E-2</v>
      </c>
      <c r="AD169" s="115">
        <f>IF(G169&lt;&gt;"",G169-AH169,9999)</f>
        <v>-3.6991909382187078E-3</v>
      </c>
      <c r="AG169" s="115">
        <f>+(G169-AA169)^2*S169</f>
        <v>3.4444174783127354E-5</v>
      </c>
      <c r="AH169" s="16">
        <f>$AB$6*($AB$11/AI169*AJ169+$AB$12)</f>
        <v>-3.3718090617775669E-3</v>
      </c>
      <c r="AI169" s="16">
        <f>1+$AB$7*COS(AL169)</f>
        <v>0.82221912799915453</v>
      </c>
      <c r="AJ169" s="16">
        <f>SIN(AL169+RADIANS($AB$9))</f>
        <v>-0.84173113321756532</v>
      </c>
      <c r="AK169" s="16">
        <f>$AB$7*SIN(AL169)</f>
        <v>0.44204960147966177</v>
      </c>
      <c r="AL169" s="16">
        <f>2*ATAN(AM169)</f>
        <v>1.9531754660731511</v>
      </c>
      <c r="AM169" s="16">
        <f>SQRT((1+$AB$7)/(1-$AB$7))*TAN(AN169/2)</f>
        <v>1.4800163032016556</v>
      </c>
      <c r="AN169" s="115">
        <f>$AU169+$AB$7*SIN(AO169)</f>
        <v>1.4447899496309615</v>
      </c>
      <c r="AO169" s="115">
        <f>$AU169+$AB$7*SIN(AP169)</f>
        <v>1.4447898726381256</v>
      </c>
      <c r="AP169" s="115">
        <f>$AU169+$AB$7*SIN(AQ169)</f>
        <v>1.444788586821679</v>
      </c>
      <c r="AQ169" s="115">
        <f>$AU169+$AB$7*SIN(AR169)</f>
        <v>1.4447671150129884</v>
      </c>
      <c r="AR169" s="115">
        <f>$AU169+$AB$7*SIN(AS169)</f>
        <v>1.444409094158057</v>
      </c>
      <c r="AS169" s="115">
        <f>$AU169+$AB$7*SIN(AT169)</f>
        <v>1.4385814703103716</v>
      </c>
      <c r="AT169" s="115">
        <f>$AU169+$AB$7*SIN(AU169)</f>
        <v>1.3656993911267901</v>
      </c>
      <c r="AU169" s="115">
        <f>RADIANS($AB$9)+$AB$18*(F169-AB$15)</f>
        <v>0.97210772740721318</v>
      </c>
      <c r="AV169" s="115"/>
      <c r="AX169" s="115"/>
    </row>
    <row r="170" spans="1:50" ht="12.95" customHeight="1">
      <c r="A170" s="38" t="s">
        <v>66</v>
      </c>
      <c r="B170" s="201" t="s">
        <v>95</v>
      </c>
      <c r="C170" s="200">
        <v>47387.553</v>
      </c>
      <c r="D170" s="200"/>
      <c r="E170" s="2">
        <f>(C170-C$7)/C$8</f>
        <v>8689.9705076779992</v>
      </c>
      <c r="F170" s="28">
        <f>ROUND(2*E170,0)/2</f>
        <v>8690</v>
      </c>
      <c r="G170" s="9">
        <f>C170-(C$7+C$8*F170)</f>
        <v>-1.1220000000321306E-2</v>
      </c>
      <c r="I170" s="2">
        <f>G170</f>
        <v>-1.1220000000321306E-2</v>
      </c>
      <c r="O170" s="100">
        <f>D$11+D$12*F170+D$13*F170^2</f>
        <v>-2.4579481339975413E-2</v>
      </c>
      <c r="P170" s="15">
        <f>C170-15018.5</f>
        <v>32369.053</v>
      </c>
      <c r="Q170" s="9">
        <f>SUM(H170,I170)</f>
        <v>-1.1220000000321306E-2</v>
      </c>
      <c r="R170" s="2">
        <f>(O170-H170)^2</f>
        <v>6.0415090294219955E-4</v>
      </c>
      <c r="S170" s="24">
        <v>0.1</v>
      </c>
      <c r="T170" s="9">
        <f>S170*R170</f>
        <v>6.041509029421996E-5</v>
      </c>
      <c r="Y170" s="137">
        <f>+C170-15018.5</f>
        <v>32369.053</v>
      </c>
      <c r="Z170" s="16">
        <f>F170</f>
        <v>8690</v>
      </c>
      <c r="AA170" s="115">
        <f>AB$3+AB$4*Z170+AB$5*Z170^2+AH170</f>
        <v>-3.0409529459612228E-2</v>
      </c>
      <c r="AB170" s="115">
        <f>+G170-AA170</f>
        <v>1.9189529459290922E-2</v>
      </c>
      <c r="AC170" s="147">
        <f>G170-(AB$3+AB$4*Z170+AB$5*Z170^2)</f>
        <v>1.3359481339654106E-2</v>
      </c>
      <c r="AD170" s="115">
        <f>IF(G170&lt;&gt;"",G170-AH170,9999)</f>
        <v>-5.3899518806844919E-3</v>
      </c>
      <c r="AG170" s="115">
        <f>+(G170-AA170)^2*S170</f>
        <v>3.6823804086899416E-5</v>
      </c>
      <c r="AH170" s="16">
        <f>$AB$6*($AB$11/AI170*AJ170+$AB$12)</f>
        <v>-5.8300481196368143E-3</v>
      </c>
      <c r="AI170" s="16">
        <f>1+$AB$7*COS(AL170)</f>
        <v>0.6907976940506233</v>
      </c>
      <c r="AJ170" s="16">
        <f>SIN(AL170+RADIANS($AB$9))</f>
        <v>-0.96977730645811222</v>
      </c>
      <c r="AK170" s="16">
        <f>$AB$7*SIN(AL170)</f>
        <v>0.36250216911529898</v>
      </c>
      <c r="AL170" s="16">
        <f>2*ATAN(AM170)</f>
        <v>2.2770102369391698</v>
      </c>
      <c r="AM170" s="16">
        <f>SQRT((1+$AB$7)/(1-$AB$7))*TAN(AN170/2)</f>
        <v>2.1673306200612954</v>
      </c>
      <c r="AN170" s="115">
        <f>$AU170+$AB$7*SIN(AO170)</f>
        <v>1.8231756515831634</v>
      </c>
      <c r="AO170" s="115">
        <f>$AU170+$AB$7*SIN(AP170)</f>
        <v>1.8231755244620871</v>
      </c>
      <c r="AP170" s="115">
        <f>$AU170+$AB$7*SIN(AQ170)</f>
        <v>1.8231765929193067</v>
      </c>
      <c r="AQ170" s="115">
        <f>$AU170+$AB$7*SIN(AR170)</f>
        <v>1.8231676123601814</v>
      </c>
      <c r="AR170" s="115">
        <f>$AU170+$AB$7*SIN(AS170)</f>
        <v>1.8232430857102417</v>
      </c>
      <c r="AS170" s="115">
        <f>$AU170+$AB$7*SIN(AT170)</f>
        <v>1.8226081127526559</v>
      </c>
      <c r="AT170" s="115">
        <f>$AU170+$AB$7*SIN(AU170)</f>
        <v>1.8279024144521923</v>
      </c>
      <c r="AU170" s="115">
        <f>RADIANS($AB$9)+$AB$18*(F170-AB$15)</f>
        <v>1.3618096476549952</v>
      </c>
      <c r="AV170" s="115"/>
      <c r="AX170" s="115"/>
    </row>
    <row r="171" spans="1:50" ht="12.95" customHeight="1">
      <c r="A171" s="38" t="s">
        <v>66</v>
      </c>
      <c r="B171" s="201"/>
      <c r="C171" s="200">
        <v>47388.487999999998</v>
      </c>
      <c r="D171" s="200"/>
      <c r="E171" s="2">
        <f>(C171-C$7)/C$8</f>
        <v>8692.4282011786418</v>
      </c>
      <c r="F171" s="28">
        <f>ROUND(2*E171,0)/2</f>
        <v>8692.5</v>
      </c>
      <c r="G171" s="9">
        <f>C171-(C$7+C$8*F171)</f>
        <v>-2.7314999999362044E-2</v>
      </c>
      <c r="I171" s="2">
        <f>G171</f>
        <v>-2.7314999999362044E-2</v>
      </c>
      <c r="O171" s="100">
        <f>D$11+D$12*F171+D$13*F171^2</f>
        <v>-2.4582318840898253E-2</v>
      </c>
      <c r="P171" s="15">
        <f>C171-15018.5</f>
        <v>32369.987999999998</v>
      </c>
      <c r="Q171" s="9">
        <f>SUM(H171,I171)</f>
        <v>-2.7314999999362044E-2</v>
      </c>
      <c r="R171" s="2">
        <f>(O171-H171)^2</f>
        <v>6.0429039959558118E-4</v>
      </c>
      <c r="S171" s="24">
        <v>0.1</v>
      </c>
      <c r="T171" s="9">
        <f>S171*R171</f>
        <v>6.0429039959558124E-5</v>
      </c>
      <c r="Y171" s="137">
        <f>+C171-15018.5</f>
        <v>32369.987999999998</v>
      </c>
      <c r="Z171" s="16">
        <f>F171</f>
        <v>8692.5</v>
      </c>
      <c r="AA171" s="115">
        <f>AB$3+AB$4*Z171+AB$5*Z171^2+AH171</f>
        <v>-3.0415144223462053E-2</v>
      </c>
      <c r="AB171" s="115">
        <f>+G171-AA171</f>
        <v>3.1001442241000085E-3</v>
      </c>
      <c r="AC171" s="147">
        <f>G171-(AB$3+AB$4*Z171+AB$5*Z171^2)</f>
        <v>-2.7326811584637914E-3</v>
      </c>
      <c r="AD171" s="115">
        <f>IF(G171&lt;&gt;"",G171-AH171,9999)</f>
        <v>-2.1482174616798244E-2</v>
      </c>
      <c r="AG171" s="115">
        <f>+(G171-AA171)^2*S171</f>
        <v>9.6108942102206442E-7</v>
      </c>
      <c r="AH171" s="16">
        <f>$AB$6*($AB$11/AI171*AJ171+$AB$12)</f>
        <v>-5.8328253825637982E-3</v>
      </c>
      <c r="AI171" s="16">
        <f>1+$AB$7*COS(AL171)</f>
        <v>0.69065485716480368</v>
      </c>
      <c r="AJ171" s="16">
        <f>SIN(AL171+RADIANS($AB$9))</f>
        <v>-0.96987338748633345</v>
      </c>
      <c r="AK171" s="16">
        <f>$AB$7*SIN(AL171)</f>
        <v>0.36238028536605138</v>
      </c>
      <c r="AL171" s="16">
        <f>2*ATAN(AM171)</f>
        <v>2.2774043336181218</v>
      </c>
      <c r="AM171" s="16">
        <f>SQRT((1+$AB$7)/(1-$AB$7))*TAN(AN171/2)</f>
        <v>2.1684537475715038</v>
      </c>
      <c r="AN171" s="115">
        <f>$AU171+$AB$7*SIN(AO171)</f>
        <v>1.8236772805965673</v>
      </c>
      <c r="AO171" s="115">
        <f>$AU171+$AB$7*SIN(AP171)</f>
        <v>1.8236771490564903</v>
      </c>
      <c r="AP171" s="115">
        <f>$AU171+$AB$7*SIN(AQ171)</f>
        <v>1.823678252509199</v>
      </c>
      <c r="AQ171" s="115">
        <f>$AU171+$AB$7*SIN(AR171)</f>
        <v>1.8236689958087653</v>
      </c>
      <c r="AR171" s="115">
        <f>$AU171+$AB$7*SIN(AS171)</f>
        <v>1.8237466386163339</v>
      </c>
      <c r="AS171" s="115">
        <f>$AU171+$AB$7*SIN(AT171)</f>
        <v>1.8230946663813286</v>
      </c>
      <c r="AT171" s="115">
        <f>$AU171+$AB$7*SIN(AU171)</f>
        <v>1.8285192009189231</v>
      </c>
      <c r="AU171" s="115">
        <f>RADIANS($AB$9)+$AB$18*(F171-AB$15)</f>
        <v>1.3623710160218172</v>
      </c>
      <c r="AV171" s="115"/>
      <c r="AX171" s="115"/>
    </row>
    <row r="172" spans="1:50" ht="12.95" customHeight="1">
      <c r="A172" s="38" t="s">
        <v>66</v>
      </c>
      <c r="B172" s="201"/>
      <c r="C172" s="200">
        <v>47452.39</v>
      </c>
      <c r="D172" s="200"/>
      <c r="E172" s="2">
        <f>(C172-C$7)/C$8</f>
        <v>8860.3977520647313</v>
      </c>
      <c r="F172" s="28">
        <f>ROUND(2*E172,0)/2</f>
        <v>8860.5</v>
      </c>
      <c r="G172" s="9">
        <f>C172-(C$7+C$8*F172)</f>
        <v>-3.8898999999219086E-2</v>
      </c>
      <c r="I172" s="2">
        <f>G172</f>
        <v>-3.8898999999219086E-2</v>
      </c>
      <c r="O172" s="100">
        <f>D$11+D$12*F172+D$13*F172^2</f>
        <v>-2.4769662289685232E-2</v>
      </c>
      <c r="P172" s="15">
        <f>C172-15018.5</f>
        <v>32433.89</v>
      </c>
      <c r="Q172" s="9">
        <f>SUM(H172,I172)</f>
        <v>-3.8898999999219086E-2</v>
      </c>
      <c r="R172" s="2">
        <f>(O172-H172)^2</f>
        <v>6.1353616994505469E-4</v>
      </c>
      <c r="S172" s="24">
        <v>0.1</v>
      </c>
      <c r="T172" s="9">
        <f>S172*R172</f>
        <v>6.1353616994505475E-5</v>
      </c>
      <c r="Y172" s="137">
        <f>+C172-15018.5</f>
        <v>32433.89</v>
      </c>
      <c r="Z172" s="16">
        <f>F172</f>
        <v>8860.5</v>
      </c>
      <c r="AA172" s="115">
        <f>AB$3+AB$4*Z172+AB$5*Z172^2+AH172</f>
        <v>-3.0784474312927086E-2</v>
      </c>
      <c r="AB172" s="115">
        <f>+G172-AA172</f>
        <v>-8.1145256862919998E-3</v>
      </c>
      <c r="AC172" s="147">
        <f>G172-(AB$3+AB$4*Z172+AB$5*Z172^2)</f>
        <v>-1.4129337709533854E-2</v>
      </c>
      <c r="AD172" s="115">
        <f>IF(G172&lt;&gt;"",G172-AH172,9999)</f>
        <v>-3.2884187975977232E-2</v>
      </c>
      <c r="AG172" s="115">
        <f>+(G172-AA172)^2*S172</f>
        <v>6.5845527113492661E-6</v>
      </c>
      <c r="AH172" s="16">
        <f>$AB$6*($AB$11/AI172*AJ172+$AB$12)</f>
        <v>-6.0148120232418525E-3</v>
      </c>
      <c r="AI172" s="16">
        <f>1+$AB$7*COS(AL172)</f>
        <v>0.68129688609926942</v>
      </c>
      <c r="AJ172" s="16">
        <f>SIN(AL172+RADIANS($AB$9))</f>
        <v>-0.97590441764636715</v>
      </c>
      <c r="AK172" s="16">
        <f>$AB$7*SIN(AL172)</f>
        <v>0.3541782232262265</v>
      </c>
      <c r="AL172" s="16">
        <f>2*ATAN(AM172)</f>
        <v>2.3035220588195418</v>
      </c>
      <c r="AM172" s="16">
        <f>SQRT((1+$AB$7)/(1-$AB$7))*TAN(AN172/2)</f>
        <v>2.2450924612767063</v>
      </c>
      <c r="AN172" s="115">
        <f>$AU172+$AB$7*SIN(AO172)</f>
        <v>1.8571530364045832</v>
      </c>
      <c r="AO172" s="115">
        <f>$AU172+$AB$7*SIN(AP172)</f>
        <v>1.8571523998647812</v>
      </c>
      <c r="AP172" s="115">
        <f>$AU172+$AB$7*SIN(AQ172)</f>
        <v>1.857157129646696</v>
      </c>
      <c r="AQ172" s="115">
        <f>$AU172+$AB$7*SIN(AR172)</f>
        <v>1.8571219833881407</v>
      </c>
      <c r="AR172" s="115">
        <f>$AU172+$AB$7*SIN(AS172)</f>
        <v>1.8573830495003198</v>
      </c>
      <c r="AS172" s="115">
        <f>$AU172+$AB$7*SIN(AT172)</f>
        <v>1.8554382935212446</v>
      </c>
      <c r="AT172" s="115">
        <f>$AU172+$AB$7*SIN(AU172)</f>
        <v>1.8696297861583275</v>
      </c>
      <c r="AU172" s="115">
        <f>RADIANS($AB$9)+$AB$18*(F172-AB$15)</f>
        <v>1.4000949702722507</v>
      </c>
      <c r="AV172" s="115"/>
      <c r="AX172" s="115"/>
    </row>
    <row r="173" spans="1:50" ht="12.95" customHeight="1">
      <c r="A173" s="38" t="s">
        <v>66</v>
      </c>
      <c r="B173" s="201"/>
      <c r="C173" s="200">
        <v>47468.381999999998</v>
      </c>
      <c r="D173" s="200"/>
      <c r="E173" s="2">
        <f>(C173-C$7)/C$8</f>
        <v>8902.4335108480245</v>
      </c>
      <c r="F173" s="28">
        <f>ROUND(2*E173,0)/2</f>
        <v>8902.5</v>
      </c>
      <c r="G173" s="9">
        <f>C173-(C$7+C$8*F173)</f>
        <v>-2.5294999999459833E-2</v>
      </c>
      <c r="I173" s="2">
        <f>G173</f>
        <v>-2.5294999999459833E-2</v>
      </c>
      <c r="O173" s="100">
        <f>D$11+D$12*F173+D$13*F173^2</f>
        <v>-2.4815470748981782E-2</v>
      </c>
      <c r="P173" s="15">
        <f>C173-15018.5</f>
        <v>32449.881999999998</v>
      </c>
      <c r="Q173" s="9">
        <f>SUM(H173,I173)</f>
        <v>-2.5294999999459833E-2</v>
      </c>
      <c r="R173" s="2">
        <f>(O173-H173)^2</f>
        <v>6.158075884935704E-4</v>
      </c>
      <c r="S173" s="24">
        <v>0.1</v>
      </c>
      <c r="T173" s="9">
        <f>S173*R173</f>
        <v>6.158075884935704E-5</v>
      </c>
      <c r="Y173" s="137">
        <f>+C173-15018.5</f>
        <v>32449.881999999998</v>
      </c>
      <c r="Z173" s="16">
        <f>F173</f>
        <v>8902.5</v>
      </c>
      <c r="AA173" s="115">
        <f>AB$3+AB$4*Z173+AB$5*Z173^2+AH173</f>
        <v>-3.0874361688355865E-2</v>
      </c>
      <c r="AB173" s="115">
        <f>+G173-AA173</f>
        <v>5.5793616888960319E-3</v>
      </c>
      <c r="AC173" s="147">
        <f>G173-(AB$3+AB$4*Z173+AB$5*Z173^2)</f>
        <v>-4.7952925047805087E-4</v>
      </c>
      <c r="AD173" s="115">
        <f>IF(G173&lt;&gt;"",G173-AH173,9999)</f>
        <v>-1.923610906008575E-2</v>
      </c>
      <c r="AG173" s="115">
        <f>+(G173-AA173)^2*S173</f>
        <v>3.1129276855520781E-6</v>
      </c>
      <c r="AH173" s="16">
        <f>$AB$6*($AB$11/AI173*AJ173+$AB$12)</f>
        <v>-6.0588909393740828E-3</v>
      </c>
      <c r="AI173" s="16">
        <f>1+$AB$7*COS(AL173)</f>
        <v>0.67902969814028991</v>
      </c>
      <c r="AJ173" s="16">
        <f>SIN(AL173+RADIANS($AB$9))</f>
        <v>-0.97728509882595749</v>
      </c>
      <c r="AK173" s="16">
        <f>$AB$7*SIN(AL173)</f>
        <v>0.35212491241290411</v>
      </c>
      <c r="AL173" s="16">
        <f>2*ATAN(AM173)</f>
        <v>2.309941909044829</v>
      </c>
      <c r="AM173" s="16">
        <f>SQRT((1+$AB$7)/(1-$AB$7))*TAN(AN173/2)</f>
        <v>2.2646226346447396</v>
      </c>
      <c r="AN173" s="115">
        <f>$AU173+$AB$7*SIN(AO173)</f>
        <v>1.8654515183862921</v>
      </c>
      <c r="AO173" s="115">
        <f>$AU173+$AB$7*SIN(AP173)</f>
        <v>1.8654506726588336</v>
      </c>
      <c r="AP173" s="115">
        <f>$AU173+$AB$7*SIN(AQ173)</f>
        <v>1.8654567847469674</v>
      </c>
      <c r="AQ173" s="115">
        <f>$AU173+$AB$7*SIN(AR173)</f>
        <v>1.8654126098017616</v>
      </c>
      <c r="AR173" s="115">
        <f>$AU173+$AB$7*SIN(AS173)</f>
        <v>1.865731738411194</v>
      </c>
      <c r="AS173" s="115">
        <f>$AU173+$AB$7*SIN(AT173)</f>
        <v>1.8634186930551411</v>
      </c>
      <c r="AT173" s="115">
        <f>$AU173+$AB$7*SIN(AU173)</f>
        <v>1.879803207018985</v>
      </c>
      <c r="AU173" s="115">
        <f>RADIANS($AB$9)+$AB$18*(F173-AB$15)</f>
        <v>1.409525958834859</v>
      </c>
      <c r="AV173" s="115"/>
      <c r="AX173" s="115"/>
    </row>
    <row r="174" spans="1:50" ht="12.95" customHeight="1">
      <c r="A174" s="38" t="s">
        <v>66</v>
      </c>
      <c r="B174" s="201" t="s">
        <v>95</v>
      </c>
      <c r="C174" s="200">
        <v>47472.379000000001</v>
      </c>
      <c r="D174" s="200"/>
      <c r="E174" s="2">
        <f>(C174-C$7)/C$8</f>
        <v>8912.9398219946579</v>
      </c>
      <c r="F174" s="28">
        <f>ROUND(2*E174,0)/2</f>
        <v>8913</v>
      </c>
      <c r="G174" s="9">
        <f>C174-(C$7+C$8*F174)</f>
        <v>-2.2893999994266778E-2</v>
      </c>
      <c r="I174" s="2">
        <f>G174</f>
        <v>-2.2893999994266778E-2</v>
      </c>
      <c r="O174" s="100">
        <f>D$11+D$12*F174+D$13*F174^2</f>
        <v>-2.4826858651124661E-2</v>
      </c>
      <c r="P174" s="15">
        <f>C174-15018.5</f>
        <v>32453.879000000001</v>
      </c>
      <c r="Q174" s="9">
        <f>SUM(H174,I174)</f>
        <v>-2.2893999994266778E-2</v>
      </c>
      <c r="R174" s="2">
        <f>(O174-H174)^2</f>
        <v>6.1637291048292344E-4</v>
      </c>
      <c r="S174" s="24">
        <v>0.1</v>
      </c>
      <c r="T174" s="9">
        <f>S174*R174</f>
        <v>6.1637291048292353E-5</v>
      </c>
      <c r="Y174" s="137">
        <f>+C174-15018.5</f>
        <v>32453.879000000001</v>
      </c>
      <c r="Z174" s="16">
        <f>F174</f>
        <v>8913</v>
      </c>
      <c r="AA174" s="115">
        <f>AB$3+AB$4*Z174+AB$5*Z174^2+AH174</f>
        <v>-3.0896681524901791E-2</v>
      </c>
      <c r="AB174" s="115">
        <f>+G174-AA174</f>
        <v>8.0026815306350127E-3</v>
      </c>
      <c r="AC174" s="147">
        <f>G174-(AB$3+AB$4*Z174+AB$5*Z174^2)</f>
        <v>1.9328586568578832E-3</v>
      </c>
      <c r="AD174" s="115">
        <f>IF(G174&lt;&gt;"",G174-AH174,9999)</f>
        <v>-1.6824177120489649E-2</v>
      </c>
      <c r="AG174" s="115">
        <f>+(G174-AA174)^2*S174</f>
        <v>6.4042911680766751E-6</v>
      </c>
      <c r="AH174" s="16">
        <f>$AB$6*($AB$11/AI174*AJ174+$AB$12)</f>
        <v>-6.0698228737771287E-3</v>
      </c>
      <c r="AI174" s="16">
        <f>1+$AB$7*COS(AL174)</f>
        <v>0.67846730625428409</v>
      </c>
      <c r="AJ174" s="16">
        <f>SIN(AL174+RADIANS($AB$9))</f>
        <v>-0.97762257679488063</v>
      </c>
      <c r="AK174" s="16">
        <f>$AB$7*SIN(AL174)</f>
        <v>0.35161145526039456</v>
      </c>
      <c r="AL174" s="16">
        <f>2*ATAN(AM174)</f>
        <v>2.311540211454985</v>
      </c>
      <c r="AM174" s="16">
        <f>SQRT((1+$AB$7)/(1-$AB$7))*TAN(AN174/2)</f>
        <v>2.2695291260280226</v>
      </c>
      <c r="AN174" s="115">
        <f>$AU174+$AB$7*SIN(AO174)</f>
        <v>1.8675218312668684</v>
      </c>
      <c r="AO174" s="115">
        <f>$AU174+$AB$7*SIN(AP174)</f>
        <v>1.8675209266831641</v>
      </c>
      <c r="AP174" s="115">
        <f>$AU174+$AB$7*SIN(AQ174)</f>
        <v>1.8675274198436242</v>
      </c>
      <c r="AQ174" s="115">
        <f>$AU174+$AB$7*SIN(AR174)</f>
        <v>1.867480808459026</v>
      </c>
      <c r="AR174" s="115">
        <f>$AU174+$AB$7*SIN(AS174)</f>
        <v>1.8678152525239229</v>
      </c>
      <c r="AS174" s="115">
        <f>$AU174+$AB$7*SIN(AT174)</f>
        <v>1.8654074009993189</v>
      </c>
      <c r="AT174" s="115">
        <f>$AU174+$AB$7*SIN(AU174)</f>
        <v>1.8823400291357038</v>
      </c>
      <c r="AU174" s="115">
        <f>RADIANS($AB$9)+$AB$18*(F174-AB$15)</f>
        <v>1.4118837059755112</v>
      </c>
      <c r="AV174" s="115"/>
      <c r="AX174" s="115"/>
    </row>
    <row r="175" spans="1:50" ht="12.95" customHeight="1">
      <c r="A175" s="38" t="s">
        <v>66</v>
      </c>
      <c r="B175" s="201" t="s">
        <v>95</v>
      </c>
      <c r="C175" s="200">
        <v>47480.364999999998</v>
      </c>
      <c r="D175" s="200"/>
      <c r="E175" s="2">
        <f>(C175-C$7)/C$8</f>
        <v>8933.9314158943125</v>
      </c>
      <c r="F175" s="28">
        <f>ROUND(2*E175,0)/2</f>
        <v>8934</v>
      </c>
      <c r="G175" s="9">
        <f>C175-(C$7+C$8*F175)</f>
        <v>-2.6092000000062399E-2</v>
      </c>
      <c r="I175" s="2">
        <f>G175</f>
        <v>-2.6092000000062399E-2</v>
      </c>
      <c r="O175" s="100">
        <f>D$11+D$12*F175+D$13*F175^2</f>
        <v>-2.4849557400192904E-2</v>
      </c>
      <c r="P175" s="15">
        <f>C175-15018.5</f>
        <v>32461.864999999998</v>
      </c>
      <c r="Q175" s="9">
        <f>SUM(H175,I175)</f>
        <v>-2.6092000000062399E-2</v>
      </c>
      <c r="R175" s="2">
        <f>(O175-H175)^2</f>
        <v>6.1750050298548193E-4</v>
      </c>
      <c r="S175" s="24">
        <v>0.1</v>
      </c>
      <c r="T175" s="9">
        <f>S175*R175</f>
        <v>6.1750050298548201E-5</v>
      </c>
      <c r="Y175" s="137">
        <f>+C175-15018.5</f>
        <v>32461.864999999998</v>
      </c>
      <c r="Z175" s="16">
        <f>F175</f>
        <v>8934</v>
      </c>
      <c r="AA175" s="115">
        <f>AB$3+AB$4*Z175+AB$5*Z175^2+AH175</f>
        <v>-3.0941139111863733E-2</v>
      </c>
      <c r="AB175" s="115">
        <f>+G175-AA175</f>
        <v>4.8491391118013344E-3</v>
      </c>
      <c r="AC175" s="147">
        <f>G175-(AB$3+AB$4*Z175+AB$5*Z175^2)</f>
        <v>-1.2424425998694942E-3</v>
      </c>
      <c r="AD175" s="115">
        <f>IF(G175&lt;&gt;"",G175-AH175,9999)</f>
        <v>-2.000041828839157E-2</v>
      </c>
      <c r="AG175" s="115">
        <f>+(G175-AA175)^2*S175</f>
        <v>2.3514150125601436E-6</v>
      </c>
      <c r="AH175" s="16">
        <f>$AB$6*($AB$11/AI175*AJ175+$AB$12)</f>
        <v>-6.0915817116708295E-3</v>
      </c>
      <c r="AI175" s="16">
        <f>1+$AB$7*COS(AL175)</f>
        <v>0.67734776423922072</v>
      </c>
      <c r="AJ175" s="16">
        <f>SIN(AL175+RADIANS($AB$9))</f>
        <v>-0.97828839853980187</v>
      </c>
      <c r="AK175" s="16">
        <f>$AB$7*SIN(AL175)</f>
        <v>0.3505844026426152</v>
      </c>
      <c r="AL175" s="16">
        <f>2*ATAN(AM175)</f>
        <v>2.3147288974999509</v>
      </c>
      <c r="AM175" s="16">
        <f>SQRT((1+$AB$7)/(1-$AB$7))*TAN(AN175/2)</f>
        <v>2.2793711721061372</v>
      </c>
      <c r="AN175" s="115">
        <f>$AU175+$AB$7*SIN(AO175)</f>
        <v>1.871657325492464</v>
      </c>
      <c r="AO175" s="115">
        <f>$AU175+$AB$7*SIN(AP175)</f>
        <v>1.8716562947074826</v>
      </c>
      <c r="AP175" s="115">
        <f>$AU175+$AB$7*SIN(AQ175)</f>
        <v>1.8716635950637637</v>
      </c>
      <c r="AQ175" s="115">
        <f>$AU175+$AB$7*SIN(AR175)</f>
        <v>1.8716118878534072</v>
      </c>
      <c r="AR175" s="115">
        <f>$AU175+$AB$7*SIN(AS175)</f>
        <v>1.8719779360057291</v>
      </c>
      <c r="AS175" s="115">
        <f>$AU175+$AB$7*SIN(AT175)</f>
        <v>1.8693772274069695</v>
      </c>
      <c r="AT175" s="115">
        <f>$AU175+$AB$7*SIN(AU175)</f>
        <v>1.8874058266318525</v>
      </c>
      <c r="AU175" s="115">
        <f>RADIANS($AB$9)+$AB$18*(F175-AB$15)</f>
        <v>1.4165992002568153</v>
      </c>
      <c r="AV175" s="115"/>
      <c r="AX175" s="115"/>
    </row>
    <row r="176" spans="1:50" ht="12.95" customHeight="1">
      <c r="A176" s="38" t="s">
        <v>66</v>
      </c>
      <c r="B176" s="201" t="s">
        <v>95</v>
      </c>
      <c r="C176" s="200">
        <v>47525.300999999999</v>
      </c>
      <c r="D176" s="200"/>
      <c r="E176" s="2">
        <f>(C176-C$7)/C$8</f>
        <v>9052.0479026806006</v>
      </c>
      <c r="F176" s="28">
        <f>ROUND(2*E176,0)/2</f>
        <v>9052</v>
      </c>
      <c r="O176" s="100">
        <f>D$11+D$12*F176+D$13*F176^2</f>
        <v>-2.4975192155459697E-2</v>
      </c>
      <c r="P176" s="15">
        <f>C176-15018.5</f>
        <v>32506.800999999999</v>
      </c>
      <c r="Q176" s="9">
        <f>SUM(H176,I176)</f>
        <v>0</v>
      </c>
      <c r="S176" s="24"/>
      <c r="T176" s="9">
        <f>S176*R176</f>
        <v>0</v>
      </c>
      <c r="U176" s="9">
        <f>C176-(C$7+C$8*F176)</f>
        <v>1.8223999999463558E-2</v>
      </c>
      <c r="Y176" s="137">
        <f>+C176-15018.5</f>
        <v>32506.800999999999</v>
      </c>
      <c r="Z176" s="16">
        <f>F176</f>
        <v>9052</v>
      </c>
      <c r="AA176" s="115">
        <f>AB$3+AB$4*Z176+AB$5*Z176^2+AH176</f>
        <v>-3.1186449700766346E-2</v>
      </c>
      <c r="AB176" s="115">
        <f>+G176-AA176</f>
        <v>3.1186449700766346E-2</v>
      </c>
      <c r="AC176" s="147"/>
      <c r="AD176" s="115">
        <f>IF(G176&lt;&gt;"",G176-AH176,9999)</f>
        <v>9999</v>
      </c>
      <c r="AG176" s="115">
        <f>+(G176-AA176)^2*S176</f>
        <v>0</v>
      </c>
      <c r="AH176" s="16">
        <f>$AB$6*($AB$11/AI176*AJ176+$AB$12)</f>
        <v>-6.2112575453066483E-3</v>
      </c>
      <c r="AI176" s="16">
        <f>1+$AB$7*COS(AL176)</f>
        <v>0.67118478382424474</v>
      </c>
      <c r="AJ176" s="16">
        <f>SIN(AL176+RADIANS($AB$9))</f>
        <v>-0.98180794135650151</v>
      </c>
      <c r="AK176" s="16">
        <f>$AB$7*SIN(AL176)</f>
        <v>0.34481073392369926</v>
      </c>
      <c r="AL176" s="16">
        <f>2*ATAN(AM176)</f>
        <v>2.3324535514168896</v>
      </c>
      <c r="AM176" s="16">
        <f>SQRT((1+$AB$7)/(1-$AB$7))*TAN(AN176/2)</f>
        <v>2.3354115227944079</v>
      </c>
      <c r="AN176" s="115">
        <f>$AU176+$AB$7*SIN(AO176)</f>
        <v>1.8947694936587911</v>
      </c>
      <c r="AO176" s="115">
        <f>$AU176+$AB$7*SIN(AP176)</f>
        <v>1.8947675093523786</v>
      </c>
      <c r="AP176" s="115">
        <f>$AU176+$AB$7*SIN(AQ176)</f>
        <v>1.8947805918752629</v>
      </c>
      <c r="AQ176" s="115">
        <f>$AU176+$AB$7*SIN(AR176)</f>
        <v>1.8946943294638929</v>
      </c>
      <c r="AR176" s="115">
        <f>$AU176+$AB$7*SIN(AS176)</f>
        <v>1.8952627110783764</v>
      </c>
      <c r="AS176" s="115">
        <f>$AU176+$AB$7*SIN(AT176)</f>
        <v>1.8914997605744446</v>
      </c>
      <c r="AT176" s="115">
        <f>$AU176+$AB$7*SIN(AU176)</f>
        <v>1.915675892280388</v>
      </c>
      <c r="AU176" s="115">
        <f>RADIANS($AB$9)+$AB$18*(F176-AB$15)</f>
        <v>1.4430957871708103</v>
      </c>
      <c r="AV176" s="115"/>
      <c r="AX176" s="115"/>
    </row>
    <row r="177" spans="1:50" ht="12.95" customHeight="1">
      <c r="A177" s="38" t="s">
        <v>66</v>
      </c>
      <c r="B177" s="201"/>
      <c r="C177" s="200">
        <v>47526.235000000001</v>
      </c>
      <c r="D177" s="200"/>
      <c r="E177" s="2">
        <f>(C177-C$7)/C$8</f>
        <v>9054.5029676320537</v>
      </c>
      <c r="F177" s="28">
        <f>ROUND(2*E177,0)/2</f>
        <v>9054.5</v>
      </c>
      <c r="O177" s="100">
        <f>D$11+D$12*F177+D$13*F177^2</f>
        <v>-2.4977818817465379E-2</v>
      </c>
      <c r="P177" s="15">
        <f>C177-15018.5</f>
        <v>32507.735000000001</v>
      </c>
      <c r="Q177" s="9">
        <f>SUM(H177,I177)</f>
        <v>0</v>
      </c>
      <c r="S177" s="24"/>
      <c r="T177" s="9">
        <f>S177*R177</f>
        <v>0</v>
      </c>
      <c r="U177" s="9">
        <f>C177-(C$7+C$8*F177)</f>
        <v>1.1290000038570724E-3</v>
      </c>
      <c r="Y177" s="137">
        <f>+C177-15018.5</f>
        <v>32507.735000000001</v>
      </c>
      <c r="Z177" s="16">
        <f>F177</f>
        <v>9054.5</v>
      </c>
      <c r="AA177" s="115">
        <f>AB$3+AB$4*Z177+AB$5*Z177^2+AH177</f>
        <v>-3.119156461165443E-2</v>
      </c>
      <c r="AB177" s="115">
        <f>+G177-AA177</f>
        <v>3.119156461165443E-2</v>
      </c>
      <c r="AC177" s="147"/>
      <c r="AD177" s="115">
        <f>IF(G177&lt;&gt;"",G177-AH177,9999)</f>
        <v>9999</v>
      </c>
      <c r="AG177" s="115">
        <f>+(G177-AA177)^2*S177</f>
        <v>0</v>
      </c>
      <c r="AH177" s="16">
        <f>$AB$6*($AB$11/AI177*AJ177+$AB$12)</f>
        <v>-6.2137457941890519E-3</v>
      </c>
      <c r="AI177" s="16">
        <f>1+$AB$7*COS(AL177)</f>
        <v>0.67105652164004992</v>
      </c>
      <c r="AJ177" s="16">
        <f>SIN(AL177+RADIANS($AB$9))</f>
        <v>-0.98187851599604414</v>
      </c>
      <c r="AK177" s="16">
        <f>$AB$7*SIN(AL177)</f>
        <v>0.34468837616340636</v>
      </c>
      <c r="AL177" s="16">
        <f>2*ATAN(AM177)</f>
        <v>2.3328255959368573</v>
      </c>
      <c r="AM177" s="16">
        <f>SQRT((1+$AB$7)/(1-$AB$7))*TAN(AN177/2)</f>
        <v>2.3366126596360224</v>
      </c>
      <c r="AN177" s="115">
        <f>$AU177+$AB$7*SIN(AO177)</f>
        <v>1.8952568876350193</v>
      </c>
      <c r="AO177" s="115">
        <f>$AU177+$AB$7*SIN(AP177)</f>
        <v>1.8952548780103398</v>
      </c>
      <c r="AP177" s="115">
        <f>$AU177+$AB$7*SIN(AQ177)</f>
        <v>1.8952681082537399</v>
      </c>
      <c r="AQ177" s="115">
        <f>$AU177+$AB$7*SIN(AR177)</f>
        <v>1.8951809981738312</v>
      </c>
      <c r="AR177" s="115">
        <f>$AU177+$AB$7*SIN(AS177)</f>
        <v>1.8957541310352175</v>
      </c>
      <c r="AS177" s="115">
        <f>$AU177+$AB$7*SIN(AT177)</f>
        <v>1.8919651475052877</v>
      </c>
      <c r="AT177" s="115">
        <f>$AU177+$AB$7*SIN(AU177)</f>
        <v>1.9162712494156329</v>
      </c>
      <c r="AU177" s="115">
        <f>RADIANS($AB$9)+$AB$18*(F177-AB$15)</f>
        <v>1.4436571555376321</v>
      </c>
      <c r="AV177" s="115"/>
      <c r="AX177" s="115"/>
    </row>
    <row r="178" spans="1:50" ht="12.95" customHeight="1">
      <c r="A178" s="38" t="s">
        <v>68</v>
      </c>
      <c r="B178" s="201"/>
      <c r="C178" s="200">
        <v>47529.264000000003</v>
      </c>
      <c r="D178" s="200"/>
      <c r="E178" s="2">
        <f>(C178-C$7)/C$8</f>
        <v>9062.4648431544847</v>
      </c>
      <c r="F178" s="28">
        <f>ROUND(2*E178,0)/2</f>
        <v>9062.5</v>
      </c>
      <c r="G178" s="9">
        <f>C178-(C$7+C$8*F178)</f>
        <v>-1.3374999994994141E-2</v>
      </c>
      <c r="I178" s="2">
        <f>G178</f>
        <v>-1.3374999994994141E-2</v>
      </c>
      <c r="O178" s="100">
        <f>D$11+D$12*F178+D$13*F178^2</f>
        <v>-2.4986214351094053E-2</v>
      </c>
      <c r="P178" s="15">
        <f>C178-15018.5</f>
        <v>32510.764000000003</v>
      </c>
      <c r="Q178" s="9">
        <f>SUM(H178,I178)</f>
        <v>-1.3374999994994141E-2</v>
      </c>
      <c r="R178" s="2">
        <f>(O178-H178)^2</f>
        <v>6.2431090759881836E-4</v>
      </c>
      <c r="S178" s="24">
        <v>0.1</v>
      </c>
      <c r="T178" s="9">
        <f>S178*R178</f>
        <v>6.2431090759881841E-5</v>
      </c>
      <c r="Y178" s="137">
        <f>+C178-15018.5</f>
        <v>32510.764000000003</v>
      </c>
      <c r="Z178" s="16">
        <f>F178</f>
        <v>9062.5</v>
      </c>
      <c r="AA178" s="115">
        <f>AB$3+AB$4*Z178+AB$5*Z178^2+AH178</f>
        <v>-3.1207909435101176E-2</v>
      </c>
      <c r="AB178" s="115">
        <f>+G178-AA178</f>
        <v>1.7832909440107035E-2</v>
      </c>
      <c r="AC178" s="147">
        <f>G178-(AB$3+AB$4*Z178+AB$5*Z178^2)</f>
        <v>1.1611214356099912E-2</v>
      </c>
      <c r="AD178" s="115">
        <f>IF(G178&lt;&gt;"",G178-AH178,9999)</f>
        <v>-7.1533049109870185E-3</v>
      </c>
      <c r="AG178" s="115">
        <f>+(G178-AA178)^2*S178</f>
        <v>3.1801265909905859E-5</v>
      </c>
      <c r="AH178" s="16">
        <f>$AB$6*($AB$11/AI178*AJ178+$AB$12)</f>
        <v>-6.2216950840071226E-3</v>
      </c>
      <c r="AI178" s="16">
        <f>1+$AB$7*COS(AL178)</f>
        <v>0.67064671728264069</v>
      </c>
      <c r="AJ178" s="16">
        <f>SIN(AL178+RADIANS($AB$9))</f>
        <v>-0.98210326174578744</v>
      </c>
      <c r="AK178" s="16">
        <f>$AB$7*SIN(AL178)</f>
        <v>0.34429682511026444</v>
      </c>
      <c r="AL178" s="16">
        <f>2*ATAN(AM178)</f>
        <v>2.3340151840682855</v>
      </c>
      <c r="AM178" s="16">
        <f>SQRT((1+$AB$7)/(1-$AB$7))*TAN(AN178/2)</f>
        <v>2.3404602336142326</v>
      </c>
      <c r="AN178" s="115">
        <f>$AU178+$AB$7*SIN(AO178)</f>
        <v>1.8968159232415778</v>
      </c>
      <c r="AO178" s="115">
        <f>$AU178+$AB$7*SIN(AP178)</f>
        <v>1.8968138310031506</v>
      </c>
      <c r="AP178" s="115">
        <f>$AU178+$AB$7*SIN(AQ178)</f>
        <v>1.8968275415891611</v>
      </c>
      <c r="AQ178" s="115">
        <f>$AU178+$AB$7*SIN(AR178)</f>
        <v>1.8967376850327629</v>
      </c>
      <c r="AR178" s="115">
        <f>$AU178+$AB$7*SIN(AS178)</f>
        <v>1.8973261537405171</v>
      </c>
      <c r="AS178" s="115">
        <f>$AU178+$AB$7*SIN(AT178)</f>
        <v>1.8934534803761176</v>
      </c>
      <c r="AT178" s="115">
        <f>$AU178+$AB$7*SIN(AU178)</f>
        <v>1.9181753913394586</v>
      </c>
      <c r="AU178" s="115">
        <f>RADIANS($AB$9)+$AB$18*(F178-AB$15)</f>
        <v>1.4454535343114623</v>
      </c>
      <c r="AV178" s="115"/>
      <c r="AX178" s="115"/>
    </row>
    <row r="179" spans="1:50" ht="12.95" customHeight="1">
      <c r="A179" s="38" t="s">
        <v>68</v>
      </c>
      <c r="B179" s="201"/>
      <c r="C179" s="200">
        <v>47535.345000000001</v>
      </c>
      <c r="D179" s="200"/>
      <c r="E179" s="2">
        <f>(C179-C$7)/C$8</f>
        <v>9078.4490508308954</v>
      </c>
      <c r="F179" s="28">
        <f>ROUND(2*E179,0)/2</f>
        <v>9078.5</v>
      </c>
      <c r="G179" s="9">
        <f>C179-(C$7+C$8*F179)</f>
        <v>-1.9382999998924788E-2</v>
      </c>
      <c r="I179" s="2">
        <f>G179</f>
        <v>-1.9382999998924788E-2</v>
      </c>
      <c r="O179" s="100">
        <f>D$11+D$12*F179+D$13*F179^2</f>
        <v>-2.500296068788499E-2</v>
      </c>
      <c r="P179" s="15">
        <f>C179-15018.5</f>
        <v>32516.845000000001</v>
      </c>
      <c r="Q179" s="9">
        <f>SUM(H179,I179)</f>
        <v>-1.9382999998924788E-2</v>
      </c>
      <c r="R179" s="2">
        <f>(O179-H179)^2</f>
        <v>6.2514804315992221E-4</v>
      </c>
      <c r="S179" s="24">
        <v>0.1</v>
      </c>
      <c r="T179" s="9">
        <f>S179*R179</f>
        <v>6.2514804315992218E-5</v>
      </c>
      <c r="Y179" s="137">
        <f>+C179-15018.5</f>
        <v>32516.845000000001</v>
      </c>
      <c r="Z179" s="16">
        <f>F179</f>
        <v>9078.5</v>
      </c>
      <c r="AA179" s="115">
        <f>AB$3+AB$4*Z179+AB$5*Z179^2+AH179</f>
        <v>-3.1240494501385798E-2</v>
      </c>
      <c r="AB179" s="115">
        <f>+G179-AA179</f>
        <v>1.185749450246101E-2</v>
      </c>
      <c r="AC179" s="147">
        <f>G179-(AB$3+AB$4*Z179+AB$5*Z179^2)</f>
        <v>5.6199606889602016E-3</v>
      </c>
      <c r="AD179" s="115">
        <f>IF(G179&lt;&gt;"",G179-AH179,9999)</f>
        <v>-1.314546618542398E-2</v>
      </c>
      <c r="AG179" s="115">
        <f>+(G179-AA179)^2*S179</f>
        <v>1.4060017587589308E-5</v>
      </c>
      <c r="AH179" s="16">
        <f>$AB$6*($AB$11/AI179*AJ179+$AB$12)</f>
        <v>-6.2375338135008092E-3</v>
      </c>
      <c r="AI179" s="16">
        <f>1+$AB$7*COS(AL179)</f>
        <v>0.66983000109017021</v>
      </c>
      <c r="AJ179" s="16">
        <f>SIN(AL179+RADIANS($AB$9))</f>
        <v>-0.9825477747160356</v>
      </c>
      <c r="AK179" s="16">
        <f>$AB$7*SIN(AL179)</f>
        <v>0.34351369759820616</v>
      </c>
      <c r="AL179" s="16">
        <f>2*ATAN(AM179)</f>
        <v>2.3363900119653955</v>
      </c>
      <c r="AM179" s="16">
        <f>SQRT((1+$AB$7)/(1-$AB$7))*TAN(AN179/2)</f>
        <v>2.3481734485771804</v>
      </c>
      <c r="AN179" s="115">
        <f>$AU179+$AB$7*SIN(AO179)</f>
        <v>1.8999311442407398</v>
      </c>
      <c r="AO179" s="115">
        <f>$AU179+$AB$7*SIN(AP179)</f>
        <v>1.899928879314329</v>
      </c>
      <c r="AP179" s="115">
        <f>$AU179+$AB$7*SIN(AQ179)</f>
        <v>1.8999435860830767</v>
      </c>
      <c r="AQ179" s="115">
        <f>$AU179+$AB$7*SIN(AR179)</f>
        <v>1.8998480798310333</v>
      </c>
      <c r="AR179" s="115">
        <f>$AU179+$AB$7*SIN(AS179)</f>
        <v>1.9004678250215234</v>
      </c>
      <c r="AS179" s="115">
        <f>$AU179+$AB$7*SIN(AT179)</f>
        <v>1.8964260243851494</v>
      </c>
      <c r="AT179" s="115">
        <f>$AU179+$AB$7*SIN(AU179)</f>
        <v>1.921979098458261</v>
      </c>
      <c r="AU179" s="115">
        <f>RADIANS($AB$9)+$AB$18*(F179-AB$15)</f>
        <v>1.4490462918591227</v>
      </c>
      <c r="AV179" s="115"/>
      <c r="AX179" s="115"/>
    </row>
    <row r="180" spans="1:50" ht="12.95" customHeight="1">
      <c r="A180" s="38" t="s">
        <v>68</v>
      </c>
      <c r="B180" s="201"/>
      <c r="C180" s="200">
        <v>47540.277999999998</v>
      </c>
      <c r="D180" s="200"/>
      <c r="E180" s="2">
        <f>(C180-C$7)/C$8</f>
        <v>9091.4156840273608</v>
      </c>
      <c r="F180" s="28">
        <f>ROUND(2*E180,0)/2</f>
        <v>9091.5</v>
      </c>
      <c r="G180" s="9">
        <f>C180-(C$7+C$8*F180)</f>
        <v>-3.2076999996206723E-2</v>
      </c>
      <c r="I180" s="2">
        <f>G180</f>
        <v>-3.2076999996206723E-2</v>
      </c>
      <c r="O180" s="100">
        <f>D$11+D$12*F180+D$13*F180^2</f>
        <v>-2.5016523171460352E-2</v>
      </c>
      <c r="P180" s="15">
        <f>C180-15018.5</f>
        <v>32521.777999999998</v>
      </c>
      <c r="Q180" s="9">
        <f>SUM(H180,I180)</f>
        <v>-3.2076999996206723E-2</v>
      </c>
      <c r="R180" s="2">
        <f>(O180-H180)^2</f>
        <v>6.2582643158821266E-4</v>
      </c>
      <c r="S180" s="24">
        <v>0.1</v>
      </c>
      <c r="T180" s="9">
        <f>S180*R180</f>
        <v>6.2582643158821263E-5</v>
      </c>
      <c r="Y180" s="137">
        <f>+C180-15018.5</f>
        <v>32521.777999999998</v>
      </c>
      <c r="Z180" s="16">
        <f>F180</f>
        <v>9091.5</v>
      </c>
      <c r="AA180" s="115">
        <f>AB$3+AB$4*Z180+AB$5*Z180^2+AH180</f>
        <v>-3.1266867283553448E-2</v>
      </c>
      <c r="AB180" s="115">
        <f>+G180-AA180</f>
        <v>-8.101327126532748E-4</v>
      </c>
      <c r="AC180" s="147">
        <f>G180-(AB$3+AB$4*Z180+AB$5*Z180^2)</f>
        <v>-7.0604768247463714E-3</v>
      </c>
      <c r="AD180" s="115">
        <f>IF(G180&lt;&gt;"",G180-AH180,9999)</f>
        <v>-2.5826655884113627E-2</v>
      </c>
      <c r="AG180" s="115">
        <f>+(G180-AA180)^2*S180</f>
        <v>6.5631501211095346E-8</v>
      </c>
      <c r="AH180" s="16">
        <f>$AB$6*($AB$11/AI180*AJ180+$AB$12)</f>
        <v>-6.2503441120930966E-3</v>
      </c>
      <c r="AI180" s="16">
        <f>1+$AB$7*COS(AL180)</f>
        <v>0.66916924716884596</v>
      </c>
      <c r="AJ180" s="16">
        <f>SIN(AL180+RADIANS($AB$9))</f>
        <v>-0.98290407892834231</v>
      </c>
      <c r="AK180" s="16">
        <f>$AB$7*SIN(AL180)</f>
        <v>0.34287738566268933</v>
      </c>
      <c r="AL180" s="16">
        <f>2*ATAN(AM180)</f>
        <v>2.3383153100449681</v>
      </c>
      <c r="AM180" s="16">
        <f>SQRT((1+$AB$7)/(1-$AB$7))*TAN(AN180/2)</f>
        <v>2.3544582745920328</v>
      </c>
      <c r="AN180" s="115">
        <f>$AU180+$AB$7*SIN(AO180)</f>
        <v>1.9024594732461277</v>
      </c>
      <c r="AO180" s="115">
        <f>$AU180+$AB$7*SIN(AP180)</f>
        <v>1.9024570604530509</v>
      </c>
      <c r="AP180" s="115">
        <f>$AU180+$AB$7*SIN(AQ180)</f>
        <v>1.9024726122788134</v>
      </c>
      <c r="AQ180" s="115">
        <f>$AU180+$AB$7*SIN(AR180)</f>
        <v>1.9023723595746658</v>
      </c>
      <c r="AR180" s="115">
        <f>$AU180+$AB$7*SIN(AS180)</f>
        <v>1.9030181133724688</v>
      </c>
      <c r="AS180" s="115">
        <f>$AU180+$AB$7*SIN(AT180)</f>
        <v>1.8988371928359458</v>
      </c>
      <c r="AT180" s="115">
        <f>$AU180+$AB$7*SIN(AU180)</f>
        <v>1.9250651156513956</v>
      </c>
      <c r="AU180" s="115">
        <f>RADIANS($AB$9)+$AB$18*(F180-AB$15)</f>
        <v>1.4519654073665968</v>
      </c>
      <c r="AV180" s="115"/>
      <c r="AX180" s="115"/>
    </row>
    <row r="181" spans="1:50" ht="12.95" customHeight="1">
      <c r="A181" s="38" t="s">
        <v>69</v>
      </c>
      <c r="B181" s="201" t="s">
        <v>95</v>
      </c>
      <c r="C181" s="200">
        <v>47742.483999999997</v>
      </c>
      <c r="D181" s="200"/>
      <c r="E181" s="2">
        <f>(C181-C$7)/C$8</f>
        <v>9622.9241032704394</v>
      </c>
      <c r="F181" s="28">
        <f>ROUND(2*E181,0)/2</f>
        <v>9623</v>
      </c>
      <c r="G181" s="9">
        <f>C181-(C$7+C$8*F181)</f>
        <v>-2.8874000003270339E-2</v>
      </c>
      <c r="I181" s="2">
        <f>G181</f>
        <v>-2.8874000003270339E-2</v>
      </c>
      <c r="O181" s="100">
        <f>D$11+D$12*F181+D$13*F181^2</f>
        <v>-2.5537308962621942E-2</v>
      </c>
      <c r="P181" s="15">
        <f>C181-15018.5</f>
        <v>32723.983999999997</v>
      </c>
      <c r="Q181" s="9">
        <f>SUM(H181,I181)</f>
        <v>-2.8874000003270339E-2</v>
      </c>
      <c r="R181" s="2">
        <f>(O181-H181)^2</f>
        <v>6.5215414905241099E-4</v>
      </c>
      <c r="S181" s="24">
        <v>0.1</v>
      </c>
      <c r="T181" s="9">
        <f>S181*R181</f>
        <v>6.5215414905241096E-5</v>
      </c>
      <c r="Y181" s="137">
        <f>+C181-15018.5</f>
        <v>32723.983999999997</v>
      </c>
      <c r="Z181" s="16">
        <f>F181</f>
        <v>9623</v>
      </c>
      <c r="AA181" s="115">
        <f>AB$3+AB$4*Z181+AB$5*Z181^2+AH181</f>
        <v>-3.2267381183339633E-2</v>
      </c>
      <c r="AB181" s="115">
        <f>+G181-AA181</f>
        <v>3.3933811800692937E-3</v>
      </c>
      <c r="AC181" s="147">
        <f>G181-(AB$3+AB$4*Z181+AB$5*Z181^2)</f>
        <v>-3.3366910406483971E-3</v>
      </c>
      <c r="AD181" s="115">
        <f>IF(G181&lt;&gt;"",G181-AH181,9999)</f>
        <v>-2.2143927782552648E-2</v>
      </c>
      <c r="AG181" s="115">
        <f>+(G181-AA181)^2*S181</f>
        <v>1.1515035833248472E-6</v>
      </c>
      <c r="AH181" s="16">
        <f>$AB$6*($AB$11/AI181*AJ181+$AB$12)</f>
        <v>-6.7300722207176925E-3</v>
      </c>
      <c r="AI181" s="16">
        <f>1+$AB$7*COS(AL181)</f>
        <v>0.64419635512258067</v>
      </c>
      <c r="AJ181" s="16">
        <f>SIN(AL181+RADIANS($AB$9))</f>
        <v>-0.99400993027344176</v>
      </c>
      <c r="AK181" s="16">
        <f>$AB$7*SIN(AL181)</f>
        <v>0.31688744833087362</v>
      </c>
      <c r="AL181" s="16">
        <f>2*ATAN(AM181)</f>
        <v>2.4139815919343399</v>
      </c>
      <c r="AM181" s="16">
        <f>SQRT((1+$AB$7)/(1-$AB$7))*TAN(AN181/2)</f>
        <v>2.6263690602894179</v>
      </c>
      <c r="AN181" s="115">
        <f>$AU181+$AB$7*SIN(AO181)</f>
        <v>2.0038023845605446</v>
      </c>
      <c r="AO181" s="115">
        <f>$AU181+$AB$7*SIN(AP181)</f>
        <v>2.0037848843525756</v>
      </c>
      <c r="AP181" s="115">
        <f>$AU181+$AB$7*SIN(AQ181)</f>
        <v>2.0038724140600932</v>
      </c>
      <c r="AQ181" s="115">
        <f>$AU181+$AB$7*SIN(AR181)</f>
        <v>2.0034344561374215</v>
      </c>
      <c r="AR181" s="115">
        <f>$AU181+$AB$7*SIN(AS181)</f>
        <v>2.0056216551495059</v>
      </c>
      <c r="AS181" s="115">
        <f>$AU181+$AB$7*SIN(AT181)</f>
        <v>1.9945931722381078</v>
      </c>
      <c r="AT181" s="115">
        <f>$AU181+$AB$7*SIN(AU181)</f>
        <v>2.0477720037367968</v>
      </c>
      <c r="AU181" s="115">
        <f>RADIANS($AB$9)+$AB$18*(F181-AB$15)</f>
        <v>1.5713123221529384</v>
      </c>
      <c r="AV181" s="115"/>
      <c r="AX181" s="115"/>
    </row>
    <row r="182" spans="1:50" ht="12.95" customHeight="1">
      <c r="A182" s="38" t="s">
        <v>69</v>
      </c>
      <c r="B182" s="201"/>
      <c r="C182" s="200">
        <v>47748.381000000001</v>
      </c>
      <c r="D182" s="200"/>
      <c r="E182" s="2">
        <f>(C182-C$7)/C$8</f>
        <v>9638.424657894333</v>
      </c>
      <c r="F182" s="28">
        <f>ROUND(2*E182,0)/2</f>
        <v>9638.5</v>
      </c>
      <c r="G182" s="9">
        <f>C182-(C$7+C$8*F182)</f>
        <v>-2.8662999997322913E-2</v>
      </c>
      <c r="I182" s="2">
        <f>G182</f>
        <v>-2.8662999997322913E-2</v>
      </c>
      <c r="O182" s="100">
        <f>D$11+D$12*F182+D$13*F182^2</f>
        <v>-2.5551508883789559E-2</v>
      </c>
      <c r="P182" s="15">
        <f>C182-15018.5</f>
        <v>32729.881000000001</v>
      </c>
      <c r="Q182" s="9">
        <f>SUM(H182,I182)</f>
        <v>-2.8662999997322913E-2</v>
      </c>
      <c r="R182" s="2">
        <f>(O182-H182)^2</f>
        <v>6.5287960623837675E-4</v>
      </c>
      <c r="S182" s="24">
        <v>0.1</v>
      </c>
      <c r="T182" s="9">
        <f>S182*R182</f>
        <v>6.5287960623837678E-5</v>
      </c>
      <c r="Y182" s="137">
        <f>+C182-15018.5</f>
        <v>32729.881000000001</v>
      </c>
      <c r="Z182" s="16">
        <f>F182</f>
        <v>9638.5</v>
      </c>
      <c r="AA182" s="115">
        <f>AB$3+AB$4*Z182+AB$5*Z182^2+AH182</f>
        <v>-3.2294310889169557E-2</v>
      </c>
      <c r="AB182" s="115">
        <f>+G182-AA182</f>
        <v>3.6313108918466439E-3</v>
      </c>
      <c r="AC182" s="147">
        <f>G182-(AB$3+AB$4*Z182+AB$5*Z182^2)</f>
        <v>-3.1114911135333538E-3</v>
      </c>
      <c r="AD182" s="115">
        <f>IF(G182&lt;&gt;"",G182-AH182,9999)</f>
        <v>-2.1920197991942916E-2</v>
      </c>
      <c r="AG182" s="115">
        <f>+(G182-AA182)^2*S182</f>
        <v>1.318641879324407E-6</v>
      </c>
      <c r="AH182" s="16">
        <f>$AB$6*($AB$11/AI182*AJ182+$AB$12)</f>
        <v>-6.7428020053799977E-3</v>
      </c>
      <c r="AI182" s="16">
        <f>1+$AB$7*COS(AL182)</f>
        <v>0.6435243461546214</v>
      </c>
      <c r="AJ182" s="16">
        <f>SIN(AL182+RADIANS($AB$9))</f>
        <v>-0.99423973234839258</v>
      </c>
      <c r="AK182" s="16">
        <f>$AB$7*SIN(AL182)</f>
        <v>0.31613129682652213</v>
      </c>
      <c r="AL182" s="16">
        <f>2*ATAN(AM182)</f>
        <v>2.4161047793459387</v>
      </c>
      <c r="AM182" s="16">
        <f>SQRT((1+$AB$7)/(1-$AB$7))*TAN(AN182/2)</f>
        <v>2.6347767754082971</v>
      </c>
      <c r="AN182" s="115">
        <f>$AU182+$AB$7*SIN(AO182)</f>
        <v>2.0067016142533514</v>
      </c>
      <c r="AO182" s="115">
        <f>$AU182+$AB$7*SIN(AP182)</f>
        <v>2.006683299741344</v>
      </c>
      <c r="AP182" s="115">
        <f>$AU182+$AB$7*SIN(AQ182)</f>
        <v>2.0067743316078928</v>
      </c>
      <c r="AQ182" s="115">
        <f>$AU182+$AB$7*SIN(AR182)</f>
        <v>2.0063216840741842</v>
      </c>
      <c r="AR182" s="115">
        <f>$AU182+$AB$7*SIN(AS182)</f>
        <v>2.0085681061291671</v>
      </c>
      <c r="AS182" s="115">
        <f>$AU182+$AB$7*SIN(AT182)</f>
        <v>1.9973105965918174</v>
      </c>
      <c r="AT182" s="115">
        <f>$AU182+$AB$7*SIN(AU182)</f>
        <v>2.0512487460742506</v>
      </c>
      <c r="AU182" s="115">
        <f>RADIANS($AB$9)+$AB$18*(F182-AB$15)</f>
        <v>1.5747928060272345</v>
      </c>
      <c r="AV182" s="115"/>
      <c r="AX182" s="115"/>
    </row>
    <row r="183" spans="1:50" ht="12.95" customHeight="1">
      <c r="A183" s="38" t="s">
        <v>70</v>
      </c>
      <c r="B183" s="201" t="s">
        <v>95</v>
      </c>
      <c r="C183" s="200">
        <v>47767.601999999999</v>
      </c>
      <c r="D183" s="200"/>
      <c r="E183" s="2">
        <f>(C183-C$7)/C$8</f>
        <v>9688.9480020397586</v>
      </c>
      <c r="F183" s="28">
        <f>ROUND(2*E183,0)/2</f>
        <v>9689</v>
      </c>
      <c r="G183" s="9">
        <f>C183-(C$7+C$8*F183)</f>
        <v>-1.978199999575736E-2</v>
      </c>
      <c r="I183" s="2">
        <f>G183</f>
        <v>-1.978199999575736E-2</v>
      </c>
      <c r="O183" s="100">
        <f>D$11+D$12*F183+D$13*F183^2</f>
        <v>-2.5597384896607477E-2</v>
      </c>
      <c r="P183" s="15">
        <f>C183-15018.5</f>
        <v>32749.101999999999</v>
      </c>
      <c r="Q183" s="9">
        <f>SUM(H183,I183)</f>
        <v>-1.978199999575736E-2</v>
      </c>
      <c r="R183" s="2">
        <f>(O183-H183)^2</f>
        <v>6.552261135450686E-4</v>
      </c>
      <c r="S183" s="24">
        <v>0.1</v>
      </c>
      <c r="T183" s="9">
        <f>S183*R183</f>
        <v>6.5522611354506868E-5</v>
      </c>
      <c r="Y183" s="137">
        <f>+C183-15018.5</f>
        <v>32749.101999999999</v>
      </c>
      <c r="Z183" s="16">
        <f>F183</f>
        <v>9689</v>
      </c>
      <c r="AA183" s="115">
        <f>AB$3+AB$4*Z183+AB$5*Z183^2+AH183</f>
        <v>-3.2381177751018252E-2</v>
      </c>
      <c r="AB183" s="115">
        <f>+G183-AA183</f>
        <v>1.2599177755260892E-2</v>
      </c>
      <c r="AC183" s="147">
        <f>G183-(AB$3+AB$4*Z183+AB$5*Z183^2)</f>
        <v>5.8153849008501166E-3</v>
      </c>
      <c r="AD183" s="115">
        <f>IF(G183&lt;&gt;"",G183-AH183,9999)</f>
        <v>-1.2998207141346588E-2</v>
      </c>
      <c r="AG183" s="115">
        <f>+(G183-AA183)^2*S183</f>
        <v>1.5873928010866088E-5</v>
      </c>
      <c r="AH183" s="16">
        <f>$AB$6*($AB$11/AI183*AJ183+$AB$12)</f>
        <v>-6.7837928544107725E-3</v>
      </c>
      <c r="AI183" s="16">
        <f>1+$AB$7*COS(AL183)</f>
        <v>0.64135562636819721</v>
      </c>
      <c r="AJ183" s="16">
        <f>SIN(AL183+RADIANS($AB$9))</f>
        <v>-0.99495428843294531</v>
      </c>
      <c r="AK183" s="16">
        <f>$AB$7*SIN(AL183)</f>
        <v>0.31366877734317239</v>
      </c>
      <c r="AL183" s="16">
        <f>2*ATAN(AM183)</f>
        <v>2.4229917623851671</v>
      </c>
      <c r="AM183" s="16">
        <f>SQRT((1+$AB$7)/(1-$AB$7))*TAN(AN183/2)</f>
        <v>2.6623756617350467</v>
      </c>
      <c r="AN183" s="115">
        <f>$AU183+$AB$7*SIN(AO183)</f>
        <v>2.0161266642467668</v>
      </c>
      <c r="AO183" s="115">
        <f>$AU183+$AB$7*SIN(AP183)</f>
        <v>2.0161054979326867</v>
      </c>
      <c r="AP183" s="115">
        <f>$AU183+$AB$7*SIN(AQ183)</f>
        <v>2.0162086219940045</v>
      </c>
      <c r="AQ183" s="115">
        <f>$AU183+$AB$7*SIN(AR183)</f>
        <v>2.0157059825417765</v>
      </c>
      <c r="AR183" s="115">
        <f>$AU183+$AB$7*SIN(AS183)</f>
        <v>2.0181509344586162</v>
      </c>
      <c r="AS183" s="115">
        <f>$AU183+$AB$7*SIN(AT183)</f>
        <v>2.0061377690091398</v>
      </c>
      <c r="AT183" s="115">
        <f>$AU183+$AB$7*SIN(AU183)</f>
        <v>2.0625361622958263</v>
      </c>
      <c r="AU183" s="115">
        <f>RADIANS($AB$9)+$AB$18*(F183-AB$15)</f>
        <v>1.5861324470370373</v>
      </c>
      <c r="AV183" s="115"/>
      <c r="AX183" s="115"/>
    </row>
    <row r="184" spans="1:50" ht="12.95" customHeight="1">
      <c r="A184" s="38" t="s">
        <v>137</v>
      </c>
      <c r="B184" s="38" t="s">
        <v>92</v>
      </c>
      <c r="C184" s="200">
        <v>47767.894999999997</v>
      </c>
      <c r="D184" s="200" t="s">
        <v>127</v>
      </c>
      <c r="E184" s="28">
        <f>(C184-C$7)/C$8</f>
        <v>9689.71816695493</v>
      </c>
      <c r="F184" s="28">
        <f>ROUND(2*E184,0)/2</f>
        <v>9689.5</v>
      </c>
      <c r="O184" s="100">
        <f>D$11+D$12*F184+D$13*F184^2</f>
        <v>-2.5597836144173634E-2</v>
      </c>
      <c r="P184" s="15">
        <f>C184-15018.5</f>
        <v>32749.394999999997</v>
      </c>
      <c r="Q184" s="9">
        <f>SUM(H184,I184)</f>
        <v>0</v>
      </c>
      <c r="S184" s="24"/>
      <c r="T184" s="9">
        <f>S184*R184</f>
        <v>0</v>
      </c>
      <c r="U184" s="9">
        <f>C184-(C$7+C$8*F184)</f>
        <v>8.2998999998380896E-2</v>
      </c>
      <c r="Y184" s="137">
        <f>+C184-15018.5</f>
        <v>32749.394999999997</v>
      </c>
      <c r="Z184" s="16">
        <f>F184</f>
        <v>9689.5</v>
      </c>
      <c r="AA184" s="115">
        <f>AB$3+AB$4*Z184+AB$5*Z184^2+AH184</f>
        <v>-3.2382031158403095E-2</v>
      </c>
      <c r="AB184" s="115">
        <f>+G184-AA184</f>
        <v>3.2382031158403095E-2</v>
      </c>
      <c r="AC184" s="147"/>
      <c r="AD184" s="115">
        <f>IF(G184&lt;&gt;"",G184-AH184,9999)</f>
        <v>9999</v>
      </c>
      <c r="AG184" s="115">
        <f>+(G184-AA184)^2*S184</f>
        <v>0</v>
      </c>
      <c r="AH184" s="16">
        <f>$AB$6*($AB$11/AI184*AJ184+$AB$12)</f>
        <v>-6.7841950142294629E-3</v>
      </c>
      <c r="AI184" s="16">
        <f>1+$AB$7*COS(AL184)</f>
        <v>0.64133431137777963</v>
      </c>
      <c r="AJ184" s="16">
        <f>SIN(AL184+RADIANS($AB$9))</f>
        <v>-0.99496110415771399</v>
      </c>
      <c r="AK184" s="16">
        <f>$AB$7*SIN(AL184)</f>
        <v>0.31364440441821584</v>
      </c>
      <c r="AL184" s="16">
        <f>2*ATAN(AM184)</f>
        <v>2.4230597188414604</v>
      </c>
      <c r="AM184" s="16">
        <f>SQRT((1+$AB$7)/(1-$AB$7))*TAN(AN184/2)</f>
        <v>2.6626505108042888</v>
      </c>
      <c r="AN184" s="115">
        <f>$AU184+$AB$7*SIN(AO184)</f>
        <v>2.016219823259437</v>
      </c>
      <c r="AO184" s="115">
        <f>$AU184+$AB$7*SIN(AP184)</f>
        <v>2.0161986271412387</v>
      </c>
      <c r="AP184" s="115">
        <f>$AU184+$AB$7*SIN(AQ184)</f>
        <v>2.0163018762539631</v>
      </c>
      <c r="AQ184" s="115">
        <f>$AU184+$AB$7*SIN(AR184)</f>
        <v>2.0157987253598404</v>
      </c>
      <c r="AR184" s="115">
        <f>$AU184+$AB$7*SIN(AS184)</f>
        <v>2.0182456854462361</v>
      </c>
      <c r="AS184" s="115">
        <f>$AU184+$AB$7*SIN(AT184)</f>
        <v>2.0062249676127912</v>
      </c>
      <c r="AT184" s="115">
        <f>$AU184+$AB$7*SIN(AU184)</f>
        <v>2.0626476126100624</v>
      </c>
      <c r="AU184" s="115">
        <f>RADIANS($AB$9)+$AB$18*(F184-AB$15)</f>
        <v>1.5862447207104018</v>
      </c>
      <c r="AV184" s="115"/>
      <c r="AX184" s="115"/>
    </row>
    <row r="185" spans="1:50" ht="12.95" customHeight="1">
      <c r="A185" s="38" t="s">
        <v>69</v>
      </c>
      <c r="B185" s="201" t="s">
        <v>95</v>
      </c>
      <c r="C185" s="200">
        <v>47768.366000000002</v>
      </c>
      <c r="D185" s="200"/>
      <c r="E185" s="2">
        <f>(C185-C$7)/C$8</f>
        <v>9690.9562136274617</v>
      </c>
      <c r="F185" s="28">
        <f>ROUND(2*E185,0)/2</f>
        <v>9691</v>
      </c>
      <c r="G185" s="9">
        <f>C185-(C$7+C$8*F185)</f>
        <v>-1.6657999993185513E-2</v>
      </c>
      <c r="I185" s="2">
        <f>G185</f>
        <v>-1.6657999993185513E-2</v>
      </c>
      <c r="O185" s="100">
        <f>D$11+D$12*F185+D$13*F185^2</f>
        <v>-2.5599189537415336E-2</v>
      </c>
      <c r="P185" s="15">
        <f>C185-15018.5</f>
        <v>32749.866000000002</v>
      </c>
      <c r="Q185" s="9">
        <f>SUM(H185,I185)</f>
        <v>-1.6657999993185513E-2</v>
      </c>
      <c r="R185" s="2">
        <f>(O185-H185)^2</f>
        <v>6.5531850497251476E-4</v>
      </c>
      <c r="S185" s="24">
        <v>0.1</v>
      </c>
      <c r="T185" s="9">
        <f>S185*R185</f>
        <v>6.5531850497251476E-5</v>
      </c>
      <c r="Y185" s="137">
        <f>+C185-15018.5</f>
        <v>32749.866000000002</v>
      </c>
      <c r="Z185" s="16">
        <f>F185</f>
        <v>9691</v>
      </c>
      <c r="AA185" s="115">
        <f>AB$3+AB$4*Z185+AB$5*Z185^2+AH185</f>
        <v>-3.2384590597872055E-2</v>
      </c>
      <c r="AB185" s="115">
        <f>+G185-AA185</f>
        <v>1.5726590604686543E-2</v>
      </c>
      <c r="AC185" s="147">
        <f>G185-(AB$3+AB$4*Z185+AB$5*Z185^2)</f>
        <v>8.9411895442298231E-3</v>
      </c>
      <c r="AD185" s="115">
        <f>IF(G185&lt;&gt;"",G185-AH185,9999)</f>
        <v>-9.872598932728795E-3</v>
      </c>
      <c r="AG185" s="115">
        <f>+(G185-AA185)^2*S185</f>
        <v>2.4732565204741506E-5</v>
      </c>
      <c r="AH185" s="16">
        <f>$AB$6*($AB$11/AI185*AJ185+$AB$12)</f>
        <v>-6.7854010604567177E-3</v>
      </c>
      <c r="AI185" s="16">
        <f>1+$AB$7*COS(AL185)</f>
        <v>0.64127038483172361</v>
      </c>
      <c r="AJ185" s="16">
        <f>SIN(AL185+RADIANS($AB$9))</f>
        <v>-0.9949815210549694</v>
      </c>
      <c r="AK185" s="16">
        <f>$AB$7*SIN(AL185)</f>
        <v>0.31357128666210682</v>
      </c>
      <c r="AL185" s="16">
        <f>2*ATAN(AM185)</f>
        <v>2.4232635611456113</v>
      </c>
      <c r="AM185" s="16">
        <f>SQRT((1+$AB$7)/(1-$AB$7))*TAN(AN185/2)</f>
        <v>2.6634752469574652</v>
      </c>
      <c r="AN185" s="115">
        <f>$AU185+$AB$7*SIN(AO185)</f>
        <v>2.0164992817675862</v>
      </c>
      <c r="AO185" s="115">
        <f>$AU185+$AB$7*SIN(AP185)</f>
        <v>2.0164779960480304</v>
      </c>
      <c r="AP185" s="115">
        <f>$AU185+$AB$7*SIN(AQ185)</f>
        <v>2.0165816209517557</v>
      </c>
      <c r="AQ185" s="115">
        <f>$AU185+$AB$7*SIN(AR185)</f>
        <v>2.01607693377965</v>
      </c>
      <c r="AR185" s="115">
        <f>$AU185+$AB$7*SIN(AS185)</f>
        <v>2.0185299233633938</v>
      </c>
      <c r="AS185" s="115">
        <f>$AU185+$AB$7*SIN(AT185)</f>
        <v>2.0064865402376677</v>
      </c>
      <c r="AT185" s="115">
        <f>$AU185+$AB$7*SIN(AU185)</f>
        <v>2.0629819275213803</v>
      </c>
      <c r="AU185" s="115">
        <f>RADIANS($AB$9)+$AB$18*(F185-AB$15)</f>
        <v>1.5865815417304949</v>
      </c>
      <c r="AV185" s="115"/>
      <c r="AX185" s="115"/>
    </row>
    <row r="186" spans="1:50" ht="12.95" customHeight="1">
      <c r="A186" s="38" t="s">
        <v>70</v>
      </c>
      <c r="B186" s="201"/>
      <c r="C186" s="200">
        <v>47768.536999999997</v>
      </c>
      <c r="D186" s="200"/>
      <c r="E186" s="2">
        <f>(C186-C$7)/C$8</f>
        <v>9691.4056955404012</v>
      </c>
      <c r="F186" s="28">
        <f>ROUND(2*E186,0)/2</f>
        <v>9691.5</v>
      </c>
      <c r="G186" s="9">
        <f>C186-(C$7+C$8*F186)</f>
        <v>-3.5877000002074055E-2</v>
      </c>
      <c r="I186" s="2">
        <f>G186</f>
        <v>-3.5877000002074055E-2</v>
      </c>
      <c r="O186" s="100">
        <f>D$11+D$12*F186+D$13*F186^2</f>
        <v>-2.5599640552010312E-2</v>
      </c>
      <c r="P186" s="15">
        <f>C186-15018.5</f>
        <v>32750.036999999997</v>
      </c>
      <c r="Q186" s="9">
        <f>SUM(H186,I186)</f>
        <v>-3.5877000002074055E-2</v>
      </c>
      <c r="R186" s="2">
        <f>(O186-H186)^2</f>
        <v>6.5534159639213082E-4</v>
      </c>
      <c r="S186" s="24">
        <v>0.1</v>
      </c>
      <c r="T186" s="9">
        <f>S186*R186</f>
        <v>6.553415963921309E-5</v>
      </c>
      <c r="Y186" s="137">
        <f>+C186-15018.5</f>
        <v>32750.036999999997</v>
      </c>
      <c r="Z186" s="16">
        <f>F186</f>
        <v>9691.5</v>
      </c>
      <c r="AA186" s="115">
        <f>AB$3+AB$4*Z186+AB$5*Z186^2+AH186</f>
        <v>-3.2385443483480901E-2</v>
      </c>
      <c r="AB186" s="115">
        <f>+G186-AA186</f>
        <v>-3.4915565185931544E-3</v>
      </c>
      <c r="AC186" s="147">
        <f>G186-(AB$3+AB$4*Z186+AB$5*Z186^2)</f>
        <v>-1.0277359450063743E-2</v>
      </c>
      <c r="AD186" s="115">
        <f>IF(G186&lt;&gt;"",G186-AH186,9999)</f>
        <v>-2.9091197070603467E-2</v>
      </c>
      <c r="AG186" s="115">
        <f>+(G186-AA186)^2*S186</f>
        <v>1.219096692253035E-6</v>
      </c>
      <c r="AH186" s="16">
        <f>$AB$6*($AB$11/AI186*AJ186+$AB$12)</f>
        <v>-6.7858029314705904E-3</v>
      </c>
      <c r="AI186" s="16">
        <f>1+$AB$7*COS(AL186)</f>
        <v>0.64124908212315801</v>
      </c>
      <c r="AJ186" s="16">
        <f>SIN(AL186+RADIANS($AB$9))</f>
        <v>-0.99498831659825071</v>
      </c>
      <c r="AK186" s="16">
        <f>$AB$7*SIN(AL186)</f>
        <v>0.31354691441669802</v>
      </c>
      <c r="AL186" s="16">
        <f>2*ATAN(AM186)</f>
        <v>2.4233314995614341</v>
      </c>
      <c r="AM186" s="16">
        <f>SQRT((1+$AB$7)/(1-$AB$7))*TAN(AN186/2)</f>
        <v>2.6637502220152975</v>
      </c>
      <c r="AN186" s="115">
        <f>$AU186+$AB$7*SIN(AO186)</f>
        <v>2.0165924284285226</v>
      </c>
      <c r="AO186" s="115">
        <f>$AU186+$AB$7*SIN(AP186)</f>
        <v>2.0165711127787751</v>
      </c>
      <c r="AP186" s="115">
        <f>$AU186+$AB$7*SIN(AQ186)</f>
        <v>2.0166748631585878</v>
      </c>
      <c r="AQ186" s="115">
        <f>$AU186+$AB$7*SIN(AR186)</f>
        <v>2.0161696632428319</v>
      </c>
      <c r="AR186" s="115">
        <f>$AU186+$AB$7*SIN(AS186)</f>
        <v>2.0186246643216736</v>
      </c>
      <c r="AS186" s="115">
        <f>$AU186+$AB$7*SIN(AT186)</f>
        <v>2.006573723387775</v>
      </c>
      <c r="AT186" s="115">
        <f>$AU186+$AB$7*SIN(AU186)</f>
        <v>2.0630933538147254</v>
      </c>
      <c r="AU186" s="115">
        <f>RADIANS($AB$9)+$AB$18*(F186-AB$15)</f>
        <v>1.5866938154038595</v>
      </c>
      <c r="AV186" s="115"/>
      <c r="AX186" s="115"/>
    </row>
    <row r="187" spans="1:50" ht="12.95" customHeight="1">
      <c r="A187" s="38" t="s">
        <v>70</v>
      </c>
      <c r="B187" s="201"/>
      <c r="C187" s="200">
        <v>47770.442999999999</v>
      </c>
      <c r="D187" s="200"/>
      <c r="E187" s="2">
        <f>(C187-C$7)/C$8</f>
        <v>9696.4157103128546</v>
      </c>
      <c r="F187" s="28">
        <f>ROUND(2*E187,0)/2</f>
        <v>9696.5</v>
      </c>
      <c r="G187" s="9">
        <f>C187-(C$7+C$8*F187)</f>
        <v>-3.2067000000097323E-2</v>
      </c>
      <c r="I187" s="2">
        <f>G187</f>
        <v>-3.2067000000097323E-2</v>
      </c>
      <c r="O187" s="100">
        <f>D$11+D$12*F187+D$13*F187^2</f>
        <v>-2.5604147494606384E-2</v>
      </c>
      <c r="P187" s="15">
        <f>C187-15018.5</f>
        <v>32751.942999999999</v>
      </c>
      <c r="Q187" s="9">
        <f>SUM(H187,I187)</f>
        <v>-3.2067000000097323E-2</v>
      </c>
      <c r="R187" s="2">
        <f>(O187-H187)^2</f>
        <v>6.5557236892555839E-4</v>
      </c>
      <c r="S187" s="24">
        <v>0.1</v>
      </c>
      <c r="T187" s="9">
        <f>S187*R187</f>
        <v>6.5557236892555847E-5</v>
      </c>
      <c r="Y187" s="137">
        <f>+C187-15018.5</f>
        <v>32751.942999999999</v>
      </c>
      <c r="Z187" s="16">
        <f>F187</f>
        <v>9696.5</v>
      </c>
      <c r="AA187" s="115">
        <f>AB$3+AB$4*Z187+AB$5*Z187^2+AH187</f>
        <v>-3.2393965166455103E-2</v>
      </c>
      <c r="AB187" s="115">
        <f>+G187-AA187</f>
        <v>3.2696516635778022E-4</v>
      </c>
      <c r="AC187" s="147">
        <f>G187-(AB$3+AB$4*Z187+AB$5*Z187^2)</f>
        <v>-6.4628525054909389E-3</v>
      </c>
      <c r="AD187" s="115">
        <f>IF(G187&lt;&gt;"",G187-AH187,9999)</f>
        <v>-2.5277182328248604E-2</v>
      </c>
      <c r="AG187" s="115">
        <f>+(G187-AA187)^2*S187</f>
        <v>1.069062200113709E-8</v>
      </c>
      <c r="AH187" s="16">
        <f>$AB$6*($AB$11/AI187*AJ187+$AB$12)</f>
        <v>-6.7898176718487191E-3</v>
      </c>
      <c r="AI187" s="16">
        <f>1+$AB$7*COS(AL187)</f>
        <v>0.64103622376672453</v>
      </c>
      <c r="AJ187" s="16">
        <f>SIN(AL187+RADIANS($AB$9))</f>
        <v>-0.99505599482694562</v>
      </c>
      <c r="AK187" s="16">
        <f>$AB$7*SIN(AL187)</f>
        <v>0.31330320134026041</v>
      </c>
      <c r="AL187" s="16">
        <f>2*ATAN(AM187)</f>
        <v>2.4240106359064759</v>
      </c>
      <c r="AM187" s="16">
        <f>SQRT((1+$AB$7)/(1-$AB$7))*TAN(AN187/2)</f>
        <v>2.6665017072034938</v>
      </c>
      <c r="AN187" s="115">
        <f>$AU187+$AB$7*SIN(AO187)</f>
        <v>2.0175237253382408</v>
      </c>
      <c r="AO187" s="115">
        <f>$AU187+$AB$7*SIN(AP187)</f>
        <v>2.0175021086465721</v>
      </c>
      <c r="AP187" s="115">
        <f>$AU187+$AB$7*SIN(AQ187)</f>
        <v>2.017607119641105</v>
      </c>
      <c r="AQ187" s="115">
        <f>$AU187+$AB$7*SIN(AR187)</f>
        <v>2.0170967743695711</v>
      </c>
      <c r="AR187" s="115">
        <f>$AU187+$AB$7*SIN(AS187)</f>
        <v>2.0195719361031634</v>
      </c>
      <c r="AS187" s="115">
        <f>$AU187+$AB$7*SIN(AT187)</f>
        <v>2.007445342751073</v>
      </c>
      <c r="AT187" s="115">
        <f>$AU187+$AB$7*SIN(AU187)</f>
        <v>2.0642072864641876</v>
      </c>
      <c r="AU187" s="115">
        <f>RADIANS($AB$9)+$AB$18*(F187-AB$15)</f>
        <v>1.5878165521375032</v>
      </c>
      <c r="AV187" s="115"/>
      <c r="AX187" s="115"/>
    </row>
    <row r="188" spans="1:50" ht="12.95" customHeight="1">
      <c r="A188" s="38" t="s">
        <v>70</v>
      </c>
      <c r="B188" s="201"/>
      <c r="C188" s="200">
        <v>47812.337</v>
      </c>
      <c r="D188" s="200"/>
      <c r="E188" s="2">
        <f>(C188-C$7)/C$8</f>
        <v>9806.536150437134</v>
      </c>
      <c r="F188" s="28">
        <f>ROUND(2*E188,0)/2</f>
        <v>9806.5</v>
      </c>
      <c r="O188" s="100">
        <f>D$11+D$12*F188+D$13*F188^2</f>
        <v>-2.5701826689011643E-2</v>
      </c>
      <c r="P188" s="15">
        <f>C188-15018.5</f>
        <v>32793.837</v>
      </c>
      <c r="Q188" s="9">
        <f>SUM(H188,I188)</f>
        <v>0</v>
      </c>
      <c r="S188" s="24"/>
      <c r="T188" s="9">
        <f>S188*R188</f>
        <v>0</v>
      </c>
      <c r="U188" s="9">
        <f>C188-(C$7+C$8*F188)</f>
        <v>1.3752999999269377E-2</v>
      </c>
      <c r="Y188" s="137">
        <f>+C188-15018.5</f>
        <v>32793.837</v>
      </c>
      <c r="Z188" s="16">
        <f>F188</f>
        <v>9806.5</v>
      </c>
      <c r="AA188" s="115">
        <f>AB$3+AB$4*Z188+AB$5*Z188^2+AH188</f>
        <v>-3.2578150918726005E-2</v>
      </c>
      <c r="AB188" s="115">
        <f>+G188-AA188</f>
        <v>3.2578150918726005E-2</v>
      </c>
      <c r="AC188" s="147"/>
      <c r="AD188" s="115">
        <f>IF(G188&lt;&gt;"",G188-AH188,9999)</f>
        <v>9999</v>
      </c>
      <c r="AG188" s="115">
        <f>+(G188-AA188)^2*S188</f>
        <v>0</v>
      </c>
      <c r="AH188" s="16">
        <f>$AB$6*($AB$11/AI188*AJ188+$AB$12)</f>
        <v>-6.8763242297143609E-3</v>
      </c>
      <c r="AI188" s="16">
        <f>1+$AB$7*COS(AL188)</f>
        <v>0.63643002560049655</v>
      </c>
      <c r="AJ188" s="16">
        <f>SIN(AL188+RADIANS($AB$9))</f>
        <v>-0.99641924851445807</v>
      </c>
      <c r="AK188" s="16">
        <f>$AB$7*SIN(AL188)</f>
        <v>0.30794603802103582</v>
      </c>
      <c r="AL188" s="16">
        <f>2*ATAN(AM188)</f>
        <v>2.4388391893142778</v>
      </c>
      <c r="AM188" s="16">
        <f>SQRT((1+$AB$7)/(1-$AB$7))*TAN(AN188/2)</f>
        <v>2.7278471410467371</v>
      </c>
      <c r="AN188" s="115">
        <f>$AU188+$AB$7*SIN(AO188)</f>
        <v>2.0379350680729682</v>
      </c>
      <c r="AO188" s="115">
        <f>$AU188+$AB$7*SIN(AP188)</f>
        <v>2.0379059858302262</v>
      </c>
      <c r="AP188" s="115">
        <f>$AU188+$AB$7*SIN(AQ188)</f>
        <v>2.0380415154406282</v>
      </c>
      <c r="AQ188" s="115">
        <f>$AU188+$AB$7*SIN(AR188)</f>
        <v>2.0374096068737417</v>
      </c>
      <c r="AR188" s="115">
        <f>$AU188+$AB$7*SIN(AS188)</f>
        <v>2.0403491635621518</v>
      </c>
      <c r="AS188" s="115">
        <f>$AU188+$AB$7*SIN(AT188)</f>
        <v>2.0265256175804875</v>
      </c>
      <c r="AT188" s="115">
        <f>$AU188+$AB$7*SIN(AU188)</f>
        <v>2.0885619038110135</v>
      </c>
      <c r="AU188" s="115">
        <f>RADIANS($AB$9)+$AB$18*(F188-AB$15)</f>
        <v>1.612516760277668</v>
      </c>
      <c r="AV188" s="115"/>
      <c r="AX188" s="115"/>
    </row>
    <row r="189" spans="1:50" ht="12.95" customHeight="1">
      <c r="A189" s="38" t="s">
        <v>70</v>
      </c>
      <c r="B189" s="201" t="s">
        <v>95</v>
      </c>
      <c r="C189" s="200">
        <v>47816.317000000003</v>
      </c>
      <c r="D189" s="200"/>
      <c r="E189" s="2">
        <f>(C189-C$7)/C$8</f>
        <v>9816.9977762473918</v>
      </c>
      <c r="F189" s="28">
        <f>ROUND(2*E189,0)/2</f>
        <v>9817</v>
      </c>
      <c r="O189" s="100">
        <f>D$11+D$12*F189+D$13*F189^2</f>
        <v>-2.5711003228721736E-2</v>
      </c>
      <c r="P189" s="15">
        <f>C189-15018.5</f>
        <v>32797.817000000003</v>
      </c>
      <c r="Q189" s="9">
        <f>SUM(H189,I189)</f>
        <v>0</v>
      </c>
      <c r="S189" s="24"/>
      <c r="T189" s="9">
        <f>S189*R189</f>
        <v>0</v>
      </c>
      <c r="U189" s="9">
        <f>C189-(C$7+C$8*F189)</f>
        <v>-8.459999953629449E-4</v>
      </c>
      <c r="Y189" s="137">
        <f>+C189-15018.5</f>
        <v>32797.817000000003</v>
      </c>
      <c r="Z189" s="16">
        <f>F189</f>
        <v>9817</v>
      </c>
      <c r="AA189" s="115">
        <f>AB$3+AB$4*Z189+AB$5*Z189^2+AH189</f>
        <v>-3.2595403996466127E-2</v>
      </c>
      <c r="AB189" s="115">
        <f>+G189-AA189</f>
        <v>3.2595403996466127E-2</v>
      </c>
      <c r="AC189" s="147"/>
      <c r="AD189" s="115">
        <f>IF(G189&lt;&gt;"",G189-AH189,9999)</f>
        <v>9999</v>
      </c>
      <c r="AG189" s="115">
        <f>+(G189-AA189)^2*S189</f>
        <v>0</v>
      </c>
      <c r="AH189" s="16">
        <f>$AB$6*($AB$11/AI189*AJ189+$AB$12)</f>
        <v>-6.8844007677443912E-3</v>
      </c>
      <c r="AI189" s="16">
        <f>1+$AB$7*COS(AL189)</f>
        <v>0.63599791346035606</v>
      </c>
      <c r="AJ189" s="16">
        <f>SIN(AL189+RADIANS($AB$9))</f>
        <v>-0.99653700535635303</v>
      </c>
      <c r="AK189" s="16">
        <f>$AB$7*SIN(AL189)</f>
        <v>0.30743514700257413</v>
      </c>
      <c r="AL189" s="16">
        <f>2*ATAN(AM189)</f>
        <v>2.4402435613673625</v>
      </c>
      <c r="AM189" s="16">
        <f>SQRT((1+$AB$7)/(1-$AB$7))*TAN(AN189/2)</f>
        <v>2.733785774810761</v>
      </c>
      <c r="AN189" s="115">
        <f>$AU189+$AB$7*SIN(AO189)</f>
        <v>2.0398757970061867</v>
      </c>
      <c r="AO189" s="115">
        <f>$AU189+$AB$7*SIN(AP189)</f>
        <v>2.0398459132290596</v>
      </c>
      <c r="AP189" s="115">
        <f>$AU189+$AB$7*SIN(AQ189)</f>
        <v>2.0399846444461232</v>
      </c>
      <c r="AQ189" s="115">
        <f>$AU189+$AB$7*SIN(AR189)</f>
        <v>2.0393402829219394</v>
      </c>
      <c r="AR189" s="115">
        <f>$AU189+$AB$7*SIN(AS189)</f>
        <v>2.0423262347974371</v>
      </c>
      <c r="AS189" s="115">
        <f>$AU189+$AB$7*SIN(AT189)</f>
        <v>2.0283376207421551</v>
      </c>
      <c r="AT189" s="115">
        <f>$AU189+$AB$7*SIN(AU189)</f>
        <v>2.0908714738798535</v>
      </c>
      <c r="AU189" s="115">
        <f>RADIANS($AB$9)+$AB$18*(F189-AB$15)</f>
        <v>1.6148745074183202</v>
      </c>
      <c r="AV189" s="115"/>
      <c r="AX189" s="115"/>
    </row>
    <row r="190" spans="1:50" ht="12.95" customHeight="1">
      <c r="A190" s="38" t="s">
        <v>70</v>
      </c>
      <c r="B190" s="201" t="s">
        <v>95</v>
      </c>
      <c r="C190" s="200">
        <v>47846.28</v>
      </c>
      <c r="D190" s="200"/>
      <c r="E190" s="2">
        <f>(C190-C$7)/C$8</f>
        <v>9895.7569958836957</v>
      </c>
      <c r="F190" s="28">
        <f>ROUND(2*E190,0)/2</f>
        <v>9896</v>
      </c>
      <c r="O190" s="100">
        <f>D$11+D$12*F190+D$13*F190^2</f>
        <v>-2.5779222154226927E-2</v>
      </c>
      <c r="P190" s="15">
        <f>C190-15018.5</f>
        <v>32827.78</v>
      </c>
      <c r="Q190" s="9">
        <f>SUM(H190,I190)</f>
        <v>0</v>
      </c>
      <c r="S190" s="24"/>
      <c r="T190" s="9">
        <f>S190*R190</f>
        <v>0</v>
      </c>
      <c r="U190" s="9">
        <f>C190-(C$7+C$8*F190)</f>
        <v>-9.2447999995783903E-2</v>
      </c>
      <c r="Y190" s="137">
        <f>+C190-15018.5</f>
        <v>32827.78</v>
      </c>
      <c r="Z190" s="16">
        <f>F190</f>
        <v>9896</v>
      </c>
      <c r="AA190" s="115">
        <f>AB$3+AB$4*Z190+AB$5*Z190^2+AH190</f>
        <v>-3.2723386250478929E-2</v>
      </c>
      <c r="AB190" s="115">
        <f>+G190-AA190</f>
        <v>3.2723386250478929E-2</v>
      </c>
      <c r="AC190" s="147"/>
      <c r="AD190" s="115">
        <f>IF(G190&lt;&gt;"",G190-AH190,9999)</f>
        <v>9999</v>
      </c>
      <c r="AG190" s="115">
        <f>+(G190-AA190)^2*S190</f>
        <v>0</v>
      </c>
      <c r="AH190" s="16">
        <f>$AB$6*($AB$11/AI190*AJ190+$AB$12)</f>
        <v>-6.9441640962520021E-3</v>
      </c>
      <c r="AI190" s="16">
        <f>1+$AB$7*COS(AL190)</f>
        <v>0.63278822324139117</v>
      </c>
      <c r="AJ190" s="16">
        <f>SIN(AL190+RADIANS($AB$9))</f>
        <v>-0.99735555338397441</v>
      </c>
      <c r="AK190" s="16">
        <f>$AB$7*SIN(AL190)</f>
        <v>0.30359413635229265</v>
      </c>
      <c r="AL190" s="16">
        <f>2*ATAN(AM190)</f>
        <v>2.4507493121881678</v>
      </c>
      <c r="AM190" s="16">
        <f>SQRT((1+$AB$7)/(1-$AB$7))*TAN(AN190/2)</f>
        <v>2.7789453772336872</v>
      </c>
      <c r="AN190" s="115">
        <f>$AU190+$AB$7*SIN(AO190)</f>
        <v>2.0544356751654567</v>
      </c>
      <c r="AO190" s="115">
        <f>$AU190+$AB$7*SIN(AP190)</f>
        <v>2.0543992222347858</v>
      </c>
      <c r="AP190" s="115">
        <f>$AU190+$AB$7*SIN(AQ190)</f>
        <v>2.0545637395048577</v>
      </c>
      <c r="AQ190" s="115">
        <f>$AU190+$AB$7*SIN(AR190)</f>
        <v>2.0538208405951863</v>
      </c>
      <c r="AR190" s="115">
        <f>$AU190+$AB$7*SIN(AS190)</f>
        <v>2.0571672022795173</v>
      </c>
      <c r="AS190" s="115">
        <f>$AU190+$AB$7*SIN(AT190)</f>
        <v>2.0419209623057819</v>
      </c>
      <c r="AT190" s="115">
        <f>$AU190+$AB$7*SIN(AU190)</f>
        <v>2.1081634125966269</v>
      </c>
      <c r="AU190" s="115">
        <f>RADIANS($AB$9)+$AB$18*(F190-AB$15)</f>
        <v>1.632613747809893</v>
      </c>
      <c r="AV190" s="115"/>
      <c r="AX190" s="115"/>
    </row>
    <row r="191" spans="1:50" ht="12.95" customHeight="1">
      <c r="A191" s="38" t="s">
        <v>70</v>
      </c>
      <c r="B191" s="201" t="s">
        <v>95</v>
      </c>
      <c r="C191" s="200">
        <v>47857.317999999999</v>
      </c>
      <c r="D191" s="200"/>
      <c r="E191" s="2">
        <f>(C191-C$7)/C$8</f>
        <v>9924.7709219373519</v>
      </c>
      <c r="F191" s="28">
        <f>ROUND(2*E191,0)/2</f>
        <v>9925</v>
      </c>
      <c r="O191" s="100">
        <f>D$11+D$12*F191+D$13*F191^2</f>
        <v>-2.5803899711735655E-2</v>
      </c>
      <c r="P191" s="15">
        <f>C191-15018.5</f>
        <v>32838.817999999999</v>
      </c>
      <c r="Q191" s="9">
        <f>SUM(H191,I191)</f>
        <v>0</v>
      </c>
      <c r="S191" s="24"/>
      <c r="T191" s="9">
        <f>S191*R191</f>
        <v>0</v>
      </c>
      <c r="U191" s="9">
        <f>C191-(C$7+C$8*F191)</f>
        <v>-8.7149999999382999E-2</v>
      </c>
      <c r="Y191" s="137">
        <f>+C191-15018.5</f>
        <v>32838.817999999999</v>
      </c>
      <c r="Z191" s="16">
        <f>F191</f>
        <v>9925</v>
      </c>
      <c r="AA191" s="115">
        <f>AB$3+AB$4*Z191+AB$5*Z191^2+AH191</f>
        <v>-3.2769560011425239E-2</v>
      </c>
      <c r="AB191" s="115">
        <f>+G191-AA191</f>
        <v>3.2769560011425239E-2</v>
      </c>
      <c r="AC191" s="147"/>
      <c r="AD191" s="115">
        <f>IF(G191&lt;&gt;"",G191-AH191,9999)</f>
        <v>9999</v>
      </c>
      <c r="AG191" s="115">
        <f>+(G191-AA191)^2*S191</f>
        <v>0</v>
      </c>
      <c r="AH191" s="16">
        <f>$AB$6*($AB$11/AI191*AJ191+$AB$12)</f>
        <v>-6.9656602996895816E-3</v>
      </c>
      <c r="AI191" s="16">
        <f>1+$AB$7*COS(AL191)</f>
        <v>0.63162811650278283</v>
      </c>
      <c r="AJ191" s="16">
        <f>SIN(AL191+RADIANS($AB$9))</f>
        <v>-0.99762659785730379</v>
      </c>
      <c r="AK191" s="16">
        <f>$AB$7*SIN(AL191)</f>
        <v>0.30218544648348228</v>
      </c>
      <c r="AL191" s="16">
        <f>2*ATAN(AM191)</f>
        <v>2.4545794357290163</v>
      </c>
      <c r="AM191" s="16">
        <f>SQRT((1+$AB$7)/(1-$AB$7))*TAN(AN191/2)</f>
        <v>2.795738968707234</v>
      </c>
      <c r="AN191" s="115">
        <f>$AU191+$AB$7*SIN(AO191)</f>
        <v>2.0597621386577374</v>
      </c>
      <c r="AO191" s="115">
        <f>$AU191+$AB$7*SIN(AP191)</f>
        <v>2.0597230246172251</v>
      </c>
      <c r="AP191" s="115">
        <f>$AU191+$AB$7*SIN(AQ191)</f>
        <v>2.0598977815308848</v>
      </c>
      <c r="AQ191" s="115">
        <f>$AU191+$AB$7*SIN(AR191)</f>
        <v>2.0591165430198792</v>
      </c>
      <c r="AR191" s="115">
        <f>$AU191+$AB$7*SIN(AS191)</f>
        <v>2.0626001675108858</v>
      </c>
      <c r="AS191" s="115">
        <f>$AU191+$AB$7*SIN(AT191)</f>
        <v>2.046885733380122</v>
      </c>
      <c r="AT191" s="115">
        <f>$AU191+$AB$7*SIN(AU191)</f>
        <v>2.1144735289182455</v>
      </c>
      <c r="AU191" s="115">
        <f>RADIANS($AB$9)+$AB$18*(F191-AB$15)</f>
        <v>1.6391256208650273</v>
      </c>
      <c r="AV191" s="115"/>
      <c r="AX191" s="115"/>
    </row>
    <row r="192" spans="1:50" ht="12.95" customHeight="1">
      <c r="A192" s="38" t="s">
        <v>71</v>
      </c>
      <c r="B192" s="201"/>
      <c r="C192" s="200">
        <v>47894.453000000001</v>
      </c>
      <c r="D192" s="200"/>
      <c r="E192" s="2">
        <f>(C192-C$7)/C$8</f>
        <v>10022.38209642571</v>
      </c>
      <c r="F192" s="28">
        <f>ROUND(2*E192,0)/2</f>
        <v>10022.5</v>
      </c>
      <c r="G192" s="9">
        <f>C192-(C$7+C$8*F192)</f>
        <v>-4.4854999992821831E-2</v>
      </c>
      <c r="I192" s="2">
        <f>G192</f>
        <v>-4.4854999992821831E-2</v>
      </c>
      <c r="O192" s="100">
        <f>D$11+D$12*F192+D$13*F192^2</f>
        <v>-2.5885430657839902E-2</v>
      </c>
      <c r="P192" s="15">
        <f>C192-15018.5</f>
        <v>32875.953000000001</v>
      </c>
      <c r="Q192" s="9">
        <f>SUM(H192,I192)</f>
        <v>-4.4854999992821831E-2</v>
      </c>
      <c r="R192" s="2">
        <f>(O192-H192)^2</f>
        <v>6.7005552034183789E-4</v>
      </c>
      <c r="S192" s="24">
        <v>0.1</v>
      </c>
      <c r="T192" s="9">
        <f>S192*R192</f>
        <v>6.7005552034183786E-5</v>
      </c>
      <c r="Y192" s="137">
        <f>+C192-15018.5</f>
        <v>32875.953000000001</v>
      </c>
      <c r="Z192" s="16">
        <f>F192</f>
        <v>10022.5</v>
      </c>
      <c r="AA192" s="115">
        <f>AB$3+AB$4*Z192+AB$5*Z192^2+AH192</f>
        <v>-3.2921635116700321E-2</v>
      </c>
      <c r="AB192" s="115">
        <f>+G192-AA192</f>
        <v>-1.1933364876121511E-2</v>
      </c>
      <c r="AC192" s="147">
        <f>G192-(AB$3+AB$4*Z192+AB$5*Z192^2)</f>
        <v>-1.896956933498193E-2</v>
      </c>
      <c r="AD192" s="115">
        <f>IF(G192&lt;&gt;"",G192-AH192,9999)</f>
        <v>-3.7818795533961412E-2</v>
      </c>
      <c r="AG192" s="115">
        <f>+(G192-AA192)^2*S192</f>
        <v>1.4240519726665058E-5</v>
      </c>
      <c r="AH192" s="16">
        <f>$AB$6*($AB$11/AI192*AJ192+$AB$12)</f>
        <v>-7.0362044588604183E-3</v>
      </c>
      <c r="AI192" s="16">
        <f>1+$AB$7*COS(AL192)</f>
        <v>0.62779768622373311</v>
      </c>
      <c r="AJ192" s="16">
        <f>SIN(AL192+RADIANS($AB$9))</f>
        <v>-0.99842483890346501</v>
      </c>
      <c r="AK192" s="16">
        <f>$AB$7*SIN(AL192)</f>
        <v>0.29745474653685083</v>
      </c>
      <c r="AL192" s="16">
        <f>2*ATAN(AM192)</f>
        <v>2.4673550242390649</v>
      </c>
      <c r="AM192" s="16">
        <f>SQRT((1+$AB$7)/(1-$AB$7))*TAN(AN192/2)</f>
        <v>2.8530795647733158</v>
      </c>
      <c r="AN192" s="115">
        <f>$AU192+$AB$7*SIN(AO192)</f>
        <v>2.0775994331317182</v>
      </c>
      <c r="AO192" s="115">
        <f>$AU192+$AB$7*SIN(AP192)</f>
        <v>2.0775503131150832</v>
      </c>
      <c r="AP192" s="115">
        <f>$AU192+$AB$7*SIN(AQ192)</f>
        <v>2.0777626872306079</v>
      </c>
      <c r="AQ192" s="115">
        <f>$AU192+$AB$7*SIN(AR192)</f>
        <v>2.0768438870689625</v>
      </c>
      <c r="AR192" s="115">
        <f>$AU192+$AB$7*SIN(AS192)</f>
        <v>2.0808080451321711</v>
      </c>
      <c r="AS192" s="115">
        <f>$AU192+$AB$7*SIN(AT192)</f>
        <v>2.0634966226511651</v>
      </c>
      <c r="AT192" s="115">
        <f>$AU192+$AB$7*SIN(AU192)</f>
        <v>2.1355408255248451</v>
      </c>
      <c r="AU192" s="115">
        <f>RADIANS($AB$9)+$AB$18*(F192-AB$15)</f>
        <v>1.6610189871710825</v>
      </c>
      <c r="AV192" s="115"/>
      <c r="AX192" s="115"/>
    </row>
    <row r="193" spans="1:64" ht="12.95" customHeight="1">
      <c r="A193" s="38" t="s">
        <v>71</v>
      </c>
      <c r="B193" s="201"/>
      <c r="C193" s="200">
        <v>47896.358</v>
      </c>
      <c r="D193" s="200"/>
      <c r="E193" s="2">
        <f>(C193-C$7)/C$8</f>
        <v>10027.389482648954</v>
      </c>
      <c r="F193" s="28">
        <f>ROUND(2*E193,0)/2</f>
        <v>10027.5</v>
      </c>
      <c r="G193" s="9">
        <f>C193-(C$7+C$8*F193)</f>
        <v>-4.2044999994686805E-2</v>
      </c>
      <c r="I193" s="2">
        <f>G193</f>
        <v>-4.2044999994686805E-2</v>
      </c>
      <c r="O193" s="100">
        <f>D$11+D$12*F193+D$13*F193^2</f>
        <v>-2.5889552033134425E-2</v>
      </c>
      <c r="P193" s="15">
        <f>C193-15018.5</f>
        <v>32877.858</v>
      </c>
      <c r="Q193" s="9">
        <f>SUM(H193,I193)</f>
        <v>-4.2044999994686805E-2</v>
      </c>
      <c r="R193" s="2">
        <f>(O193-H193)^2</f>
        <v>6.7026890447637489E-4</v>
      </c>
      <c r="S193" s="24">
        <v>0.1</v>
      </c>
      <c r="T193" s="9">
        <f>S193*R193</f>
        <v>6.7026890447637491E-5</v>
      </c>
      <c r="Y193" s="137">
        <f>+C193-15018.5</f>
        <v>32877.858</v>
      </c>
      <c r="Z193" s="16">
        <f>F193</f>
        <v>10027.5</v>
      </c>
      <c r="AA193" s="115">
        <f>AB$3+AB$4*Z193+AB$5*Z193^2+AH193</f>
        <v>-3.292930272339064E-2</v>
      </c>
      <c r="AB193" s="115">
        <f>+G193-AA193</f>
        <v>-9.1156972712961651E-3</v>
      </c>
      <c r="AC193" s="147">
        <f>G193-(AB$3+AB$4*Z193+AB$5*Z193^2)</f>
        <v>-1.6155447961552379E-2</v>
      </c>
      <c r="AD193" s="115">
        <f>IF(G193&lt;&gt;"",G193-AH193,9999)</f>
        <v>-3.5005249304430594E-2</v>
      </c>
      <c r="AG193" s="115">
        <f>+(G193-AA193)^2*S193</f>
        <v>8.3095936741916359E-6</v>
      </c>
      <c r="AH193" s="16">
        <f>$AB$6*($AB$11/AI193*AJ193+$AB$12)</f>
        <v>-7.0397506902562142E-3</v>
      </c>
      <c r="AI193" s="16">
        <f>1+$AB$7*COS(AL193)</f>
        <v>0.62760412108836094</v>
      </c>
      <c r="AJ193" s="16">
        <f>SIN(AL193+RADIANS($AB$9))</f>
        <v>-0.99846115227813814</v>
      </c>
      <c r="AK193" s="16">
        <f>$AB$7*SIN(AL193)</f>
        <v>0.29721237859035532</v>
      </c>
      <c r="AL193" s="16">
        <f>2*ATAN(AM193)</f>
        <v>2.468006027532696</v>
      </c>
      <c r="AM193" s="16">
        <f>SQRT((1+$AB$7)/(1-$AB$7))*TAN(AN193/2)</f>
        <v>2.85605743593357</v>
      </c>
      <c r="AN193" s="115">
        <f>$AU193+$AB$7*SIN(AO193)</f>
        <v>2.0785112681982132</v>
      </c>
      <c r="AO193" s="115">
        <f>$AU193+$AB$7*SIN(AP193)</f>
        <v>2.0784615890210905</v>
      </c>
      <c r="AP193" s="115">
        <f>$AU193+$AB$7*SIN(AQ193)</f>
        <v>2.0786760284580046</v>
      </c>
      <c r="AQ193" s="115">
        <f>$AU193+$AB$7*SIN(AR193)</f>
        <v>2.0777498113007096</v>
      </c>
      <c r="AR193" s="115">
        <f>$AU193+$AB$7*SIN(AS193)</f>
        <v>2.0817393891800768</v>
      </c>
      <c r="AS193" s="115">
        <f>$AU193+$AB$7*SIN(AT193)</f>
        <v>2.0643451947827813</v>
      </c>
      <c r="AT193" s="115">
        <f>$AU193+$AB$7*SIN(AU193)</f>
        <v>2.1366150650374185</v>
      </c>
      <c r="AU193" s="115">
        <f>RADIANS($AB$9)+$AB$18*(F193-AB$15)</f>
        <v>1.6621417239047265</v>
      </c>
      <c r="AV193" s="115"/>
      <c r="AX193" s="115"/>
    </row>
    <row r="194" spans="1:64" ht="12.95" customHeight="1">
      <c r="A194" s="38" t="s">
        <v>71</v>
      </c>
      <c r="B194" s="201" t="s">
        <v>95</v>
      </c>
      <c r="C194" s="200">
        <v>47929.26</v>
      </c>
      <c r="D194" s="200"/>
      <c r="E194" s="2">
        <f>(C194-C$7)/C$8</f>
        <v>10113.874008379828</v>
      </c>
      <c r="F194" s="28">
        <f>ROUND(2*E194,0)/2</f>
        <v>10114</v>
      </c>
      <c r="G194" s="9">
        <f>C194-(C$7+C$8*F194)</f>
        <v>-4.7931999994034413E-2</v>
      </c>
      <c r="I194" s="2">
        <f>G194</f>
        <v>-4.7931999994034413E-2</v>
      </c>
      <c r="O194" s="100">
        <f>D$11+D$12*F194+D$13*F194^2</f>
        <v>-2.5959929871409534E-2</v>
      </c>
      <c r="P194" s="15">
        <f>C194-15018.5</f>
        <v>32910.76</v>
      </c>
      <c r="Q194" s="9">
        <f>SUM(H194,I194)</f>
        <v>-4.7931999994034413E-2</v>
      </c>
      <c r="R194" s="2">
        <f>(O194-H194)^2</f>
        <v>6.7391795892850106E-4</v>
      </c>
      <c r="S194" s="24">
        <v>0.1</v>
      </c>
      <c r="T194" s="9">
        <f>S194*R194</f>
        <v>6.7391795892850112E-5</v>
      </c>
      <c r="Y194" s="137">
        <f>+C194-15018.5</f>
        <v>32910.76</v>
      </c>
      <c r="Z194" s="16">
        <f>F194</f>
        <v>10114</v>
      </c>
      <c r="AA194" s="115">
        <f>AB$3+AB$4*Z194+AB$5*Z194^2+AH194</f>
        <v>-3.3059935482267037E-2</v>
      </c>
      <c r="AB194" s="115">
        <f>+G194-AA194</f>
        <v>-1.4872064511767376E-2</v>
      </c>
      <c r="AC194" s="147">
        <f>G194-(AB$3+AB$4*Z194+AB$5*Z194^2)</f>
        <v>-2.1972070122624879E-2</v>
      </c>
      <c r="AD194" s="115">
        <f>IF(G194&lt;&gt;"",G194-AH194,9999)</f>
        <v>-4.083199438317691E-2</v>
      </c>
      <c r="AG194" s="115">
        <f>+(G194-AA194)^2*S194</f>
        <v>2.2117830284217063E-5</v>
      </c>
      <c r="AH194" s="16">
        <f>$AB$6*($AB$11/AI194*AJ194+$AB$12)</f>
        <v>-7.1000056108575012E-3</v>
      </c>
      <c r="AI194" s="16">
        <f>1+$AB$7*COS(AL194)</f>
        <v>0.62429888808563172</v>
      </c>
      <c r="AJ194" s="16">
        <f>SIN(AL194+RADIANS($AB$9))</f>
        <v>-0.99901960149794811</v>
      </c>
      <c r="AK194" s="16">
        <f>$AB$7*SIN(AL194)</f>
        <v>0.29302314434872923</v>
      </c>
      <c r="AL194" s="16">
        <f>2*ATAN(AM194)</f>
        <v>2.4792056193092633</v>
      </c>
      <c r="AM194" s="16">
        <f>SQRT((1+$AB$7)/(1-$AB$7))*TAN(AN194/2)</f>
        <v>2.9081691100586005</v>
      </c>
      <c r="AN194" s="115">
        <f>$AU194+$AB$7*SIN(AO194)</f>
        <v>2.0942420777246094</v>
      </c>
      <c r="AO194" s="115">
        <f>$AU194+$AB$7*SIN(AP194)</f>
        <v>2.094181969431232</v>
      </c>
      <c r="AP194" s="115">
        <f>$AU194+$AB$7*SIN(AQ194)</f>
        <v>2.0944343195993023</v>
      </c>
      <c r="AQ194" s="115">
        <f>$AU194+$AB$7*SIN(AR194)</f>
        <v>2.0933741463259348</v>
      </c>
      <c r="AR194" s="115">
        <f>$AU194+$AB$7*SIN(AS194)</f>
        <v>2.0978151376063296</v>
      </c>
      <c r="AS194" s="115">
        <f>$AU194+$AB$7*SIN(AT194)</f>
        <v>2.0789771662773049</v>
      </c>
      <c r="AT194" s="115">
        <f>$AU194+$AB$7*SIN(AU194)</f>
        <v>2.155104789415871</v>
      </c>
      <c r="AU194" s="115">
        <f>RADIANS($AB$9)+$AB$18*(F194-AB$15)</f>
        <v>1.681565069396765</v>
      </c>
      <c r="AV194" s="115"/>
      <c r="AX194" s="115"/>
    </row>
    <row r="195" spans="1:64" ht="12.95" customHeight="1">
      <c r="A195" s="38" t="s">
        <v>72</v>
      </c>
      <c r="B195" s="201" t="s">
        <v>95</v>
      </c>
      <c r="C195" s="200">
        <v>48068.510999999999</v>
      </c>
      <c r="D195" s="200"/>
      <c r="E195" s="2">
        <f>(C195-C$7)/C$8</f>
        <v>10479.902112827849</v>
      </c>
      <c r="F195" s="28">
        <f>ROUND(2*E195,0)/2</f>
        <v>10480</v>
      </c>
      <c r="G195" s="9">
        <f>C195-(C$7+C$8*F195)</f>
        <v>-3.7239999997837003E-2</v>
      </c>
      <c r="I195" s="2">
        <f>G195</f>
        <v>-3.7239999997837003E-2</v>
      </c>
      <c r="O195" s="100">
        <f>D$11+D$12*F195+D$13*F195^2</f>
        <v>-2.6238421796139069E-2</v>
      </c>
      <c r="P195" s="15">
        <f>C195-15018.5</f>
        <v>33050.010999999999</v>
      </c>
      <c r="Q195" s="9">
        <f>SUM(H195,I195)</f>
        <v>-3.7239999997837003E-2</v>
      </c>
      <c r="R195" s="2">
        <f>(O195-H195)^2</f>
        <v>6.8845477835210577E-4</v>
      </c>
      <c r="S195" s="24">
        <v>0.1</v>
      </c>
      <c r="T195" s="9">
        <f>S195*R195</f>
        <v>6.8845477835210577E-5</v>
      </c>
      <c r="Y195" s="137">
        <f>+C195-15018.5</f>
        <v>33050.010999999999</v>
      </c>
      <c r="Z195" s="16">
        <f>F195</f>
        <v>10480</v>
      </c>
      <c r="AA195" s="115">
        <f>AB$3+AB$4*Z195+AB$5*Z195^2+AH195</f>
        <v>-3.3570864795182564E-2</v>
      </c>
      <c r="AB195" s="115">
        <f>+G195-AA195</f>
        <v>-3.6691352026544388E-3</v>
      </c>
      <c r="AC195" s="147">
        <f>G195-(AB$3+AB$4*Z195+AB$5*Z195^2)</f>
        <v>-1.1001578201697934E-2</v>
      </c>
      <c r="AD195" s="115">
        <f>IF(G195&lt;&gt;"",G195-AH195,9999)</f>
        <v>-2.9907556998793508E-2</v>
      </c>
      <c r="AG195" s="115">
        <f>+(G195-AA195)^2*S195</f>
        <v>1.3462553135358031E-6</v>
      </c>
      <c r="AH195" s="16">
        <f>$AB$6*($AB$11/AI195*AJ195+$AB$12)</f>
        <v>-7.3324429990434944E-3</v>
      </c>
      <c r="AI195" s="16">
        <f>1+$AB$7*COS(AL195)</f>
        <v>0.61118292625393378</v>
      </c>
      <c r="AJ195" s="16">
        <f>SIN(AL195+RADIANS($AB$9))</f>
        <v>-0.99999827510249795</v>
      </c>
      <c r="AK195" s="16">
        <f>$AB$7*SIN(AL195)</f>
        <v>0.27538186538197273</v>
      </c>
      <c r="AL195" s="16">
        <f>2*ATAN(AM195)</f>
        <v>2.5253474880670717</v>
      </c>
      <c r="AM195" s="16">
        <f>SQRT((1+$AB$7)/(1-$AB$7))*TAN(AN195/2)</f>
        <v>3.1420980374242102</v>
      </c>
      <c r="AN195" s="115">
        <f>$AU195+$AB$7*SIN(AO195)</f>
        <v>2.1599229144515926</v>
      </c>
      <c r="AO195" s="115">
        <f>$AU195+$AB$7*SIN(AP195)</f>
        <v>2.1598006849934359</v>
      </c>
      <c r="AP195" s="115">
        <f>$AU195+$AB$7*SIN(AQ195)</f>
        <v>2.1602623101649461</v>
      </c>
      <c r="AQ195" s="115">
        <f>$AU195+$AB$7*SIN(AR195)</f>
        <v>2.1585172100035086</v>
      </c>
      <c r="AR195" s="115">
        <f>$AU195+$AB$7*SIN(AS195)</f>
        <v>2.1650905396803113</v>
      </c>
      <c r="AS195" s="115">
        <f>$AU195+$AB$7*SIN(AT195)</f>
        <v>2.1399820915553449</v>
      </c>
      <c r="AT195" s="115">
        <f>$AU195+$AB$7*SIN(AU195)</f>
        <v>2.2313671178392802</v>
      </c>
      <c r="AU195" s="115">
        <f>RADIANS($AB$9)+$AB$18*(F195-AB$15)</f>
        <v>1.7637493982994952</v>
      </c>
      <c r="AV195" s="115"/>
      <c r="AX195" s="115"/>
    </row>
    <row r="196" spans="1:64" ht="12.95" customHeight="1">
      <c r="A196" s="38" t="s">
        <v>73</v>
      </c>
      <c r="B196" s="201" t="s">
        <v>95</v>
      </c>
      <c r="C196" s="200">
        <v>48084.487999999998</v>
      </c>
      <c r="D196" s="200"/>
      <c r="E196" s="2">
        <f>(C196-C$7)/C$8</f>
        <v>10521.898443373166</v>
      </c>
      <c r="F196" s="28">
        <f>ROUND(2*E196,0)/2</f>
        <v>10522</v>
      </c>
      <c r="G196" s="9">
        <f>C196-(C$7+C$8*F196)</f>
        <v>-3.8635999997495674E-2</v>
      </c>
      <c r="I196" s="2">
        <f>G196</f>
        <v>-3.8635999997495674E-2</v>
      </c>
      <c r="O196" s="100">
        <f>D$11+D$12*F196+D$13*F196^2</f>
        <v>-2.6268383788798911E-2</v>
      </c>
      <c r="P196" s="15">
        <f>C196-15018.5</f>
        <v>33065.987999999998</v>
      </c>
      <c r="Q196" s="9">
        <f>SUM(H196,I196)</f>
        <v>-3.8635999997495674E-2</v>
      </c>
      <c r="R196" s="2">
        <f>(O196-H196)^2</f>
        <v>6.9002798687563347E-4</v>
      </c>
      <c r="S196" s="24">
        <v>0.1</v>
      </c>
      <c r="T196" s="9">
        <f>S196*R196</f>
        <v>6.9002798687563353E-5</v>
      </c>
      <c r="Y196" s="137">
        <f>+C196-15018.5</f>
        <v>33065.987999999998</v>
      </c>
      <c r="Z196" s="16">
        <f>F196</f>
        <v>10522</v>
      </c>
      <c r="AA196" s="115">
        <f>AB$3+AB$4*Z196+AB$5*Z196^2+AH196</f>
        <v>-3.3625213573654548E-2</v>
      </c>
      <c r="AB196" s="115">
        <f>+G196-AA196</f>
        <v>-5.0107864238411251E-3</v>
      </c>
      <c r="AC196" s="147">
        <f>G196-(AB$3+AB$4*Z196+AB$5*Z196^2)</f>
        <v>-1.2367616208696763E-2</v>
      </c>
      <c r="AD196" s="115">
        <f>IF(G196&lt;&gt;"",G196-AH196,9999)</f>
        <v>-3.1279170212640039E-2</v>
      </c>
      <c r="AG196" s="115">
        <f>+(G196-AA196)^2*S196</f>
        <v>2.510798058535053E-6</v>
      </c>
      <c r="AH196" s="16">
        <f>$AB$6*($AB$11/AI196*AJ196+$AB$12)</f>
        <v>-7.3568297848556367E-3</v>
      </c>
      <c r="AI196" s="16">
        <f>1+$AB$7*COS(AL196)</f>
        <v>0.60976352334448258</v>
      </c>
      <c r="AJ196" s="16">
        <f>SIN(AL196+RADIANS($AB$9))</f>
        <v>-0.99997528552786885</v>
      </c>
      <c r="AK196" s="16">
        <f>$AB$7*SIN(AL196)</f>
        <v>0.27336675164547103</v>
      </c>
      <c r="AL196" s="16">
        <f>2*ATAN(AM196)</f>
        <v>2.530520712016517</v>
      </c>
      <c r="AM196" s="16">
        <f>SQRT((1+$AB$7)/(1-$AB$7))*TAN(AN196/2)</f>
        <v>3.1704522091713012</v>
      </c>
      <c r="AN196" s="115">
        <f>$AU196+$AB$7*SIN(AO196)</f>
        <v>2.1673733440948046</v>
      </c>
      <c r="AO196" s="115">
        <f>$AU196+$AB$7*SIN(AP196)</f>
        <v>2.1672418949323111</v>
      </c>
      <c r="AP196" s="115">
        <f>$AU196+$AB$7*SIN(AQ196)</f>
        <v>2.1677328775180977</v>
      </c>
      <c r="AQ196" s="115">
        <f>$AU196+$AB$7*SIN(AR196)</f>
        <v>2.1658971653409433</v>
      </c>
      <c r="AR196" s="115">
        <f>$AU196+$AB$7*SIN(AS196)</f>
        <v>2.1727354425119612</v>
      </c>
      <c r="AS196" s="115">
        <f>$AU196+$AB$7*SIN(AT196)</f>
        <v>2.1469002797301742</v>
      </c>
      <c r="AT196" s="115">
        <f>$AU196+$AB$7*SIN(AU196)</f>
        <v>2.2399156615920472</v>
      </c>
      <c r="AU196" s="115">
        <f>RADIANS($AB$9)+$AB$18*(F196-AB$15)</f>
        <v>1.7731803868621037</v>
      </c>
      <c r="AV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</row>
    <row r="197" spans="1:64" ht="12.95" customHeight="1">
      <c r="A197" s="38" t="s">
        <v>73</v>
      </c>
      <c r="B197" s="201"/>
      <c r="C197" s="200">
        <v>48085.43</v>
      </c>
      <c r="D197" s="200"/>
      <c r="E197" s="2">
        <f>(C197-C$7)/C$8</f>
        <v>10524.374536718211</v>
      </c>
      <c r="F197" s="28">
        <f>ROUND(2*E197,0)/2</f>
        <v>10524.5</v>
      </c>
      <c r="G197" s="9">
        <f>C197-(C$7+C$8*F197)</f>
        <v>-4.7730999998748302E-2</v>
      </c>
      <c r="I197" s="2">
        <f>G197</f>
        <v>-4.7730999998748302E-2</v>
      </c>
      <c r="O197" s="100">
        <f>D$11+D$12*F197+D$13*F197^2</f>
        <v>-2.6270154281721109E-2</v>
      </c>
      <c r="P197" s="15">
        <f>C197-15018.5</f>
        <v>33066.93</v>
      </c>
      <c r="Q197" s="9">
        <f>SUM(H197,I197)</f>
        <v>-4.7730999998748302E-2</v>
      </c>
      <c r="R197" s="2">
        <f>(O197-H197)^2</f>
        <v>6.9012100598542985E-4</v>
      </c>
      <c r="S197" s="24">
        <v>0.1</v>
      </c>
      <c r="T197" s="9">
        <f>S197*R197</f>
        <v>6.9012100598542987E-5</v>
      </c>
      <c r="Y197" s="137">
        <f>+C197-15018.5</f>
        <v>33066.93</v>
      </c>
      <c r="Z197" s="16">
        <f>F197</f>
        <v>10524.5</v>
      </c>
      <c r="AA197" s="115">
        <f>AB$3+AB$4*Z197+AB$5*Z197^2+AH197</f>
        <v>-3.362842104391664E-2</v>
      </c>
      <c r="AB197" s="115">
        <f>+G197-AA197</f>
        <v>-1.4102578954831663E-2</v>
      </c>
      <c r="AC197" s="147">
        <f>G197-(AB$3+AB$4*Z197+AB$5*Z197^2)</f>
        <v>-2.1460845717027194E-2</v>
      </c>
      <c r="AD197" s="115">
        <f>IF(G197&lt;&gt;"",G197-AH197,9999)</f>
        <v>-4.0372733236552771E-2</v>
      </c>
      <c r="AG197" s="115">
        <f>+(G197-AA197)^2*S197</f>
        <v>1.9888273317726091E-5</v>
      </c>
      <c r="AH197" s="16">
        <f>$AB$6*($AB$11/AI197*AJ197+$AB$12)</f>
        <v>-7.3582667621955294E-3</v>
      </c>
      <c r="AI197" s="16">
        <f>1+$AB$7*COS(AL197)</f>
        <v>0.60967956992050321</v>
      </c>
      <c r="AJ197" s="16">
        <f>SIN(AL197+RADIANS($AB$9))</f>
        <v>-0.99997307873733321</v>
      </c>
      <c r="AK197" s="16">
        <f>$AB$7*SIN(AL197)</f>
        <v>0.27324686728353437</v>
      </c>
      <c r="AL197" s="16">
        <f>2*ATAN(AM197)</f>
        <v>2.5308278884951556</v>
      </c>
      <c r="AM197" s="16">
        <f>SQRT((1+$AB$7)/(1-$AB$7))*TAN(AN197/2)</f>
        <v>3.172150457604082</v>
      </c>
      <c r="AN197" s="115">
        <f>$AU197+$AB$7*SIN(AO197)</f>
        <v>2.1678162814041455</v>
      </c>
      <c r="AO197" s="115">
        <f>$AU197+$AB$7*SIN(AP197)</f>
        <v>2.1676842687457767</v>
      </c>
      <c r="AP197" s="115">
        <f>$AU197+$AB$7*SIN(AQ197)</f>
        <v>2.1681770345722136</v>
      </c>
      <c r="AQ197" s="115">
        <f>$AU197+$AB$7*SIN(AR197)</f>
        <v>2.1663358531233272</v>
      </c>
      <c r="AR197" s="115">
        <f>$AU197+$AB$7*SIN(AS197)</f>
        <v>2.1731900159196424</v>
      </c>
      <c r="AS197" s="115">
        <f>$AU197+$AB$7*SIN(AT197)</f>
        <v>2.1473116009944873</v>
      </c>
      <c r="AT197" s="115">
        <f>$AU197+$AB$7*SIN(AU197)</f>
        <v>2.2404231936462917</v>
      </c>
      <c r="AU197" s="115">
        <f>RADIANS($AB$9)+$AB$18*(F197-AB$15)</f>
        <v>1.7737417552289254</v>
      </c>
      <c r="AV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</row>
    <row r="198" spans="1:64" ht="12.95" customHeight="1">
      <c r="A198" s="38" t="s">
        <v>73</v>
      </c>
      <c r="B198" s="201" t="s">
        <v>95</v>
      </c>
      <c r="C198" s="200">
        <v>48089.444000000003</v>
      </c>
      <c r="D198" s="200"/>
      <c r="E198" s="2">
        <f>(C198-C$7)/C$8</f>
        <v>10534.92553320122</v>
      </c>
      <c r="F198" s="28">
        <f>ROUND(2*E198,0)/2</f>
        <v>10535</v>
      </c>
      <c r="G198" s="9">
        <f>C198-(C$7+C$8*F198)</f>
        <v>-2.8329999993729871E-2</v>
      </c>
      <c r="I198" s="2">
        <f>G198</f>
        <v>-2.8329999993729871E-2</v>
      </c>
      <c r="O198" s="100">
        <f>D$11+D$12*F198+D$13*F198^2</f>
        <v>-2.627757445171135E-2</v>
      </c>
      <c r="P198" s="15">
        <f>C198-15018.5</f>
        <v>33070.944000000003</v>
      </c>
      <c r="Q198" s="9">
        <f>SUM(H198,I198)</f>
        <v>-2.8329999993729871E-2</v>
      </c>
      <c r="R198" s="2">
        <f>(O198-H198)^2</f>
        <v>6.9051091906523307E-4</v>
      </c>
      <c r="S198" s="24">
        <v>0.1</v>
      </c>
      <c r="T198" s="9">
        <f>S198*R198</f>
        <v>6.9051091906523313E-5</v>
      </c>
      <c r="Y198" s="137">
        <f>+C198-15018.5</f>
        <v>33070.944000000003</v>
      </c>
      <c r="Z198" s="16">
        <f>F198</f>
        <v>10535</v>
      </c>
      <c r="AA198" s="115">
        <f>AB$3+AB$4*Z198+AB$5*Z198^2+AH198</f>
        <v>-3.3641858620472594E-2</v>
      </c>
      <c r="AB198" s="115">
        <f>+G198-AA198</f>
        <v>5.3118586267427229E-3</v>
      </c>
      <c r="AC198" s="147">
        <f>G198-(AB$3+AB$4*Z198+AB$5*Z198^2)</f>
        <v>-2.0524255420185204E-3</v>
      </c>
      <c r="AD198" s="115">
        <f>IF(G198&lt;&gt;"",G198-AH198,9999)</f>
        <v>-2.0965715824968624E-2</v>
      </c>
      <c r="AG198" s="115">
        <f>+(G198-AA198)^2*S198</f>
        <v>2.821584207050109E-6</v>
      </c>
      <c r="AH198" s="16">
        <f>$AB$6*($AB$11/AI198*AJ198+$AB$12)</f>
        <v>-7.3642841687612459E-3</v>
      </c>
      <c r="AI198" s="16">
        <f>1+$AB$7*COS(AL198)</f>
        <v>0.60932761838633887</v>
      </c>
      <c r="AJ198" s="16">
        <f>SIN(AL198+RADIANS($AB$9))</f>
        <v>-0.99996278779084435</v>
      </c>
      <c r="AK198" s="16">
        <f>$AB$7*SIN(AL198)</f>
        <v>0.27274343046537108</v>
      </c>
      <c r="AL198" s="16">
        <f>2*ATAN(AM198)</f>
        <v>2.5321171109845197</v>
      </c>
      <c r="AM198" s="16">
        <f>SQRT((1+$AB$7)/(1-$AB$7))*TAN(AN198/2)</f>
        <v>3.1792961067731587</v>
      </c>
      <c r="AN198" s="115">
        <f>$AU198+$AB$7*SIN(AO198)</f>
        <v>2.1696759583099814</v>
      </c>
      <c r="AO198" s="115">
        <f>$AU198+$AB$7*SIN(AP198)</f>
        <v>2.1695415607610755</v>
      </c>
      <c r="AP198" s="115">
        <f>$AU198+$AB$7*SIN(AQ198)</f>
        <v>2.1700418602052856</v>
      </c>
      <c r="AQ198" s="115">
        <f>$AU198+$AB$7*SIN(AR198)</f>
        <v>2.1681776154750518</v>
      </c>
      <c r="AR198" s="115">
        <f>$AU198+$AB$7*SIN(AS198)</f>
        <v>2.1750986359861848</v>
      </c>
      <c r="AS198" s="115">
        <f>$AU198+$AB$7*SIN(AT198)</f>
        <v>2.1490385761145019</v>
      </c>
      <c r="AT198" s="115">
        <f>$AU198+$AB$7*SIN(AU198)</f>
        <v>2.2425532224966576</v>
      </c>
      <c r="AU198" s="115">
        <f>RADIANS($AB$9)+$AB$18*(F198-AB$15)</f>
        <v>1.7760995023695776</v>
      </c>
      <c r="AV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</row>
    <row r="199" spans="1:64" ht="12.95" customHeight="1">
      <c r="A199" s="38" t="s">
        <v>73</v>
      </c>
      <c r="B199" s="201" t="s">
        <v>95</v>
      </c>
      <c r="C199" s="200">
        <v>48108.455000000002</v>
      </c>
      <c r="D199" s="200"/>
      <c r="E199" s="2">
        <f>(C199-C$7)/C$8</f>
        <v>10584.896882014953</v>
      </c>
      <c r="F199" s="28">
        <f>ROUND(2*E199,0)/2</f>
        <v>10585</v>
      </c>
      <c r="G199" s="9">
        <f>C199-(C$7+C$8*F199)</f>
        <v>-3.9229999994859099E-2</v>
      </c>
      <c r="I199" s="2">
        <f>G199</f>
        <v>-3.9229999994859099E-2</v>
      </c>
      <c r="O199" s="100">
        <f>D$11+D$12*F199+D$13*F199^2</f>
        <v>-2.6312556225613529E-2</v>
      </c>
      <c r="P199" s="15">
        <f>C199-15018.5</f>
        <v>33089.955000000002</v>
      </c>
      <c r="Q199" s="9">
        <f>SUM(H199,I199)</f>
        <v>-3.9229999994859099E-2</v>
      </c>
      <c r="R199" s="2">
        <f>(O199-H199)^2</f>
        <v>6.9235061512607323E-4</v>
      </c>
      <c r="S199" s="24">
        <v>0.1</v>
      </c>
      <c r="T199" s="9">
        <f>S199*R199</f>
        <v>6.9235061512607328E-5</v>
      </c>
      <c r="Y199" s="137">
        <f>+C199-15018.5</f>
        <v>33089.955000000002</v>
      </c>
      <c r="Z199" s="16">
        <f>F199</f>
        <v>10585</v>
      </c>
      <c r="AA199" s="115">
        <f>AB$3+AB$4*Z199+AB$5*Z199^2+AH199</f>
        <v>-3.3705098982852566E-2</v>
      </c>
      <c r="AB199" s="115">
        <f>+G199-AA199</f>
        <v>-5.5249010120065334E-3</v>
      </c>
      <c r="AC199" s="147">
        <f>G199-(AB$3+AB$4*Z199+AB$5*Z199^2)</f>
        <v>-1.2917443769245571E-2</v>
      </c>
      <c r="AD199" s="115">
        <f>IF(G199&lt;&gt;"",G199-AH199,9999)</f>
        <v>-3.1837457237620062E-2</v>
      </c>
      <c r="AG199" s="115">
        <f>+(G199-AA199)^2*S199</f>
        <v>3.0524531192470819E-6</v>
      </c>
      <c r="AH199" s="16">
        <f>$AB$6*($AB$11/AI199*AJ199+$AB$12)</f>
        <v>-7.3925427572390373E-3</v>
      </c>
      <c r="AI199" s="16">
        <f>1+$AB$7*COS(AL199)</f>
        <v>0.60766604146507341</v>
      </c>
      <c r="AJ199" s="16">
        <f>SIN(AL199+RADIANS($AB$9))</f>
        <v>-0.99989128079375633</v>
      </c>
      <c r="AK199" s="16">
        <f>$AB$7*SIN(AL199)</f>
        <v>0.27034783816043967</v>
      </c>
      <c r="AL199" s="16">
        <f>2*ATAN(AM199)</f>
        <v>2.5382360520647076</v>
      </c>
      <c r="AM199" s="16">
        <f>SQRT((1+$AB$7)/(1-$AB$7))*TAN(AN199/2)</f>
        <v>3.2136143919604208</v>
      </c>
      <c r="AN199" s="115">
        <f>$AU199+$AB$7*SIN(AO199)</f>
        <v>2.1785170305343242</v>
      </c>
      <c r="AO199" s="115">
        <f>$AU199+$AB$7*SIN(AP199)</f>
        <v>2.178370868769564</v>
      </c>
      <c r="AP199" s="115">
        <f>$AU199+$AB$7*SIN(AQ199)</f>
        <v>2.1789080202091604</v>
      </c>
      <c r="AQ199" s="115">
        <f>$AU199+$AB$7*SIN(AR199)</f>
        <v>2.1769319187087044</v>
      </c>
      <c r="AR199" s="115">
        <f>$AU199+$AB$7*SIN(AS199)</f>
        <v>2.1841742935806314</v>
      </c>
      <c r="AS199" s="115">
        <f>$AU199+$AB$7*SIN(AT199)</f>
        <v>2.1572497795026404</v>
      </c>
      <c r="AT199" s="115">
        <f>$AU199+$AB$7*SIN(AU199)</f>
        <v>2.2526606662913506</v>
      </c>
      <c r="AU199" s="115">
        <f>RADIANS($AB$9)+$AB$18*(F199-AB$15)</f>
        <v>1.7873268697060161</v>
      </c>
      <c r="AV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</row>
    <row r="200" spans="1:64" ht="12.95" customHeight="1">
      <c r="A200" s="38" t="s">
        <v>73</v>
      </c>
      <c r="B200" s="201"/>
      <c r="C200" s="200">
        <v>48112.453000000001</v>
      </c>
      <c r="D200" s="200"/>
      <c r="E200" s="2">
        <f>(C200-C$7)/C$8</f>
        <v>10595.405821710776</v>
      </c>
      <c r="F200" s="28">
        <f>ROUND(2*E200,0)/2</f>
        <v>10595.5</v>
      </c>
      <c r="G200" s="9">
        <f>C200-(C$7+C$8*F200)</f>
        <v>-3.5828999993100297E-2</v>
      </c>
      <c r="I200" s="2">
        <f>G200</f>
        <v>-3.5828999993100297E-2</v>
      </c>
      <c r="O200" s="100">
        <f>D$11+D$12*F200+D$13*F200^2</f>
        <v>-2.6319828400662198E-2</v>
      </c>
      <c r="P200" s="15">
        <f>C200-15018.5</f>
        <v>33093.953000000001</v>
      </c>
      <c r="Q200" s="9">
        <f>SUM(H200,I200)</f>
        <v>-3.5828999993100297E-2</v>
      </c>
      <c r="R200" s="2">
        <f>(O200-H200)^2</f>
        <v>6.9273336704030446E-4</v>
      </c>
      <c r="S200" s="24">
        <v>0.1</v>
      </c>
      <c r="T200" s="9">
        <f>S200*R200</f>
        <v>6.9273336704030446E-5</v>
      </c>
      <c r="Y200" s="137">
        <f>+C200-15018.5</f>
        <v>33093.953000000001</v>
      </c>
      <c r="Z200" s="16">
        <f>F200</f>
        <v>10595.5</v>
      </c>
      <c r="AA200" s="115">
        <f>AB$3+AB$4*Z200+AB$5*Z200^2+AH200</f>
        <v>-3.3718222574873981E-2</v>
      </c>
      <c r="AB200" s="115">
        <f>+G200-AA200</f>
        <v>-2.1107774182263159E-3</v>
      </c>
      <c r="AC200" s="147">
        <f>G200-(AB$3+AB$4*Z200+AB$5*Z200^2)</f>
        <v>-9.5091715924380989E-3</v>
      </c>
      <c r="AD200" s="115">
        <f>IF(G200&lt;&gt;"",G200-AH200,9999)</f>
        <v>-2.843060581888851E-2</v>
      </c>
      <c r="AG200" s="115">
        <f>+(G200-AA200)^2*S200</f>
        <v>4.4553813092941516E-7</v>
      </c>
      <c r="AH200" s="16">
        <f>$AB$6*($AB$11/AI200*AJ200+$AB$12)</f>
        <v>-7.3983941742117856E-3</v>
      </c>
      <c r="AI200" s="16">
        <f>1+$AB$7*COS(AL200)</f>
        <v>0.60732011071470338</v>
      </c>
      <c r="AJ200" s="16">
        <f>SIN(AL200+RADIANS($AB$9))</f>
        <v>-0.99987157529193782</v>
      </c>
      <c r="AK200" s="16">
        <f>$AB$7*SIN(AL200)</f>
        <v>0.26984512811721462</v>
      </c>
      <c r="AL200" s="16">
        <f>2*ATAN(AM200)</f>
        <v>2.5395168192152537</v>
      </c>
      <c r="AM200" s="16">
        <f>SQRT((1+$AB$7)/(1-$AB$7))*TAN(AN200/2)</f>
        <v>3.2208831797793671</v>
      </c>
      <c r="AN200" s="115">
        <f>$AU200+$AB$7*SIN(AO200)</f>
        <v>2.1803706250816481</v>
      </c>
      <c r="AO200" s="115">
        <f>$AU200+$AB$7*SIN(AP200)</f>
        <v>2.1802219062941064</v>
      </c>
      <c r="AP200" s="115">
        <f>$AU200+$AB$7*SIN(AQ200)</f>
        <v>2.1807670024397825</v>
      </c>
      <c r="AQ200" s="115">
        <f>$AU200+$AB$7*SIN(AR200)</f>
        <v>2.1787669880353087</v>
      </c>
      <c r="AR200" s="115">
        <f>$AU200+$AB$7*SIN(AS200)</f>
        <v>2.1860774558511742</v>
      </c>
      <c r="AS200" s="115">
        <f>$AU200+$AB$7*SIN(AT200)</f>
        <v>2.1589715655794977</v>
      </c>
      <c r="AT200" s="115">
        <f>$AU200+$AB$7*SIN(AU200)</f>
        <v>2.2547757723243365</v>
      </c>
      <c r="AU200" s="115">
        <f>RADIANS($AB$9)+$AB$18*(F200-AB$15)</f>
        <v>1.7896846168466682</v>
      </c>
      <c r="AV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</row>
    <row r="201" spans="1:64" ht="12.95" customHeight="1">
      <c r="A201" s="38" t="s">
        <v>73</v>
      </c>
      <c r="B201" s="201"/>
      <c r="C201" s="200">
        <v>48123.451000000001</v>
      </c>
      <c r="D201" s="200"/>
      <c r="E201" s="2">
        <f>(C201-C$7)/C$8</f>
        <v>10624.314605796486</v>
      </c>
      <c r="F201" s="28">
        <f>ROUND(2*E201,0)/2</f>
        <v>10624.5</v>
      </c>
      <c r="O201" s="100">
        <f>D$11+D$12*F201+D$13*F201^2</f>
        <v>-2.6339780021315651E-2</v>
      </c>
      <c r="P201" s="15">
        <f>C201-15018.5</f>
        <v>33104.951000000001</v>
      </c>
      <c r="Q201" s="9">
        <f>SUM(H201,I201)</f>
        <v>0</v>
      </c>
      <c r="S201" s="24"/>
      <c r="T201" s="9">
        <f>S201*R201</f>
        <v>0</v>
      </c>
      <c r="U201" s="9">
        <f>C201-(C$7+C$8*F201)</f>
        <v>-7.0530999997572508E-2</v>
      </c>
      <c r="Y201" s="137">
        <f>+C201-15018.5</f>
        <v>33104.951000000001</v>
      </c>
      <c r="Z201" s="16">
        <f>F201</f>
        <v>10624.5</v>
      </c>
      <c r="AA201" s="115">
        <f>AB$3+AB$4*Z201+AB$5*Z201^2+AH201</f>
        <v>-3.3754186277707598E-2</v>
      </c>
      <c r="AB201" s="115">
        <f>+G201-AA201</f>
        <v>3.3754186277707598E-2</v>
      </c>
      <c r="AC201" s="147"/>
      <c r="AD201" s="115">
        <f>IF(G201&lt;&gt;"",G201-AH201,9999)</f>
        <v>9999</v>
      </c>
      <c r="AG201" s="115">
        <f>+(G201-AA201)^2*S201</f>
        <v>0</v>
      </c>
      <c r="AH201" s="16">
        <f>$AB$6*($AB$11/AI201*AJ201+$AB$12)</f>
        <v>-7.414406256391946E-3</v>
      </c>
      <c r="AI201" s="16">
        <f>1+$AB$7*COS(AL201)</f>
        <v>0.60637004840921327</v>
      </c>
      <c r="AJ201" s="16">
        <f>SIN(AL201+RADIANS($AB$9))</f>
        <v>-0.99980877705091753</v>
      </c>
      <c r="AK201" s="16">
        <f>$AB$7*SIN(AL201)</f>
        <v>0.26845735197297854</v>
      </c>
      <c r="AL201" s="16">
        <f>2*ATAN(AM201)</f>
        <v>2.5430466610947358</v>
      </c>
      <c r="AM201" s="16">
        <f>SQRT((1+$AB$7)/(1-$AB$7))*TAN(AN201/2)</f>
        <v>3.2410723349875465</v>
      </c>
      <c r="AN201" s="115">
        <f>$AU201+$AB$7*SIN(AO201)</f>
        <v>2.1854846594551756</v>
      </c>
      <c r="AO201" s="115">
        <f>$AU201+$AB$7*SIN(AP201)</f>
        <v>2.1853287203031231</v>
      </c>
      <c r="AP201" s="115">
        <f>$AU201+$AB$7*SIN(AQ201)</f>
        <v>2.1858961309151042</v>
      </c>
      <c r="AQ201" s="115">
        <f>$AU201+$AB$7*SIN(AR201)</f>
        <v>2.1838293174496419</v>
      </c>
      <c r="AR201" s="115">
        <f>$AU201+$AB$7*SIN(AS201)</f>
        <v>2.1913289068733182</v>
      </c>
      <c r="AS201" s="115">
        <f>$AU201+$AB$7*SIN(AT201)</f>
        <v>2.1637224722670014</v>
      </c>
      <c r="AT201" s="115">
        <f>$AU201+$AB$7*SIN(AU201)</f>
        <v>2.2606040665920895</v>
      </c>
      <c r="AU201" s="115">
        <f>RADIANS($AB$9)+$AB$18*(F201-AB$15)</f>
        <v>1.7961964899018026</v>
      </c>
      <c r="AV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</row>
    <row r="202" spans="1:64" ht="12.95" customHeight="1">
      <c r="A202" s="38" t="s">
        <v>73</v>
      </c>
      <c r="B202" s="201"/>
      <c r="C202" s="200">
        <v>48123.519999999997</v>
      </c>
      <c r="D202" s="200"/>
      <c r="E202" s="2">
        <f>(C202-C$7)/C$8</f>
        <v>10624.495975691176</v>
      </c>
      <c r="F202" s="28">
        <f>ROUND(2*E202,0)/2</f>
        <v>10624.5</v>
      </c>
      <c r="O202" s="100">
        <f>D$11+D$12*F202+D$13*F202^2</f>
        <v>-2.6339780021315651E-2</v>
      </c>
      <c r="P202" s="15">
        <f>C202-15018.5</f>
        <v>33105.019999999997</v>
      </c>
      <c r="Q202" s="9">
        <f>SUM(H202,I202)</f>
        <v>0</v>
      </c>
      <c r="S202" s="24"/>
      <c r="T202" s="9">
        <f>S202*R202</f>
        <v>0</v>
      </c>
      <c r="U202" s="9">
        <f>C202-(C$7+C$8*F202)</f>
        <v>-1.5310000017052516E-3</v>
      </c>
      <c r="Y202" s="137">
        <f>+C202-15018.5</f>
        <v>33105.019999999997</v>
      </c>
      <c r="Z202" s="16">
        <f>F202</f>
        <v>10624.5</v>
      </c>
      <c r="AA202" s="115">
        <f>AB$3+AB$4*Z202+AB$5*Z202^2+AH202</f>
        <v>-3.3754186277707598E-2</v>
      </c>
      <c r="AB202" s="115">
        <f>+G202-AA202</f>
        <v>3.3754186277707598E-2</v>
      </c>
      <c r="AC202" s="147"/>
      <c r="AD202" s="115">
        <f>IF(G202&lt;&gt;"",G202-AH202,9999)</f>
        <v>9999</v>
      </c>
      <c r="AG202" s="115">
        <f>+(G202-AA202)^2*S202</f>
        <v>0</v>
      </c>
      <c r="AH202" s="16">
        <f>$AB$6*($AB$11/AI202*AJ202+$AB$12)</f>
        <v>-7.414406256391946E-3</v>
      </c>
      <c r="AI202" s="16">
        <f>1+$AB$7*COS(AL202)</f>
        <v>0.60637004840921327</v>
      </c>
      <c r="AJ202" s="16">
        <f>SIN(AL202+RADIANS($AB$9))</f>
        <v>-0.99980877705091753</v>
      </c>
      <c r="AK202" s="16">
        <f>$AB$7*SIN(AL202)</f>
        <v>0.26845735197297854</v>
      </c>
      <c r="AL202" s="16">
        <f>2*ATAN(AM202)</f>
        <v>2.5430466610947358</v>
      </c>
      <c r="AM202" s="16">
        <f>SQRT((1+$AB$7)/(1-$AB$7))*TAN(AN202/2)</f>
        <v>3.2410723349875465</v>
      </c>
      <c r="AN202" s="115">
        <f>$AU202+$AB$7*SIN(AO202)</f>
        <v>2.1854846594551756</v>
      </c>
      <c r="AO202" s="115">
        <f>$AU202+$AB$7*SIN(AP202)</f>
        <v>2.1853287203031231</v>
      </c>
      <c r="AP202" s="115">
        <f>$AU202+$AB$7*SIN(AQ202)</f>
        <v>2.1858961309151042</v>
      </c>
      <c r="AQ202" s="115">
        <f>$AU202+$AB$7*SIN(AR202)</f>
        <v>2.1838293174496419</v>
      </c>
      <c r="AR202" s="115">
        <f>$AU202+$AB$7*SIN(AS202)</f>
        <v>2.1913289068733182</v>
      </c>
      <c r="AS202" s="115">
        <f>$AU202+$AB$7*SIN(AT202)</f>
        <v>2.1637224722670014</v>
      </c>
      <c r="AT202" s="115">
        <f>$AU202+$AB$7*SIN(AU202)</f>
        <v>2.2606040665920895</v>
      </c>
      <c r="AU202" s="115">
        <f>RADIANS($AB$9)+$AB$18*(F202-AB$15)</f>
        <v>1.7961964899018026</v>
      </c>
      <c r="AV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</row>
    <row r="203" spans="1:64" ht="12.95" customHeight="1">
      <c r="A203" s="38" t="s">
        <v>73</v>
      </c>
      <c r="B203" s="201"/>
      <c r="C203" s="200">
        <v>48125.383999999998</v>
      </c>
      <c r="D203" s="200"/>
      <c r="E203" s="2">
        <f>(C203-C$7)/C$8</f>
        <v>10629.395591397286</v>
      </c>
      <c r="F203" s="28">
        <f>ROUND(2*E203,0)/2</f>
        <v>10629.5</v>
      </c>
      <c r="G203" s="9">
        <f>C203-(C$7+C$8*F203)</f>
        <v>-3.9721000001009088E-2</v>
      </c>
      <c r="I203" s="2">
        <f>G203</f>
        <v>-3.9721000001009088E-2</v>
      </c>
      <c r="O203" s="100">
        <f>D$11+D$12*F203+D$13*F203^2</f>
        <v>-2.6343200153360839E-2</v>
      </c>
      <c r="P203" s="15">
        <f>C203-15018.5</f>
        <v>33106.883999999998</v>
      </c>
      <c r="Q203" s="9">
        <f>SUM(H203,I203)</f>
        <v>-3.9721000001009088E-2</v>
      </c>
      <c r="R203" s="2">
        <f>(O203-H203)^2</f>
        <v>6.9396419432003048E-4</v>
      </c>
      <c r="S203" s="24">
        <v>0.1</v>
      </c>
      <c r="T203" s="9">
        <f>S203*R203</f>
        <v>6.9396419432003056E-5</v>
      </c>
      <c r="Y203" s="137">
        <f>+C203-15018.5</f>
        <v>33106.883999999998</v>
      </c>
      <c r="Z203" s="16">
        <f>F203</f>
        <v>10629.5</v>
      </c>
      <c r="AA203" s="115">
        <f>AB$3+AB$4*Z203+AB$5*Z203^2+AH203</f>
        <v>-3.3760345040695382E-2</v>
      </c>
      <c r="AB203" s="115">
        <f>+G203-AA203</f>
        <v>-5.9606549603137063E-3</v>
      </c>
      <c r="AC203" s="147">
        <f>G203-(AB$3+AB$4*Z203+AB$5*Z203^2)</f>
        <v>-1.3377799847648249E-2</v>
      </c>
      <c r="AD203" s="115">
        <f>IF(G203&lt;&gt;"",G203-AH203,9999)</f>
        <v>-3.2303855113674548E-2</v>
      </c>
      <c r="AG203" s="115">
        <f>+(G203-AA203)^2*S203</f>
        <v>3.5529407555912392E-6</v>
      </c>
      <c r="AH203" s="16">
        <f>$AB$6*($AB$11/AI203*AJ203+$AB$12)</f>
        <v>-7.4171448873345414E-3</v>
      </c>
      <c r="AI203" s="16">
        <f>1+$AB$7*COS(AL203)</f>
        <v>0.60620703755571725</v>
      </c>
      <c r="AJ203" s="16">
        <f>SIN(AL203+RADIANS($AB$9))</f>
        <v>-0.99979671304708373</v>
      </c>
      <c r="AK203" s="16">
        <f>$AB$7*SIN(AL203)</f>
        <v>0.26821817862901193</v>
      </c>
      <c r="AL203" s="16">
        <f>2*ATAN(AM203)</f>
        <v>2.5436541449064163</v>
      </c>
      <c r="AM203" s="16">
        <f>SQRT((1+$AB$7)/(1-$AB$7))*TAN(AN203/2)</f>
        <v>3.2445701924656944</v>
      </c>
      <c r="AN203" s="115">
        <f>$AU203+$AB$7*SIN(AO203)</f>
        <v>2.1863655890584379</v>
      </c>
      <c r="AO203" s="115">
        <f>$AU203+$AB$7*SIN(AP203)</f>
        <v>2.1862083814044881</v>
      </c>
      <c r="AP203" s="115">
        <f>$AU203+$AB$7*SIN(AQ203)</f>
        <v>2.1867796945841991</v>
      </c>
      <c r="AQ203" s="115">
        <f>$AU203+$AB$7*SIN(AR203)</f>
        <v>2.1847012528438348</v>
      </c>
      <c r="AR203" s="115">
        <f>$AU203+$AB$7*SIN(AS203)</f>
        <v>2.1922336029303602</v>
      </c>
      <c r="AS203" s="115">
        <f>$AU203+$AB$7*SIN(AT203)</f>
        <v>2.1645409351180311</v>
      </c>
      <c r="AT203" s="115">
        <f>$AU203+$AB$7*SIN(AU203)</f>
        <v>2.2616069537291121</v>
      </c>
      <c r="AU203" s="115">
        <f>RADIANS($AB$9)+$AB$18*(F203-AB$15)</f>
        <v>1.7973192266354463</v>
      </c>
      <c r="AV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</row>
    <row r="204" spans="1:64" ht="12.95" customHeight="1">
      <c r="A204" s="38" t="s">
        <v>73</v>
      </c>
      <c r="B204" s="201"/>
      <c r="C204" s="200">
        <v>48163.442999999999</v>
      </c>
      <c r="D204" s="200"/>
      <c r="E204" s="2">
        <f>(C204-C$7)/C$8</f>
        <v>10729.435545345108</v>
      </c>
      <c r="F204" s="28">
        <f>ROUND(2*E204,0)/2</f>
        <v>10729.5</v>
      </c>
      <c r="G204" s="9">
        <f>C204-(C$7+C$8*F204)</f>
        <v>-2.4520999999367632E-2</v>
      </c>
      <c r="I204" s="2">
        <f>G204</f>
        <v>-2.4520999999367632E-2</v>
      </c>
      <c r="O204" s="100">
        <f>D$11+D$12*F204+D$13*F204^2</f>
        <v>-2.6410379695573978E-2</v>
      </c>
      <c r="P204" s="15">
        <f>C204-15018.5</f>
        <v>33144.942999999999</v>
      </c>
      <c r="Q204" s="9">
        <f>SUM(H204,I204)</f>
        <v>-2.4520999999367632E-2</v>
      </c>
      <c r="R204" s="2">
        <f>(O204-H204)^2</f>
        <v>6.9750815566438622E-4</v>
      </c>
      <c r="S204" s="24">
        <v>0.1</v>
      </c>
      <c r="T204" s="9">
        <f>S204*R204</f>
        <v>6.9750815566438631E-5</v>
      </c>
      <c r="Y204" s="137">
        <f>+C204-15018.5</f>
        <v>33144.942999999999</v>
      </c>
      <c r="Z204" s="16">
        <f>F204</f>
        <v>10729.5</v>
      </c>
      <c r="AA204" s="115">
        <f>AB$3+AB$4*Z204+AB$5*Z204^2+AH204</f>
        <v>-3.3880940502219084E-2</v>
      </c>
      <c r="AB204" s="115">
        <f>+G204-AA204</f>
        <v>9.3599405028514521E-3</v>
      </c>
      <c r="AC204" s="147">
        <f>G204-(AB$3+AB$4*Z204+AB$5*Z204^2)</f>
        <v>1.8893796962063461E-3</v>
      </c>
      <c r="AD204" s="115">
        <f>IF(G204&lt;&gt;"",G204-AH204,9999)</f>
        <v>-1.7050439192722529E-2</v>
      </c>
      <c r="AG204" s="115">
        <f>+(G204-AA204)^2*S204</f>
        <v>8.7608486216919092E-6</v>
      </c>
      <c r="AH204" s="16">
        <f>$AB$6*($AB$11/AI204*AJ204+$AB$12)</f>
        <v>-7.4705608066451025E-3</v>
      </c>
      <c r="AI204" s="16">
        <f>1+$AB$7*COS(AL204)</f>
        <v>0.60299519841290816</v>
      </c>
      <c r="AJ204" s="16">
        <f>SIN(AL204+RADIANS($AB$9))</f>
        <v>-0.99948013634769084</v>
      </c>
      <c r="AK204" s="16">
        <f>$AB$7*SIN(AL204)</f>
        <v>0.26344083991382705</v>
      </c>
      <c r="AL204" s="16">
        <f>2*ATAN(AM204)</f>
        <v>2.5557363252472651</v>
      </c>
      <c r="AM204" s="16">
        <f>SQRT((1+$AB$7)/(1-$AB$7))*TAN(AN204/2)</f>
        <v>3.3156003711712105</v>
      </c>
      <c r="AN204" s="115">
        <f>$AU204+$AB$7*SIN(AO204)</f>
        <v>2.2039353838779512</v>
      </c>
      <c r="AO204" s="115">
        <f>$AU204+$AB$7*SIN(AP204)</f>
        <v>2.2037513222389142</v>
      </c>
      <c r="AP204" s="115">
        <f>$AU204+$AB$7*SIN(AQ204)</f>
        <v>2.2044041028281125</v>
      </c>
      <c r="AQ204" s="115">
        <f>$AU204+$AB$7*SIN(AR204)</f>
        <v>2.2020863658045018</v>
      </c>
      <c r="AR204" s="115">
        <f>$AU204+$AB$7*SIN(AS204)</f>
        <v>2.2102828143729072</v>
      </c>
      <c r="AS204" s="115">
        <f>$AU204+$AB$7*SIN(AT204)</f>
        <v>2.1808711813569932</v>
      </c>
      <c r="AT204" s="115">
        <f>$AU204+$AB$7*SIN(AU204)</f>
        <v>2.2815419998378439</v>
      </c>
      <c r="AU204" s="115">
        <f>RADIANS($AB$9)+$AB$18*(F204-AB$15)</f>
        <v>1.8197739613083235</v>
      </c>
      <c r="AV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</row>
    <row r="205" spans="1:64" ht="12.95" customHeight="1">
      <c r="A205" s="38" t="s">
        <v>73</v>
      </c>
      <c r="B205" s="201" t="s">
        <v>95</v>
      </c>
      <c r="C205" s="200">
        <v>48174.275999999998</v>
      </c>
      <c r="D205" s="200"/>
      <c r="E205" s="2">
        <f>(C205-C$7)/C$8</f>
        <v>10757.910618813054</v>
      </c>
      <c r="F205" s="28">
        <f>ROUND(2*E205,0)/2</f>
        <v>10758</v>
      </c>
      <c r="G205" s="9">
        <f>C205-(C$7+C$8*F205)</f>
        <v>-3.4004000001004897E-2</v>
      </c>
      <c r="I205" s="2">
        <f>G205</f>
        <v>-3.4004000001004897E-2</v>
      </c>
      <c r="O205" s="100">
        <f>D$11+D$12*F205+D$13*F205^2</f>
        <v>-2.6429099265754243E-2</v>
      </c>
      <c r="P205" s="15">
        <f>C205-15018.5</f>
        <v>33155.775999999998</v>
      </c>
      <c r="Q205" s="9">
        <f>SUM(H205,I205)</f>
        <v>-3.4004000001004897E-2</v>
      </c>
      <c r="R205" s="2">
        <f>(O205-H205)^2</f>
        <v>6.9849728799909144E-4</v>
      </c>
      <c r="S205" s="24">
        <v>0.1</v>
      </c>
      <c r="T205" s="9">
        <f>S205*R205</f>
        <v>6.984972879990915E-5</v>
      </c>
      <c r="Y205" s="137">
        <f>+C205-15018.5</f>
        <v>33155.775999999998</v>
      </c>
      <c r="Z205" s="16">
        <f>F205</f>
        <v>10758</v>
      </c>
      <c r="AA205" s="115">
        <f>AB$3+AB$4*Z205+AB$5*Z205^2+AH205</f>
        <v>-3.391441269372876E-2</v>
      </c>
      <c r="AB205" s="115">
        <f>+G205-AA205</f>
        <v>-8.9587307276137174E-5</v>
      </c>
      <c r="AC205" s="147">
        <f>G205-(AB$3+AB$4*Z205+AB$5*Z205^2)</f>
        <v>-7.5749007352506545E-3</v>
      </c>
      <c r="AD205" s="115">
        <f>IF(G205&lt;&gt;"",G205-AH205,9999)</f>
        <v>-2.6518686573030376E-2</v>
      </c>
      <c r="AG205" s="115">
        <f>+(G205-AA205)^2*S205</f>
        <v>8.025885624989021E-10</v>
      </c>
      <c r="AH205" s="16">
        <f>$AB$6*($AB$11/AI205*AJ205+$AB$12)</f>
        <v>-7.4853134279745208E-3</v>
      </c>
      <c r="AI205" s="16">
        <f>1+$AB$7*COS(AL205)</f>
        <v>0.60209649254251651</v>
      </c>
      <c r="AJ205" s="16">
        <f>SIN(AL205+RADIANS($AB$9))</f>
        <v>-0.99936402011940384</v>
      </c>
      <c r="AK205" s="16">
        <f>$AB$7*SIN(AL205)</f>
        <v>0.26208145178692283</v>
      </c>
      <c r="AL205" s="16">
        <f>2*ATAN(AM205)</f>
        <v>2.5591565607291655</v>
      </c>
      <c r="AM205" s="16">
        <f>SQRT((1+$AB$7)/(1-$AB$7))*TAN(AN205/2)</f>
        <v>3.3362271404891564</v>
      </c>
      <c r="AN205" s="115">
        <f>$AU205+$AB$7*SIN(AO205)</f>
        <v>2.2089259764620679</v>
      </c>
      <c r="AO205" s="115">
        <f>$AU205+$AB$7*SIN(AP205)</f>
        <v>2.208733735656613</v>
      </c>
      <c r="AP205" s="115">
        <f>$AU205+$AB$7*SIN(AQ205)</f>
        <v>2.2094109253070293</v>
      </c>
      <c r="AQ205" s="115">
        <f>$AU205+$AB$7*SIN(AR205)</f>
        <v>2.2070226938319997</v>
      </c>
      <c r="AR205" s="115">
        <f>$AU205+$AB$7*SIN(AS205)</f>
        <v>2.2154112984134726</v>
      </c>
      <c r="AS205" s="115">
        <f>$AU205+$AB$7*SIN(AT205)</f>
        <v>2.1855122748205571</v>
      </c>
      <c r="AT205" s="115">
        <f>$AU205+$AB$7*SIN(AU205)</f>
        <v>2.2871807972342362</v>
      </c>
      <c r="AU205" s="115">
        <f>RADIANS($AB$9)+$AB$18*(F205-AB$15)</f>
        <v>1.8261735606900935</v>
      </c>
      <c r="AV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</row>
    <row r="206" spans="1:64" ht="12.95" customHeight="1">
      <c r="A206" s="38" t="s">
        <v>73</v>
      </c>
      <c r="B206" s="201"/>
      <c r="C206" s="200">
        <v>48187.402999999998</v>
      </c>
      <c r="D206" s="200"/>
      <c r="E206" s="2">
        <f>(C206-C$7)/C$8</f>
        <v>10792.415584142491</v>
      </c>
      <c r="F206" s="28">
        <f>ROUND(2*E206,0)/2</f>
        <v>10792.5</v>
      </c>
      <c r="G206" s="9">
        <f>C206-(C$7+C$8*F206)</f>
        <v>-3.2115000001795124E-2</v>
      </c>
      <c r="I206" s="2">
        <f>G206</f>
        <v>-3.2115000001795124E-2</v>
      </c>
      <c r="O206" s="100">
        <f>D$11+D$12*F206+D$13*F206^2</f>
        <v>-2.6451506616648746E-2</v>
      </c>
      <c r="P206" s="15">
        <f>C206-15018.5</f>
        <v>33168.902999999998</v>
      </c>
      <c r="Q206" s="9">
        <f>SUM(H206,I206)</f>
        <v>-3.2115000001795124E-2</v>
      </c>
      <c r="R206" s="2">
        <f>(O206-H206)^2</f>
        <v>6.996822022906124E-4</v>
      </c>
      <c r="S206" s="24">
        <v>0.1</v>
      </c>
      <c r="T206" s="9">
        <f>S206*R206</f>
        <v>6.9968220229061243E-5</v>
      </c>
      <c r="Y206" s="137">
        <f>+C206-15018.5</f>
        <v>33168.902999999998</v>
      </c>
      <c r="Z206" s="16">
        <f>F206</f>
        <v>10792.5</v>
      </c>
      <c r="AA206" s="115">
        <f>AB$3+AB$4*Z206+AB$5*Z206^2+AH206</f>
        <v>-3.3954400636523691E-2</v>
      </c>
      <c r="AB206" s="115">
        <f>+G206-AA206</f>
        <v>1.8394006347285663E-3</v>
      </c>
      <c r="AC206" s="147">
        <f>G206-(AB$3+AB$4*Z206+AB$5*Z206^2)</f>
        <v>-5.6634933851463787E-3</v>
      </c>
      <c r="AD206" s="115">
        <f>IF(G206&lt;&gt;"",G206-AH206,9999)</f>
        <v>-2.4612105981920179E-2</v>
      </c>
      <c r="AG206" s="115">
        <f>+(G206-AA206)^2*S206</f>
        <v>3.3833946950398527E-7</v>
      </c>
      <c r="AH206" s="16">
        <f>$AB$6*($AB$11/AI206*AJ206+$AB$12)</f>
        <v>-7.5028940198749458E-3</v>
      </c>
      <c r="AI206" s="16">
        <f>1+$AB$7*COS(AL206)</f>
        <v>0.60101833177776198</v>
      </c>
      <c r="AJ206" s="16">
        <f>SIN(AL206+RADIANS($AB$9))</f>
        <v>-0.999208354549463</v>
      </c>
      <c r="AK206" s="16">
        <f>$AB$7*SIN(AL206)</f>
        <v>0.26043716524395821</v>
      </c>
      <c r="AL206" s="16">
        <f>2*ATAN(AM206)</f>
        <v>2.5632833389892928</v>
      </c>
      <c r="AM206" s="16">
        <f>SQRT((1+$AB$7)/(1-$AB$7))*TAN(AN206/2)</f>
        <v>3.3614304333831857</v>
      </c>
      <c r="AN206" s="115">
        <f>$AU206+$AB$7*SIN(AO206)</f>
        <v>2.214957408263555</v>
      </c>
      <c r="AO206" s="115">
        <f>$AU206+$AB$7*SIN(AP206)</f>
        <v>2.2147549489184151</v>
      </c>
      <c r="AP206" s="115">
        <f>$AU206+$AB$7*SIN(AQ206)</f>
        <v>2.2154623912058717</v>
      </c>
      <c r="AQ206" s="115">
        <f>$AU206+$AB$7*SIN(AR206)</f>
        <v>2.2129875026860151</v>
      </c>
      <c r="AR206" s="115">
        <f>$AU206+$AB$7*SIN(AS206)</f>
        <v>2.2216102750718001</v>
      </c>
      <c r="AS206" s="115">
        <f>$AU206+$AB$7*SIN(AT206)</f>
        <v>2.1911231233291479</v>
      </c>
      <c r="AT206" s="115">
        <f>$AU206+$AB$7*SIN(AU206)</f>
        <v>2.2939814517844539</v>
      </c>
      <c r="AU206" s="115">
        <f>RADIANS($AB$9)+$AB$18*(F206-AB$15)</f>
        <v>1.8339204441522361</v>
      </c>
      <c r="AV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</row>
    <row r="207" spans="1:64" ht="12.95" customHeight="1">
      <c r="A207" s="38" t="s">
        <v>75</v>
      </c>
      <c r="B207" s="201"/>
      <c r="C207" s="200">
        <v>48203.381000000001</v>
      </c>
      <c r="D207" s="200"/>
      <c r="E207" s="2">
        <f>(C207-C$7)/C$8</f>
        <v>10834.414543237017</v>
      </c>
      <c r="F207" s="28">
        <f>ROUND(2*E207,0)/2</f>
        <v>10834.5</v>
      </c>
      <c r="G207" s="9">
        <f>C207-(C$7+C$8*F207)</f>
        <v>-3.2510999997612089E-2</v>
      </c>
      <c r="I207" s="2">
        <f>G207</f>
        <v>-3.2510999997612089E-2</v>
      </c>
      <c r="O207" s="100">
        <f>D$11+D$12*F207+D$13*F207^2</f>
        <v>-2.6478410862581833E-2</v>
      </c>
      <c r="P207" s="15">
        <f>C207-15018.5</f>
        <v>33184.881000000001</v>
      </c>
      <c r="Q207" s="9">
        <f>SUM(H207,I207)</f>
        <v>-3.2510999997612089E-2</v>
      </c>
      <c r="R207" s="2">
        <f>(O207-H207)^2</f>
        <v>7.0110624180769166E-4</v>
      </c>
      <c r="S207" s="24">
        <v>0.1</v>
      </c>
      <c r="T207" s="9">
        <f>S207*R207</f>
        <v>7.0110624180769169E-5</v>
      </c>
      <c r="Y207" s="137">
        <f>+C207-15018.5</f>
        <v>33184.881000000001</v>
      </c>
      <c r="Z207" s="16">
        <f>F207</f>
        <v>10834.5</v>
      </c>
      <c r="AA207" s="115">
        <f>AB$3+AB$4*Z207+AB$5*Z207^2+AH207</f>
        <v>-3.4002298157963427E-2</v>
      </c>
      <c r="AB207" s="115">
        <f>+G207-AA207</f>
        <v>1.4912981603513384E-3</v>
      </c>
      <c r="AC207" s="147">
        <f>G207-(AB$3+AB$4*Z207+AB$5*Z207^2)</f>
        <v>-6.0325891350302557E-3</v>
      </c>
      <c r="AD207" s="115">
        <f>IF(G207&lt;&gt;"",G207-AH207,9999)</f>
        <v>-2.4987112702230498E-2</v>
      </c>
      <c r="AG207" s="115">
        <f>+(G207-AA207)^2*S207</f>
        <v>2.223970203067286E-7</v>
      </c>
      <c r="AH207" s="16">
        <f>$AB$6*($AB$11/AI207*AJ207+$AB$12)</f>
        <v>-7.5238872953815915E-3</v>
      </c>
      <c r="AI207" s="16">
        <f>1+$AB$7*COS(AL207)</f>
        <v>0.59972005978874487</v>
      </c>
      <c r="AJ207" s="16">
        <f>SIN(AL207+RADIANS($AB$9))</f>
        <v>-0.99899676480306476</v>
      </c>
      <c r="AK207" s="16">
        <f>$AB$7*SIN(AL207)</f>
        <v>0.2584373387925647</v>
      </c>
      <c r="AL207" s="16">
        <f>2*ATAN(AM207)</f>
        <v>2.5682875134849161</v>
      </c>
      <c r="AM207" s="16">
        <f>SQRT((1+$AB$7)/(1-$AB$7))*TAN(AN207/2)</f>
        <v>3.3924652270460833</v>
      </c>
      <c r="AN207" s="115">
        <f>$AU207+$AB$7*SIN(AO207)</f>
        <v>2.2222856647659928</v>
      </c>
      <c r="AO207" s="115">
        <f>$AU207+$AB$7*SIN(AP207)</f>
        <v>2.2220702917159931</v>
      </c>
      <c r="AP207" s="115">
        <f>$AU207+$AB$7*SIN(AQ207)</f>
        <v>2.222815601640074</v>
      </c>
      <c r="AQ207" s="115">
        <f>$AU207+$AB$7*SIN(AR207)</f>
        <v>2.2202333058221995</v>
      </c>
      <c r="AR207" s="115">
        <f>$AU207+$AB$7*SIN(AS207)</f>
        <v>2.2291433030054493</v>
      </c>
      <c r="AS207" s="115">
        <f>$AU207+$AB$7*SIN(AT207)</f>
        <v>2.1979432916874586</v>
      </c>
      <c r="AT207" s="115">
        <f>$AU207+$AB$7*SIN(AU207)</f>
        <v>2.302223249434499</v>
      </c>
      <c r="AU207" s="115">
        <f>RADIANS($AB$9)+$AB$18*(F207-AB$15)</f>
        <v>1.8433514327148446</v>
      </c>
      <c r="AV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</row>
    <row r="208" spans="1:64" ht="12.95" customHeight="1">
      <c r="A208" s="38" t="s">
        <v>76</v>
      </c>
      <c r="B208" s="201" t="s">
        <v>95</v>
      </c>
      <c r="C208" s="200">
        <v>48442.485000000001</v>
      </c>
      <c r="D208" s="200">
        <v>6.0000000000000001E-3</v>
      </c>
      <c r="E208" s="2">
        <f>(C208-C$7)/C$8</f>
        <v>11462.911170808393</v>
      </c>
      <c r="F208" s="28">
        <f>ROUND(2*E208,0)/2</f>
        <v>11463</v>
      </c>
      <c r="G208" s="9">
        <f>C208-(C$7+C$8*F208)</f>
        <v>-3.3793999995396007E-2</v>
      </c>
      <c r="I208" s="2">
        <f>G208</f>
        <v>-3.3793999995396007E-2</v>
      </c>
      <c r="O208" s="100">
        <f>D$11+D$12*F208+D$13*F208^2</f>
        <v>-2.6831925580706809E-2</v>
      </c>
      <c r="P208" s="15">
        <f>C208-15018.5</f>
        <v>33423.985000000001</v>
      </c>
      <c r="Q208" s="9">
        <f>SUM(H208,I208)</f>
        <v>-3.3793999995396007E-2</v>
      </c>
      <c r="R208" s="2">
        <f>(O208-H208)^2</f>
        <v>7.199522303685884E-4</v>
      </c>
      <c r="S208" s="24">
        <v>0.1</v>
      </c>
      <c r="T208" s="9">
        <f>S208*R208</f>
        <v>7.1995223036858843E-5</v>
      </c>
      <c r="Y208" s="137">
        <f>+C208-15018.5</f>
        <v>33423.985000000001</v>
      </c>
      <c r="Z208" s="16">
        <f>F208</f>
        <v>11463</v>
      </c>
      <c r="AA208" s="115">
        <f>AB$3+AB$4*Z208+AB$5*Z208^2+AH208</f>
        <v>-3.4617599510319556E-2</v>
      </c>
      <c r="AB208" s="115">
        <f>+G208-AA208</f>
        <v>8.2359951492354949E-4</v>
      </c>
      <c r="AC208" s="147">
        <f>G208-(AB$3+AB$4*Z208+AB$5*Z208^2)</f>
        <v>-6.9620744146891983E-3</v>
      </c>
      <c r="AD208" s="115">
        <f>IF(G208&lt;&gt;"",G208-AH208,9999)</f>
        <v>-2.6008326065783259E-2</v>
      </c>
      <c r="AG208" s="115">
        <f>+(G208-AA208)^2*S208</f>
        <v>6.7831616098230601E-8</v>
      </c>
      <c r="AH208" s="16">
        <f>$AB$6*($AB$11/AI208*AJ208+$AB$12)</f>
        <v>-7.7856739296127461E-3</v>
      </c>
      <c r="AI208" s="16">
        <f>1+$AB$7*COS(AL208)</f>
        <v>0.58205318167050712</v>
      </c>
      <c r="AJ208" s="16">
        <f>SIN(AL208+RADIANS($AB$9))</f>
        <v>-0.99312951424126339</v>
      </c>
      <c r="AK208" s="16">
        <f>$AB$7*SIN(AL208)</f>
        <v>0.22876701175205016</v>
      </c>
      <c r="AL208" s="16">
        <f>2*ATAN(AM208)</f>
        <v>2.6407792337560418</v>
      </c>
      <c r="AM208" s="16">
        <f>SQRT((1+$AB$7)/(1-$AB$7))*TAN(AN208/2)</f>
        <v>3.9096832908397956</v>
      </c>
      <c r="AN208" s="115">
        <f>$AU208+$AB$7*SIN(AO208)</f>
        <v>2.3301888441919951</v>
      </c>
      <c r="AO208" s="115">
        <f>$AU208+$AB$7*SIN(AP208)</f>
        <v>2.3297165650554743</v>
      </c>
      <c r="AP208" s="115">
        <f>$AU208+$AB$7*SIN(AQ208)</f>
        <v>2.3311559185776565</v>
      </c>
      <c r="AQ208" s="115">
        <f>$AU208+$AB$7*SIN(AR208)</f>
        <v>2.3267623954226635</v>
      </c>
      <c r="AR208" s="115">
        <f>$AU208+$AB$7*SIN(AS208)</f>
        <v>2.3401104220146203</v>
      </c>
      <c r="AS208" s="115">
        <f>$AU208+$AB$7*SIN(AT208)</f>
        <v>2.2989520935877601</v>
      </c>
      <c r="AT208" s="115">
        <f>$AU208+$AB$7*SIN(AU208)</f>
        <v>2.4207481296074254</v>
      </c>
      <c r="AU208" s="115">
        <f>RADIANS($AB$9)+$AB$18*(F208-AB$15)</f>
        <v>1.984479440133877</v>
      </c>
      <c r="AV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</row>
    <row r="209" spans="1:64" ht="12.95" customHeight="1">
      <c r="A209" s="38" t="s">
        <v>76</v>
      </c>
      <c r="B209" s="201" t="s">
        <v>95</v>
      </c>
      <c r="C209" s="200">
        <v>48447.438999999998</v>
      </c>
      <c r="D209" s="200">
        <v>6.0000000000000001E-3</v>
      </c>
      <c r="E209" s="2">
        <f>(C209-C$7)/C$8</f>
        <v>11475.93300353803</v>
      </c>
      <c r="F209" s="28">
        <f>ROUND(2*E209,0)/2</f>
        <v>11476</v>
      </c>
      <c r="G209" s="9">
        <f>C209-(C$7+C$8*F209)</f>
        <v>-2.5487999999313615E-2</v>
      </c>
      <c r="I209" s="2">
        <f>G209</f>
        <v>-2.5487999999313615E-2</v>
      </c>
      <c r="O209" s="100">
        <f>D$11+D$12*F209+D$13*F209^2</f>
        <v>-2.6838266307184323E-2</v>
      </c>
      <c r="P209" s="15">
        <f>C209-15018.5</f>
        <v>33428.938999999998</v>
      </c>
      <c r="Q209" s="9">
        <f>SUM(H209,I209)</f>
        <v>-2.5487999999313615E-2</v>
      </c>
      <c r="R209" s="2">
        <f>(O209-H209)^2</f>
        <v>7.2029253837534526E-4</v>
      </c>
      <c r="S209" s="24">
        <v>0.1</v>
      </c>
      <c r="T209" s="9">
        <f>S209*R209</f>
        <v>7.2029253837534526E-5</v>
      </c>
      <c r="Y209" s="137">
        <f>+C209-15018.5</f>
        <v>33428.938999999998</v>
      </c>
      <c r="Z209" s="16">
        <f>F209</f>
        <v>11476</v>
      </c>
      <c r="AA209" s="115">
        <f>AB$3+AB$4*Z209+AB$5*Z209^2+AH209</f>
        <v>-3.4628342910054483E-2</v>
      </c>
      <c r="AB209" s="115">
        <f>+G209-AA209</f>
        <v>9.1403429107408674E-3</v>
      </c>
      <c r="AC209" s="147">
        <f>G209-(AB$3+AB$4*Z209+AB$5*Z209^2)</f>
        <v>1.3502663078707074E-3</v>
      </c>
      <c r="AD209" s="115">
        <f>IF(G209&lt;&gt;"",G209-AH209,9999)</f>
        <v>-1.7697923396443459E-2</v>
      </c>
      <c r="AG209" s="115">
        <f>+(G209-AA209)^2*S209</f>
        <v>8.3545868525930846E-6</v>
      </c>
      <c r="AH209" s="16">
        <f>$AB$6*($AB$11/AI209*AJ209+$AB$12)</f>
        <v>-7.7900766028701574E-3</v>
      </c>
      <c r="AI209" s="16">
        <f>1+$AB$7*COS(AL209)</f>
        <v>0.58172062952926851</v>
      </c>
      <c r="AJ209" s="16">
        <f>SIN(AL209+RADIANS($AB$9))</f>
        <v>-0.99295812642238457</v>
      </c>
      <c r="AK209" s="16">
        <f>$AB$7*SIN(AL209)</f>
        <v>0.22815840299300263</v>
      </c>
      <c r="AL209" s="16">
        <f>2*ATAN(AM209)</f>
        <v>2.6422348414845227</v>
      </c>
      <c r="AM209" s="16">
        <f>SQRT((1+$AB$7)/(1-$AB$7))*TAN(AN209/2)</f>
        <v>3.9215698556192171</v>
      </c>
      <c r="AN209" s="115">
        <f>$AU209+$AB$7*SIN(AO209)</f>
        <v>2.3323881806873619</v>
      </c>
      <c r="AO209" s="115">
        <f>$AU209+$AB$7*SIN(AP209)</f>
        <v>2.3319093485291926</v>
      </c>
      <c r="AP209" s="115">
        <f>$AU209+$AB$7*SIN(AQ209)</f>
        <v>2.3333653028920907</v>
      </c>
      <c r="AQ209" s="115">
        <f>$AU209+$AB$7*SIN(AR209)</f>
        <v>2.3289313465097439</v>
      </c>
      <c r="AR209" s="115">
        <f>$AU209+$AB$7*SIN(AS209)</f>
        <v>2.3423710950738776</v>
      </c>
      <c r="AS209" s="115">
        <f>$AU209+$AB$7*SIN(AT209)</f>
        <v>2.3010262560159447</v>
      </c>
      <c r="AT209" s="115">
        <f>$AU209+$AB$7*SIN(AU209)</f>
        <v>2.4231062906324667</v>
      </c>
      <c r="AU209" s="115">
        <f>RADIANS($AB$9)+$AB$18*(F209-AB$15)</f>
        <v>1.9873985556413509</v>
      </c>
      <c r="AV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</row>
    <row r="210" spans="1:64" ht="12.95" customHeight="1">
      <c r="A210" s="38" t="s">
        <v>78</v>
      </c>
      <c r="B210" s="201"/>
      <c r="C210" s="200">
        <v>48479.574999999997</v>
      </c>
      <c r="D210" s="200">
        <v>3.0000000000000001E-3</v>
      </c>
      <c r="E210" s="2">
        <f>(C210-C$7)/C$8</f>
        <v>11560.404060582801</v>
      </c>
      <c r="F210" s="28">
        <f>ROUND(2*E210,0)/2</f>
        <v>11560.5</v>
      </c>
      <c r="G210" s="9">
        <f>C210-(C$7+C$8*F210)</f>
        <v>-3.6499000001640525E-2</v>
      </c>
      <c r="I210" s="2">
        <f>G210</f>
        <v>-3.6499000001640525E-2</v>
      </c>
      <c r="O210" s="100">
        <f>D$11+D$12*F210+D$13*F210^2</f>
        <v>-2.6878521333636947E-2</v>
      </c>
      <c r="P210" s="15">
        <f>C210-15018.5</f>
        <v>33461.074999999997</v>
      </c>
      <c r="Q210" s="9">
        <f>SUM(H210,I210)</f>
        <v>-3.6499000001640525E-2</v>
      </c>
      <c r="R210" s="2">
        <f>(O210-H210)^2</f>
        <v>7.2245490908277648E-4</v>
      </c>
      <c r="S210" s="24">
        <v>0.1</v>
      </c>
      <c r="T210" s="9">
        <f>S210*R210</f>
        <v>7.2245490908277648E-5</v>
      </c>
      <c r="Y210" s="137">
        <f>+C210-15018.5</f>
        <v>33461.074999999997</v>
      </c>
      <c r="Z210" s="16">
        <f>F210</f>
        <v>11560.5</v>
      </c>
      <c r="AA210" s="115">
        <f>AB$3+AB$4*Z210+AB$5*Z210^2+AH210</f>
        <v>-3.4696239596786686E-2</v>
      </c>
      <c r="AB210" s="115">
        <f>+G210-AA210</f>
        <v>-1.8027604048538384E-3</v>
      </c>
      <c r="AC210" s="147">
        <f>G210-(AB$3+AB$4*Z210+AB$5*Z210^2)</f>
        <v>-9.6204786680035778E-3</v>
      </c>
      <c r="AD210" s="115">
        <f>IF(G210&lt;&gt;"",G210-AH210,9999)</f>
        <v>-2.8681281738490785E-2</v>
      </c>
      <c r="AG210" s="115">
        <f>+(G210-AA210)^2*S210</f>
        <v>3.2499450773087756E-7</v>
      </c>
      <c r="AH210" s="16">
        <f>$AB$6*($AB$11/AI210*AJ210+$AB$12)</f>
        <v>-7.8177182631497411E-3</v>
      </c>
      <c r="AI210" s="16">
        <f>1+$AB$7*COS(AL210)</f>
        <v>0.57958960807855076</v>
      </c>
      <c r="AJ210" s="16">
        <f>SIN(AL210+RADIANS($AB$9))</f>
        <v>-0.99179793432205898</v>
      </c>
      <c r="AK210" s="16">
        <f>$AB$7*SIN(AL210)</f>
        <v>0.22420747307385239</v>
      </c>
      <c r="AL210" s="16">
        <f>2*ATAN(AM210)</f>
        <v>2.6516564437751162</v>
      </c>
      <c r="AM210" s="16">
        <f>SQRT((1+$AB$7)/(1-$AB$7))*TAN(AN210/2)</f>
        <v>4.0001794973126321</v>
      </c>
      <c r="AN210" s="115">
        <f>$AU210+$AB$7*SIN(AO210)</f>
        <v>2.3466539488432696</v>
      </c>
      <c r="AO210" s="115">
        <f>$AU210+$AB$7*SIN(AP210)</f>
        <v>2.3461313799423635</v>
      </c>
      <c r="AP210" s="115">
        <f>$AU210+$AB$7*SIN(AQ210)</f>
        <v>2.3476970505455288</v>
      </c>
      <c r="AQ210" s="115">
        <f>$AU210+$AB$7*SIN(AR210)</f>
        <v>2.3429986321455729</v>
      </c>
      <c r="AR210" s="115">
        <f>$AU210+$AB$7*SIN(AS210)</f>
        <v>2.3570314339878657</v>
      </c>
      <c r="AS210" s="115">
        <f>$AU210+$AB$7*SIN(AT210)</f>
        <v>2.3144988225872591</v>
      </c>
      <c r="AT210" s="115">
        <f>$AU210+$AB$7*SIN(AU210)</f>
        <v>2.4383440552438098</v>
      </c>
      <c r="AU210" s="115">
        <f>RADIANS($AB$9)+$AB$18*(F210-AB$15)</f>
        <v>2.006372806439932</v>
      </c>
      <c r="AV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</row>
    <row r="211" spans="1:64" ht="12.95" customHeight="1">
      <c r="A211" s="38" t="s">
        <v>78</v>
      </c>
      <c r="B211" s="201"/>
      <c r="C211" s="200">
        <v>48479.584000000003</v>
      </c>
      <c r="D211" s="200">
        <v>4.0000000000000001E-3</v>
      </c>
      <c r="E211" s="2">
        <f>(C211-C$7)/C$8</f>
        <v>11560.427717525603</v>
      </c>
      <c r="F211" s="28">
        <f>ROUND(2*E211,0)/2</f>
        <v>11560.5</v>
      </c>
      <c r="G211" s="9">
        <f>C211-(C$7+C$8*F211)</f>
        <v>-2.7498999996169005E-2</v>
      </c>
      <c r="I211" s="2">
        <f>G211</f>
        <v>-2.7498999996169005E-2</v>
      </c>
      <c r="O211" s="100">
        <f>D$11+D$12*F211+D$13*F211^2</f>
        <v>-2.6878521333636947E-2</v>
      </c>
      <c r="P211" s="15">
        <f>C211-15018.5</f>
        <v>33461.084000000003</v>
      </c>
      <c r="Q211" s="9">
        <f>SUM(H211,I211)</f>
        <v>-2.7498999996169005E-2</v>
      </c>
      <c r="R211" s="2">
        <f>(O211-H211)^2</f>
        <v>7.2245490908277648E-4</v>
      </c>
      <c r="S211" s="24">
        <v>0.1</v>
      </c>
      <c r="T211" s="9">
        <f>S211*R211</f>
        <v>7.2245490908277648E-5</v>
      </c>
      <c r="Y211" s="137">
        <f>+C211-15018.5</f>
        <v>33461.084000000003</v>
      </c>
      <c r="Z211" s="16">
        <f>F211</f>
        <v>11560.5</v>
      </c>
      <c r="AA211" s="115">
        <f>AB$3+AB$4*Z211+AB$5*Z211^2+AH211</f>
        <v>-3.4696239596786686E-2</v>
      </c>
      <c r="AB211" s="115">
        <f>+G211-AA211</f>
        <v>7.1972396006176817E-3</v>
      </c>
      <c r="AC211" s="147">
        <f>G211-(AB$3+AB$4*Z211+AB$5*Z211^2)</f>
        <v>-6.2047866253205769E-4</v>
      </c>
      <c r="AD211" s="115">
        <f>IF(G211&lt;&gt;"",G211-AH211,9999)</f>
        <v>-1.9681281733019265E-2</v>
      </c>
      <c r="AG211" s="115">
        <f>+(G211-AA211)^2*S211</f>
        <v>5.1800257868699373E-6</v>
      </c>
      <c r="AH211" s="16">
        <f>$AB$6*($AB$11/AI211*AJ211+$AB$12)</f>
        <v>-7.8177182631497411E-3</v>
      </c>
      <c r="AI211" s="16">
        <f>1+$AB$7*COS(AL211)</f>
        <v>0.57958960807855076</v>
      </c>
      <c r="AJ211" s="16">
        <f>SIN(AL211+RADIANS($AB$9))</f>
        <v>-0.99179793432205898</v>
      </c>
      <c r="AK211" s="16">
        <f>$AB$7*SIN(AL211)</f>
        <v>0.22420747307385239</v>
      </c>
      <c r="AL211" s="16">
        <f>2*ATAN(AM211)</f>
        <v>2.6516564437751162</v>
      </c>
      <c r="AM211" s="16">
        <f>SQRT((1+$AB$7)/(1-$AB$7))*TAN(AN211/2)</f>
        <v>4.0001794973126321</v>
      </c>
      <c r="AN211" s="115">
        <f>$AU211+$AB$7*SIN(AO211)</f>
        <v>2.3466539488432696</v>
      </c>
      <c r="AO211" s="115">
        <f>$AU211+$AB$7*SIN(AP211)</f>
        <v>2.3461313799423635</v>
      </c>
      <c r="AP211" s="115">
        <f>$AU211+$AB$7*SIN(AQ211)</f>
        <v>2.3476970505455288</v>
      </c>
      <c r="AQ211" s="115">
        <f>$AU211+$AB$7*SIN(AR211)</f>
        <v>2.3429986321455729</v>
      </c>
      <c r="AR211" s="115">
        <f>$AU211+$AB$7*SIN(AS211)</f>
        <v>2.3570314339878657</v>
      </c>
      <c r="AS211" s="115">
        <f>$AU211+$AB$7*SIN(AT211)</f>
        <v>2.3144988225872591</v>
      </c>
      <c r="AT211" s="115">
        <f>$AU211+$AB$7*SIN(AU211)</f>
        <v>2.4383440552438098</v>
      </c>
      <c r="AU211" s="115">
        <f>RADIANS($AB$9)+$AB$18*(F211-AB$15)</f>
        <v>2.006372806439932</v>
      </c>
      <c r="AV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</row>
    <row r="212" spans="1:64" ht="12.95" customHeight="1">
      <c r="A212" s="38" t="s">
        <v>78</v>
      </c>
      <c r="B212" s="201"/>
      <c r="C212" s="200">
        <v>48479.584999999999</v>
      </c>
      <c r="D212" s="200">
        <v>8.0000000000000002E-3</v>
      </c>
      <c r="E212" s="2">
        <f>(C212-C$7)/C$8</f>
        <v>11560.430346074792</v>
      </c>
      <c r="F212" s="28">
        <f>ROUND(2*E212,0)/2</f>
        <v>11560.5</v>
      </c>
      <c r="G212" s="9">
        <f>C212-(C$7+C$8*F212)</f>
        <v>-2.6498999999603257E-2</v>
      </c>
      <c r="I212" s="2">
        <f>G212</f>
        <v>-2.6498999999603257E-2</v>
      </c>
      <c r="O212" s="100">
        <f>D$11+D$12*F212+D$13*F212^2</f>
        <v>-2.6878521333636947E-2</v>
      </c>
      <c r="P212" s="15">
        <f>C212-15018.5</f>
        <v>33461.084999999999</v>
      </c>
      <c r="Q212" s="9">
        <f>SUM(H212,I212)</f>
        <v>-2.6498999999603257E-2</v>
      </c>
      <c r="R212" s="2">
        <f>(O212-H212)^2</f>
        <v>7.2245490908277648E-4</v>
      </c>
      <c r="S212" s="24">
        <v>0.1</v>
      </c>
      <c r="T212" s="9">
        <f>S212*R212</f>
        <v>7.2245490908277648E-5</v>
      </c>
      <c r="Y212" s="137">
        <f>+C212-15018.5</f>
        <v>33461.084999999999</v>
      </c>
      <c r="Z212" s="16">
        <f>F212</f>
        <v>11560.5</v>
      </c>
      <c r="AA212" s="115">
        <f>AB$3+AB$4*Z212+AB$5*Z212^2+AH212</f>
        <v>-3.4696239596786686E-2</v>
      </c>
      <c r="AB212" s="115">
        <f>+G212-AA212</f>
        <v>8.1972395971834297E-3</v>
      </c>
      <c r="AC212" s="147">
        <f>G212-(AB$3+AB$4*Z212+AB$5*Z212^2)</f>
        <v>3.7952133403369032E-4</v>
      </c>
      <c r="AD212" s="115">
        <f>IF(G212&lt;&gt;"",G212-AH212,9999)</f>
        <v>-1.8681281736453517E-2</v>
      </c>
      <c r="AG212" s="115">
        <f>+(G212-AA212)^2*S212</f>
        <v>6.7194737013631967E-6</v>
      </c>
      <c r="AH212" s="16">
        <f>$AB$6*($AB$11/AI212*AJ212+$AB$12)</f>
        <v>-7.8177182631497411E-3</v>
      </c>
      <c r="AI212" s="16">
        <f>1+$AB$7*COS(AL212)</f>
        <v>0.57958960807855076</v>
      </c>
      <c r="AJ212" s="16">
        <f>SIN(AL212+RADIANS($AB$9))</f>
        <v>-0.99179793432205898</v>
      </c>
      <c r="AK212" s="16">
        <f>$AB$7*SIN(AL212)</f>
        <v>0.22420747307385239</v>
      </c>
      <c r="AL212" s="16">
        <f>2*ATAN(AM212)</f>
        <v>2.6516564437751162</v>
      </c>
      <c r="AM212" s="16">
        <f>SQRT((1+$AB$7)/(1-$AB$7))*TAN(AN212/2)</f>
        <v>4.0001794973126321</v>
      </c>
      <c r="AN212" s="115">
        <f>$AU212+$AB$7*SIN(AO212)</f>
        <v>2.3466539488432696</v>
      </c>
      <c r="AO212" s="115">
        <f>$AU212+$AB$7*SIN(AP212)</f>
        <v>2.3461313799423635</v>
      </c>
      <c r="AP212" s="115">
        <f>$AU212+$AB$7*SIN(AQ212)</f>
        <v>2.3476970505455288</v>
      </c>
      <c r="AQ212" s="115">
        <f>$AU212+$AB$7*SIN(AR212)</f>
        <v>2.3429986321455729</v>
      </c>
      <c r="AR212" s="115">
        <f>$AU212+$AB$7*SIN(AS212)</f>
        <v>2.3570314339878657</v>
      </c>
      <c r="AS212" s="115">
        <f>$AU212+$AB$7*SIN(AT212)</f>
        <v>2.3144988225872591</v>
      </c>
      <c r="AT212" s="115">
        <f>$AU212+$AB$7*SIN(AU212)</f>
        <v>2.4383440552438098</v>
      </c>
      <c r="AU212" s="115">
        <f>RADIANS($AB$9)+$AB$18*(F212-AB$15)</f>
        <v>2.006372806439932</v>
      </c>
      <c r="AV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</row>
    <row r="213" spans="1:64" ht="12.95" customHeight="1">
      <c r="A213" s="38" t="s">
        <v>78</v>
      </c>
      <c r="B213" s="201" t="s">
        <v>95</v>
      </c>
      <c r="C213" s="200">
        <v>48517.432000000001</v>
      </c>
      <c r="D213" s="200">
        <v>5.0000000000000001E-3</v>
      </c>
      <c r="E213" s="2">
        <f>(C213-C$7)/C$8</f>
        <v>11659.913047592521</v>
      </c>
      <c r="F213" s="28">
        <f>ROUND(2*E213,0)/2</f>
        <v>11660</v>
      </c>
      <c r="G213" s="9">
        <f>C213-(C$7+C$8*F213)</f>
        <v>-3.3079999993788078E-2</v>
      </c>
      <c r="I213" s="2">
        <f>G213</f>
        <v>-3.3079999993788078E-2</v>
      </c>
      <c r="O213" s="100">
        <f>D$11+D$12*F213+D$13*F213^2</f>
        <v>-2.692378960459926E-2</v>
      </c>
      <c r="P213" s="15">
        <f>C213-15018.5</f>
        <v>33498.932000000001</v>
      </c>
      <c r="Q213" s="9">
        <f>SUM(H213,I213)</f>
        <v>-3.3079999993788078E-2</v>
      </c>
      <c r="R213" s="2">
        <f>(O213-H213)^2</f>
        <v>7.2489044667272719E-4</v>
      </c>
      <c r="S213" s="24">
        <v>0.1</v>
      </c>
      <c r="T213" s="9">
        <f>S213*R213</f>
        <v>7.2489044667272719E-5</v>
      </c>
      <c r="Y213" s="137">
        <f>+C213-15018.5</f>
        <v>33498.932000000001</v>
      </c>
      <c r="Z213" s="16">
        <f>F213</f>
        <v>11660</v>
      </c>
      <c r="AA213" s="115">
        <f>AB$3+AB$4*Z213+AB$5*Z213^2+AH213</f>
        <v>-3.477190208410532E-2</v>
      </c>
      <c r="AB213" s="115">
        <f>+G213-AA213</f>
        <v>1.6919020903172419E-3</v>
      </c>
      <c r="AC213" s="147">
        <f>G213-(AB$3+AB$4*Z213+AB$5*Z213^2)</f>
        <v>-6.1562103891888188E-3</v>
      </c>
      <c r="AD213" s="115">
        <f>IF(G213&lt;&gt;"",G213-AH213,9999)</f>
        <v>-2.5231887514282014E-2</v>
      </c>
      <c r="AG213" s="115">
        <f>+(G213-AA213)^2*S213</f>
        <v>2.8625326832198524E-7</v>
      </c>
      <c r="AH213" s="16">
        <f>$AB$6*($AB$11/AI213*AJ213+$AB$12)</f>
        <v>-7.8481124795060624E-3</v>
      </c>
      <c r="AI213" s="16">
        <f>1+$AB$7*COS(AL213)</f>
        <v>0.57714717269955962</v>
      </c>
      <c r="AJ213" s="16">
        <f>SIN(AL213+RADIANS($AB$9))</f>
        <v>-0.99033095207124755</v>
      </c>
      <c r="AK213" s="16">
        <f>$AB$7*SIN(AL213)</f>
        <v>0.21956633408091683</v>
      </c>
      <c r="AL213" s="16">
        <f>2*ATAN(AM213)</f>
        <v>2.662663901530701</v>
      </c>
      <c r="AM213" s="16">
        <f>SQRT((1+$AB$7)/(1-$AB$7))*TAN(AN213/2)</f>
        <v>4.0958582110400652</v>
      </c>
      <c r="AN213" s="115">
        <f>$AU213+$AB$7*SIN(AO213)</f>
        <v>2.3633868854456117</v>
      </c>
      <c r="AO213" s="115">
        <f>$AU213+$AB$7*SIN(AP213)</f>
        <v>2.3628103683834385</v>
      </c>
      <c r="AP213" s="115">
        <f>$AU213+$AB$7*SIN(AQ213)</f>
        <v>2.3645089366464229</v>
      </c>
      <c r="AQ213" s="115">
        <f>$AU213+$AB$7*SIN(AR213)</f>
        <v>2.359496321114575</v>
      </c>
      <c r="AR213" s="115">
        <f>$AU213+$AB$7*SIN(AS213)</f>
        <v>2.3742186075196896</v>
      </c>
      <c r="AS213" s="115">
        <f>$AU213+$AB$7*SIN(AT213)</f>
        <v>2.3303448494534451</v>
      </c>
      <c r="AT213" s="115">
        <f>$AU213+$AB$7*SIN(AU213)</f>
        <v>2.4560874798831742</v>
      </c>
      <c r="AU213" s="115">
        <f>RADIANS($AB$9)+$AB$18*(F213-AB$15)</f>
        <v>2.0287152674394449</v>
      </c>
      <c r="AV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</row>
    <row r="214" spans="1:64" ht="12.95" customHeight="1">
      <c r="A214" s="38" t="s">
        <v>81</v>
      </c>
      <c r="B214" s="201"/>
      <c r="C214" s="200">
        <v>48820.455999999998</v>
      </c>
      <c r="D214" s="200">
        <v>5.0000000000000001E-3</v>
      </c>
      <c r="E214" s="2">
        <f>(C214-C$7)/C$8</f>
        <v>12456.42653993555</v>
      </c>
      <c r="F214" s="28">
        <f>ROUND(2*E214,0)/2</f>
        <v>12456.5</v>
      </c>
      <c r="G214" s="9">
        <f>C214-(C$7+C$8*F214)</f>
        <v>-2.7947000002313871E-2</v>
      </c>
      <c r="I214" s="2">
        <f>G214</f>
        <v>-2.7947000002313871E-2</v>
      </c>
      <c r="O214" s="100">
        <f>D$11+D$12*F214+D$13*F214^2</f>
        <v>-2.7203031679236715E-2</v>
      </c>
      <c r="P214" s="15">
        <f>C214-15018.5</f>
        <v>33801.955999999998</v>
      </c>
      <c r="Q214" s="9">
        <f>SUM(H214,I214)</f>
        <v>-2.7947000002313871E-2</v>
      </c>
      <c r="R214" s="2">
        <f>(O214-H214)^2</f>
        <v>7.4000493254155629E-4</v>
      </c>
      <c r="S214" s="24">
        <v>0.1</v>
      </c>
      <c r="T214" s="9">
        <f>S214*R214</f>
        <v>7.4000493254155629E-5</v>
      </c>
      <c r="Y214" s="137">
        <f>+C214-15018.5</f>
        <v>33801.955999999998</v>
      </c>
      <c r="Z214" s="16">
        <f>F214</f>
        <v>12456.5</v>
      </c>
      <c r="AA214" s="115">
        <f>AB$3+AB$4*Z214+AB$5*Z214^2+AH214</f>
        <v>-3.5213055208843713E-2</v>
      </c>
      <c r="AB214" s="115">
        <f>+G214-AA214</f>
        <v>7.2660552065298423E-3</v>
      </c>
      <c r="AC214" s="147">
        <f>G214-(AB$3+AB$4*Z214+AB$5*Z214^2)</f>
        <v>-7.4396832307715641E-4</v>
      </c>
      <c r="AD214" s="115">
        <f>IF(G214&lt;&gt;"",G214-AH214,9999)</f>
        <v>-1.9936976472706869E-2</v>
      </c>
      <c r="AG214" s="115">
        <f>+(G214-AA214)^2*S214</f>
        <v>5.2795558264339433E-6</v>
      </c>
      <c r="AH214" s="16">
        <f>$AB$6*($AB$11/AI214*AJ214+$AB$12)</f>
        <v>-8.0100235296070021E-3</v>
      </c>
      <c r="AI214" s="16">
        <f>1+$AB$7*COS(AL214)</f>
        <v>0.56001786925774555</v>
      </c>
      <c r="AJ214" s="16">
        <f>SIN(AL214+RADIANS($AB$9))</f>
        <v>-0.97495954665263607</v>
      </c>
      <c r="AK214" s="16">
        <f>$AB$7*SIN(AL214)</f>
        <v>0.1828376691090062</v>
      </c>
      <c r="AL214" s="16">
        <f>2*ATAN(AM214)</f>
        <v>2.7477473923545617</v>
      </c>
      <c r="AM214" s="16">
        <f>SQRT((1+$AB$7)/(1-$AB$7))*TAN(AN214/2)</f>
        <v>5.0123253059451809</v>
      </c>
      <c r="AN214" s="115">
        <f>$AU214+$AB$7*SIN(AO214)</f>
        <v>2.4950213193692679</v>
      </c>
      <c r="AO214" s="115">
        <f>$AU214+$AB$7*SIN(AP214)</f>
        <v>2.4939445365847286</v>
      </c>
      <c r="AP214" s="115">
        <f>$AU214+$AB$7*SIN(AQ214)</f>
        <v>2.4967753049243511</v>
      </c>
      <c r="AQ214" s="115">
        <f>$AU214+$AB$7*SIN(AR214)</f>
        <v>2.4893204255777128</v>
      </c>
      <c r="AR214" s="115">
        <f>$AU214+$AB$7*SIN(AS214)</f>
        <v>2.5088640774626296</v>
      </c>
      <c r="AS214" s="115">
        <f>$AU214+$AB$7*SIN(AT214)</f>
        <v>2.4569892872287622</v>
      </c>
      <c r="AT214" s="115">
        <f>$AU214+$AB$7*SIN(AU214)</f>
        <v>2.5906503814776505</v>
      </c>
      <c r="AU214" s="115">
        <f>RADIANS($AB$9)+$AB$18*(F214-AB$15)</f>
        <v>2.207567229108911</v>
      </c>
      <c r="AV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</row>
    <row r="215" spans="1:64" ht="12.95" customHeight="1">
      <c r="A215" s="38" t="s">
        <v>82</v>
      </c>
      <c r="B215" s="201"/>
      <c r="C215" s="200">
        <v>48852.415999999997</v>
      </c>
      <c r="D215" s="200">
        <v>4.0000000000000001E-3</v>
      </c>
      <c r="E215" s="2">
        <f>(C215-C$7)/C$8</f>
        <v>12540.434972321378</v>
      </c>
      <c r="F215" s="28">
        <f>ROUND(2*E215,0)/2</f>
        <v>12540.5</v>
      </c>
      <c r="G215" s="9">
        <f>C215-(C$7+C$8*F215)</f>
        <v>-2.4739000000408851E-2</v>
      </c>
      <c r="I215" s="2">
        <f>G215</f>
        <v>-2.4739000000408851E-2</v>
      </c>
      <c r="O215" s="100">
        <f>D$11+D$12*F215+D$13*F215^2</f>
        <v>-2.7223865430401603E-2</v>
      </c>
      <c r="P215" s="15">
        <f>C215-15018.5</f>
        <v>33833.915999999997</v>
      </c>
      <c r="Q215" s="9">
        <f>SUM(H215,I215)</f>
        <v>-2.4739000000408851E-2</v>
      </c>
      <c r="R215" s="2">
        <f>(O215-H215)^2</f>
        <v>7.4113884897261543E-4</v>
      </c>
      <c r="S215" s="24">
        <v>0.1</v>
      </c>
      <c r="T215" s="9">
        <f>S215*R215</f>
        <v>7.4113884897261545E-5</v>
      </c>
      <c r="Y215" s="137">
        <f>+C215-15018.5</f>
        <v>33833.915999999997</v>
      </c>
      <c r="Z215" s="16">
        <f>F215</f>
        <v>12540.5</v>
      </c>
      <c r="AA215" s="115">
        <f>AB$3+AB$4*Z215+AB$5*Z215^2+AH215</f>
        <v>-3.5242782642614157E-2</v>
      </c>
      <c r="AB215" s="115">
        <f>+G215-AA215</f>
        <v>1.0503782642205306E-2</v>
      </c>
      <c r="AC215" s="147">
        <f>G215-(AB$3+AB$4*Z215+AB$5*Z215^2)</f>
        <v>2.4848654299927525E-3</v>
      </c>
      <c r="AD215" s="115">
        <f>IF(G215&lt;&gt;"",G215-AH215,9999)</f>
        <v>-1.6720082788196297E-2</v>
      </c>
      <c r="AG215" s="115">
        <f>+(G215-AA215)^2*S215</f>
        <v>1.1032944979469348E-5</v>
      </c>
      <c r="AH215" s="16">
        <f>$AB$6*($AB$11/AI215*AJ215+$AB$12)</f>
        <v>-8.0189172122125535E-3</v>
      </c>
      <c r="AI215" s="16">
        <f>1+$AB$7*COS(AL215)</f>
        <v>0.55844535652713834</v>
      </c>
      <c r="AJ215" s="16">
        <f>SIN(AL215+RADIANS($AB$9))</f>
        <v>-0.97298988753208193</v>
      </c>
      <c r="AK215" s="16">
        <f>$AB$7*SIN(AL215)</f>
        <v>0.17900666313090915</v>
      </c>
      <c r="AL215" s="16">
        <f>2*ATAN(AM215)</f>
        <v>2.7564389908736473</v>
      </c>
      <c r="AM215" s="16">
        <f>SQRT((1+$AB$7)/(1-$AB$7))*TAN(AN215/2)</f>
        <v>5.1283811028551405</v>
      </c>
      <c r="AN215" s="115">
        <f>$AU215+$AB$7*SIN(AO215)</f>
        <v>2.5086858975567221</v>
      </c>
      <c r="AO215" s="115">
        <f>$AU215+$AB$7*SIN(AP215)</f>
        <v>2.507553030952149</v>
      </c>
      <c r="AP215" s="115">
        <f>$AU215+$AB$7*SIN(AQ215)</f>
        <v>2.5105011237830026</v>
      </c>
      <c r="AQ215" s="115">
        <f>$AU215+$AB$7*SIN(AR215)</f>
        <v>2.5028158314938658</v>
      </c>
      <c r="AR215" s="115">
        <f>$AU215+$AB$7*SIN(AS215)</f>
        <v>2.5227609705788803</v>
      </c>
      <c r="AS215" s="115">
        <f>$AU215+$AB$7*SIN(AT215)</f>
        <v>2.4703685285215875</v>
      </c>
      <c r="AT215" s="115">
        <f>$AU215+$AB$7*SIN(AU215)</f>
        <v>2.6041008573418418</v>
      </c>
      <c r="AU215" s="115">
        <f>RADIANS($AB$9)+$AB$18*(F215-AB$15)</f>
        <v>2.2264292062341275</v>
      </c>
      <c r="AV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</row>
    <row r="216" spans="1:64" ht="12.95" customHeight="1">
      <c r="A216" s="38" t="s">
        <v>138</v>
      </c>
      <c r="B216" s="38" t="s">
        <v>92</v>
      </c>
      <c r="C216" s="200">
        <v>48982.325799999999</v>
      </c>
      <c r="D216" s="200" t="s">
        <v>149</v>
      </c>
      <c r="E216" s="28">
        <f>(C216-C$7)/C$8</f>
        <v>12881.909272995867</v>
      </c>
      <c r="F216" s="28">
        <f>ROUND(2*E216,0)/2</f>
        <v>12882</v>
      </c>
      <c r="G216" s="9">
        <f>C216-(C$7+C$8*F216)</f>
        <v>-3.4515999999712221E-2</v>
      </c>
      <c r="J216" s="2">
        <f>G216</f>
        <v>-3.4515999999712221E-2</v>
      </c>
      <c r="O216" s="100">
        <f>D$11+D$12*F216+D$13*F216^2</f>
        <v>-2.7291638232547127E-2</v>
      </c>
      <c r="P216" s="15">
        <f>C216-15018.5</f>
        <v>33963.825799999999</v>
      </c>
      <c r="Q216" s="9">
        <f>SUM(H216,I216)</f>
        <v>0</v>
      </c>
      <c r="R216" s="2">
        <f>(O216-H216)^2</f>
        <v>7.4483351741622811E-4</v>
      </c>
      <c r="S216" s="24">
        <v>1</v>
      </c>
      <c r="T216" s="9">
        <f>S216*R216</f>
        <v>7.4483351741622811E-4</v>
      </c>
      <c r="Y216" s="137">
        <f>+C216-15018.5</f>
        <v>33963.825799999999</v>
      </c>
      <c r="Z216" s="16">
        <f>F216</f>
        <v>12882</v>
      </c>
      <c r="AA216" s="115">
        <f>AB$3+AB$4*Z216+AB$5*Z216^2+AH216</f>
        <v>-3.5331224995312327E-2</v>
      </c>
      <c r="AB216" s="115">
        <f>+G216-AA216</f>
        <v>8.1522499560010564E-4</v>
      </c>
      <c r="AC216" s="147">
        <f>G216-(AB$3+AB$4*Z216+AB$5*Z216^2)</f>
        <v>-7.2243617671650939E-3</v>
      </c>
      <c r="AD216" s="115">
        <f>IF(G216&lt;&gt;"",G216-AH216,9999)</f>
        <v>-2.6476413236947022E-2</v>
      </c>
      <c r="AG216" s="115">
        <f>+(G216-AA216)^2*S216</f>
        <v>6.6459179345119226E-7</v>
      </c>
      <c r="AH216" s="16">
        <f>$AB$6*($AB$11/AI216*AJ216+$AB$12)</f>
        <v>-8.0395867627651996E-3</v>
      </c>
      <c r="AI216" s="16">
        <f>1+$AB$7*COS(AL216)</f>
        <v>0.55247555143079752</v>
      </c>
      <c r="AJ216" s="16">
        <f>SIN(AL216+RADIANS($AB$9))</f>
        <v>-0.96435438238810234</v>
      </c>
      <c r="AK216" s="16">
        <f>$AB$7*SIN(AL216)</f>
        <v>0.16351072304451472</v>
      </c>
      <c r="AL216" s="16">
        <f>2*ATAN(AM216)</f>
        <v>2.7912938680313468</v>
      </c>
      <c r="AM216" s="16">
        <f>SQRT((1+$AB$7)/(1-$AB$7))*TAN(AN216/2)</f>
        <v>5.6509088601516542</v>
      </c>
      <c r="AN216" s="115">
        <f>$AU216+$AB$7*SIN(AO216)</f>
        <v>2.5638600450685995</v>
      </c>
      <c r="AO216" s="115">
        <f>$AU216+$AB$7*SIN(AP216)</f>
        <v>2.5625042712411856</v>
      </c>
      <c r="AP216" s="115">
        <f>$AU216+$AB$7*SIN(AQ216)</f>
        <v>2.5659003226875079</v>
      </c>
      <c r="AQ216" s="115">
        <f>$AU216+$AB$7*SIN(AR216)</f>
        <v>2.5573793458802254</v>
      </c>
      <c r="AR216" s="115">
        <f>$AU216+$AB$7*SIN(AS216)</f>
        <v>2.5786708996424688</v>
      </c>
      <c r="AS216" s="115">
        <f>$AU216+$AB$7*SIN(AT216)</f>
        <v>2.5248924215323196</v>
      </c>
      <c r="AT216" s="115">
        <f>$AU216+$AB$7*SIN(AU216)</f>
        <v>2.6574209657450458</v>
      </c>
      <c r="AU216" s="115">
        <f>RADIANS($AB$9)+$AB$18*(F216-AB$15)</f>
        <v>2.303112125142003</v>
      </c>
      <c r="AV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</row>
    <row r="217" spans="1:64" ht="12.95" customHeight="1">
      <c r="A217" s="38" t="s">
        <v>138</v>
      </c>
      <c r="B217" s="38" t="s">
        <v>92</v>
      </c>
      <c r="C217" s="200">
        <v>48982.326099999998</v>
      </c>
      <c r="D217" s="200" t="s">
        <v>149</v>
      </c>
      <c r="E217" s="28">
        <f>(C217-C$7)/C$8</f>
        <v>12881.910061560626</v>
      </c>
      <c r="F217" s="28">
        <f>ROUND(2*E217,0)/2</f>
        <v>12882</v>
      </c>
      <c r="G217" s="9">
        <f>C217-(C$7+C$8*F217)</f>
        <v>-3.4216000000014901E-2</v>
      </c>
      <c r="J217" s="2">
        <f>G217</f>
        <v>-3.4216000000014901E-2</v>
      </c>
      <c r="O217" s="100">
        <f>D$11+D$12*F217+D$13*F217^2</f>
        <v>-2.7291638232547127E-2</v>
      </c>
      <c r="P217" s="15">
        <f>C217-15018.5</f>
        <v>33963.826099999998</v>
      </c>
      <c r="Q217" s="9">
        <f>SUM(H217,I217)</f>
        <v>0</v>
      </c>
      <c r="R217" s="2">
        <f>(O217-H217)^2</f>
        <v>7.4483351741622811E-4</v>
      </c>
      <c r="S217" s="24">
        <v>1</v>
      </c>
      <c r="T217" s="9">
        <f>S217*R217</f>
        <v>7.4483351741622811E-4</v>
      </c>
      <c r="Y217" s="137">
        <f>+C217-15018.5</f>
        <v>33963.826099999998</v>
      </c>
      <c r="Z217" s="16">
        <f>F217</f>
        <v>12882</v>
      </c>
      <c r="AA217" s="115">
        <f>AB$3+AB$4*Z217+AB$5*Z217^2+AH217</f>
        <v>-3.5331224995312327E-2</v>
      </c>
      <c r="AB217" s="115">
        <f>+G217-AA217</f>
        <v>1.1152249952974258E-3</v>
      </c>
      <c r="AC217" s="147">
        <f>G217-(AB$3+AB$4*Z217+AB$5*Z217^2)</f>
        <v>-6.9243617674677738E-3</v>
      </c>
      <c r="AD217" s="115">
        <f>IF(G217&lt;&gt;"",G217-AH217,9999)</f>
        <v>-2.6176413237249702E-2</v>
      </c>
      <c r="AG217" s="115">
        <f>+(G217-AA217)^2*S217</f>
        <v>1.2437267901361434E-6</v>
      </c>
      <c r="AH217" s="16">
        <f>$AB$6*($AB$11/AI217*AJ217+$AB$12)</f>
        <v>-8.0395867627651996E-3</v>
      </c>
      <c r="AI217" s="16">
        <f>1+$AB$7*COS(AL217)</f>
        <v>0.55247555143079752</v>
      </c>
      <c r="AJ217" s="16">
        <f>SIN(AL217+RADIANS($AB$9))</f>
        <v>-0.96435438238810234</v>
      </c>
      <c r="AK217" s="16">
        <f>$AB$7*SIN(AL217)</f>
        <v>0.16351072304451472</v>
      </c>
      <c r="AL217" s="16">
        <f>2*ATAN(AM217)</f>
        <v>2.7912938680313468</v>
      </c>
      <c r="AM217" s="16">
        <f>SQRT((1+$AB$7)/(1-$AB$7))*TAN(AN217/2)</f>
        <v>5.6509088601516542</v>
      </c>
      <c r="AN217" s="115">
        <f>$AU217+$AB$7*SIN(AO217)</f>
        <v>2.5638600450685995</v>
      </c>
      <c r="AO217" s="115">
        <f>$AU217+$AB$7*SIN(AP217)</f>
        <v>2.5625042712411856</v>
      </c>
      <c r="AP217" s="115">
        <f>$AU217+$AB$7*SIN(AQ217)</f>
        <v>2.5659003226875079</v>
      </c>
      <c r="AQ217" s="115">
        <f>$AU217+$AB$7*SIN(AR217)</f>
        <v>2.5573793458802254</v>
      </c>
      <c r="AR217" s="115">
        <f>$AU217+$AB$7*SIN(AS217)</f>
        <v>2.5786708996424688</v>
      </c>
      <c r="AS217" s="115">
        <f>$AU217+$AB$7*SIN(AT217)</f>
        <v>2.5248924215323196</v>
      </c>
      <c r="AT217" s="115">
        <f>$AU217+$AB$7*SIN(AU217)</f>
        <v>2.6574209657450458</v>
      </c>
      <c r="AU217" s="115">
        <f>RADIANS($AB$9)+$AB$18*(F217-AB$15)</f>
        <v>2.303112125142003</v>
      </c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</row>
    <row r="218" spans="1:64" ht="12.95" customHeight="1">
      <c r="A218" s="38" t="s">
        <v>139</v>
      </c>
      <c r="B218" s="38" t="s">
        <v>95</v>
      </c>
      <c r="C218" s="200">
        <v>49157.514999999999</v>
      </c>
      <c r="D218" s="200" t="s">
        <v>149</v>
      </c>
      <c r="E218" s="28">
        <f>(C218-C$7)/C$8</f>
        <v>13342.402704251421</v>
      </c>
      <c r="F218" s="28">
        <f>ROUND(2*E218,0)/2</f>
        <v>13342.5</v>
      </c>
      <c r="G218" s="9">
        <f>C218-(C$7+C$8*F218)</f>
        <v>-3.7014999994426034E-2</v>
      </c>
      <c r="J218" s="2">
        <f>G218</f>
        <v>-3.7014999994426034E-2</v>
      </c>
      <c r="O218" s="100">
        <f>D$11+D$12*F218+D$13*F218^2</f>
        <v>-2.7340006751490287E-2</v>
      </c>
      <c r="P218" s="15">
        <f>C218-15018.5</f>
        <v>34139.014999999999</v>
      </c>
      <c r="Q218" s="9">
        <f>SUM(H218,I218)</f>
        <v>0</v>
      </c>
      <c r="R218" s="2">
        <f>(O218-H218)^2</f>
        <v>7.4747596917153442E-4</v>
      </c>
      <c r="S218" s="24">
        <v>1</v>
      </c>
      <c r="T218" s="9">
        <f>S218*R218</f>
        <v>7.4747596917153442E-4</v>
      </c>
      <c r="Y218" s="137">
        <f>+C218-15018.5</f>
        <v>34139.014999999999</v>
      </c>
      <c r="Z218" s="16">
        <f>F218</f>
        <v>13342.5</v>
      </c>
      <c r="AA218" s="115">
        <f>AB$3+AB$4*Z218+AB$5*Z218^2+AH218</f>
        <v>-3.5369112501112923E-2</v>
      </c>
      <c r="AB218" s="115">
        <f>+G218-AA218</f>
        <v>-1.6458874933131112E-3</v>
      </c>
      <c r="AC218" s="147">
        <f>G218-(AB$3+AB$4*Z218+AB$5*Z218^2)</f>
        <v>-9.6749932429357477E-3</v>
      </c>
      <c r="AD218" s="115">
        <f>IF(G218&lt;&gt;"",G218-AH218,9999)</f>
        <v>-2.8985894244803401E-2</v>
      </c>
      <c r="AG218" s="115">
        <f>+(G218-AA218)^2*S218</f>
        <v>2.7089456406445167E-6</v>
      </c>
      <c r="AH218" s="16">
        <f>$AB$6*($AB$11/AI218*AJ218+$AB$12)</f>
        <v>-8.029105749622633E-3</v>
      </c>
      <c r="AI218" s="16">
        <f>1+$AB$7*COS(AL218)</f>
        <v>0.54544486160679173</v>
      </c>
      <c r="AJ218" s="16">
        <f>SIN(AL218+RADIANS($AB$9))</f>
        <v>-0.9511982095784296</v>
      </c>
      <c r="AK218" s="16">
        <f>$AB$7*SIN(AL218)</f>
        <v>0.14280586394836911</v>
      </c>
      <c r="AL218" s="16">
        <f>2*ATAN(AM218)</f>
        <v>2.8371905376708346</v>
      </c>
      <c r="AM218" s="16">
        <f>SQRT((1+$AB$7)/(1-$AB$7))*TAN(AN218/2)</f>
        <v>6.5194443537883169</v>
      </c>
      <c r="AN218" s="115">
        <f>$AU218+$AB$7*SIN(AO218)</f>
        <v>2.6373782255280651</v>
      </c>
      <c r="AO218" s="115">
        <f>$AU218+$AB$7*SIN(AP218)</f>
        <v>2.6357596326263613</v>
      </c>
      <c r="AP218" s="115">
        <f>$AU218+$AB$7*SIN(AQ218)</f>
        <v>2.6396389178563182</v>
      </c>
      <c r="AQ218" s="115">
        <f>$AU218+$AB$7*SIN(AR218)</f>
        <v>2.6303274194992809</v>
      </c>
      <c r="AR218" s="115">
        <f>$AU218+$AB$7*SIN(AS218)</f>
        <v>2.6525986954925309</v>
      </c>
      <c r="AS218" s="115">
        <f>$AU218+$AB$7*SIN(AT218)</f>
        <v>2.5988560942997236</v>
      </c>
      <c r="AT218" s="115">
        <f>$AU218+$AB$7*SIN(AU218)</f>
        <v>2.7260509929383638</v>
      </c>
      <c r="AU218" s="115">
        <f>RADIANS($AB$9)+$AB$18*(F218-AB$15)</f>
        <v>2.4065161783106022</v>
      </c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</row>
    <row r="219" spans="1:64" ht="12.95" customHeight="1">
      <c r="A219" s="38" t="s">
        <v>139</v>
      </c>
      <c r="B219" s="38" t="s">
        <v>95</v>
      </c>
      <c r="C219" s="200">
        <v>49157.515599999999</v>
      </c>
      <c r="D219" s="200" t="s">
        <v>149</v>
      </c>
      <c r="E219" s="28">
        <f>(C219-C$7)/C$8</f>
        <v>13342.404281380939</v>
      </c>
      <c r="F219" s="28">
        <f>ROUND(2*E219,0)/2</f>
        <v>13342.5</v>
      </c>
      <c r="G219" s="9">
        <f>C219-(C$7+C$8*F219)</f>
        <v>-3.6414999995031394E-2</v>
      </c>
      <c r="J219" s="2">
        <f>G219</f>
        <v>-3.6414999995031394E-2</v>
      </c>
      <c r="O219" s="100">
        <f>D$11+D$12*F219+D$13*F219^2</f>
        <v>-2.7340006751490287E-2</v>
      </c>
      <c r="P219" s="15">
        <f>C219-15018.5</f>
        <v>34139.015599999999</v>
      </c>
      <c r="Q219" s="9">
        <f>SUM(H219,I219)</f>
        <v>0</v>
      </c>
      <c r="R219" s="2">
        <f>(O219-H219)^2</f>
        <v>7.4747596917153442E-4</v>
      </c>
      <c r="S219" s="24">
        <v>1</v>
      </c>
      <c r="T219" s="9">
        <f>S219*R219</f>
        <v>7.4747596917153442E-4</v>
      </c>
      <c r="Y219" s="137">
        <f>+C219-15018.5</f>
        <v>34139.015599999999</v>
      </c>
      <c r="Z219" s="16">
        <f>F219</f>
        <v>13342.5</v>
      </c>
      <c r="AA219" s="115">
        <f>AB$3+AB$4*Z219+AB$5*Z219^2+AH219</f>
        <v>-3.5369112501112923E-2</v>
      </c>
      <c r="AB219" s="115">
        <f>+G219-AA219</f>
        <v>-1.0458874939184709E-3</v>
      </c>
      <c r="AC219" s="147">
        <f>G219-(AB$3+AB$4*Z219+AB$5*Z219^2)</f>
        <v>-9.0749932435411074E-3</v>
      </c>
      <c r="AD219" s="115">
        <f>IF(G219&lt;&gt;"",G219-AH219,9999)</f>
        <v>-2.8385894245408761E-2</v>
      </c>
      <c r="AG219" s="115">
        <f>+(G219-AA219)^2*S219</f>
        <v>1.0938806499350596E-6</v>
      </c>
      <c r="AH219" s="16">
        <f>$AB$6*($AB$11/AI219*AJ219+$AB$12)</f>
        <v>-8.029105749622633E-3</v>
      </c>
      <c r="AI219" s="16">
        <f>1+$AB$7*COS(AL219)</f>
        <v>0.54544486160679173</v>
      </c>
      <c r="AJ219" s="16">
        <f>SIN(AL219+RADIANS($AB$9))</f>
        <v>-0.9511982095784296</v>
      </c>
      <c r="AK219" s="16">
        <f>$AB$7*SIN(AL219)</f>
        <v>0.14280586394836911</v>
      </c>
      <c r="AL219" s="16">
        <f>2*ATAN(AM219)</f>
        <v>2.8371905376708346</v>
      </c>
      <c r="AM219" s="16">
        <f>SQRT((1+$AB$7)/(1-$AB$7))*TAN(AN219/2)</f>
        <v>6.5194443537883169</v>
      </c>
      <c r="AN219" s="115">
        <f>$AU219+$AB$7*SIN(AO219)</f>
        <v>2.6373782255280651</v>
      </c>
      <c r="AO219" s="115">
        <f>$AU219+$AB$7*SIN(AP219)</f>
        <v>2.6357596326263613</v>
      </c>
      <c r="AP219" s="115">
        <f>$AU219+$AB$7*SIN(AQ219)</f>
        <v>2.6396389178563182</v>
      </c>
      <c r="AQ219" s="115">
        <f>$AU219+$AB$7*SIN(AR219)</f>
        <v>2.6303274194992809</v>
      </c>
      <c r="AR219" s="115">
        <f>$AU219+$AB$7*SIN(AS219)</f>
        <v>2.6525986954925309</v>
      </c>
      <c r="AS219" s="115">
        <f>$AU219+$AB$7*SIN(AT219)</f>
        <v>2.5988560942997236</v>
      </c>
      <c r="AT219" s="115">
        <f>$AU219+$AB$7*SIN(AU219)</f>
        <v>2.7260509929383638</v>
      </c>
      <c r="AU219" s="115">
        <f>RADIANS($AB$9)+$AB$18*(F219-AB$15)</f>
        <v>2.4065161783106022</v>
      </c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</row>
    <row r="220" spans="1:64" ht="12.95" customHeight="1">
      <c r="A220" s="38" t="s">
        <v>139</v>
      </c>
      <c r="B220" s="38" t="s">
        <v>95</v>
      </c>
      <c r="C220" s="200">
        <v>49237.409</v>
      </c>
      <c r="D220" s="200" t="s">
        <v>149</v>
      </c>
      <c r="E220" s="28">
        <f>(C220-C$7)/C$8</f>
        <v>13552.408013920804</v>
      </c>
      <c r="F220" s="28">
        <f>ROUND(2*E220,0)/2</f>
        <v>13552.5</v>
      </c>
      <c r="G220" s="9">
        <f>C220-(C$7+C$8*F220)</f>
        <v>-3.4994999994523823E-2</v>
      </c>
      <c r="J220" s="2">
        <f>G220</f>
        <v>-3.4994999994523823E-2</v>
      </c>
      <c r="O220" s="100">
        <f>D$11+D$12*F220+D$13*F220^2</f>
        <v>-2.7345662303103507E-2</v>
      </c>
      <c r="P220" s="15">
        <f>C220-15018.5</f>
        <v>34218.909</v>
      </c>
      <c r="Q220" s="9">
        <f>SUM(H220,I220)</f>
        <v>0</v>
      </c>
      <c r="R220" s="2">
        <f>(O220-H220)^2</f>
        <v>7.4778524679537618E-4</v>
      </c>
      <c r="S220" s="24">
        <v>1</v>
      </c>
      <c r="T220" s="9">
        <f>S220*R220</f>
        <v>7.4778524679537618E-4</v>
      </c>
      <c r="Y220" s="137">
        <f>+C220-15018.5</f>
        <v>34218.909</v>
      </c>
      <c r="Z220" s="16">
        <f>F220</f>
        <v>13552.5</v>
      </c>
      <c r="AA220" s="115">
        <f>AB$3+AB$4*Z220+AB$5*Z220^2+AH220</f>
        <v>-3.5355789362060575E-2</v>
      </c>
      <c r="AB220" s="115">
        <f>+G220-AA220</f>
        <v>3.6078936753675128E-4</v>
      </c>
      <c r="AC220" s="147">
        <f>G220-(AB$3+AB$4*Z220+AB$5*Z220^2)</f>
        <v>-7.6493376914203159E-3</v>
      </c>
      <c r="AD220" s="115">
        <f>IF(G220&lt;&gt;"",G220-AH220,9999)</f>
        <v>-2.6984872935566756E-2</v>
      </c>
      <c r="AG220" s="115">
        <f>+(G220-AA220)^2*S220</f>
        <v>1.30168967727569E-7</v>
      </c>
      <c r="AH220" s="16">
        <f>$AB$6*($AB$11/AI220*AJ220+$AB$12)</f>
        <v>-8.0101270589570655E-3</v>
      </c>
      <c r="AI220" s="16">
        <f>1+$AB$7*COS(AL220)</f>
        <v>0.54260545522250925</v>
      </c>
      <c r="AJ220" s="16">
        <f>SIN(AL220+RADIANS($AB$9))</f>
        <v>-0.94465420171537406</v>
      </c>
      <c r="AK220" s="16">
        <f>$AB$7*SIN(AL220)</f>
        <v>0.13343207644903379</v>
      </c>
      <c r="AL220" s="16">
        <f>2*ATAN(AM220)</f>
        <v>2.8577474994534517</v>
      </c>
      <c r="AM220" s="16">
        <f>SQRT((1+$AB$7)/(1-$AB$7))*TAN(AN220/2)</f>
        <v>6.9987241047473185</v>
      </c>
      <c r="AN220" s="115">
        <f>$AU220+$AB$7*SIN(AO220)</f>
        <v>2.6706012828250634</v>
      </c>
      <c r="AO220" s="115">
        <f>$AU220+$AB$7*SIN(AP220)</f>
        <v>2.6688881386496366</v>
      </c>
      <c r="AP220" s="115">
        <f>$AU220+$AB$7*SIN(AQ220)</f>
        <v>2.672922410419992</v>
      </c>
      <c r="AQ220" s="115">
        <f>$AU220+$AB$7*SIN(AR220)</f>
        <v>2.6634088034847609</v>
      </c>
      <c r="AR220" s="115">
        <f>$AU220+$AB$7*SIN(AS220)</f>
        <v>2.6857710104974752</v>
      </c>
      <c r="AS220" s="115">
        <f>$AU220+$AB$7*SIN(AT220)</f>
        <v>2.6327872624045501</v>
      </c>
      <c r="AT220" s="115">
        <f>$AU220+$AB$7*SIN(AU220)</f>
        <v>2.7561910404662657</v>
      </c>
      <c r="AU220" s="115">
        <f>RADIANS($AB$9)+$AB$18*(F220-AB$15)</f>
        <v>2.4536711211236439</v>
      </c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</row>
    <row r="221" spans="1:64" ht="12.95" customHeight="1">
      <c r="A221" s="38" t="s">
        <v>139</v>
      </c>
      <c r="B221" s="38" t="s">
        <v>95</v>
      </c>
      <c r="C221" s="200">
        <v>49237.411999999997</v>
      </c>
      <c r="D221" s="200" t="s">
        <v>149</v>
      </c>
      <c r="E221" s="28">
        <f>(C221-C$7)/C$8</f>
        <v>13552.41589956839</v>
      </c>
      <c r="F221" s="28">
        <f>ROUND(2*E221,0)/2</f>
        <v>13552.5</v>
      </c>
      <c r="G221" s="9">
        <f>C221-(C$7+C$8*F221)</f>
        <v>-3.1994999997550622E-2</v>
      </c>
      <c r="J221" s="2">
        <f>G221</f>
        <v>-3.1994999997550622E-2</v>
      </c>
      <c r="O221" s="100">
        <f>D$11+D$12*F221+D$13*F221^2</f>
        <v>-2.7345662303103507E-2</v>
      </c>
      <c r="P221" s="15">
        <f>C221-15018.5</f>
        <v>34218.911999999997</v>
      </c>
      <c r="Q221" s="9">
        <f>SUM(H221,I221)</f>
        <v>0</v>
      </c>
      <c r="R221" s="2">
        <f>(O221-H221)^2</f>
        <v>7.4778524679537618E-4</v>
      </c>
      <c r="S221" s="24">
        <v>1</v>
      </c>
      <c r="T221" s="9">
        <f>S221*R221</f>
        <v>7.4778524679537618E-4</v>
      </c>
      <c r="Y221" s="137">
        <f>+C221-15018.5</f>
        <v>34218.911999999997</v>
      </c>
      <c r="Z221" s="16">
        <f>F221</f>
        <v>13552.5</v>
      </c>
      <c r="AA221" s="115">
        <f>AB$3+AB$4*Z221+AB$5*Z221^2+AH221</f>
        <v>-3.5355789362060575E-2</v>
      </c>
      <c r="AB221" s="115">
        <f>+G221-AA221</f>
        <v>3.3607893645099529E-3</v>
      </c>
      <c r="AC221" s="147">
        <f>G221-(AB$3+AB$4*Z221+AB$5*Z221^2)</f>
        <v>-4.6493376944471143E-3</v>
      </c>
      <c r="AD221" s="115">
        <f>IF(G221&lt;&gt;"",G221-AH221,9999)</f>
        <v>-2.3984872938593554E-2</v>
      </c>
      <c r="AG221" s="115">
        <f>+(G221-AA221)^2*S221</f>
        <v>1.1294905152603214E-5</v>
      </c>
      <c r="AH221" s="16">
        <f>$AB$6*($AB$11/AI221*AJ221+$AB$12)</f>
        <v>-8.0101270589570655E-3</v>
      </c>
      <c r="AI221" s="16">
        <f>1+$AB$7*COS(AL221)</f>
        <v>0.54260545522250925</v>
      </c>
      <c r="AJ221" s="16">
        <f>SIN(AL221+RADIANS($AB$9))</f>
        <v>-0.94465420171537406</v>
      </c>
      <c r="AK221" s="16">
        <f>$AB$7*SIN(AL221)</f>
        <v>0.13343207644903379</v>
      </c>
      <c r="AL221" s="16">
        <f>2*ATAN(AM221)</f>
        <v>2.8577474994534517</v>
      </c>
      <c r="AM221" s="16">
        <f>SQRT((1+$AB$7)/(1-$AB$7))*TAN(AN221/2)</f>
        <v>6.9987241047473185</v>
      </c>
      <c r="AN221" s="115">
        <f>$AU221+$AB$7*SIN(AO221)</f>
        <v>2.6706012828250634</v>
      </c>
      <c r="AO221" s="115">
        <f>$AU221+$AB$7*SIN(AP221)</f>
        <v>2.6688881386496366</v>
      </c>
      <c r="AP221" s="115">
        <f>$AU221+$AB$7*SIN(AQ221)</f>
        <v>2.672922410419992</v>
      </c>
      <c r="AQ221" s="115">
        <f>$AU221+$AB$7*SIN(AR221)</f>
        <v>2.6634088034847609</v>
      </c>
      <c r="AR221" s="115">
        <f>$AU221+$AB$7*SIN(AS221)</f>
        <v>2.6857710104974752</v>
      </c>
      <c r="AS221" s="115">
        <f>$AU221+$AB$7*SIN(AT221)</f>
        <v>2.6327872624045501</v>
      </c>
      <c r="AT221" s="115">
        <f>$AU221+$AB$7*SIN(AU221)</f>
        <v>2.7561910404662657</v>
      </c>
      <c r="AU221" s="115">
        <f>RADIANS($AB$9)+$AB$18*(F221-AB$15)</f>
        <v>2.4536711211236439</v>
      </c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</row>
    <row r="222" spans="1:64" ht="12.95" customHeight="1">
      <c r="A222" s="38" t="s">
        <v>14</v>
      </c>
      <c r="B222" s="201"/>
      <c r="C222" s="200">
        <v>49690.3217</v>
      </c>
      <c r="D222" s="200">
        <v>4.0000000000000002E-4</v>
      </c>
      <c r="E222" s="2">
        <f>(C222-C$7)/C$8</f>
        <v>14742.911328521344</v>
      </c>
      <c r="F222" s="28">
        <f>ROUND(2*E222,0)/2</f>
        <v>14743</v>
      </c>
      <c r="G222" s="9">
        <f>C222-(C$7+C$8*F222)</f>
        <v>-3.3733999996911734E-2</v>
      </c>
      <c r="J222" s="2">
        <f>G222</f>
        <v>-3.3733999996911734E-2</v>
      </c>
      <c r="O222" s="100">
        <f>D$11+D$12*F222+D$13*F222^2</f>
        <v>-2.7183508024293066E-2</v>
      </c>
      <c r="P222" s="15">
        <f>C222-15018.5</f>
        <v>34671.8217</v>
      </c>
      <c r="Q222" s="9">
        <f>SUM(H222,I222)</f>
        <v>0</v>
      </c>
      <c r="R222" s="2">
        <f>(O222-H222)^2</f>
        <v>7.3894310850680547E-4</v>
      </c>
      <c r="S222" s="24">
        <v>1</v>
      </c>
      <c r="T222" s="9">
        <f>S222*R222</f>
        <v>7.3894310850680547E-4</v>
      </c>
      <c r="Y222" s="137">
        <f>+C222-15018.5</f>
        <v>34671.8217</v>
      </c>
      <c r="Z222" s="16">
        <f>F222</f>
        <v>14743</v>
      </c>
      <c r="AA222" s="115">
        <f>AB$3+AB$4*Z222+AB$5*Z222^2+AH222</f>
        <v>-3.492646882339831E-2</v>
      </c>
      <c r="AB222" s="115">
        <f>+G222-AA222</f>
        <v>1.1924688264865757E-3</v>
      </c>
      <c r="AC222" s="147">
        <f>G222-(AB$3+AB$4*Z222+AB$5*Z222^2)</f>
        <v>-6.5504919726186682E-3</v>
      </c>
      <c r="AD222" s="115">
        <f>IF(G222&lt;&gt;"",G222-AH222,9999)</f>
        <v>-2.599103919780649E-2</v>
      </c>
      <c r="AG222" s="115">
        <f>+(G222-AA222)^2*S222</f>
        <v>1.4219819021422709E-6</v>
      </c>
      <c r="AH222" s="16">
        <f>$AB$6*($AB$11/AI222*AJ222+$AB$12)</f>
        <v>-7.7429607991052439E-3</v>
      </c>
      <c r="AI222" s="16">
        <f>1+$AB$7*COS(AL222)</f>
        <v>0.53047322935323482</v>
      </c>
      <c r="AJ222" s="16">
        <f>SIN(AL222+RADIANS($AB$9))</f>
        <v>-0.90161744711445169</v>
      </c>
      <c r="AK222" s="16">
        <f>$AB$7*SIN(AL222)</f>
        <v>8.0984568059160184E-2</v>
      </c>
      <c r="AL222" s="16">
        <f>2*ATAN(AM222)</f>
        <v>2.970791925572871</v>
      </c>
      <c r="AM222" s="16">
        <f>SQRT((1+$AB$7)/(1-$AB$7))*TAN(AN222/2)</f>
        <v>11.681071324212773</v>
      </c>
      <c r="AN222" s="115">
        <f>$AU222+$AB$7*SIN(AO222)</f>
        <v>2.8560194223490423</v>
      </c>
      <c r="AO222" s="115">
        <f>$AU222+$AB$7*SIN(AP222)</f>
        <v>2.8542638081655518</v>
      </c>
      <c r="AP222" s="115">
        <f>$AU222+$AB$7*SIN(AQ222)</f>
        <v>2.8581038596693653</v>
      </c>
      <c r="AQ222" s="115">
        <f>$AU222+$AB$7*SIN(AR222)</f>
        <v>2.8496988519663939</v>
      </c>
      <c r="AR222" s="115">
        <f>$AU222+$AB$7*SIN(AS222)</f>
        <v>2.8680688697430834</v>
      </c>
      <c r="AS222" s="115">
        <f>$AU222+$AB$7*SIN(AT222)</f>
        <v>2.8277865170159053</v>
      </c>
      <c r="AT222" s="115">
        <f>$AU222+$AB$7*SIN(AU222)</f>
        <v>2.9155362676621306</v>
      </c>
      <c r="AU222" s="115">
        <f>RADIANS($AB$9)+$AB$18*(F222-AB$15)</f>
        <v>2.7209947374042458</v>
      </c>
      <c r="AV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</row>
    <row r="223" spans="1:64" ht="12.95" customHeight="1">
      <c r="A223" s="38" t="s">
        <v>14</v>
      </c>
      <c r="B223" s="201"/>
      <c r="C223" s="200">
        <v>49690.324000000001</v>
      </c>
      <c r="D223" s="200">
        <v>1.2999999999999999E-3</v>
      </c>
      <c r="E223" s="2">
        <f>(C223-C$7)/C$8</f>
        <v>14742.917374184501</v>
      </c>
      <c r="F223" s="28">
        <f>ROUND(2*E223,0)/2</f>
        <v>14743</v>
      </c>
      <c r="G223" s="9">
        <f>C223-(C$7+C$8*F223)</f>
        <v>-3.1433999996806961E-2</v>
      </c>
      <c r="J223" s="2">
        <f>G223</f>
        <v>-3.1433999996806961E-2</v>
      </c>
      <c r="O223" s="100">
        <f>D$11+D$12*F223+D$13*F223^2</f>
        <v>-2.7183508024293066E-2</v>
      </c>
      <c r="P223" s="15">
        <f>C223-15018.5</f>
        <v>34671.824000000001</v>
      </c>
      <c r="Q223" s="9">
        <f>SUM(H223,I223)</f>
        <v>0</v>
      </c>
      <c r="R223" s="2">
        <f>(O223-H223)^2</f>
        <v>7.3894310850680547E-4</v>
      </c>
      <c r="S223" s="24">
        <v>1</v>
      </c>
      <c r="T223" s="9">
        <f>S223*R223</f>
        <v>7.3894310850680547E-4</v>
      </c>
      <c r="Y223" s="137">
        <f>+C223-15018.5</f>
        <v>34671.824000000001</v>
      </c>
      <c r="Z223" s="16">
        <f>F223</f>
        <v>14743</v>
      </c>
      <c r="AA223" s="115">
        <f>AB$3+AB$4*Z223+AB$5*Z223^2+AH223</f>
        <v>-3.492646882339831E-2</v>
      </c>
      <c r="AB223" s="115">
        <f>+G223-AA223</f>
        <v>3.4924688265913495E-3</v>
      </c>
      <c r="AC223" s="147">
        <f>G223-(AB$3+AB$4*Z223+AB$5*Z223^2)</f>
        <v>-4.2504919725138944E-3</v>
      </c>
      <c r="AD223" s="115">
        <f>IF(G223&lt;&gt;"",G223-AH223,9999)</f>
        <v>-2.3691039197701717E-2</v>
      </c>
      <c r="AG223" s="115">
        <f>+(G223-AA223)^2*S223</f>
        <v>1.2197338504712357E-5</v>
      </c>
      <c r="AH223" s="16">
        <f>$AB$6*($AB$11/AI223*AJ223+$AB$12)</f>
        <v>-7.7429607991052439E-3</v>
      </c>
      <c r="AI223" s="16">
        <f>1+$AB$7*COS(AL223)</f>
        <v>0.53047322935323482</v>
      </c>
      <c r="AJ223" s="16">
        <f>SIN(AL223+RADIANS($AB$9))</f>
        <v>-0.90161744711445169</v>
      </c>
      <c r="AK223" s="16">
        <f>$AB$7*SIN(AL223)</f>
        <v>8.0984568059160184E-2</v>
      </c>
      <c r="AL223" s="16">
        <f>2*ATAN(AM223)</f>
        <v>2.970791925572871</v>
      </c>
      <c r="AM223" s="16">
        <f>SQRT((1+$AB$7)/(1-$AB$7))*TAN(AN223/2)</f>
        <v>11.681071324212773</v>
      </c>
      <c r="AN223" s="115">
        <f>$AU223+$AB$7*SIN(AO223)</f>
        <v>2.8560194223490423</v>
      </c>
      <c r="AO223" s="115">
        <f>$AU223+$AB$7*SIN(AP223)</f>
        <v>2.8542638081655518</v>
      </c>
      <c r="AP223" s="115">
        <f>$AU223+$AB$7*SIN(AQ223)</f>
        <v>2.8581038596693653</v>
      </c>
      <c r="AQ223" s="115">
        <f>$AU223+$AB$7*SIN(AR223)</f>
        <v>2.8496988519663939</v>
      </c>
      <c r="AR223" s="115">
        <f>$AU223+$AB$7*SIN(AS223)</f>
        <v>2.8680688697430834</v>
      </c>
      <c r="AS223" s="115">
        <f>$AU223+$AB$7*SIN(AT223)</f>
        <v>2.8277865170159053</v>
      </c>
      <c r="AT223" s="115">
        <f>$AU223+$AB$7*SIN(AU223)</f>
        <v>2.9155362676621306</v>
      </c>
      <c r="AU223" s="115">
        <f>RADIANS($AB$9)+$AB$18*(F223-AB$15)</f>
        <v>2.7209947374042458</v>
      </c>
      <c r="AV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</row>
    <row r="224" spans="1:64" ht="12.95" customHeight="1">
      <c r="A224" s="38" t="s">
        <v>84</v>
      </c>
      <c r="B224" s="201" t="s">
        <v>95</v>
      </c>
      <c r="C224" s="200">
        <v>49990.495000000003</v>
      </c>
      <c r="D224" s="200">
        <v>7.0000000000000001E-3</v>
      </c>
      <c r="E224" s="2">
        <f>(C224-C$7)/C$8</f>
        <v>15531.931615664065</v>
      </c>
      <c r="F224" s="28">
        <f>ROUND(2*E224,0)/2</f>
        <v>15532</v>
      </c>
      <c r="G224" s="9">
        <f>C224-(C$7+C$8*F224)</f>
        <v>-2.6015999996161554E-2</v>
      </c>
      <c r="I224" s="2">
        <f>G224</f>
        <v>-2.6015999996161554E-2</v>
      </c>
      <c r="O224" s="100">
        <f>D$11+D$12*F224+D$13*F224^2</f>
        <v>-2.6894110639608032E-2</v>
      </c>
      <c r="P224" s="15">
        <f>C224-15018.5</f>
        <v>34971.995000000003</v>
      </c>
      <c r="Q224" s="9">
        <f>SUM(H224,I224)</f>
        <v>-2.6015999996161554E-2</v>
      </c>
      <c r="R224" s="2">
        <f>(O224-H224)^2</f>
        <v>7.2329318709547796E-4</v>
      </c>
      <c r="S224" s="24">
        <v>0.1</v>
      </c>
      <c r="T224" s="9">
        <f>S224*R224</f>
        <v>7.2329318709547799E-5</v>
      </c>
      <c r="Y224" s="137">
        <f>+C224-15018.5</f>
        <v>34971.995000000003</v>
      </c>
      <c r="Z224" s="16">
        <f>F224</f>
        <v>15532</v>
      </c>
      <c r="AA224" s="115">
        <f>AB$3+AB$4*Z224+AB$5*Z224^2+AH224</f>
        <v>-3.4319097460204603E-2</v>
      </c>
      <c r="AB224" s="115">
        <f>+G224-AA224</f>
        <v>8.3030974640430494E-3</v>
      </c>
      <c r="AC224" s="147">
        <f>G224-(AB$3+AB$4*Z224+AB$5*Z224^2)</f>
        <v>8.7811064344647805E-4</v>
      </c>
      <c r="AD224" s="115">
        <f>IF(G224&lt;&gt;"",G224-AH224,9999)</f>
        <v>-1.8591013175564979E-2</v>
      </c>
      <c r="AG224" s="115">
        <f>+(G224-AA224)^2*S224</f>
        <v>6.8941427497398127E-6</v>
      </c>
      <c r="AH224" s="16">
        <f>$AB$6*($AB$11/AI224*AJ224+$AB$12)</f>
        <v>-7.4249868205965739E-3</v>
      </c>
      <c r="AI224" s="16">
        <f>1+$AB$7*COS(AL224)</f>
        <v>0.5258371695086631</v>
      </c>
      <c r="AJ224" s="16">
        <f>SIN(AL224+RADIANS($AB$9))</f>
        <v>-0.8678830488673025</v>
      </c>
      <c r="AK224" s="16">
        <f>$AB$7*SIN(AL224)</f>
        <v>4.6727923109769691E-2</v>
      </c>
      <c r="AL224" s="16">
        <f>2*ATAN(AM224)</f>
        <v>3.0433615705533552</v>
      </c>
      <c r="AM224" s="16">
        <f>SQRT((1+$AB$7)/(1-$AB$7))*TAN(AN224/2)</f>
        <v>20.343779741099478</v>
      </c>
      <c r="AN224" s="115">
        <f>$AU224+$AB$7*SIN(AO224)</f>
        <v>2.9768710449189246</v>
      </c>
      <c r="AO224" s="115">
        <f>$AU224+$AB$7*SIN(AP224)</f>
        <v>2.9756376029200062</v>
      </c>
      <c r="AP224" s="115">
        <f>$AU224+$AB$7*SIN(AQ224)</f>
        <v>2.9782618559291976</v>
      </c>
      <c r="AQ224" s="115">
        <f>$AU224+$AB$7*SIN(AR224)</f>
        <v>2.9726771486754791</v>
      </c>
      <c r="AR224" s="115">
        <f>$AU224+$AB$7*SIN(AS224)</f>
        <v>2.9845558828357839</v>
      </c>
      <c r="AS224" s="115">
        <f>$AU224+$AB$7*SIN(AT224)</f>
        <v>2.959260687513753</v>
      </c>
      <c r="AT224" s="115">
        <f>$AU224+$AB$7*SIN(AU224)</f>
        <v>3.0130051007961631</v>
      </c>
      <c r="AU224" s="115">
        <f>RADIANS($AB$9)+$AB$18*(F224-AB$15)</f>
        <v>2.8981625939732458</v>
      </c>
      <c r="AV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</row>
    <row r="225" spans="1:64" ht="12.95" customHeight="1">
      <c r="A225" s="38" t="s">
        <v>85</v>
      </c>
      <c r="B225" s="201"/>
      <c r="C225" s="200">
        <v>50006.296000000002</v>
      </c>
      <c r="D225" s="200">
        <v>5.0000000000000001E-3</v>
      </c>
      <c r="E225" s="2">
        <f>(C225-C$7)/C$8</f>
        <v>15573.465321550437</v>
      </c>
      <c r="F225" s="28">
        <f>ROUND(2*E225,0)/2</f>
        <v>15573.5</v>
      </c>
      <c r="G225" s="9">
        <f>C225-(C$7+C$8*F225)</f>
        <v>-1.3192999991588295E-2</v>
      </c>
      <c r="I225" s="2">
        <f>G225</f>
        <v>-1.3192999991588295E-2</v>
      </c>
      <c r="O225" s="100">
        <f>D$11+D$12*F225+D$13*F225^2</f>
        <v>-2.6874874087470298E-2</v>
      </c>
      <c r="P225" s="15">
        <f>C225-15018.5</f>
        <v>34987.796000000002</v>
      </c>
      <c r="Q225" s="9">
        <f>SUM(H225,I225)</f>
        <v>-1.3192999991588295E-2</v>
      </c>
      <c r="R225" s="2">
        <f>(O225-H225)^2</f>
        <v>7.2225885721738251E-4</v>
      </c>
      <c r="S225" s="24">
        <v>0.1</v>
      </c>
      <c r="T225" s="9">
        <f>S225*R225</f>
        <v>7.2225885721738256E-5</v>
      </c>
      <c r="Y225" s="137">
        <f>+C225-15018.5</f>
        <v>34987.796000000002</v>
      </c>
      <c r="Z225" s="16">
        <f>F225</f>
        <v>15573.5</v>
      </c>
      <c r="AA225" s="115">
        <f>AB$3+AB$4*Z225+AB$5*Z225^2+AH225</f>
        <v>-3.4280185120025258E-2</v>
      </c>
      <c r="AB225" s="115">
        <f>+G225-AA225</f>
        <v>2.1087185128436964E-2</v>
      </c>
      <c r="AC225" s="147">
        <f>G225-(AB$3+AB$4*Z225+AB$5*Z225^2)</f>
        <v>1.3681874095882004E-2</v>
      </c>
      <c r="AD225" s="115">
        <f>IF(G225&lt;&gt;"",G225-AH225,9999)</f>
        <v>-5.7876889590333346E-3</v>
      </c>
      <c r="AG225" s="115">
        <f>+(G225-AA225)^2*S225</f>
        <v>4.4466937664097304E-5</v>
      </c>
      <c r="AH225" s="16">
        <f>$AB$6*($AB$11/AI225*AJ225+$AB$12)</f>
        <v>-7.40531103255496E-3</v>
      </c>
      <c r="AI225" s="16">
        <f>1+$AB$7*COS(AL225)</f>
        <v>0.52566379071241576</v>
      </c>
      <c r="AJ225" s="16">
        <f>SIN(AL225+RADIANS($AB$9))</f>
        <v>-0.86599756351445267</v>
      </c>
      <c r="AK225" s="16">
        <f>$AB$7*SIN(AL225)</f>
        <v>4.4933831089656789E-2</v>
      </c>
      <c r="AL225" s="16">
        <f>2*ATAN(AM225)</f>
        <v>3.0471445788754377</v>
      </c>
      <c r="AM225" s="16">
        <f>SQRT((1+$AB$7)/(1-$AB$7))*TAN(AN225/2)</f>
        <v>21.159912948515434</v>
      </c>
      <c r="AN225" s="115">
        <f>$AU225+$AB$7*SIN(AO225)</f>
        <v>2.9831972597397032</v>
      </c>
      <c r="AO225" s="115">
        <f>$AU225+$AB$7*SIN(AP225)</f>
        <v>2.9820024441594923</v>
      </c>
      <c r="AP225" s="115">
        <f>$AU225+$AB$7*SIN(AQ225)</f>
        <v>2.9845418993147561</v>
      </c>
      <c r="AQ225" s="115">
        <f>$AU225+$AB$7*SIN(AR225)</f>
        <v>2.9791433110297874</v>
      </c>
      <c r="AR225" s="115">
        <f>$AU225+$AB$7*SIN(AS225)</f>
        <v>2.9906145759010592</v>
      </c>
      <c r="AS225" s="115">
        <f>$AU225+$AB$7*SIN(AT225)</f>
        <v>2.9662137943341307</v>
      </c>
      <c r="AT225" s="115">
        <f>$AU225+$AB$7*SIN(AU225)</f>
        <v>3.0180098038126326</v>
      </c>
      <c r="AU225" s="115">
        <f>RADIANS($AB$9)+$AB$18*(F225-AB$15)</f>
        <v>2.90748130886249</v>
      </c>
      <c r="AV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</row>
    <row r="226" spans="1:64" ht="12.95" customHeight="1">
      <c r="A226" s="38" t="s">
        <v>84</v>
      </c>
      <c r="B226" s="201" t="s">
        <v>95</v>
      </c>
      <c r="C226" s="200">
        <v>50379.298999999999</v>
      </c>
      <c r="D226" s="200">
        <v>4.0000000000000001E-3</v>
      </c>
      <c r="E226" s="2">
        <f>(C226-C$7)/C$8</f>
        <v>16553.92205825917</v>
      </c>
      <c r="F226" s="28">
        <f>ROUND(2*E226,0)/2</f>
        <v>16554</v>
      </c>
      <c r="G226" s="9">
        <f>C226-(C$7+C$8*F226)</f>
        <v>-2.9651999997440726E-2</v>
      </c>
      <c r="I226" s="2">
        <f>G226</f>
        <v>-2.9651999997440726E-2</v>
      </c>
      <c r="O226" s="100">
        <f>D$11+D$12*F226+D$13*F226^2</f>
        <v>-2.63036547412588E-2</v>
      </c>
      <c r="P226" s="15">
        <f>C226-15018.5</f>
        <v>35360.798999999999</v>
      </c>
      <c r="Q226" s="9">
        <f>SUM(H226,I226)</f>
        <v>-2.9651999997440726E-2</v>
      </c>
      <c r="R226" s="2">
        <f>(O226-H226)^2</f>
        <v>6.918822527473466E-4</v>
      </c>
      <c r="S226" s="24">
        <v>0.1</v>
      </c>
      <c r="T226" s="9">
        <f>S226*R226</f>
        <v>6.918822527473466E-5</v>
      </c>
      <c r="Y226" s="137">
        <f>+C226-15018.5</f>
        <v>35360.798999999999</v>
      </c>
      <c r="Z226" s="16">
        <f>F226</f>
        <v>16554</v>
      </c>
      <c r="AA226" s="115">
        <f>AB$3+AB$4*Z226+AB$5*Z226^2+AH226</f>
        <v>-3.3161824009551109E-2</v>
      </c>
      <c r="AB226" s="115">
        <f>+G226-AA226</f>
        <v>3.5098240121103838E-3</v>
      </c>
      <c r="AC226" s="147">
        <f>G226-(AB$3+AB$4*Z226+AB$5*Z226^2)</f>
        <v>-3.3483452561819255E-3</v>
      </c>
      <c r="AD226" s="115">
        <f>IF(G226&lt;&gt;"",G226-AH226,9999)</f>
        <v>-2.279383072914842E-2</v>
      </c>
      <c r="AG226" s="115">
        <f>+(G226-AA226)^2*S226</f>
        <v>1.2318864595986633E-6</v>
      </c>
      <c r="AH226" s="16">
        <f>$AB$6*($AB$11/AI226*AJ226+$AB$12)</f>
        <v>-6.8581692682923067E-3</v>
      </c>
      <c r="AI226" s="16">
        <f>1+$AB$7*COS(AL226)</f>
        <v>0.52354774825867334</v>
      </c>
      <c r="AJ226" s="16">
        <f>SIN(AL226+RADIANS($AB$9))</f>
        <v>-0.8182166592437129</v>
      </c>
      <c r="AK226" s="16">
        <f>$AB$7*SIN(AL226)</f>
        <v>2.6721579908886225E-3</v>
      </c>
      <c r="AL226" s="16">
        <f>2*ATAN(AM226)</f>
        <v>3.1359842637367801</v>
      </c>
      <c r="AM226" s="16">
        <f>SQRT((1+$AB$7)/(1-$AB$7))*TAN(AN226/2)</f>
        <v>356.6076556862858</v>
      </c>
      <c r="AN226" s="115">
        <f>$AU226+$AB$7*SIN(AO226)</f>
        <v>3.1321743672893576</v>
      </c>
      <c r="AO226" s="115">
        <f>$AU226+$AB$7*SIN(AP226)</f>
        <v>3.1320966720213379</v>
      </c>
      <c r="AP226" s="115">
        <f>$AU226+$AB$7*SIN(AQ226)</f>
        <v>3.1322597471020353</v>
      </c>
      <c r="AQ226" s="115">
        <f>$AU226+$AB$7*SIN(AR226)</f>
        <v>3.1319174675107151</v>
      </c>
      <c r="AR226" s="115">
        <f>$AU226+$AB$7*SIN(AS226)</f>
        <v>3.1326358796233711</v>
      </c>
      <c r="AS226" s="115">
        <f>$AU226+$AB$7*SIN(AT226)</f>
        <v>3.1311279955639399</v>
      </c>
      <c r="AT226" s="115">
        <f>$AU226+$AB$7*SIN(AU226)</f>
        <v>3.1342928886903412</v>
      </c>
      <c r="AU226" s="115">
        <f>RADIANS($AB$9)+$AB$18*(F226-AB$15)</f>
        <v>3.1276499823300496</v>
      </c>
      <c r="AV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</row>
    <row r="227" spans="1:64" ht="12.95" customHeight="1">
      <c r="A227" s="38" t="s">
        <v>86</v>
      </c>
      <c r="B227" s="201" t="s">
        <v>95</v>
      </c>
      <c r="C227" s="200">
        <v>50390.324999999997</v>
      </c>
      <c r="D227" s="200">
        <v>5.0000000000000001E-3</v>
      </c>
      <c r="E227" s="2">
        <f>(C227-C$7)/C$8</f>
        <v>16582.904441722436</v>
      </c>
      <c r="F227" s="28">
        <f>ROUND(2*E227,0)/2</f>
        <v>16583</v>
      </c>
      <c r="G227" s="9">
        <f>C227-(C$7+C$8*F227)</f>
        <v>-3.6353999996208586E-2</v>
      </c>
      <c r="I227" s="2">
        <f>G227</f>
        <v>-3.6353999996208586E-2</v>
      </c>
      <c r="O227" s="100">
        <f>D$11+D$12*F227+D$13*F227^2</f>
        <v>-2.6283349757548882E-2</v>
      </c>
      <c r="P227" s="15">
        <f>C227-15018.5</f>
        <v>35371.824999999997</v>
      </c>
      <c r="Q227" s="9">
        <f>SUM(H227,I227)</f>
        <v>-3.6353999996208586E-2</v>
      </c>
      <c r="R227" s="2">
        <f>(O227-H227)^2</f>
        <v>6.9081447447764488E-4</v>
      </c>
      <c r="S227" s="24">
        <v>0.1</v>
      </c>
      <c r="T227" s="9">
        <f>S227*R227</f>
        <v>6.9081447447764493E-5</v>
      </c>
      <c r="Y227" s="137">
        <f>+C227-15018.5</f>
        <v>35371.824999999997</v>
      </c>
      <c r="Z227" s="16">
        <f>F227</f>
        <v>16583</v>
      </c>
      <c r="AA227" s="115">
        <f>AB$3+AB$4*Z227+AB$5*Z227^2+AH227</f>
        <v>-3.3122986239256892E-2</v>
      </c>
      <c r="AB227" s="115">
        <f>+G227-AA227</f>
        <v>-3.2310137569516936E-3</v>
      </c>
      <c r="AC227" s="147">
        <f>G227-(AB$3+AB$4*Z227+AB$5*Z227^2)</f>
        <v>-1.0070650238659704E-2</v>
      </c>
      <c r="AD227" s="115">
        <f>IF(G227&lt;&gt;"",G227-AH227,9999)</f>
        <v>-2.9514363514500576E-2</v>
      </c>
      <c r="AG227" s="115">
        <f>+(G227-AA227)^2*S227</f>
        <v>1.0439449897611098E-6</v>
      </c>
      <c r="AH227" s="16">
        <f>$AB$6*($AB$11/AI227*AJ227+$AB$12)</f>
        <v>-6.8396364817080117E-3</v>
      </c>
      <c r="AI227" s="16">
        <f>1+$AB$7*COS(AL227)</f>
        <v>0.52354238334535719</v>
      </c>
      <c r="AJ227" s="16">
        <f>SIN(AL227+RADIANS($AB$9))</f>
        <v>-0.81670793463043156</v>
      </c>
      <c r="AK227" s="16">
        <f>$AB$7*SIN(AL227)</f>
        <v>1.4241311337989859E-3</v>
      </c>
      <c r="AL227" s="16">
        <f>2*ATAN(AM227)</f>
        <v>3.1386036639232935</v>
      </c>
      <c r="AM227" s="16">
        <f>SQRT((1+$AB$7)/(1-$AB$7))*TAN(AN227/2)</f>
        <v>669.12192216846518</v>
      </c>
      <c r="AN227" s="115">
        <f>$AU227+$AB$7*SIN(AO227)</f>
        <v>3.1365731636249436</v>
      </c>
      <c r="AO227" s="115">
        <f>$AU227+$AB$7*SIN(AP227)</f>
        <v>3.136531746433596</v>
      </c>
      <c r="AP227" s="115">
        <f>$AU227+$AB$7*SIN(AQ227)</f>
        <v>3.1366186744755415</v>
      </c>
      <c r="AQ227" s="115">
        <f>$AU227+$AB$7*SIN(AR227)</f>
        <v>3.1364362264133216</v>
      </c>
      <c r="AR227" s="115">
        <f>$AU227+$AB$7*SIN(AS227)</f>
        <v>3.1368191555359131</v>
      </c>
      <c r="AS227" s="115">
        <f>$AU227+$AB$7*SIN(AT227)</f>
        <v>3.1360154480554785</v>
      </c>
      <c r="AT227" s="115">
        <f>$AU227+$AB$7*SIN(AU227)</f>
        <v>3.1377022990208121</v>
      </c>
      <c r="AU227" s="115">
        <f>RADIANS($AB$9)+$AB$18*(F227-AB$15)</f>
        <v>3.1341618553851842</v>
      </c>
      <c r="AV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</row>
    <row r="228" spans="1:64" ht="12.95" customHeight="1">
      <c r="A228" s="38" t="s">
        <v>15</v>
      </c>
      <c r="B228" s="201" t="s">
        <v>92</v>
      </c>
      <c r="C228" s="200">
        <v>50422.281799999997</v>
      </c>
      <c r="D228" s="200">
        <v>4.0000000000000002E-4</v>
      </c>
      <c r="E228" s="2">
        <f>(C228-C$7)/C$8</f>
        <v>16666.90446275083</v>
      </c>
      <c r="F228" s="28">
        <f>ROUND(2*E228,0)/2</f>
        <v>16667</v>
      </c>
      <c r="G228" s="9">
        <f>C228-(C$7+C$8*F228)</f>
        <v>-3.6346000000776257E-2</v>
      </c>
      <c r="J228" s="2">
        <f>G228</f>
        <v>-3.6346000000776257E-2</v>
      </c>
      <c r="O228" s="100">
        <f>D$11+D$12*F228+D$13*F228^2</f>
        <v>-2.6223429640758945E-2</v>
      </c>
      <c r="P228" s="15">
        <f>C228-15018.5</f>
        <v>35403.781799999997</v>
      </c>
      <c r="Q228" s="9">
        <f>SUM(H228,I228)</f>
        <v>0</v>
      </c>
      <c r="R228" s="2">
        <f>(O228-H228)^2</f>
        <v>6.8766826212383479E-4</v>
      </c>
      <c r="S228" s="24">
        <v>1</v>
      </c>
      <c r="T228" s="9">
        <f>S228*R228</f>
        <v>6.8766826212383479E-4</v>
      </c>
      <c r="Y228" s="137">
        <f>+C228-15018.5</f>
        <v>35403.781799999997</v>
      </c>
      <c r="Z228" s="16">
        <f>F228</f>
        <v>16667</v>
      </c>
      <c r="AA228" s="115">
        <f>AB$3+AB$4*Z228+AB$5*Z228^2+AH228</f>
        <v>-3.3008639798714878E-2</v>
      </c>
      <c r="AB228" s="115">
        <f>+G228-AA228</f>
        <v>-3.3373602020613791E-3</v>
      </c>
      <c r="AC228" s="147">
        <f>G228-(AB$3+AB$4*Z228+AB$5*Z228^2)</f>
        <v>-1.0122570360017312E-2</v>
      </c>
      <c r="AD228" s="115">
        <f>IF(G228&lt;&gt;"",G228-AH228,9999)</f>
        <v>-2.9560789842820324E-2</v>
      </c>
      <c r="AG228" s="115">
        <f>+(G228-AA228)^2*S228</f>
        <v>1.1137973118303169E-5</v>
      </c>
      <c r="AH228" s="16">
        <f>$AB$6*($AB$11/AI228*AJ228+$AB$12)</f>
        <v>-6.7852101579559329E-3</v>
      </c>
      <c r="AI228" s="16">
        <f>1+$AB$7*COS(AL228)</f>
        <v>0.52354529183608967</v>
      </c>
      <c r="AJ228" s="16">
        <f>SIN(AL228+RADIANS($AB$9))</f>
        <v>-0.81230631015551624</v>
      </c>
      <c r="AK228" s="16">
        <f>$AB$7*SIN(AL228)</f>
        <v>-2.1908186031426705E-3</v>
      </c>
      <c r="AL228" s="16">
        <f>2*ATAN(AM228)</f>
        <v>-3.1369945183934473</v>
      </c>
      <c r="AM228" s="16">
        <f>SQRT((1+$AB$7)/(1-$AB$7))*TAN(AN228/2)</f>
        <v>-434.95817125609608</v>
      </c>
      <c r="AN228" s="115">
        <f>$AU228+$AB$7*SIN(AO228)</f>
        <v>3.149314410206653</v>
      </c>
      <c r="AO228" s="115">
        <f>$AU228+$AB$7*SIN(AP228)</f>
        <v>3.1493781167192849</v>
      </c>
      <c r="AP228" s="115">
        <f>$AU228+$AB$7*SIN(AQ228)</f>
        <v>3.1492444046667738</v>
      </c>
      <c r="AQ228" s="115">
        <f>$AU228+$AB$7*SIN(AR228)</f>
        <v>3.1495250498077549</v>
      </c>
      <c r="AR228" s="115">
        <f>$AU228+$AB$7*SIN(AS228)</f>
        <v>3.1489360108927245</v>
      </c>
      <c r="AS228" s="115">
        <f>$AU228+$AB$7*SIN(AT228)</f>
        <v>3.1501723328014437</v>
      </c>
      <c r="AT228" s="115">
        <f>$AU228+$AB$7*SIN(AU228)</f>
        <v>3.147577454533216</v>
      </c>
      <c r="AU228" s="115">
        <f>RADIANS($AB$9)+$AB$18*(F228-AB$15)</f>
        <v>3.1530238325104007</v>
      </c>
      <c r="AV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</row>
    <row r="229" spans="1:64" ht="12.95" customHeight="1">
      <c r="A229" s="38" t="s">
        <v>15</v>
      </c>
      <c r="B229" s="201" t="s">
        <v>92</v>
      </c>
      <c r="C229" s="200">
        <v>50422.281999999999</v>
      </c>
      <c r="D229" s="200">
        <v>6.9999999999999999E-4</v>
      </c>
      <c r="E229" s="2">
        <f>(C229-C$7)/C$8</f>
        <v>16666.904988460676</v>
      </c>
      <c r="F229" s="28">
        <f>ROUND(2*E229,0)/2</f>
        <v>16667</v>
      </c>
      <c r="G229" s="9">
        <f>C229-(C$7+C$8*F229)</f>
        <v>-3.6145999998552725E-2</v>
      </c>
      <c r="J229" s="2">
        <f>G229</f>
        <v>-3.6145999998552725E-2</v>
      </c>
      <c r="O229" s="100">
        <f>D$11+D$12*F229+D$13*F229^2</f>
        <v>-2.6223429640758945E-2</v>
      </c>
      <c r="P229" s="15">
        <f>C229-15018.5</f>
        <v>35403.781999999999</v>
      </c>
      <c r="Q229" s="9">
        <f>SUM(H229,I229)</f>
        <v>0</v>
      </c>
      <c r="R229" s="2">
        <f>(O229-H229)^2</f>
        <v>6.8766826212383479E-4</v>
      </c>
      <c r="S229" s="24">
        <v>1</v>
      </c>
      <c r="T229" s="9">
        <f>S229*R229</f>
        <v>6.8766826212383479E-4</v>
      </c>
      <c r="Y229" s="137">
        <f>+C229-15018.5</f>
        <v>35403.781999999999</v>
      </c>
      <c r="Z229" s="16">
        <f>F229</f>
        <v>16667</v>
      </c>
      <c r="AA229" s="115">
        <f>AB$3+AB$4*Z229+AB$5*Z229^2+AH229</f>
        <v>-3.3008639798714878E-2</v>
      </c>
      <c r="AB229" s="115">
        <f>+G229-AA229</f>
        <v>-3.1373601998378464E-3</v>
      </c>
      <c r="AC229" s="147">
        <f>G229-(AB$3+AB$4*Z229+AB$5*Z229^2)</f>
        <v>-9.9225703577937793E-3</v>
      </c>
      <c r="AD229" s="115">
        <f>IF(G229&lt;&gt;"",G229-AH229,9999)</f>
        <v>-2.9360789840596792E-2</v>
      </c>
      <c r="AG229" s="115">
        <f>+(G229-AA229)^2*S229</f>
        <v>9.843029023526572E-6</v>
      </c>
      <c r="AH229" s="16">
        <f>$AB$6*($AB$11/AI229*AJ229+$AB$12)</f>
        <v>-6.7852101579559329E-3</v>
      </c>
      <c r="AI229" s="16">
        <f>1+$AB$7*COS(AL229)</f>
        <v>0.52354529183608967</v>
      </c>
      <c r="AJ229" s="16">
        <f>SIN(AL229+RADIANS($AB$9))</f>
        <v>-0.81230631015551624</v>
      </c>
      <c r="AK229" s="16">
        <f>$AB$7*SIN(AL229)</f>
        <v>-2.1908186031426705E-3</v>
      </c>
      <c r="AL229" s="16">
        <f>2*ATAN(AM229)</f>
        <v>-3.1369945183934473</v>
      </c>
      <c r="AM229" s="16">
        <f>SQRT((1+$AB$7)/(1-$AB$7))*TAN(AN229/2)</f>
        <v>-434.95817125609608</v>
      </c>
      <c r="AN229" s="115">
        <f>$AU229+$AB$7*SIN(AO229)</f>
        <v>3.149314410206653</v>
      </c>
      <c r="AO229" s="115">
        <f>$AU229+$AB$7*SIN(AP229)</f>
        <v>3.1493781167192849</v>
      </c>
      <c r="AP229" s="115">
        <f>$AU229+$AB$7*SIN(AQ229)</f>
        <v>3.1492444046667738</v>
      </c>
      <c r="AQ229" s="115">
        <f>$AU229+$AB$7*SIN(AR229)</f>
        <v>3.1495250498077549</v>
      </c>
      <c r="AR229" s="115">
        <f>$AU229+$AB$7*SIN(AS229)</f>
        <v>3.1489360108927245</v>
      </c>
      <c r="AS229" s="115">
        <f>$AU229+$AB$7*SIN(AT229)</f>
        <v>3.1501723328014437</v>
      </c>
      <c r="AT229" s="115">
        <f>$AU229+$AB$7*SIN(AU229)</f>
        <v>3.147577454533216</v>
      </c>
      <c r="AU229" s="115">
        <f>RADIANS($AB$9)+$AB$18*(F229-AB$15)</f>
        <v>3.1530238325104007</v>
      </c>
      <c r="AV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</row>
    <row r="230" spans="1:64" ht="12.95" customHeight="1">
      <c r="A230" s="38" t="s">
        <v>86</v>
      </c>
      <c r="B230" s="201"/>
      <c r="C230" s="200">
        <v>50464.321199999998</v>
      </c>
      <c r="D230" s="200">
        <v>8.9999999999999998E-4</v>
      </c>
      <c r="E230" s="2">
        <f>(C230-C$7)/C$8</f>
        <v>16777.407093928581</v>
      </c>
      <c r="F230" s="28">
        <f>ROUND(2*E230,0)/2</f>
        <v>16777.5</v>
      </c>
      <c r="G230" s="9">
        <f>C230-(C$7+C$8*F230)</f>
        <v>-3.5344999996596016E-2</v>
      </c>
      <c r="K230" s="2">
        <f>G230</f>
        <v>-3.5344999996596016E-2</v>
      </c>
      <c r="O230" s="100">
        <f>D$11+D$12*F230+D$13*F230^2</f>
        <v>-2.6142102616378365E-2</v>
      </c>
      <c r="P230" s="15">
        <f>C230-15018.5</f>
        <v>35445.821199999998</v>
      </c>
      <c r="Q230" s="9">
        <f>SUM(H230,I230)</f>
        <v>0</v>
      </c>
      <c r="R230" s="2">
        <f>(O230-H230)^2</f>
        <v>6.834095292052566E-4</v>
      </c>
      <c r="S230" s="24">
        <v>1</v>
      </c>
      <c r="T230" s="9">
        <f>S230*R230</f>
        <v>6.834095292052566E-4</v>
      </c>
      <c r="Y230" s="137">
        <f>+C230-15018.5</f>
        <v>35445.821199999998</v>
      </c>
      <c r="Z230" s="16">
        <f>F230</f>
        <v>16777.5</v>
      </c>
      <c r="AA230" s="115">
        <f>AB$3+AB$4*Z230+AB$5*Z230^2+AH230</f>
        <v>-3.2854036297491042E-2</v>
      </c>
      <c r="AB230" s="115">
        <f>+G230-AA230</f>
        <v>-2.4909636991049741E-3</v>
      </c>
      <c r="AC230" s="147">
        <f>G230-(AB$3+AB$4*Z230+AB$5*Z230^2)</f>
        <v>-9.2028973802176506E-3</v>
      </c>
      <c r="AD230" s="115">
        <f>IF(G230&lt;&gt;"",G230-AH230,9999)</f>
        <v>-2.8633066315483336E-2</v>
      </c>
      <c r="AG230" s="115">
        <f>+(G230-AA230)^2*S230</f>
        <v>6.204900150258736E-6</v>
      </c>
      <c r="AH230" s="16">
        <f>$AB$6*($AB$11/AI230*AJ230+$AB$12)</f>
        <v>-6.7119336811126791E-3</v>
      </c>
      <c r="AI230" s="16">
        <f>1+$AB$7*COS(AL230)</f>
        <v>0.52359089449756335</v>
      </c>
      <c r="AJ230" s="16">
        <f>SIN(AL230+RADIANS($AB$9))</f>
        <v>-0.80644434523658404</v>
      </c>
      <c r="AK230" s="16">
        <f>$AB$7*SIN(AL230)</f>
        <v>-6.9464244095094859E-3</v>
      </c>
      <c r="AL230" s="16">
        <f>2*ATAN(AM230)</f>
        <v>-3.1270128898469012</v>
      </c>
      <c r="AM230" s="16">
        <f>SQRT((1+$AB$7)/(1-$AB$7))*TAN(AN230/2)</f>
        <v>-137.17400411222286</v>
      </c>
      <c r="AN230" s="115">
        <f>$AU230+$AB$7*SIN(AO230)</f>
        <v>3.1660760830108825</v>
      </c>
      <c r="AO230" s="115">
        <f>$AU230+$AB$7*SIN(AP230)</f>
        <v>3.1662776891515221</v>
      </c>
      <c r="AP230" s="115">
        <f>$AU230+$AB$7*SIN(AQ230)</f>
        <v>3.1658544287710164</v>
      </c>
      <c r="AQ230" s="115">
        <f>$AU230+$AB$7*SIN(AR230)</f>
        <v>3.1667430444595288</v>
      </c>
      <c r="AR230" s="115">
        <f>$AU230+$AB$7*SIN(AS230)</f>
        <v>3.1648774588073652</v>
      </c>
      <c r="AS230" s="115">
        <f>$AU230+$AB$7*SIN(AT230)</f>
        <v>3.1687942249462333</v>
      </c>
      <c r="AT230" s="115">
        <f>$AU230+$AB$7*SIN(AU230)</f>
        <v>3.160571449414463</v>
      </c>
      <c r="AU230" s="115">
        <f>RADIANS($AB$9)+$AB$18*(F230-AB$15)</f>
        <v>3.1778363143239301</v>
      </c>
      <c r="AV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</row>
    <row r="231" spans="1:64" ht="12.95" customHeight="1">
      <c r="A231" s="38" t="s">
        <v>88</v>
      </c>
      <c r="B231" s="201"/>
      <c r="C231" s="200">
        <v>50681.374000000003</v>
      </c>
      <c r="D231" s="200">
        <v>5.0000000000000001E-3</v>
      </c>
      <c r="E231" s="2">
        <f>(C231-C$7)/C$8</f>
        <v>17347.941057412787</v>
      </c>
      <c r="F231" s="28">
        <f>ROUND(2*E231,0)/2</f>
        <v>17348</v>
      </c>
      <c r="G231" s="9">
        <f>C231-(C$7+C$8*F231)</f>
        <v>-2.242399999522604E-2</v>
      </c>
      <c r="I231" s="2">
        <f>G231</f>
        <v>-2.242399999522604E-2</v>
      </c>
      <c r="O231" s="100">
        <f>D$11+D$12*F231+D$13*F231^2</f>
        <v>-2.5676963778745246E-2</v>
      </c>
      <c r="P231" s="15">
        <f>C231-15018.5</f>
        <v>35662.874000000003</v>
      </c>
      <c r="Q231" s="9">
        <f>SUM(H231,I231)</f>
        <v>-2.242399999522604E-2</v>
      </c>
      <c r="R231" s="2">
        <f>(O231-H231)^2</f>
        <v>6.5930646889499533E-4</v>
      </c>
      <c r="S231" s="24">
        <v>0.1</v>
      </c>
      <c r="T231" s="9">
        <f>S231*R231</f>
        <v>6.5930646889499541E-5</v>
      </c>
      <c r="Y231" s="137">
        <f>+C231-15018.5</f>
        <v>35662.874000000003</v>
      </c>
      <c r="Z231" s="16">
        <f>F231</f>
        <v>17348</v>
      </c>
      <c r="AA231" s="115">
        <f>AB$3+AB$4*Z231+AB$5*Z231^2+AH231</f>
        <v>-3.1980642956753368E-2</v>
      </c>
      <c r="AB231" s="115">
        <f>+G231-AA231</f>
        <v>9.5566429615273271E-3</v>
      </c>
      <c r="AC231" s="147">
        <f>G231-(AB$3+AB$4*Z231+AB$5*Z231^2)</f>
        <v>3.2529637835192055E-3</v>
      </c>
      <c r="AD231" s="115">
        <f>IF(G231&lt;&gt;"",G231-AH231,9999)</f>
        <v>-1.6120320817217919E-2</v>
      </c>
      <c r="AG231" s="115">
        <f>+(G231-AA231)^2*S231</f>
        <v>9.1329424694109804E-6</v>
      </c>
      <c r="AH231" s="16">
        <f>$AB$6*($AB$11/AI231*AJ231+$AB$12)</f>
        <v>-6.3036791780081217E-3</v>
      </c>
      <c r="AI231" s="16">
        <f>1+$AB$7*COS(AL231)</f>
        <v>0.52458402893853251</v>
      </c>
      <c r="AJ231" s="16">
        <f>SIN(AL231+RADIANS($AB$9))</f>
        <v>-0.77485758215416212</v>
      </c>
      <c r="AK231" s="16">
        <f>$AB$7*SIN(AL231)</f>
        <v>-3.1520518355361959E-2</v>
      </c>
      <c r="AL231" s="16">
        <f>2*ATAN(AM231)</f>
        <v>-3.0753886225763507</v>
      </c>
      <c r="AM231" s="16">
        <f>SQRT((1+$AB$7)/(1-$AB$7))*TAN(AN231/2)</f>
        <v>-30.198606042669798</v>
      </c>
      <c r="AN231" s="115">
        <f>$AU231+$AB$7*SIN(AO231)</f>
        <v>3.2526971896511871</v>
      </c>
      <c r="AO231" s="115">
        <f>$AU231+$AB$7*SIN(AP231)</f>
        <v>3.2535744685957133</v>
      </c>
      <c r="AP231" s="115">
        <f>$AU231+$AB$7*SIN(AQ231)</f>
        <v>3.25172181073258</v>
      </c>
      <c r="AQ231" s="115">
        <f>$AU231+$AB$7*SIN(AR231)</f>
        <v>3.2556347497546869</v>
      </c>
      <c r="AR231" s="115">
        <f>$AU231+$AB$7*SIN(AS231)</f>
        <v>3.2473723419488243</v>
      </c>
      <c r="AS231" s="115">
        <f>$AU231+$AB$7*SIN(AT231)</f>
        <v>3.2648281276662345</v>
      </c>
      <c r="AT231" s="115">
        <f>$AU231+$AB$7*SIN(AU231)</f>
        <v>3.2279874377386704</v>
      </c>
      <c r="AU231" s="115">
        <f>RADIANS($AB$9)+$AB$18*(F231-AB$15)</f>
        <v>3.3059405756326941</v>
      </c>
      <c r="AV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</row>
    <row r="232" spans="1:64" ht="12.95" customHeight="1">
      <c r="A232" s="38" t="s">
        <v>89</v>
      </c>
      <c r="B232" s="201" t="s">
        <v>95</v>
      </c>
      <c r="C232" s="200">
        <v>50701.339</v>
      </c>
      <c r="D232" s="200">
        <v>4.0000000000000001E-3</v>
      </c>
      <c r="E232" s="2">
        <f>(C232-C$7)/C$8</f>
        <v>17400.420042161935</v>
      </c>
      <c r="F232" s="28">
        <f>ROUND(2*E232,0)/2</f>
        <v>17400.5</v>
      </c>
      <c r="G232" s="9">
        <f>C232-(C$7+C$8*F232)</f>
        <v>-3.0418999995163176E-2</v>
      </c>
      <c r="I232" s="2">
        <f>G232</f>
        <v>-3.0418999995163176E-2</v>
      </c>
      <c r="O232" s="100">
        <f>D$11+D$12*F232+D$13*F232^2</f>
        <v>-2.5630349638811459E-2</v>
      </c>
      <c r="P232" s="15">
        <f>C232-15018.5</f>
        <v>35682.839</v>
      </c>
      <c r="Q232" s="9">
        <f>SUM(H232,I232)</f>
        <v>-3.0418999995163176E-2</v>
      </c>
      <c r="R232" s="2">
        <f>(O232-H232)^2</f>
        <v>6.5691482260772269E-4</v>
      </c>
      <c r="S232" s="24">
        <v>0.1</v>
      </c>
      <c r="T232" s="9">
        <f>S232*R232</f>
        <v>6.5691482260772269E-5</v>
      </c>
      <c r="Y232" s="137">
        <f>+C232-15018.5</f>
        <v>35682.839</v>
      </c>
      <c r="Z232" s="16">
        <f>F232</f>
        <v>17400.5</v>
      </c>
      <c r="AA232" s="115">
        <f>AB$3+AB$4*Z232+AB$5*Z232^2+AH232</f>
        <v>-3.1893972917467074E-2</v>
      </c>
      <c r="AB232" s="115">
        <f>+G232-AA232</f>
        <v>1.4749729223038979E-3</v>
      </c>
      <c r="AC232" s="147">
        <f>G232-(AB$3+AB$4*Z232+AB$5*Z232^2)</f>
        <v>-4.7886503563517174E-3</v>
      </c>
      <c r="AD232" s="115">
        <f>IF(G232&lt;&gt;"",G232-AH232,9999)</f>
        <v>-2.4155376716507561E-2</v>
      </c>
      <c r="AG232" s="115">
        <f>+(G232-AA232)^2*S232</f>
        <v>2.1755451215297004E-7</v>
      </c>
      <c r="AH232" s="16">
        <f>$AB$6*($AB$11/AI232*AJ232+$AB$12)</f>
        <v>-6.2636232786556154E-3</v>
      </c>
      <c r="AI232" s="16">
        <f>1+$AB$7*COS(AL232)</f>
        <v>0.52473959348965282</v>
      </c>
      <c r="AJ232" s="16">
        <f>SIN(AL232+RADIANS($AB$9))</f>
        <v>-0.77183718438529603</v>
      </c>
      <c r="AK232" s="16">
        <f>$AB$7*SIN(AL232)</f>
        <v>-3.3785124260956763E-2</v>
      </c>
      <c r="AL232" s="16">
        <f>2*ATAN(AM232)</f>
        <v>-3.0706244322049274</v>
      </c>
      <c r="AM232" s="16">
        <f>SQRT((1+$AB$7)/(1-$AB$7))*TAN(AN232/2)</f>
        <v>-28.169798760309241</v>
      </c>
      <c r="AN232" s="115">
        <f>$AU232+$AB$7*SIN(AO232)</f>
        <v>3.2606807432565832</v>
      </c>
      <c r="AO232" s="115">
        <f>$AU232+$AB$7*SIN(AP232)</f>
        <v>3.2616148937419642</v>
      </c>
      <c r="AP232" s="115">
        <f>$AU232+$AB$7*SIN(AQ232)</f>
        <v>3.2596403133383007</v>
      </c>
      <c r="AQ232" s="115">
        <f>$AU232+$AB$7*SIN(AR232)</f>
        <v>3.2638146785560291</v>
      </c>
      <c r="AR232" s="115">
        <f>$AU232+$AB$7*SIN(AS232)</f>
        <v>3.2549922833846736</v>
      </c>
      <c r="AS232" s="115">
        <f>$AU232+$AB$7*SIN(AT232)</f>
        <v>3.2736494441427393</v>
      </c>
      <c r="AT232" s="115">
        <f>$AU232+$AB$7*SIN(AU232)</f>
        <v>3.234240546210938</v>
      </c>
      <c r="AU232" s="115">
        <f>RADIANS($AB$9)+$AB$18*(F232-AB$15)</f>
        <v>3.3177293113359543</v>
      </c>
      <c r="AV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</row>
    <row r="233" spans="1:64" ht="12.95" customHeight="1">
      <c r="A233" s="38" t="s">
        <v>55</v>
      </c>
      <c r="B233" s="201"/>
      <c r="C233" s="200">
        <v>51398.492700000003</v>
      </c>
      <c r="D233" s="200">
        <v>1.4E-2</v>
      </c>
      <c r="E233" s="2">
        <f>(C233-C$7)/C$8</f>
        <v>19232.92284156684</v>
      </c>
      <c r="F233" s="28">
        <f>ROUND(2*E233,0)/2</f>
        <v>19233</v>
      </c>
      <c r="G233" s="9">
        <f>C233-(C$7+C$8*F233)</f>
        <v>-2.9353999998420477E-2</v>
      </c>
      <c r="J233" s="2">
        <f>G233</f>
        <v>-2.9353999998420477E-2</v>
      </c>
      <c r="O233" s="100">
        <f>D$11+D$12*F233+D$13*F233^2</f>
        <v>-2.3600922379114549E-2</v>
      </c>
      <c r="P233" s="15">
        <f>C233-15018.5</f>
        <v>36379.992700000003</v>
      </c>
      <c r="Q233" s="9">
        <f>SUM(H233,I233)</f>
        <v>0</v>
      </c>
      <c r="R233" s="2">
        <f>(O233-H233)^2</f>
        <v>5.5700353714498998E-4</v>
      </c>
      <c r="S233" s="24">
        <v>1</v>
      </c>
      <c r="T233" s="9">
        <f>S233*R233</f>
        <v>5.5700353714498998E-4</v>
      </c>
      <c r="Y233" s="137">
        <f>+C233-15018.5</f>
        <v>36379.992700000003</v>
      </c>
      <c r="Z233" s="16">
        <f>F233</f>
        <v>19233</v>
      </c>
      <c r="AA233" s="115">
        <f>AB$3+AB$4*Z233+AB$5*Z233^2+AH233</f>
        <v>-2.8215310818329391E-2</v>
      </c>
      <c r="AB233" s="115">
        <f>+G233-AA233</f>
        <v>-1.1386891800910862E-3</v>
      </c>
      <c r="AC233" s="147">
        <f>G233-(AB$3+AB$4*Z233+AB$5*Z233^2)</f>
        <v>-5.7530776193059283E-3</v>
      </c>
      <c r="AD233" s="115">
        <f>IF(G233&lt;&gt;"",G233-AH233,9999)</f>
        <v>-2.4739611559205635E-2</v>
      </c>
      <c r="AG233" s="115">
        <f>+(G233-AA233)^2*S233</f>
        <v>1.2966130488565101E-6</v>
      </c>
      <c r="AH233" s="16">
        <f>$AB$6*($AB$11/AI233*AJ233+$AB$12)</f>
        <v>-4.6143884392148412E-3</v>
      </c>
      <c r="AI233" s="16">
        <f>1+$AB$7*COS(AL233)</f>
        <v>0.53728679385026679</v>
      </c>
      <c r="AJ233" s="16">
        <f>SIN(AL233+RADIANS($AB$9))</f>
        <v>-0.65327221761307619</v>
      </c>
      <c r="AK233" s="16">
        <f>$AB$7*SIN(AL233)</f>
        <v>-0.11362384200661067</v>
      </c>
      <c r="AL233" s="16">
        <f>2*ATAN(AM233)</f>
        <v>-2.9007971860833894</v>
      </c>
      <c r="AM233" s="16">
        <f>SQRT((1+$AB$7)/(1-$AB$7))*TAN(AN233/2)</f>
        <v>-8.2656327631302986</v>
      </c>
      <c r="AN233" s="115">
        <f>$AU233+$AB$7*SIN(AO233)</f>
        <v>3.5424762649431485</v>
      </c>
      <c r="AO233" s="115">
        <f>$AU233+$AB$7*SIN(AP233)</f>
        <v>3.5443147413198113</v>
      </c>
      <c r="AP233" s="115">
        <f>$AU233+$AB$7*SIN(AQ233)</f>
        <v>3.5401243076421993</v>
      </c>
      <c r="AQ233" s="115">
        <f>$AU233+$AB$7*SIN(AR233)</f>
        <v>3.5496864919128996</v>
      </c>
      <c r="AR233" s="115">
        <f>$AU233+$AB$7*SIN(AS233)</f>
        <v>3.5279223725263447</v>
      </c>
      <c r="AS233" s="115">
        <f>$AU233+$AB$7*SIN(AT233)</f>
        <v>3.5777613915392785</v>
      </c>
      <c r="AT233" s="115">
        <f>$AU233+$AB$7*SIN(AU233)</f>
        <v>3.4650718388799655</v>
      </c>
      <c r="AU233" s="115">
        <f>RADIANS($AB$9)+$AB$18*(F233-AB$15)</f>
        <v>3.729212324216427</v>
      </c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</row>
    <row r="234" spans="1:64" ht="12.95" customHeight="1">
      <c r="A234" s="38" t="s">
        <v>55</v>
      </c>
      <c r="B234" s="201"/>
      <c r="C234" s="200">
        <v>51426.453300000001</v>
      </c>
      <c r="D234" s="200">
        <v>5.0000000000000001E-4</v>
      </c>
      <c r="E234" s="2">
        <f>(C234-C$7)/C$8</f>
        <v>19306.418654287962</v>
      </c>
      <c r="F234" s="28">
        <f>ROUND(2*E234,0)/2</f>
        <v>19306.5</v>
      </c>
      <c r="G234" s="9">
        <f>C234-(C$7+C$8*F234)</f>
        <v>-3.0946999999287073E-2</v>
      </c>
      <c r="J234" s="2">
        <f>G234</f>
        <v>-3.0946999999287073E-2</v>
      </c>
      <c r="O234" s="100">
        <f>D$11+D$12*F234+D$13*F234^2</f>
        <v>-2.350320521325213E-2</v>
      </c>
      <c r="P234" s="15">
        <f>C234-15018.5</f>
        <v>36407.953300000001</v>
      </c>
      <c r="Q234" s="9">
        <f>SUM(H234,I234)</f>
        <v>0</v>
      </c>
      <c r="R234" s="2">
        <f>(O234-H234)^2</f>
        <v>5.5240065529624217E-4</v>
      </c>
      <c r="S234" s="24">
        <v>1</v>
      </c>
      <c r="T234" s="9">
        <f>S234*R234</f>
        <v>5.5240065529624217E-4</v>
      </c>
      <c r="Y234" s="137">
        <f>+C234-15018.5</f>
        <v>36407.953300000001</v>
      </c>
      <c r="Z234" s="16">
        <f>F234</f>
        <v>19306.5</v>
      </c>
      <c r="AA234" s="115">
        <f>AB$3+AB$4*Z234+AB$5*Z234^2+AH234</f>
        <v>-2.8041646341486502E-2</v>
      </c>
      <c r="AB234" s="115">
        <f>+G234-AA234</f>
        <v>-2.9053536578005704E-3</v>
      </c>
      <c r="AC234" s="147">
        <f>G234-(AB$3+AB$4*Z234+AB$5*Z234^2)</f>
        <v>-7.4437947860349421E-3</v>
      </c>
      <c r="AD234" s="115">
        <f>IF(G234&lt;&gt;"",G234-AH234,9999)</f>
        <v>-2.6408558871052701E-2</v>
      </c>
      <c r="AG234" s="115">
        <f>+(G234-AA234)^2*S234</f>
        <v>8.4410798768951535E-6</v>
      </c>
      <c r="AH234" s="16">
        <f>$AB$6*($AB$11/AI234*AJ234+$AB$12)</f>
        <v>-4.5384411282343726E-3</v>
      </c>
      <c r="AI234" s="16">
        <f>1+$AB$7*COS(AL234)</f>
        <v>0.53809641898560456</v>
      </c>
      <c r="AJ234" s="16">
        <f>SIN(AL234+RADIANS($AB$9))</f>
        <v>-0.64793730841985397</v>
      </c>
      <c r="AK234" s="16">
        <f>$AB$7*SIN(AL234)</f>
        <v>-0.11687159819129143</v>
      </c>
      <c r="AL234" s="16">
        <f>2*ATAN(AM234)</f>
        <v>-2.8937721290587435</v>
      </c>
      <c r="AM234" s="16">
        <f>SQRT((1+$AB$7)/(1-$AB$7))*TAN(AN234/2)</f>
        <v>-8.0290108165660889</v>
      </c>
      <c r="AN234" s="115">
        <f>$AU234+$AB$7*SIN(AO234)</f>
        <v>3.5539631972045251</v>
      </c>
      <c r="AO234" s="115">
        <f>$AU234+$AB$7*SIN(AP234)</f>
        <v>3.5557891225813605</v>
      </c>
      <c r="AP234" s="115">
        <f>$AU234+$AB$7*SIN(AQ234)</f>
        <v>3.5516066885371531</v>
      </c>
      <c r="AQ234" s="115">
        <f>$AU234+$AB$7*SIN(AR234)</f>
        <v>3.5611983065570132</v>
      </c>
      <c r="AR234" s="115">
        <f>$AU234+$AB$7*SIN(AS234)</f>
        <v>3.5392606121960295</v>
      </c>
      <c r="AS234" s="115">
        <f>$AU234+$AB$7*SIN(AT234)</f>
        <v>3.5897576237369395</v>
      </c>
      <c r="AT234" s="115">
        <f>$AU234+$AB$7*SIN(AU234)</f>
        <v>3.4750677581656118</v>
      </c>
      <c r="AU234" s="115">
        <f>RADIANS($AB$9)+$AB$18*(F234-AB$15)</f>
        <v>3.7457165542009916</v>
      </c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</row>
    <row r="235" spans="1:64" ht="12.95" customHeight="1">
      <c r="A235" s="205" t="s">
        <v>51</v>
      </c>
      <c r="B235" s="201"/>
      <c r="C235" s="200">
        <v>51761.811560000002</v>
      </c>
      <c r="D235" s="200">
        <v>2.9999999999999997E-4</v>
      </c>
      <c r="E235" s="2">
        <f>(C235-C$7)/C$8</f>
        <v>20187.924339839879</v>
      </c>
      <c r="F235" s="28">
        <f>ROUND(2*E235,0)/2</f>
        <v>20188</v>
      </c>
      <c r="G235" s="9">
        <f>C235-(C$7+C$8*F235)</f>
        <v>-2.8783999994629994E-2</v>
      </c>
      <c r="K235" s="2">
        <f>G235</f>
        <v>-2.8783999994629994E-2</v>
      </c>
      <c r="N235" s="2">
        <f ca="1">+C$11+C$12*F235</f>
        <v>-4.0413500918475495E-2</v>
      </c>
      <c r="O235" s="100">
        <f>D$11+D$12*F235+D$13*F235^2</f>
        <v>-2.2233202610429055E-2</v>
      </c>
      <c r="P235" s="15">
        <f>C235-15018.5</f>
        <v>36743.311560000002</v>
      </c>
      <c r="Q235" s="9">
        <f>SUM(H235,I235)</f>
        <v>0</v>
      </c>
      <c r="R235" s="2">
        <f>(O235-H235)^2</f>
        <v>4.9431529831638933E-4</v>
      </c>
      <c r="S235" s="24">
        <v>1</v>
      </c>
      <c r="T235" s="9">
        <f>S235*R235</f>
        <v>4.9431529831638933E-4</v>
      </c>
      <c r="Y235" s="137">
        <f>+C235-15018.5</f>
        <v>36743.311560000002</v>
      </c>
      <c r="Z235" s="16">
        <f>F235</f>
        <v>20188</v>
      </c>
      <c r="AA235" s="115">
        <f>AB$3+AB$4*Z235+AB$5*Z235^2+AH235</f>
        <v>-2.580558780351528E-2</v>
      </c>
      <c r="AB235" s="115">
        <f>+G235-AA235</f>
        <v>-2.9784121911147141E-3</v>
      </c>
      <c r="AC235" s="147">
        <f>G235-(AB$3+AB$4*Z235+AB$5*Z235^2)</f>
        <v>-6.550797384200939E-3</v>
      </c>
      <c r="AD235" s="115">
        <f>IF(G235&lt;&gt;"",G235-AH235,9999)</f>
        <v>-2.5211614801543769E-2</v>
      </c>
      <c r="AG235" s="115">
        <f>+(G235-AA235)^2*S235</f>
        <v>8.8709391801807521E-6</v>
      </c>
      <c r="AH235" s="16">
        <f>$AB$6*($AB$11/AI235*AJ235+$AB$12)</f>
        <v>-3.5723851930862267E-3</v>
      </c>
      <c r="AI235" s="16">
        <f>1+$AB$7*COS(AL235)</f>
        <v>0.54986979314392015</v>
      </c>
      <c r="AJ235" s="16">
        <f>SIN(AL235+RADIANS($AB$9))</f>
        <v>-0.57997309518167062</v>
      </c>
      <c r="AK235" s="16">
        <f>$AB$7*SIN(AL235)</f>
        <v>-0.15619438368075708</v>
      </c>
      <c r="AL235" s="16">
        <f>2*ATAN(AM235)</f>
        <v>-2.8075945184341364</v>
      </c>
      <c r="AM235" s="16">
        <f>SQRT((1+$AB$7)/(1-$AB$7))*TAN(AN235/2)</f>
        <v>-5.9322872566453455</v>
      </c>
      <c r="AN235" s="115">
        <f>$AU235+$AB$7*SIN(AO235)</f>
        <v>3.6933229634644213</v>
      </c>
      <c r="AO235" s="115">
        <f>$AU235+$AB$7*SIN(AP235)</f>
        <v>3.6947781265424227</v>
      </c>
      <c r="AP235" s="115">
        <f>$AU235+$AB$7*SIN(AQ235)</f>
        <v>3.6911926224487024</v>
      </c>
      <c r="AQ235" s="115">
        <f>$AU235+$AB$7*SIN(AR235)</f>
        <v>3.7000416385038788</v>
      </c>
      <c r="AR235" s="115">
        <f>$AU235+$AB$7*SIN(AS235)</f>
        <v>3.6782883060622376</v>
      </c>
      <c r="AS235" s="115">
        <f>$AU235+$AB$7*SIN(AT235)</f>
        <v>3.7323078948088635</v>
      </c>
      <c r="AT235" s="115">
        <f>$AU235+$AB$7*SIN(AU235)</f>
        <v>3.6011798527151067</v>
      </c>
      <c r="AU235" s="115">
        <f>RADIANS($AB$9)+$AB$18*(F235-AB$15)</f>
        <v>3.9436550403424033</v>
      </c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</row>
    <row r="236" spans="1:64" ht="12.95" customHeight="1">
      <c r="A236" s="206" t="s">
        <v>110</v>
      </c>
      <c r="B236" s="207" t="s">
        <v>95</v>
      </c>
      <c r="C236" s="206">
        <v>51899.342709999997</v>
      </c>
      <c r="D236" s="206">
        <v>2.8E-3</v>
      </c>
      <c r="E236" s="28">
        <f>(C236-C$7)/C$8</f>
        <v>20549.431733948764</v>
      </c>
      <c r="F236" s="28">
        <f>ROUND(2*E236,0)/2</f>
        <v>20549.5</v>
      </c>
      <c r="G236" s="9">
        <f>C236-(C$7+C$8*F236)</f>
        <v>-2.5971000002755318E-2</v>
      </c>
      <c r="K236" s="2">
        <f>G236</f>
        <v>-2.5971000002755318E-2</v>
      </c>
      <c r="N236" s="2">
        <f ca="1">+C$11+C$12*F236</f>
        <v>-3.8921600860973918E-2</v>
      </c>
      <c r="O236" s="100">
        <f>D$11+D$12*F236+D$13*F236^2</f>
        <v>-2.1660036922295844E-2</v>
      </c>
      <c r="P236" s="15">
        <f>C236-15018.5</f>
        <v>36880.842709999997</v>
      </c>
      <c r="Q236" s="9">
        <f>SUM(H236,I236)</f>
        <v>0</v>
      </c>
      <c r="R236" s="2">
        <f>(O236-H236)^2</f>
        <v>4.6915719947521921E-4</v>
      </c>
      <c r="S236" s="24">
        <v>1</v>
      </c>
      <c r="T236" s="9">
        <f>S236*R236</f>
        <v>4.6915719947521921E-4</v>
      </c>
      <c r="Y236" s="137">
        <f>+C236-15018.5</f>
        <v>36880.842709999997</v>
      </c>
      <c r="Z236" s="16">
        <f>F236</f>
        <v>20549.5</v>
      </c>
      <c r="AA236" s="115">
        <f>AB$3+AB$4*Z236+AB$5*Z236^2+AH236</f>
        <v>-2.480784350197331E-2</v>
      </c>
      <c r="AB236" s="115">
        <f>+G236-AA236</f>
        <v>-1.1631565007820081E-3</v>
      </c>
      <c r="AC236" s="147">
        <f>G236-(AB$3+AB$4*Z236+AB$5*Z236^2)</f>
        <v>-4.3109630804594734E-3</v>
      </c>
      <c r="AD236" s="115">
        <f>IF(G236&lt;&gt;"",G236-AH236,9999)</f>
        <v>-2.2823193423077853E-2</v>
      </c>
      <c r="AG236" s="115">
        <f>+(G236-AA236)^2*S236</f>
        <v>1.3529330453114457E-6</v>
      </c>
      <c r="AH236" s="16">
        <f>$AB$6*($AB$11/AI236*AJ236+$AB$12)</f>
        <v>-3.1478065796774648E-3</v>
      </c>
      <c r="AI236" s="16">
        <f>1+$AB$7*COS(AL236)</f>
        <v>0.55587844813370291</v>
      </c>
      <c r="AJ236" s="16">
        <f>SIN(AL236+RADIANS($AB$9))</f>
        <v>-0.54981555462718412</v>
      </c>
      <c r="AK236" s="16">
        <f>$AB$7*SIN(AL236)</f>
        <v>-0.17253966438352888</v>
      </c>
      <c r="AL236" s="16">
        <f>2*ATAN(AM236)</f>
        <v>-2.7710422597750872</v>
      </c>
      <c r="AM236" s="16">
        <f>SQRT((1+$AB$7)/(1-$AB$7))*TAN(AN236/2)</f>
        <v>-5.3354763391264974</v>
      </c>
      <c r="AN236" s="115">
        <f>$AU236+$AB$7*SIN(AO236)</f>
        <v>3.751455221186915</v>
      </c>
      <c r="AO236" s="115">
        <f>$AU236+$AB$7*SIN(AP236)</f>
        <v>3.7526823623274188</v>
      </c>
      <c r="AP236" s="115">
        <f>$AU236+$AB$7*SIN(AQ236)</f>
        <v>3.7495411651759305</v>
      </c>
      <c r="AQ236" s="115">
        <f>$AU236+$AB$7*SIN(AR236)</f>
        <v>3.7575957610530279</v>
      </c>
      <c r="AR236" s="115">
        <f>$AU236+$AB$7*SIN(AS236)</f>
        <v>3.7370318874752551</v>
      </c>
      <c r="AS236" s="115">
        <f>$AU236+$AB$7*SIN(AT236)</f>
        <v>3.790143572190718</v>
      </c>
      <c r="AT236" s="115">
        <f>$AU236+$AB$7*SIN(AU236)</f>
        <v>3.656622329787528</v>
      </c>
      <c r="AU236" s="115">
        <f>RADIANS($AB$9)+$AB$18*(F236-AB$15)</f>
        <v>4.0248289061848546</v>
      </c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</row>
    <row r="237" spans="1:64" ht="12.95" customHeight="1">
      <c r="A237" s="38" t="s">
        <v>144</v>
      </c>
      <c r="B237" s="38" t="s">
        <v>95</v>
      </c>
      <c r="C237" s="200">
        <v>51899.343000000001</v>
      </c>
      <c r="D237" s="200" t="s">
        <v>112</v>
      </c>
      <c r="E237" s="28">
        <f>(C237-C$7)/C$8</f>
        <v>20549.432496228041</v>
      </c>
      <c r="F237" s="28">
        <f>ROUND(2*E237,0)/2</f>
        <v>20549.5</v>
      </c>
      <c r="G237" s="9">
        <f>C237-(C$7+C$8*F237)</f>
        <v>-2.5680999999167398E-2</v>
      </c>
      <c r="K237" s="2">
        <f>G237</f>
        <v>-2.5680999999167398E-2</v>
      </c>
      <c r="N237" s="2">
        <f ca="1">+C$11+C$12*F237</f>
        <v>-3.8921600860973918E-2</v>
      </c>
      <c r="O237" s="100">
        <f>D$11+D$12*F237+D$13*F237^2</f>
        <v>-2.1660036922295844E-2</v>
      </c>
      <c r="P237" s="15">
        <f>C237-15018.5</f>
        <v>36880.843000000001</v>
      </c>
      <c r="Q237" s="9">
        <f>SUM(H237,I237)</f>
        <v>0</v>
      </c>
      <c r="R237" s="2">
        <f>(O237-H237)^2</f>
        <v>4.6915719947521921E-4</v>
      </c>
      <c r="S237" s="24">
        <v>1</v>
      </c>
      <c r="T237" s="9">
        <f>S237*R237</f>
        <v>4.6915719947521921E-4</v>
      </c>
      <c r="Y237" s="137">
        <f>+C237-15018.5</f>
        <v>36880.843000000001</v>
      </c>
      <c r="Z237" s="16">
        <f>F237</f>
        <v>20549.5</v>
      </c>
      <c r="AA237" s="115">
        <f>AB$3+AB$4*Z237+AB$5*Z237^2+AH237</f>
        <v>-2.480784350197331E-2</v>
      </c>
      <c r="AB237" s="115">
        <f>+G237-AA237</f>
        <v>-8.7315649719408792E-4</v>
      </c>
      <c r="AC237" s="147">
        <f>G237-(AB$3+AB$4*Z237+AB$5*Z237^2)</f>
        <v>-4.0209630768715532E-3</v>
      </c>
      <c r="AD237" s="115">
        <f>IF(G237&lt;&gt;"",G237-AH237,9999)</f>
        <v>-2.2533193419489932E-2</v>
      </c>
      <c r="AG237" s="115">
        <f>+(G237-AA237)^2*S237</f>
        <v>7.6240226859224921E-7</v>
      </c>
      <c r="AH237" s="16">
        <f>$AB$6*($AB$11/AI237*AJ237+$AB$12)</f>
        <v>-3.1478065796774648E-3</v>
      </c>
      <c r="AI237" s="16">
        <f>1+$AB$7*COS(AL237)</f>
        <v>0.55587844813370291</v>
      </c>
      <c r="AJ237" s="16">
        <f>SIN(AL237+RADIANS($AB$9))</f>
        <v>-0.54981555462718412</v>
      </c>
      <c r="AK237" s="16">
        <f>$AB$7*SIN(AL237)</f>
        <v>-0.17253966438352888</v>
      </c>
      <c r="AL237" s="16">
        <f>2*ATAN(AM237)</f>
        <v>-2.7710422597750872</v>
      </c>
      <c r="AM237" s="16">
        <f>SQRT((1+$AB$7)/(1-$AB$7))*TAN(AN237/2)</f>
        <v>-5.3354763391264974</v>
      </c>
      <c r="AN237" s="115">
        <f>$AU237+$AB$7*SIN(AO237)</f>
        <v>3.751455221186915</v>
      </c>
      <c r="AO237" s="115">
        <f>$AU237+$AB$7*SIN(AP237)</f>
        <v>3.7526823623274188</v>
      </c>
      <c r="AP237" s="115">
        <f>$AU237+$AB$7*SIN(AQ237)</f>
        <v>3.7495411651759305</v>
      </c>
      <c r="AQ237" s="115">
        <f>$AU237+$AB$7*SIN(AR237)</f>
        <v>3.7575957610530279</v>
      </c>
      <c r="AR237" s="115">
        <f>$AU237+$AB$7*SIN(AS237)</f>
        <v>3.7370318874752551</v>
      </c>
      <c r="AS237" s="115">
        <f>$AU237+$AB$7*SIN(AT237)</f>
        <v>3.790143572190718</v>
      </c>
      <c r="AT237" s="115">
        <f>$AU237+$AB$7*SIN(AU237)</f>
        <v>3.656622329787528</v>
      </c>
      <c r="AU237" s="115">
        <f>RADIANS($AB$9)+$AB$18*(F237-AB$15)</f>
        <v>4.0248289061848546</v>
      </c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</row>
    <row r="238" spans="1:64" ht="12.95" customHeight="1">
      <c r="A238" s="31" t="s">
        <v>97</v>
      </c>
      <c r="B238" s="208"/>
      <c r="C238" s="31">
        <v>52114.479899999998</v>
      </c>
      <c r="D238" s="31">
        <v>6.9999999999999999E-4</v>
      </c>
      <c r="E238" s="28">
        <f>(C238-C$7)/C$8</f>
        <v>21114.930422302717</v>
      </c>
      <c r="F238" s="28">
        <f>ROUND(2*E238,0)/2</f>
        <v>21115</v>
      </c>
      <c r="G238" s="9">
        <f>C238-(C$7+C$8*F238)</f>
        <v>-2.6469999997061677E-2</v>
      </c>
      <c r="J238" s="2">
        <f>G238</f>
        <v>-2.6469999997061677E-2</v>
      </c>
      <c r="N238" s="2">
        <f ca="1">+C$11+C$12*F238</f>
        <v>-3.6587798696334536E-2</v>
      </c>
      <c r="O238" s="100">
        <f>D$11+D$12*F238+D$13*F238^2</f>
        <v>-2.0702361135663143E-2</v>
      </c>
      <c r="P238" s="15">
        <f>C238-15018.5</f>
        <v>37095.979899999998</v>
      </c>
      <c r="Q238" s="9">
        <f>SUM(H238,I238)</f>
        <v>0</v>
      </c>
      <c r="R238" s="2">
        <f>(O238-H238)^2</f>
        <v>4.2858775659141573E-4</v>
      </c>
      <c r="S238" s="24">
        <v>1</v>
      </c>
      <c r="T238" s="9">
        <f>S238*R238</f>
        <v>4.2858775659141573E-4</v>
      </c>
      <c r="Y238" s="137">
        <f>+C238-15018.5</f>
        <v>37095.979899999998</v>
      </c>
      <c r="Z238" s="16">
        <f>F238</f>
        <v>21115</v>
      </c>
      <c r="AA238" s="115">
        <f>AB$3+AB$4*Z238+AB$5*Z238^2+AH238</f>
        <v>-2.315470412123985E-2</v>
      </c>
      <c r="AB238" s="115">
        <f>+G238-AA238</f>
        <v>-3.3152958758218276E-3</v>
      </c>
      <c r="AC238" s="147">
        <f>G238-(AB$3+AB$4*Z238+AB$5*Z238^2)</f>
        <v>-5.7676388613985344E-3</v>
      </c>
      <c r="AD238" s="115">
        <f>IF(G238&lt;&gt;"",G238-AH238,9999)</f>
        <v>-2.4017657011484971E-2</v>
      </c>
      <c r="AG238" s="115">
        <f>+(G238-AA238)^2*S238</f>
        <v>1.0991186744241219E-5</v>
      </c>
      <c r="AH238" s="16">
        <f>$AB$6*($AB$11/AI238*AJ238+$AB$12)</f>
        <v>-2.4523429855767059E-3</v>
      </c>
      <c r="AI238" s="16">
        <f>1+$AB$7*COS(AL238)</f>
        <v>0.56680977611315475</v>
      </c>
      <c r="AJ238" s="16">
        <f>SIN(AL238+RADIANS($AB$9))</f>
        <v>-0.49967271762241627</v>
      </c>
      <c r="AK238" s="16">
        <f>$AB$7*SIN(AL238)</f>
        <v>-0.19839384704817259</v>
      </c>
      <c r="AL238" s="16">
        <f>2*ATAN(AM238)</f>
        <v>-2.7121197586336723</v>
      </c>
      <c r="AM238" s="16">
        <f>SQRT((1+$AB$7)/(1-$AB$7))*TAN(AN238/2)</f>
        <v>-4.5850714749173624</v>
      </c>
      <c r="AN238" s="115">
        <f>$AU238+$AB$7*SIN(AO238)</f>
        <v>3.8437654471708456</v>
      </c>
      <c r="AO238" s="115">
        <f>$AU238+$AB$7*SIN(AP238)</f>
        <v>3.8446182992417128</v>
      </c>
      <c r="AP238" s="115">
        <f>$AU238+$AB$7*SIN(AQ238)</f>
        <v>3.8422743127527772</v>
      </c>
      <c r="AQ238" s="115">
        <f>$AU238+$AB$7*SIN(AR238)</f>
        <v>3.8487277811348135</v>
      </c>
      <c r="AR238" s="115">
        <f>$AU238+$AB$7*SIN(AS238)</f>
        <v>3.8310439025971088</v>
      </c>
      <c r="AS238" s="115">
        <f>$AU238+$AB$7*SIN(AT238)</f>
        <v>3.8801596911687488</v>
      </c>
      <c r="AT238" s="115">
        <f>$AU238+$AB$7*SIN(AU238)</f>
        <v>3.748273968611473</v>
      </c>
      <c r="AU238" s="115">
        <f>RADIANS($AB$9)+$AB$18*(F238-AB$15)</f>
        <v>4.1518104307599737</v>
      </c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</row>
    <row r="239" spans="1:64" ht="12.95" customHeight="1">
      <c r="A239" s="38" t="s">
        <v>131</v>
      </c>
      <c r="B239" s="38" t="s">
        <v>95</v>
      </c>
      <c r="C239" s="200">
        <v>52195.325499999999</v>
      </c>
      <c r="D239" s="200" t="s">
        <v>112</v>
      </c>
      <c r="E239" s="28">
        <f>(C239-C$7)/C$8</f>
        <v>21327.437059389445</v>
      </c>
      <c r="F239" s="28">
        <f>ROUND(2*E239,0)/2</f>
        <v>21327.5</v>
      </c>
      <c r="G239" s="9">
        <f>C239-(C$7+C$8*F239)</f>
        <v>-2.3945000000821892E-2</v>
      </c>
      <c r="K239" s="2">
        <f>G239</f>
        <v>-2.3945000000821892E-2</v>
      </c>
      <c r="N239" s="2">
        <f ca="1">+C$11+C$12*F239</f>
        <v>-3.5710817334732636E-2</v>
      </c>
      <c r="O239" s="100">
        <f>D$11+D$12*F239+D$13*F239^2</f>
        <v>-2.0323233828137985E-2</v>
      </c>
      <c r="P239" s="15">
        <f>C239-15018.5</f>
        <v>37176.825499999999</v>
      </c>
      <c r="Q239" s="9">
        <f>SUM(H239,I239)</f>
        <v>0</v>
      </c>
      <c r="R239" s="2">
        <f>(O239-H239)^2</f>
        <v>4.1303383323317212E-4</v>
      </c>
      <c r="S239" s="24">
        <v>1</v>
      </c>
      <c r="T239" s="9">
        <f>S239*R239</f>
        <v>4.1303383323317212E-4</v>
      </c>
      <c r="Y239" s="137">
        <f>+C239-15018.5</f>
        <v>37176.825499999999</v>
      </c>
      <c r="Z239" s="16">
        <f>F239</f>
        <v>21327.5</v>
      </c>
      <c r="AA239" s="115">
        <f>AB$3+AB$4*Z239+AB$5*Z239^2+AH239</f>
        <v>-2.250476986148936E-2</v>
      </c>
      <c r="AB239" s="115">
        <f>+G239-AA239</f>
        <v>-1.4402301393325323E-3</v>
      </c>
      <c r="AC239" s="147">
        <f>G239-(AB$3+AB$4*Z239+AB$5*Z239^2)</f>
        <v>-3.6217661726839073E-3</v>
      </c>
      <c r="AD239" s="115">
        <f>IF(G239&lt;&gt;"",G239-AH239,9999)</f>
        <v>-2.1763463967470517E-2</v>
      </c>
      <c r="AG239" s="115">
        <f>+(G239-AA239)^2*S239</f>
        <v>2.0742628542418054E-6</v>
      </c>
      <c r="AH239" s="16">
        <f>$AB$6*($AB$11/AI239*AJ239+$AB$12)</f>
        <v>-2.1815360333513737E-3</v>
      </c>
      <c r="AI239" s="16">
        <f>1+$AB$7*COS(AL239)</f>
        <v>0.57143843647934112</v>
      </c>
      <c r="AJ239" s="16">
        <f>SIN(AL239+RADIANS($AB$9))</f>
        <v>-0.47982402272141256</v>
      </c>
      <c r="AK239" s="16">
        <f>$AB$7*SIN(AL239)</f>
        <v>-0.20820392621282885</v>
      </c>
      <c r="AL239" s="16">
        <f>2*ATAN(AM239)</f>
        <v>-2.6893529815423967</v>
      </c>
      <c r="AM239" s="16">
        <f>SQRT((1+$AB$7)/(1-$AB$7))*TAN(AN239/2)</f>
        <v>-4.3468023153818072</v>
      </c>
      <c r="AN239" s="115">
        <f>$AU239+$AB$7*SIN(AO239)</f>
        <v>3.8789374432911266</v>
      </c>
      <c r="AO239" s="115">
        <f>$AU239+$AB$7*SIN(AP239)</f>
        <v>3.8796567571683314</v>
      </c>
      <c r="AP239" s="115">
        <f>$AU239+$AB$7*SIN(AQ239)</f>
        <v>3.877617876424166</v>
      </c>
      <c r="AQ239" s="115">
        <f>$AU239+$AB$7*SIN(AR239)</f>
        <v>3.8834069130244337</v>
      </c>
      <c r="AR239" s="115">
        <f>$AU239+$AB$7*SIN(AS239)</f>
        <v>3.8670483580419259</v>
      </c>
      <c r="AS239" s="115">
        <f>$AU239+$AB$7*SIN(AT239)</f>
        <v>3.9139281542264839</v>
      </c>
      <c r="AT239" s="115">
        <f>$AU239+$AB$7*SIN(AU239)</f>
        <v>3.7843665662922947</v>
      </c>
      <c r="AU239" s="115">
        <f>RADIANS($AB$9)+$AB$18*(F239-AB$15)</f>
        <v>4.1995267419398381</v>
      </c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</row>
    <row r="240" spans="1:64" ht="12.95" customHeight="1">
      <c r="A240" s="38" t="s">
        <v>132</v>
      </c>
      <c r="B240" s="38" t="s">
        <v>92</v>
      </c>
      <c r="C240" s="200">
        <v>52205.408499999998</v>
      </c>
      <c r="D240" s="200" t="s">
        <v>112</v>
      </c>
      <c r="E240" s="28">
        <f>(C240-C$7)/C$8</f>
        <v>21353.940720958475</v>
      </c>
      <c r="F240" s="28">
        <f>ROUND(2*E240,0)/2</f>
        <v>21354</v>
      </c>
      <c r="G240" s="9">
        <f>C240-(C$7+C$8*F240)</f>
        <v>-2.2552000002178829E-2</v>
      </c>
      <c r="K240" s="2">
        <f>G240</f>
        <v>-2.2552000002178829E-2</v>
      </c>
      <c r="N240" s="2">
        <f ca="1">+C$11+C$12*F240</f>
        <v>-3.5601452600226999E-2</v>
      </c>
      <c r="O240" s="100">
        <f>D$11+D$12*F240+D$13*F240^2</f>
        <v>-2.0275216661247292E-2</v>
      </c>
      <c r="P240" s="15">
        <f>C240-15018.5</f>
        <v>37186.908499999998</v>
      </c>
      <c r="Q240" s="9">
        <f>SUM(H240,I240)</f>
        <v>0</v>
      </c>
      <c r="R240" s="2">
        <f>(O240-H240)^2</f>
        <v>4.1108441066051979E-4</v>
      </c>
      <c r="S240" s="24">
        <v>1</v>
      </c>
      <c r="T240" s="9">
        <f>S240*R240</f>
        <v>4.1108441066051979E-4</v>
      </c>
      <c r="Y240" s="137">
        <f>+C240-15018.5</f>
        <v>37186.908499999998</v>
      </c>
      <c r="Z240" s="16">
        <f>F240</f>
        <v>21354</v>
      </c>
      <c r="AA240" s="115">
        <f>AB$3+AB$4*Z240+AB$5*Z240^2+AH240</f>
        <v>-2.2422629957801483E-2</v>
      </c>
      <c r="AB240" s="115">
        <f>+G240-AA240</f>
        <v>-1.2937004437734573E-4</v>
      </c>
      <c r="AC240" s="147">
        <f>G240-(AB$3+AB$4*Z240+AB$5*Z240^2)</f>
        <v>-2.2767833409315374E-3</v>
      </c>
      <c r="AD240" s="115">
        <f>IF(G240&lt;&gt;"",G240-AH240,9999)</f>
        <v>-2.0404586705624637E-2</v>
      </c>
      <c r="AG240" s="115">
        <f>+(G240-AA240)^2*S240</f>
        <v>1.6736608382196404E-8</v>
      </c>
      <c r="AH240" s="16">
        <f>$AB$6*($AB$11/AI240*AJ240+$AB$12)</f>
        <v>-2.1474132965541909E-3</v>
      </c>
      <c r="AI240" s="16">
        <f>1+$AB$7*COS(AL240)</f>
        <v>0.57203676918831337</v>
      </c>
      <c r="AJ240" s="16">
        <f>SIN(AL240+RADIANS($AB$9))</f>
        <v>-0.47730811145700297</v>
      </c>
      <c r="AK240" s="16">
        <f>$AB$7*SIN(AL240)</f>
        <v>-0.20943104280629418</v>
      </c>
      <c r="AL240" s="16">
        <f>2*ATAN(AM240)</f>
        <v>-2.6864876453325932</v>
      </c>
      <c r="AM240" s="16">
        <f>SQRT((1+$AB$7)/(1-$AB$7))*TAN(AN240/2)</f>
        <v>-4.3184762091885762</v>
      </c>
      <c r="AN240" s="115">
        <f>$AU240+$AB$7*SIN(AO240)</f>
        <v>3.88334365072904</v>
      </c>
      <c r="AO240" s="115">
        <f>$AU240+$AB$7*SIN(AP240)</f>
        <v>3.8840468713961407</v>
      </c>
      <c r="AP240" s="115">
        <f>$AU240+$AB$7*SIN(AQ240)</f>
        <v>3.8820455781474812</v>
      </c>
      <c r="AQ240" s="115">
        <f>$AU240+$AB$7*SIN(AR240)</f>
        <v>3.887750743729856</v>
      </c>
      <c r="AR240" s="115">
        <f>$AU240+$AB$7*SIN(AS240)</f>
        <v>3.8715643946130553</v>
      </c>
      <c r="AS240" s="115">
        <f>$AU240+$AB$7*SIN(AT240)</f>
        <v>3.9181400082940252</v>
      </c>
      <c r="AT240" s="115">
        <f>$AU240+$AB$7*SIN(AU240)</f>
        <v>3.7889332842828467</v>
      </c>
      <c r="AU240" s="115">
        <f>RADIANS($AB$9)+$AB$18*(F240-AB$15)</f>
        <v>4.20547724662815</v>
      </c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</row>
    <row r="241" spans="1:64" ht="12.95" customHeight="1">
      <c r="A241" s="31" t="s">
        <v>96</v>
      </c>
      <c r="B241" s="201"/>
      <c r="C241" s="200">
        <v>52510.7114</v>
      </c>
      <c r="D241" s="200">
        <v>1E-4</v>
      </c>
      <c r="E241" s="28">
        <f>(C241-C$7)/C$8</f>
        <v>22156.444414070105</v>
      </c>
      <c r="F241" s="28">
        <f>ROUND(2*E241,0)/2</f>
        <v>22156.5</v>
      </c>
      <c r="G241" s="9">
        <f>C241-(C$7+C$8*F241)</f>
        <v>-2.1146999999473337E-2</v>
      </c>
      <c r="K241" s="2">
        <f>G241</f>
        <v>-2.1146999999473337E-2</v>
      </c>
      <c r="N241" s="2">
        <f ca="1">+C$11+C$12*F241</f>
        <v>-3.2289558281706904E-2</v>
      </c>
      <c r="O241" s="100">
        <f>D$11+D$12*F241+D$13*F241^2</f>
        <v>-1.8743617230911398E-2</v>
      </c>
      <c r="P241" s="15">
        <f>C241-15018.5</f>
        <v>37492.2114</v>
      </c>
      <c r="Q241" s="9">
        <f>SUM(H241,I241)</f>
        <v>0</v>
      </c>
      <c r="R241" s="2">
        <f>(O241-H241)^2</f>
        <v>3.5132318689891866E-4</v>
      </c>
      <c r="S241" s="24">
        <v>1</v>
      </c>
      <c r="T241" s="9">
        <f>S241*R241</f>
        <v>3.5132318689891866E-4</v>
      </c>
      <c r="Y241" s="137">
        <f>+C241-15018.5</f>
        <v>37492.2114</v>
      </c>
      <c r="Z241" s="16">
        <f>F241</f>
        <v>22156.5</v>
      </c>
      <c r="AA241" s="115">
        <f>AB$3+AB$4*Z241+AB$5*Z241^2+AH241</f>
        <v>-1.9822421349381662E-2</v>
      </c>
      <c r="AB241" s="115">
        <f>+G241-AA241</f>
        <v>-1.3245786500916748E-3</v>
      </c>
      <c r="AC241" s="147">
        <f>G241-(AB$3+AB$4*Z241+AB$5*Z241^2)</f>
        <v>-2.4033827685619388E-3</v>
      </c>
      <c r="AD241" s="115">
        <f>IF(G241&lt;&gt;"",G241-AH241,9999)</f>
        <v>-2.0068195881003073E-2</v>
      </c>
      <c r="AG241" s="115">
        <f>+(G241-AA241)^2*S241</f>
        <v>1.7545086002786835E-6</v>
      </c>
      <c r="AH241" s="16">
        <f>$AB$6*($AB$11/AI241*AJ241+$AB$12)</f>
        <v>-1.0788041184702629E-3</v>
      </c>
      <c r="AI241" s="16">
        <f>1+$AB$7*COS(AL241)</f>
        <v>0.59255968066314835</v>
      </c>
      <c r="AJ241" s="16">
        <f>SIN(AL241+RADIANS($AB$9))</f>
        <v>-0.39651769192484798</v>
      </c>
      <c r="AK241" s="16">
        <f>$AB$7*SIN(AL241)</f>
        <v>-0.24699448333190197</v>
      </c>
      <c r="AL241" s="16">
        <f>2*ATAN(AM241)</f>
        <v>-2.5966193273559393</v>
      </c>
      <c r="AM241" s="16">
        <f>SQRT((1+$AB$7)/(1-$AB$7))*TAN(AN241/2)</f>
        <v>-3.5786226980703386</v>
      </c>
      <c r="AN241" s="115">
        <f>$AU241+$AB$7*SIN(AO241)</f>
        <v>4.0191130496128098</v>
      </c>
      <c r="AO241" s="115">
        <f>$AU241+$AB$7*SIN(AP241)</f>
        <v>4.0194128596233236</v>
      </c>
      <c r="AP241" s="115">
        <f>$AU241+$AB$7*SIN(AQ241)</f>
        <v>4.0184284461710966</v>
      </c>
      <c r="AQ241" s="115">
        <f>$AU241+$AB$7*SIN(AR241)</f>
        <v>4.0216651145094033</v>
      </c>
      <c r="AR241" s="115">
        <f>$AU241+$AB$7*SIN(AS241)</f>
        <v>4.0110701107808326</v>
      </c>
      <c r="AS241" s="115">
        <f>$AU241+$AB$7*SIN(AT241)</f>
        <v>4.0462748569599869</v>
      </c>
      <c r="AT241" s="115">
        <f>$AU241+$AB$7*SIN(AU241)</f>
        <v>3.934420264973288</v>
      </c>
      <c r="AU241" s="115">
        <f>RADIANS($AB$9)+$AB$18*(F241-AB$15)</f>
        <v>4.3856764923779892</v>
      </c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</row>
    <row r="242" spans="1:64" ht="12.95" customHeight="1">
      <c r="A242" s="205" t="s">
        <v>93</v>
      </c>
      <c r="B242" s="201"/>
      <c r="C242" s="209">
        <v>52524.787929666694</v>
      </c>
      <c r="D242" s="200">
        <v>4.0000000000000002E-4</v>
      </c>
      <c r="E242" s="28">
        <f>(C242-C$7)/C$8</f>
        <v>22193.445264843936</v>
      </c>
      <c r="F242" s="28">
        <f>ROUND(2*E242,0)/2</f>
        <v>22193.5</v>
      </c>
      <c r="G242" s="9">
        <f>C242-(C$7+C$8*F242)</f>
        <v>-2.0823333303269465E-2</v>
      </c>
      <c r="K242" s="2">
        <f>G242</f>
        <v>-2.0823333303269465E-2</v>
      </c>
      <c r="N242" s="2">
        <f ca="1">+C$11+C$12*F242</f>
        <v>-3.2136860350510346E-2</v>
      </c>
      <c r="O242" s="100">
        <f>D$11+D$12*F242+D$13*F242^2</f>
        <v>-1.8669383214490048E-2</v>
      </c>
      <c r="P242" s="15">
        <f>C242-15018.5</f>
        <v>37506.287929666694</v>
      </c>
      <c r="Q242" s="9">
        <f>SUM(H242,I242)</f>
        <v>0</v>
      </c>
      <c r="R242" s="2">
        <f>(O242-H242)^2</f>
        <v>3.4854586960948275E-4</v>
      </c>
      <c r="S242" s="24">
        <v>1</v>
      </c>
      <c r="T242" s="9">
        <f>S242*R242</f>
        <v>3.4854586960948275E-4</v>
      </c>
      <c r="Y242" s="137">
        <f>+C242-15018.5</f>
        <v>37506.287929666694</v>
      </c>
      <c r="Z242" s="16">
        <f>F242</f>
        <v>22193.5</v>
      </c>
      <c r="AA242" s="115">
        <f>AB$3+AB$4*Z242+AB$5*Z242^2+AH242</f>
        <v>-1.9697339545462784E-2</v>
      </c>
      <c r="AB242" s="115">
        <f>+G242-AA242</f>
        <v>-1.1259937578066807E-3</v>
      </c>
      <c r="AC242" s="147">
        <f>G242-(AB$3+AB$4*Z242+AB$5*Z242^2)</f>
        <v>-2.1539500887794161E-3</v>
      </c>
      <c r="AD242" s="115">
        <f>IF(G242&lt;&gt;"",G242-AH242,9999)</f>
        <v>-1.9795376972296729E-2</v>
      </c>
      <c r="AG242" s="115">
        <f>+(G242-AA242)^2*S242</f>
        <v>1.2678619426196101E-6</v>
      </c>
      <c r="AH242" s="16">
        <f>$AB$6*($AB$11/AI242*AJ242+$AB$12)</f>
        <v>-1.0279563309727345E-3</v>
      </c>
      <c r="AI242" s="16">
        <f>1+$AB$7*COS(AL242)</f>
        <v>0.59362622809583088</v>
      </c>
      <c r="AJ242" s="16">
        <f>SIN(AL242+RADIANS($AB$9))</f>
        <v>-0.3925639053456319</v>
      </c>
      <c r="AK242" s="16">
        <f>$AB$7*SIN(AL242)</f>
        <v>-0.24874534392845862</v>
      </c>
      <c r="AL242" s="16">
        <f>2*ATAN(AM242)</f>
        <v>-2.5923164824825342</v>
      </c>
      <c r="AM242" s="16">
        <f>SQRT((1+$AB$7)/(1-$AB$7))*TAN(AN242/2)</f>
        <v>-3.5491458974642307</v>
      </c>
      <c r="AN242" s="115">
        <f>$AU242+$AB$7*SIN(AO242)</f>
        <v>4.0254915611648379</v>
      </c>
      <c r="AO242" s="115">
        <f>$AU242+$AB$7*SIN(AP242)</f>
        <v>4.025777268425772</v>
      </c>
      <c r="AP242" s="115">
        <f>$AU242+$AB$7*SIN(AQ242)</f>
        <v>4.0248318804725605</v>
      </c>
      <c r="AQ242" s="115">
        <f>$AU242+$AB$7*SIN(AR242)</f>
        <v>4.0279642897082999</v>
      </c>
      <c r="AR242" s="115">
        <f>$AU242+$AB$7*SIN(AS242)</f>
        <v>4.0176308353994896</v>
      </c>
      <c r="AS242" s="115">
        <f>$AU242+$AB$7*SIN(AT242)</f>
        <v>4.0522329385746954</v>
      </c>
      <c r="AT242" s="115">
        <f>$AU242+$AB$7*SIN(AU242)</f>
        <v>3.9414736845248903</v>
      </c>
      <c r="AU242" s="115">
        <f>RADIANS($AB$9)+$AB$18*(F242-AB$15)</f>
        <v>4.3939847442069535</v>
      </c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</row>
    <row r="243" spans="1:64" ht="12.95" customHeight="1">
      <c r="A243" s="206" t="s">
        <v>110</v>
      </c>
      <c r="B243" s="207" t="s">
        <v>92</v>
      </c>
      <c r="C243" s="206">
        <v>52574.438009999998</v>
      </c>
      <c r="D243" s="206" t="s">
        <v>111</v>
      </c>
      <c r="E243" s="28">
        <f>(C243-C$7)/C$8</f>
        <v>22323.952943712251</v>
      </c>
      <c r="F243" s="28">
        <f>ROUND(2*E243,0)/2</f>
        <v>22324</v>
      </c>
      <c r="G243" s="9">
        <f>C243-(C$7+C$8*F243)</f>
        <v>-1.7901999999594409E-2</v>
      </c>
      <c r="K243" s="2">
        <f>G243</f>
        <v>-1.7901999999594409E-2</v>
      </c>
      <c r="N243" s="2">
        <f ca="1">+C$11+C$12*F243</f>
        <v>-3.1598290620208941E-2</v>
      </c>
      <c r="O243" s="100">
        <f>D$11+D$12*F243+D$13*F243^2</f>
        <v>-1.8405011602865694E-2</v>
      </c>
      <c r="P243" s="15">
        <f>C243-15018.5</f>
        <v>37555.938009999998</v>
      </c>
      <c r="Q243" s="9">
        <f>SUM(H243,I243)</f>
        <v>0</v>
      </c>
      <c r="R243" s="2">
        <f>(O243-H243)^2</f>
        <v>3.3874445210162082E-4</v>
      </c>
      <c r="S243" s="24">
        <v>1</v>
      </c>
      <c r="T243" s="9">
        <f>S243*R243</f>
        <v>3.3874445210162082E-4</v>
      </c>
      <c r="Y243" s="137">
        <f>+C243-15018.5</f>
        <v>37555.938009999998</v>
      </c>
      <c r="Z243" s="16">
        <f>F243</f>
        <v>22324</v>
      </c>
      <c r="AA243" s="115">
        <f>AB$3+AB$4*Z243+AB$5*Z243^2+AH243</f>
        <v>-1.9252572748615564E-2</v>
      </c>
      <c r="AB243" s="115">
        <f>+G243-AA243</f>
        <v>1.3505727490211554E-3</v>
      </c>
      <c r="AC243" s="147">
        <f>G243-(AB$3+AB$4*Z243+AB$5*Z243^2)</f>
        <v>5.0301160327128475E-4</v>
      </c>
      <c r="AD243" s="115">
        <f>IF(G243&lt;&gt;"",G243-AH243,9999)</f>
        <v>-1.7054438853844538E-2</v>
      </c>
      <c r="AG243" s="115">
        <f>+(G243-AA243)^2*S243</f>
        <v>1.8240467503985608E-6</v>
      </c>
      <c r="AH243" s="16">
        <f>$AB$6*($AB$11/AI243*AJ243+$AB$12)</f>
        <v>-8.4756114574986968E-4</v>
      </c>
      <c r="AI243" s="16">
        <f>1+$AB$7*COS(AL243)</f>
        <v>0.59747973104764363</v>
      </c>
      <c r="AJ243" s="16">
        <f>SIN(AL243+RADIANS($AB$9))</f>
        <v>-0.37844568595650541</v>
      </c>
      <c r="AK243" s="16">
        <f>$AB$7*SIN(AL243)</f>
        <v>-0.25493395556541987</v>
      </c>
      <c r="AL243" s="16">
        <f>2*ATAN(AM243)</f>
        <v>-2.5770153661880468</v>
      </c>
      <c r="AM243" s="16">
        <f>SQRT((1+$AB$7)/(1-$AB$7))*TAN(AN243/2)</f>
        <v>-3.4478734384978598</v>
      </c>
      <c r="AN243" s="115">
        <f>$AU243+$AB$7*SIN(AO243)</f>
        <v>4.0480804999918716</v>
      </c>
      <c r="AO243" s="115">
        <f>$AU243+$AB$7*SIN(AP243)</f>
        <v>4.0483198003465928</v>
      </c>
      <c r="AP243" s="115">
        <f>$AU243+$AB$7*SIN(AQ243)</f>
        <v>4.0475053202176126</v>
      </c>
      <c r="AQ243" s="115">
        <f>$AU243+$AB$7*SIN(AR243)</f>
        <v>4.0502809528956067</v>
      </c>
      <c r="AR243" s="115">
        <f>$AU243+$AB$7*SIN(AS243)</f>
        <v>4.040861930067142</v>
      </c>
      <c r="AS243" s="115">
        <f>$AU243+$AB$7*SIN(AT243)</f>
        <v>4.0733029560827303</v>
      </c>
      <c r="AT243" s="115">
        <f>$AU243+$AB$7*SIN(AU243)</f>
        <v>3.9666012147178908</v>
      </c>
      <c r="AU243" s="115">
        <f>RADIANS($AB$9)+$AB$18*(F243-AB$15)</f>
        <v>4.4232881729550577</v>
      </c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</row>
    <row r="244" spans="1:64" ht="12.95" customHeight="1">
      <c r="A244" s="206" t="s">
        <v>110</v>
      </c>
      <c r="B244" s="207" t="s">
        <v>95</v>
      </c>
      <c r="C244" s="206">
        <v>52855.39271</v>
      </c>
      <c r="D244" s="206" t="s">
        <v>112</v>
      </c>
      <c r="E244" s="28">
        <f>(C244-C$7)/C$8</f>
        <v>23062.456195227613</v>
      </c>
      <c r="F244" s="28">
        <f>ROUND(2*E244,0)/2</f>
        <v>23062.5</v>
      </c>
      <c r="G244" s="9">
        <f>C244-(C$7+C$8*F244)</f>
        <v>-1.6664999995555263E-2</v>
      </c>
      <c r="K244" s="2">
        <f>G244</f>
        <v>-1.6664999995555263E-2</v>
      </c>
      <c r="N244" s="2">
        <f ca="1">+C$11+C$12*F244</f>
        <v>-2.8550522452947785E-2</v>
      </c>
      <c r="O244" s="100">
        <f>D$11+D$12*F244+D$13*F244^2</f>
        <v>-1.6834176255489483E-2</v>
      </c>
      <c r="P244" s="15">
        <f>C244-15018.5</f>
        <v>37836.89271</v>
      </c>
      <c r="Q244" s="9">
        <f>SUM(H244,I244)</f>
        <v>0</v>
      </c>
      <c r="R244" s="2">
        <f>(O244-H244)^2</f>
        <v>2.833894902008859E-4</v>
      </c>
      <c r="S244" s="24">
        <v>1</v>
      </c>
      <c r="T244" s="9">
        <f>S244*R244</f>
        <v>2.833894902008859E-4</v>
      </c>
      <c r="Y244" s="137">
        <f>+C244-15018.5</f>
        <v>37836.89271</v>
      </c>
      <c r="Z244" s="16">
        <f>F244</f>
        <v>23062.5</v>
      </c>
      <c r="AA244" s="115">
        <f>AB$3+AB$4*Z244+AB$5*Z244^2+AH244</f>
        <v>-1.663173435136292E-2</v>
      </c>
      <c r="AB244" s="115">
        <f>+G244-AA244</f>
        <v>-3.3265644192342902E-5</v>
      </c>
      <c r="AC244" s="147">
        <f>G244-(AB$3+AB$4*Z244+AB$5*Z244^2)</f>
        <v>1.6917625993422003E-4</v>
      </c>
      <c r="AD244" s="115">
        <f>IF(G244&lt;&gt;"",G244-AH244,9999)</f>
        <v>-1.6867441899681826E-2</v>
      </c>
      <c r="AG244" s="115">
        <f>+(G244-AA244)^2*S244</f>
        <v>1.106603083531557E-9</v>
      </c>
      <c r="AH244" s="16">
        <f>$AB$6*($AB$11/AI244*AJ244+$AB$12)</f>
        <v>2.0244190412656169E-4</v>
      </c>
      <c r="AI244" s="16">
        <f>1+$AB$7*COS(AL244)</f>
        <v>0.62221395758953979</v>
      </c>
      <c r="AJ244" s="16">
        <f>SIN(AL244+RADIANS($AB$9))</f>
        <v>-0.29308775113828783</v>
      </c>
      <c r="AK244" s="16">
        <f>$AB$7*SIN(AL244)</f>
        <v>-0.29033014789640904</v>
      </c>
      <c r="AL244" s="16">
        <f>2*ATAN(AM244)</f>
        <v>-2.4863536774290558</v>
      </c>
      <c r="AM244" s="16">
        <f>SQRT((1+$AB$7)/(1-$AB$7))*TAN(AN244/2)</f>
        <v>-2.9423254650361268</v>
      </c>
      <c r="AN244" s="115">
        <f>$AU244+$AB$7*SIN(AO244)</f>
        <v>4.1788597903357489</v>
      </c>
      <c r="AO244" s="115">
        <f>$AU244+$AB$7*SIN(AP244)</f>
        <v>4.1789274028064822</v>
      </c>
      <c r="AP244" s="115">
        <f>$AU244+$AB$7*SIN(AQ244)</f>
        <v>4.1786484102804033</v>
      </c>
      <c r="AQ244" s="115">
        <f>$AU244+$AB$7*SIN(AR244)</f>
        <v>4.1798004817771517</v>
      </c>
      <c r="AR244" s="115">
        <f>$AU244+$AB$7*SIN(AS244)</f>
        <v>4.1750575359069835</v>
      </c>
      <c r="AS244" s="115">
        <f>$AU244+$AB$7*SIN(AT244)</f>
        <v>4.1948354500367468</v>
      </c>
      <c r="AT244" s="115">
        <f>$AU244+$AB$7*SIN(AU244)</f>
        <v>4.1162722340046187</v>
      </c>
      <c r="AU244" s="115">
        <f>RADIANS($AB$9)+$AB$18*(F244-AB$15)</f>
        <v>4.5891163885142552</v>
      </c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</row>
    <row r="245" spans="1:64" ht="12.95" customHeight="1">
      <c r="A245" s="206" t="s">
        <v>110</v>
      </c>
      <c r="B245" s="207" t="s">
        <v>95</v>
      </c>
      <c r="C245" s="206">
        <v>52858.437339999997</v>
      </c>
      <c r="D245" s="206" t="s">
        <v>112</v>
      </c>
      <c r="E245" s="28">
        <f>(C245-C$7)/C$8</f>
        <v>23070.459154974003</v>
      </c>
      <c r="F245" s="28">
        <f>ROUND(2*E245,0)/2</f>
        <v>23070.5</v>
      </c>
      <c r="G245" s="9">
        <f>C245-(C$7+C$8*F245)</f>
        <v>-1.5538999999989755E-2</v>
      </c>
      <c r="K245" s="2">
        <f>G245</f>
        <v>-1.5538999999989755E-2</v>
      </c>
      <c r="N245" s="2">
        <f ca="1">+C$11+C$12*F245</f>
        <v>-2.851750668404042E-2</v>
      </c>
      <c r="O245" s="100">
        <f>D$11+D$12*F245+D$13*F245^2</f>
        <v>-1.6816464106894385E-2</v>
      </c>
      <c r="P245" s="15">
        <f>C245-15018.5</f>
        <v>37839.937339999997</v>
      </c>
      <c r="Q245" s="9">
        <f>SUM(H245,I245)</f>
        <v>0</v>
      </c>
      <c r="R245" s="2">
        <f>(O245-H245)^2</f>
        <v>2.827934650584672E-4</v>
      </c>
      <c r="S245" s="24">
        <v>1</v>
      </c>
      <c r="T245" s="9">
        <f>S245*R245</f>
        <v>2.827934650584672E-4</v>
      </c>
      <c r="Y245" s="137">
        <f>+C245-15018.5</f>
        <v>37839.937339999997</v>
      </c>
      <c r="Z245" s="16">
        <f>F245</f>
        <v>23070.5</v>
      </c>
      <c r="AA245" s="115">
        <f>AB$3+AB$4*Z245+AB$5*Z245^2+AH245</f>
        <v>-1.6602394033749353E-2</v>
      </c>
      <c r="AB245" s="115">
        <f>+G245-AA245</f>
        <v>1.063394033759598E-3</v>
      </c>
      <c r="AC245" s="147">
        <f>G245-(AB$3+AB$4*Z245+AB$5*Z245^2)</f>
        <v>1.27746410690463E-3</v>
      </c>
      <c r="AD245" s="115">
        <f>IF(G245&lt;&gt;"",G245-AH245,9999)</f>
        <v>-1.5753070073134787E-2</v>
      </c>
      <c r="AG245" s="115">
        <f>+(G245-AA245)^2*S245</f>
        <v>1.1308068710355092E-6</v>
      </c>
      <c r="AH245" s="16">
        <f>$AB$6*($AB$11/AI245*AJ245+$AB$12)</f>
        <v>2.1407007314503044E-4</v>
      </c>
      <c r="AI245" s="16">
        <f>1+$AB$7*COS(AL245)</f>
        <v>0.62251145537738051</v>
      </c>
      <c r="AJ245" s="16">
        <f>SIN(AL245+RADIANS($AB$9))</f>
        <v>-0.29210856045699435</v>
      </c>
      <c r="AK245" s="16">
        <f>$AB$7*SIN(AL245)</f>
        <v>-0.29071685072662268</v>
      </c>
      <c r="AL245" s="16">
        <f>2*ATAN(AM245)</f>
        <v>-2.4853296715825417</v>
      </c>
      <c r="AM245" s="16">
        <f>SQRT((1+$AB$7)/(1-$AB$7))*TAN(AN245/2)</f>
        <v>-2.9373883471188376</v>
      </c>
      <c r="AN245" s="115">
        <f>$AU245+$AB$7*SIN(AO245)</f>
        <v>4.1803063779827925</v>
      </c>
      <c r="AO245" s="115">
        <f>$AU245+$AB$7*SIN(AP245)</f>
        <v>4.1803728727731944</v>
      </c>
      <c r="AP245" s="115">
        <f>$AU245+$AB$7*SIN(AQ245)</f>
        <v>4.1800978179815091</v>
      </c>
      <c r="AQ245" s="115">
        <f>$AU245+$AB$7*SIN(AR245)</f>
        <v>4.1812364134510949</v>
      </c>
      <c r="AR245" s="115">
        <f>$AU245+$AB$7*SIN(AS245)</f>
        <v>4.1765373815577806</v>
      </c>
      <c r="AS245" s="115">
        <f>$AU245+$AB$7*SIN(AT245)</f>
        <v>4.1961798096599772</v>
      </c>
      <c r="AT245" s="115">
        <f>$AU245+$AB$7*SIN(AU245)</f>
        <v>4.1179641335033752</v>
      </c>
      <c r="AU245" s="115">
        <f>RADIANS($AB$9)+$AB$18*(F245-AB$15)</f>
        <v>4.590912767288085</v>
      </c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</row>
    <row r="246" spans="1:64" ht="12.95" customHeight="1">
      <c r="A246" s="206" t="s">
        <v>110</v>
      </c>
      <c r="B246" s="207" t="s">
        <v>92</v>
      </c>
      <c r="C246" s="206">
        <v>52860.529889999998</v>
      </c>
      <c r="D246" s="206" t="s">
        <v>111</v>
      </c>
      <c r="E246" s="28">
        <f>(C246-C$7)/C$8</f>
        <v>23075.959525599443</v>
      </c>
      <c r="F246" s="28">
        <f>ROUND(2*E246,0)/2</f>
        <v>23076</v>
      </c>
      <c r="G246" s="9">
        <f>C246-(C$7+C$8*F246)</f>
        <v>-1.539799999591196E-2</v>
      </c>
      <c r="K246" s="2">
        <f>G246</f>
        <v>-1.539799999591196E-2</v>
      </c>
      <c r="N246" s="2">
        <f ca="1">+C$11+C$12*F246</f>
        <v>-2.8494808342916608E-2</v>
      </c>
      <c r="O246" s="100">
        <f>D$11+D$12*F246+D$13*F246^2</f>
        <v>-1.6804278355680262E-2</v>
      </c>
      <c r="P246" s="15">
        <f>C246-15018.5</f>
        <v>37842.029889999998</v>
      </c>
      <c r="Q246" s="9">
        <f>SUM(H246,I246)</f>
        <v>0</v>
      </c>
      <c r="R246" s="2">
        <f>(O246-H246)^2</f>
        <v>2.8238377105518415E-4</v>
      </c>
      <c r="S246" s="24">
        <v>1</v>
      </c>
      <c r="T246" s="9">
        <f>S246*R246</f>
        <v>2.8238377105518415E-4</v>
      </c>
      <c r="Y246" s="137">
        <f>+C246-15018.5</f>
        <v>37842.029889999998</v>
      </c>
      <c r="Z246" s="16">
        <f>F246</f>
        <v>23076</v>
      </c>
      <c r="AA246" s="115">
        <f>AB$3+AB$4*Z246+AB$5*Z246^2+AH246</f>
        <v>-1.6582210964597152E-2</v>
      </c>
      <c r="AB246" s="115">
        <f>+G246-AA246</f>
        <v>1.1842109686851926E-3</v>
      </c>
      <c r="AC246" s="147">
        <f>G246-(AB$3+AB$4*Z246+AB$5*Z246^2)</f>
        <v>1.4062783597683023E-3</v>
      </c>
      <c r="AD246" s="115">
        <f>IF(G246&lt;&gt;"",G246-AH246,9999)</f>
        <v>-1.5620067386995071E-2</v>
      </c>
      <c r="AG246" s="115">
        <f>+(G246-AA246)^2*S246</f>
        <v>1.4023556183543222E-6</v>
      </c>
      <c r="AH246" s="16">
        <f>$AB$6*($AB$11/AI246*AJ246+$AB$12)</f>
        <v>2.2206739108311096E-4</v>
      </c>
      <c r="AI246" s="16">
        <f>1+$AB$7*COS(AL246)</f>
        <v>0.62271637972778593</v>
      </c>
      <c r="AJ246" s="16">
        <f>SIN(AL246+RADIANS($AB$9))</f>
        <v>-0.29143464672609143</v>
      </c>
      <c r="AK246" s="16">
        <f>$AB$7*SIN(AL246)</f>
        <v>-0.29098274603831847</v>
      </c>
      <c r="AL246" s="16">
        <f>2*ATAN(AM246)</f>
        <v>-2.4846251005528637</v>
      </c>
      <c r="AM246" s="16">
        <f>SQRT((1+$AB$7)/(1-$AB$7))*TAN(AN246/2)</f>
        <v>-2.9339999601647739</v>
      </c>
      <c r="AN246" s="115">
        <f>$AU246+$AB$7*SIN(AO246)</f>
        <v>4.181301306359761</v>
      </c>
      <c r="AO246" s="115">
        <f>$AU246+$AB$7*SIN(AP246)</f>
        <v>4.1813670405406889</v>
      </c>
      <c r="AP246" s="115">
        <f>$AU246+$AB$7*SIN(AQ246)</f>
        <v>4.181094671368716</v>
      </c>
      <c r="AQ246" s="115">
        <f>$AU246+$AB$7*SIN(AR246)</f>
        <v>4.1822240552880858</v>
      </c>
      <c r="AR246" s="115">
        <f>$AU246+$AB$7*SIN(AS246)</f>
        <v>4.1775551113224054</v>
      </c>
      <c r="AS246" s="115">
        <f>$AU246+$AB$7*SIN(AT246)</f>
        <v>4.1971044764538092</v>
      </c>
      <c r="AT246" s="115">
        <f>$AU246+$AB$7*SIN(AU246)</f>
        <v>4.1191281997002438</v>
      </c>
      <c r="AU246" s="115">
        <f>RADIANS($AB$9)+$AB$18*(F246-AB$15)</f>
        <v>4.5921477776950939</v>
      </c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</row>
    <row r="247" spans="1:64" ht="12.95" customHeight="1">
      <c r="A247" s="52" t="s">
        <v>843</v>
      </c>
      <c r="B247" s="52" t="s">
        <v>92</v>
      </c>
      <c r="C247" s="65">
        <v>52873.463600000003</v>
      </c>
      <c r="D247" s="65" t="s">
        <v>127</v>
      </c>
      <c r="E247" s="28">
        <f>(C247-C$7)/C$8</f>
        <v>23109.956418654303</v>
      </c>
      <c r="F247" s="28">
        <f>ROUND(2*E247,0)/2</f>
        <v>23110</v>
      </c>
      <c r="G247" s="9">
        <f>C247-(C$7+C$8*F247)</f>
        <v>-1.6579999995883554E-2</v>
      </c>
      <c r="K247" s="2">
        <f>G247</f>
        <v>-1.6579999995883554E-2</v>
      </c>
      <c r="N247" s="2">
        <f ca="1">+C$11+C$12*F247</f>
        <v>-2.8354491325060294E-2</v>
      </c>
      <c r="O247" s="100">
        <f>D$11+D$12*F247+D$13*F247^2</f>
        <v>-1.6728791817118747E-2</v>
      </c>
      <c r="P247" s="15">
        <f>C247-15018.5</f>
        <v>37854.963600000003</v>
      </c>
      <c r="Q247" s="9">
        <f>SUM(H247,I247)</f>
        <v>0</v>
      </c>
      <c r="R247" s="2">
        <f>(O247-H247)^2</f>
        <v>2.7985247566049919E-4</v>
      </c>
      <c r="S247" s="24">
        <v>1</v>
      </c>
      <c r="T247" s="9">
        <f>S247*R247</f>
        <v>2.7985247566049919E-4</v>
      </c>
      <c r="Y247" s="137">
        <f>+C247-15018.5</f>
        <v>37854.963600000003</v>
      </c>
      <c r="Z247" s="16">
        <f>F247</f>
        <v>23110</v>
      </c>
      <c r="AA247" s="115">
        <f>AB$3+AB$4*Z247+AB$5*Z247^2+AH247</f>
        <v>-1.6457233321669963E-2</v>
      </c>
      <c r="AB247" s="115">
        <f>+G247-AA247</f>
        <v>-1.2276667421359105E-4</v>
      </c>
      <c r="AC247" s="147">
        <f>G247-(AB$3+AB$4*Z247+AB$5*Z247^2)</f>
        <v>1.4879182123519324E-4</v>
      </c>
      <c r="AD247" s="115">
        <f>IF(G247&lt;&gt;"",G247-AH247,9999)</f>
        <v>-1.6851558491332339E-2</v>
      </c>
      <c r="AG247" s="115">
        <f>+(G247-AA247)^2*S247</f>
        <v>1.5071656297466004E-8</v>
      </c>
      <c r="AH247" s="16">
        <f>$AB$6*($AB$11/AI247*AJ247+$AB$12)</f>
        <v>2.7155849544878495E-4</v>
      </c>
      <c r="AI247" s="16">
        <f>1+$AB$7*COS(AL247)</f>
        <v>0.62399035620151522</v>
      </c>
      <c r="AJ247" s="16">
        <f>SIN(AL247+RADIANS($AB$9))</f>
        <v>-0.28725555785222595</v>
      </c>
      <c r="AK247" s="16">
        <f>$AB$7*SIN(AL247)</f>
        <v>-0.29262712859242118</v>
      </c>
      <c r="AL247" s="16">
        <f>2*ATAN(AM247)</f>
        <v>-2.4802592578708027</v>
      </c>
      <c r="AM247" s="16">
        <f>SQRT((1+$AB$7)/(1-$AB$7))*TAN(AN247/2)</f>
        <v>-2.9131591213426948</v>
      </c>
      <c r="AN247" s="115">
        <f>$AU247+$AB$7*SIN(AO247)</f>
        <v>4.1874590298817758</v>
      </c>
      <c r="AO247" s="115">
        <f>$AU247+$AB$7*SIN(AP247)</f>
        <v>4.187520201265837</v>
      </c>
      <c r="AP247" s="115">
        <f>$AU247+$AB$7*SIN(AQ247)</f>
        <v>4.1872640466888118</v>
      </c>
      <c r="AQ247" s="115">
        <f>$AU247+$AB$7*SIN(AR247)</f>
        <v>4.1883374488931828</v>
      </c>
      <c r="AR247" s="115">
        <f>$AU247+$AB$7*SIN(AS247)</f>
        <v>4.1838526233057971</v>
      </c>
      <c r="AS247" s="115">
        <f>$AU247+$AB$7*SIN(AT247)</f>
        <v>4.2028282758846043</v>
      </c>
      <c r="AT247" s="115">
        <f>$AU247+$AB$7*SIN(AU247)</f>
        <v>4.1263402648594525</v>
      </c>
      <c r="AU247" s="115">
        <f>RADIANS($AB$9)+$AB$18*(F247-AB$15)</f>
        <v>4.5997823874838719</v>
      </c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</row>
    <row r="248" spans="1:64" ht="12.95" customHeight="1">
      <c r="A248" s="52" t="s">
        <v>843</v>
      </c>
      <c r="B248" s="52" t="s">
        <v>95</v>
      </c>
      <c r="C248" s="65">
        <v>52885.445699999997</v>
      </c>
      <c r="D248" s="65" t="s">
        <v>127</v>
      </c>
      <c r="E248" s="28">
        <f>(C248-C$7)/C$8</f>
        <v>23141.451958006295</v>
      </c>
      <c r="F248" s="28">
        <f>ROUND(2*E248,0)/2</f>
        <v>23141.5</v>
      </c>
      <c r="G248" s="9">
        <f>C248-(C$7+C$8*F248)</f>
        <v>-1.8277000002854038E-2</v>
      </c>
      <c r="K248" s="2">
        <f>G248</f>
        <v>-1.8277000002854038E-2</v>
      </c>
      <c r="N248" s="2">
        <f ca="1">+C$11+C$12*F248</f>
        <v>-2.8224491734987547E-2</v>
      </c>
      <c r="O248" s="100">
        <f>D$11+D$12*F248+D$13*F248^2</f>
        <v>-1.6658615420441072E-2</v>
      </c>
      <c r="P248" s="15">
        <f>C248-15018.5</f>
        <v>37866.945699999997</v>
      </c>
      <c r="Q248" s="9">
        <f>SUM(H248,I248)</f>
        <v>0</v>
      </c>
      <c r="R248" s="2">
        <f>(O248-H248)^2</f>
        <v>2.7750946772615707E-4</v>
      </c>
      <c r="S248" s="24">
        <v>1</v>
      </c>
      <c r="T248" s="9">
        <f>S248*R248</f>
        <v>2.7750946772615707E-4</v>
      </c>
      <c r="Y248" s="137">
        <f>+C248-15018.5</f>
        <v>37866.945699999997</v>
      </c>
      <c r="Z248" s="16">
        <f>F248</f>
        <v>23141.5</v>
      </c>
      <c r="AA248" s="115">
        <f>AB$3+AB$4*Z248+AB$5*Z248^2+AH248</f>
        <v>-1.6341123815831957E-2</v>
      </c>
      <c r="AB248" s="115">
        <f>+G248-AA248</f>
        <v>-1.9358761870220814E-3</v>
      </c>
      <c r="AC248" s="147">
        <f>G248-(AB$3+AB$4*Z248+AB$5*Z248^2)</f>
        <v>-1.6183845824129656E-3</v>
      </c>
      <c r="AD248" s="115">
        <f>IF(G248&lt;&gt;"",G248-AH248,9999)</f>
        <v>-1.8594491607463154E-2</v>
      </c>
      <c r="AG248" s="115">
        <f>+(G248-AA248)^2*S248</f>
        <v>3.7476166114791527E-6</v>
      </c>
      <c r="AH248" s="16">
        <f>$AB$6*($AB$11/AI248*AJ248+$AB$12)</f>
        <v>3.1749160460911748E-4</v>
      </c>
      <c r="AI248" s="16">
        <f>1+$AB$7*COS(AL248)</f>
        <v>0.62518175333025749</v>
      </c>
      <c r="AJ248" s="16">
        <f>SIN(AL248+RADIANS($AB$9))</f>
        <v>-0.28336354687711079</v>
      </c>
      <c r="AK248" s="16">
        <f>$AB$7*SIN(AL248)</f>
        <v>-0.29415161155623293</v>
      </c>
      <c r="AL248" s="16">
        <f>2*ATAN(AM248)</f>
        <v>-2.4761984580836378</v>
      </c>
      <c r="AM248" s="16">
        <f>SQRT((1+$AB$7)/(1-$AB$7))*TAN(AN248/2)</f>
        <v>-2.8940109733849022</v>
      </c>
      <c r="AN248" s="115">
        <f>$AU248+$AB$7*SIN(AO248)</f>
        <v>4.1931752063798395</v>
      </c>
      <c r="AO248" s="115">
        <f>$AU248+$AB$7*SIN(AP248)</f>
        <v>4.1932323599639787</v>
      </c>
      <c r="AP248" s="115">
        <f>$AU248+$AB$7*SIN(AQ248)</f>
        <v>4.1929906391104268</v>
      </c>
      <c r="AQ248" s="115">
        <f>$AU248+$AB$7*SIN(AR248)</f>
        <v>4.1940136534642418</v>
      </c>
      <c r="AR248" s="115">
        <f>$AU248+$AB$7*SIN(AS248)</f>
        <v>4.1896964801382843</v>
      </c>
      <c r="AS248" s="115">
        <f>$AU248+$AB$7*SIN(AT248)</f>
        <v>4.2081432073708269</v>
      </c>
      <c r="AT248" s="115">
        <f>$AU248+$AB$7*SIN(AU248)</f>
        <v>4.1330466570859432</v>
      </c>
      <c r="AU248" s="115">
        <f>RADIANS($AB$9)+$AB$18*(F248-AB$15)</f>
        <v>4.6068556289058282</v>
      </c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</row>
    <row r="249" spans="1:64" ht="12.95" customHeight="1">
      <c r="A249" s="44" t="s">
        <v>99</v>
      </c>
      <c r="B249" s="208" t="s">
        <v>95</v>
      </c>
      <c r="C249" s="31">
        <v>52898.3842</v>
      </c>
      <c r="D249" s="31">
        <v>1E-4</v>
      </c>
      <c r="E249" s="28">
        <f>(C249-C$7)/C$8</f>
        <v>23175.461441811814</v>
      </c>
      <c r="F249" s="28">
        <f>ROUND(2*E249,0)/2</f>
        <v>23175.5</v>
      </c>
      <c r="G249" s="9">
        <f>C249-(C$7+C$8*F249)</f>
        <v>-1.4668999996501952E-2</v>
      </c>
      <c r="K249" s="2">
        <f>G249</f>
        <v>-1.4668999996501952E-2</v>
      </c>
      <c r="N249" s="2">
        <f ca="1">+C$11+C$12*F249</f>
        <v>-2.8084174717131247E-2</v>
      </c>
      <c r="O249" s="100">
        <f>D$11+D$12*F249+D$13*F249^2</f>
        <v>-1.6582610055063535E-2</v>
      </c>
      <c r="P249" s="15">
        <f>C249-15018.5</f>
        <v>37879.8842</v>
      </c>
      <c r="Q249" s="9">
        <f>SUM(H249,I249)</f>
        <v>0</v>
      </c>
      <c r="R249" s="2">
        <f>(O249-H249)^2</f>
        <v>2.7498295623829423E-4</v>
      </c>
      <c r="S249" s="24">
        <v>1</v>
      </c>
      <c r="T249" s="9">
        <f>S249*R249</f>
        <v>2.7498295623829423E-4</v>
      </c>
      <c r="Y249" s="137">
        <f>+C249-15018.5</f>
        <v>37879.8842</v>
      </c>
      <c r="Z249" s="16">
        <f>F249</f>
        <v>23175.5</v>
      </c>
      <c r="AA249" s="115">
        <f>AB$3+AB$4*Z249+AB$5*Z249^2+AH249</f>
        <v>-1.621545325520286E-2</v>
      </c>
      <c r="AB249" s="115">
        <f>+G249-AA249</f>
        <v>1.5464532587009076E-3</v>
      </c>
      <c r="AC249" s="147">
        <f>G249-(AB$3+AB$4*Z249+AB$5*Z249^2)</f>
        <v>1.9136100585615823E-3</v>
      </c>
      <c r="AD249" s="115">
        <f>IF(G249&lt;&gt;"",G249-AH249,9999)</f>
        <v>-1.5036156796362627E-2</v>
      </c>
      <c r="AG249" s="115">
        <f>+(G249-AA249)^2*S249</f>
        <v>2.3915176813466562E-6</v>
      </c>
      <c r="AH249" s="16">
        <f>$AB$6*($AB$11/AI249*AJ249+$AB$12)</f>
        <v>3.6715679986067519E-4</v>
      </c>
      <c r="AI249" s="16">
        <f>1+$AB$7*COS(AL249)</f>
        <v>0.62647980107257539</v>
      </c>
      <c r="AJ249" s="16">
        <f>SIN(AL249+RADIANS($AB$9))</f>
        <v>-0.27914065390283627</v>
      </c>
      <c r="AK249" s="16">
        <f>$AB$7*SIN(AL249)</f>
        <v>-0.29579815687547129</v>
      </c>
      <c r="AL249" s="16">
        <f>2*ATAN(AM249)</f>
        <v>-2.4717979286925336</v>
      </c>
      <c r="AM249" s="16">
        <f>SQRT((1+$AB$7)/(1-$AB$7))*TAN(AN249/2)</f>
        <v>-2.8735133204298782</v>
      </c>
      <c r="AN249" s="115">
        <f>$AU249+$AB$7*SIN(AO249)</f>
        <v>4.199357283648947</v>
      </c>
      <c r="AO249" s="115">
        <f>$AU249+$AB$7*SIN(AP249)</f>
        <v>4.1994103201584734</v>
      </c>
      <c r="AP249" s="115">
        <f>$AU249+$AB$7*SIN(AQ249)</f>
        <v>4.1991835535222304</v>
      </c>
      <c r="AQ249" s="115">
        <f>$AU249+$AB$7*SIN(AR249)</f>
        <v>4.2001537731434171</v>
      </c>
      <c r="AR249" s="115">
        <f>$AU249+$AB$7*SIN(AS249)</f>
        <v>4.1960143387115112</v>
      </c>
      <c r="AS249" s="115">
        <f>$AU249+$AB$7*SIN(AT249)</f>
        <v>4.2138932226843382</v>
      </c>
      <c r="AT249" s="115">
        <f>$AU249+$AB$7*SIN(AU249)</f>
        <v>4.1403119047685015</v>
      </c>
      <c r="AU249" s="115">
        <f>RADIANS($AB$9)+$AB$18*(F249-AB$15)</f>
        <v>4.6144902386946063</v>
      </c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</row>
    <row r="250" spans="1:64" ht="12.95" customHeight="1">
      <c r="A250" s="38" t="s">
        <v>94</v>
      </c>
      <c r="B250" s="210" t="s">
        <v>92</v>
      </c>
      <c r="C250" s="200">
        <v>52901.618399999999</v>
      </c>
      <c r="D250" s="200">
        <v>2.2000000000000001E-3</v>
      </c>
      <c r="E250" s="28">
        <f>(C250-C$7)/C$8</f>
        <v>23183.96269562978</v>
      </c>
      <c r="F250" s="28">
        <f>ROUND(2*E250,0)/2</f>
        <v>23184</v>
      </c>
      <c r="G250" s="9">
        <f>C250-(C$7+C$8*F250)</f>
        <v>-1.4191999995091464E-2</v>
      </c>
      <c r="K250" s="2">
        <f>G250</f>
        <v>-1.4191999995091464E-2</v>
      </c>
      <c r="N250" s="2">
        <f ca="1">+C$11+C$12*F250</f>
        <v>-2.8049095462667165E-2</v>
      </c>
      <c r="O250" s="100">
        <f>D$11+D$12*F250+D$13*F250^2</f>
        <v>-1.6563566633299914E-2</v>
      </c>
      <c r="P250" s="15">
        <f>C250-15018.5</f>
        <v>37883.118399999999</v>
      </c>
      <c r="Q250" s="9">
        <f>SUM(H250,I250)</f>
        <v>0</v>
      </c>
      <c r="R250" s="2">
        <f>(O250-H250)^2</f>
        <v>2.7435173961576625E-4</v>
      </c>
      <c r="S250" s="24">
        <v>1</v>
      </c>
      <c r="T250" s="9">
        <f>S250*R250</f>
        <v>2.7435173961576625E-4</v>
      </c>
      <c r="Y250" s="137">
        <f>+C250-15018.5</f>
        <v>37883.118399999999</v>
      </c>
      <c r="Z250" s="16">
        <f>F250</f>
        <v>23184</v>
      </c>
      <c r="AA250" s="115">
        <f>AB$3+AB$4*Z250+AB$5*Z250^2+AH250</f>
        <v>-1.6183979595155308E-2</v>
      </c>
      <c r="AB250" s="115">
        <f>+G250-AA250</f>
        <v>1.9919796000638437E-3</v>
      </c>
      <c r="AC250" s="147">
        <f>G250-(AB$3+AB$4*Z250+AB$5*Z250^2)</f>
        <v>2.3715666382084499E-3</v>
      </c>
      <c r="AD250" s="115">
        <f>IF(G250&lt;&gt;"",G250-AH250,9999)</f>
        <v>-1.4571587033236071E-2</v>
      </c>
      <c r="AG250" s="115">
        <f>+(G250-AA250)^2*S250</f>
        <v>3.9679827270705109E-6</v>
      </c>
      <c r="AH250" s="16">
        <f>$AB$6*($AB$11/AI250*AJ250+$AB$12)</f>
        <v>3.7958703814460647E-4</v>
      </c>
      <c r="AI250" s="16">
        <f>1+$AB$7*COS(AL250)</f>
        <v>0.62680628959145834</v>
      </c>
      <c r="AJ250" s="16">
        <f>SIN(AL250+RADIANS($AB$9))</f>
        <v>-0.27808134127480827</v>
      </c>
      <c r="AK250" s="16">
        <f>$AB$7*SIN(AL250)</f>
        <v>-0.29620996460148735</v>
      </c>
      <c r="AL250" s="16">
        <f>2*ATAN(AM250)</f>
        <v>-2.4706949421829276</v>
      </c>
      <c r="AM250" s="16">
        <f>SQRT((1+$AB$7)/(1-$AB$7))*TAN(AN250/2)</f>
        <v>-2.8684161809495188</v>
      </c>
      <c r="AN250" s="115">
        <f>$AU250+$AB$7*SIN(AO250)</f>
        <v>4.2009048021792905</v>
      </c>
      <c r="AO250" s="115">
        <f>$AU250+$AB$7*SIN(AP250)</f>
        <v>4.2009568442497187</v>
      </c>
      <c r="AP250" s="115">
        <f>$AU250+$AB$7*SIN(AQ250)</f>
        <v>4.2007337160637919</v>
      </c>
      <c r="AQ250" s="115">
        <f>$AU250+$AB$7*SIN(AR250)</f>
        <v>4.20169099480366</v>
      </c>
      <c r="AR250" s="115">
        <f>$AU250+$AB$7*SIN(AS250)</f>
        <v>4.1975954660890133</v>
      </c>
      <c r="AS250" s="115">
        <f>$AU250+$AB$7*SIN(AT250)</f>
        <v>4.2153329159657735</v>
      </c>
      <c r="AT250" s="115">
        <f>$AU250+$AB$7*SIN(AU250)</f>
        <v>4.1421325343874162</v>
      </c>
      <c r="AU250" s="115">
        <f>RADIANS($AB$9)+$AB$18*(F250-AB$15)</f>
        <v>4.6163988911418006</v>
      </c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</row>
    <row r="251" spans="1:64" ht="12.95" customHeight="1">
      <c r="A251" s="52" t="s">
        <v>843</v>
      </c>
      <c r="B251" s="52" t="s">
        <v>95</v>
      </c>
      <c r="C251" s="65">
        <v>52906.374499999998</v>
      </c>
      <c r="D251" s="65" t="s">
        <v>127</v>
      </c>
      <c r="E251" s="28">
        <f>(C251-C$7)/C$8</f>
        <v>23196.464338473026</v>
      </c>
      <c r="F251" s="28">
        <f>ROUND(2*E251,0)/2</f>
        <v>23196.5</v>
      </c>
      <c r="G251" s="9">
        <f>C251-(C$7+C$8*F251)</f>
        <v>-1.3567000001785345E-2</v>
      </c>
      <c r="K251" s="2">
        <f>G251</f>
        <v>-1.3567000001785345E-2</v>
      </c>
      <c r="N251" s="2">
        <f ca="1">+C$11+C$12*F251</f>
        <v>-2.7997508323749407E-2</v>
      </c>
      <c r="O251" s="100">
        <f>D$11+D$12*F251+D$13*F251^2</f>
        <v>-1.6535531023827307E-2</v>
      </c>
      <c r="P251" s="15">
        <f>C251-15018.5</f>
        <v>37887.874499999998</v>
      </c>
      <c r="Q251" s="9">
        <f>SUM(H251,I251)</f>
        <v>0</v>
      </c>
      <c r="R251" s="2">
        <f>(O251-H251)^2</f>
        <v>2.7342378623995537E-4</v>
      </c>
      <c r="S251" s="24">
        <v>1</v>
      </c>
      <c r="T251" s="9">
        <f>S251*R251</f>
        <v>2.7342378623995537E-4</v>
      </c>
      <c r="Y251" s="137">
        <f>+C251-15018.5</f>
        <v>37887.874499999998</v>
      </c>
      <c r="Z251" s="16">
        <f>F251</f>
        <v>23196.5</v>
      </c>
      <c r="AA251" s="115">
        <f>AB$3+AB$4*Z251+AB$5*Z251^2+AH251</f>
        <v>-1.6137654153592522E-2</v>
      </c>
      <c r="AB251" s="115">
        <f>+G251-AA251</f>
        <v>2.5706541518071765E-3</v>
      </c>
      <c r="AC251" s="147">
        <f>G251-(AB$3+AB$4*Z251+AB$5*Z251^2)</f>
        <v>2.968531022041962E-3</v>
      </c>
      <c r="AD251" s="115">
        <f>IF(G251&lt;&gt;"",G251-AH251,9999)</f>
        <v>-1.3964876872020133E-2</v>
      </c>
      <c r="AG251" s="115">
        <f>+(G251-AA251)^2*S251</f>
        <v>6.6082627682034746E-6</v>
      </c>
      <c r="AH251" s="16">
        <f>$AB$6*($AB$11/AI251*AJ251+$AB$12)</f>
        <v>3.9787687023478682E-4</v>
      </c>
      <c r="AI251" s="16">
        <f>1+$AB$7*COS(AL251)</f>
        <v>0.62728786397612302</v>
      </c>
      <c r="AJ251" s="16">
        <f>SIN(AL251+RADIANS($AB$9))</f>
        <v>-0.27652090845529098</v>
      </c>
      <c r="AK251" s="16">
        <f>$AB$7*SIN(AL251)</f>
        <v>-0.2968156873856701</v>
      </c>
      <c r="AL251" s="16">
        <f>2*ATAN(AM251)</f>
        <v>-2.4690708158835224</v>
      </c>
      <c r="AM251" s="16">
        <f>SQRT((1+$AB$7)/(1-$AB$7))*TAN(AN251/2)</f>
        <v>-2.860940028191119</v>
      </c>
      <c r="AN251" s="115">
        <f>$AU251+$AB$7*SIN(AO251)</f>
        <v>4.2031820252492702</v>
      </c>
      <c r="AO251" s="115">
        <f>$AU251+$AB$7*SIN(AP251)</f>
        <v>4.2032326297882117</v>
      </c>
      <c r="AP251" s="115">
        <f>$AU251+$AB$7*SIN(AQ251)</f>
        <v>4.203014780237341</v>
      </c>
      <c r="AQ251" s="115">
        <f>$AU251+$AB$7*SIN(AR251)</f>
        <v>4.2039532152848622</v>
      </c>
      <c r="AR251" s="115">
        <f>$AU251+$AB$7*SIN(AS251)</f>
        <v>4.1999218658315813</v>
      </c>
      <c r="AS251" s="115">
        <f>$AU251+$AB$7*SIN(AT251)</f>
        <v>4.2174517234797602</v>
      </c>
      <c r="AT251" s="115">
        <f>$AU251+$AB$7*SIN(AU251)</f>
        <v>4.1448130695856369</v>
      </c>
      <c r="AU251" s="115">
        <f>RADIANS($AB$9)+$AB$18*(F251-AB$15)</f>
        <v>4.6192057329759102</v>
      </c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</row>
    <row r="252" spans="1:64" ht="12.95" customHeight="1">
      <c r="A252" s="52" t="s">
        <v>843</v>
      </c>
      <c r="B252" s="52" t="s">
        <v>95</v>
      </c>
      <c r="C252" s="65">
        <v>52908.277300000002</v>
      </c>
      <c r="D252" s="65" t="s">
        <v>127</v>
      </c>
      <c r="E252" s="28">
        <f>(C252-C$7)/C$8</f>
        <v>23201.465941888047</v>
      </c>
      <c r="F252" s="28">
        <f>ROUND(2*E252,0)/2</f>
        <v>23201.5</v>
      </c>
      <c r="G252" s="9">
        <f>C252-(C$7+C$8*F252)</f>
        <v>-1.2956999999005347E-2</v>
      </c>
      <c r="K252" s="2">
        <f>G252</f>
        <v>-1.2956999999005347E-2</v>
      </c>
      <c r="N252" s="2">
        <f ca="1">+C$11+C$12*F252</f>
        <v>-2.7976873468182312E-2</v>
      </c>
      <c r="O252" s="100">
        <f>D$11+D$12*F252+D$13*F252^2</f>
        <v>-1.6524306587549165E-2</v>
      </c>
      <c r="P252" s="15">
        <f>C252-15018.5</f>
        <v>37889.777300000002</v>
      </c>
      <c r="Q252" s="9">
        <f>SUM(H252,I252)</f>
        <v>0</v>
      </c>
      <c r="R252" s="2">
        <f>(O252-H252)^2</f>
        <v>2.7305270819932072E-4</v>
      </c>
      <c r="S252" s="24">
        <v>1</v>
      </c>
      <c r="T252" s="9">
        <f>S252*R252</f>
        <v>2.7305270819932072E-4</v>
      </c>
      <c r="Y252" s="137">
        <f>+C252-15018.5</f>
        <v>37889.777300000002</v>
      </c>
      <c r="Z252" s="16">
        <f>F252</f>
        <v>23201.5</v>
      </c>
      <c r="AA252" s="115">
        <f>AB$3+AB$4*Z252+AB$5*Z252^2+AH252</f>
        <v>-1.6119110437219451E-2</v>
      </c>
      <c r="AB252" s="115">
        <f>+G252-AA252</f>
        <v>3.1621104382141031E-3</v>
      </c>
      <c r="AC252" s="147">
        <f>G252-(AB$3+AB$4*Z252+AB$5*Z252^2)</f>
        <v>3.5673065885438171E-3</v>
      </c>
      <c r="AD252" s="115">
        <f>IF(G252&lt;&gt;"",G252-AH252,9999)</f>
        <v>-1.336219614933506E-2</v>
      </c>
      <c r="AG252" s="115">
        <f>+(G252-AA252)^2*S252</f>
        <v>9.9989424234625871E-6</v>
      </c>
      <c r="AH252" s="16">
        <f>$AB$6*($AB$11/AI252*AJ252+$AB$12)</f>
        <v>4.0519615032971306E-4</v>
      </c>
      <c r="AI252" s="16">
        <f>1+$AB$7*COS(AL252)</f>
        <v>0.62748097639227796</v>
      </c>
      <c r="AJ252" s="16">
        <f>SIN(AL252+RADIANS($AB$9))</f>
        <v>-0.27589586006226124</v>
      </c>
      <c r="AK252" s="16">
        <f>$AB$7*SIN(AL252)</f>
        <v>-0.29705801734351195</v>
      </c>
      <c r="AL252" s="16">
        <f>2*ATAN(AM252)</f>
        <v>-2.4684204674750623</v>
      </c>
      <c r="AM252" s="16">
        <f>SQRT((1+$AB$7)/(1-$AB$7))*TAN(AN252/2)</f>
        <v>-2.8579560861972251</v>
      </c>
      <c r="AN252" s="115">
        <f>$AU252+$AB$7*SIN(AO252)</f>
        <v>4.2040934025550758</v>
      </c>
      <c r="AO252" s="115">
        <f>$AU252+$AB$7*SIN(AP252)</f>
        <v>4.2041434403065256</v>
      </c>
      <c r="AP252" s="115">
        <f>$AU252+$AB$7*SIN(AQ252)</f>
        <v>4.2039276783148685</v>
      </c>
      <c r="AQ252" s="115">
        <f>$AU252+$AB$7*SIN(AR252)</f>
        <v>4.2048586381676127</v>
      </c>
      <c r="AR252" s="115">
        <f>$AU252+$AB$7*SIN(AS252)</f>
        <v>4.2008528305455304</v>
      </c>
      <c r="AS252" s="115">
        <f>$AU252+$AB$7*SIN(AT252)</f>
        <v>4.2182997869072514</v>
      </c>
      <c r="AT252" s="115">
        <f>$AU252+$AB$7*SIN(AU252)</f>
        <v>4.1458863300917788</v>
      </c>
      <c r="AU252" s="115">
        <f>RADIANS($AB$9)+$AB$18*(F252-AB$15)</f>
        <v>4.6203284697095546</v>
      </c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</row>
    <row r="253" spans="1:64" ht="12.95" customHeight="1">
      <c r="A253" s="52" t="s">
        <v>843</v>
      </c>
      <c r="B253" s="52" t="s">
        <v>92</v>
      </c>
      <c r="C253" s="65">
        <v>52908.463400000001</v>
      </c>
      <c r="D253" s="65" t="s">
        <v>127</v>
      </c>
      <c r="E253" s="28">
        <f>(C253-C$7)/C$8</f>
        <v>23201.955114893895</v>
      </c>
      <c r="F253" s="28">
        <f>ROUND(2*E253,0)/2</f>
        <v>23202</v>
      </c>
      <c r="G253" s="9">
        <f>C253-(C$7+C$8*F253)</f>
        <v>-1.7075999996450264E-2</v>
      </c>
      <c r="K253" s="2">
        <f>G253</f>
        <v>-1.7075999996450264E-2</v>
      </c>
      <c r="N253" s="2">
        <f ca="1">+C$11+C$12*F253</f>
        <v>-2.7974809982625595E-2</v>
      </c>
      <c r="O253" s="100">
        <f>D$11+D$12*F253+D$13*F253^2</f>
        <v>-1.6523183823585974E-2</v>
      </c>
      <c r="P253" s="15">
        <f>C253-15018.5</f>
        <v>37889.963400000001</v>
      </c>
      <c r="Q253" s="9">
        <f>SUM(H253,I253)</f>
        <v>0</v>
      </c>
      <c r="R253" s="2">
        <f>(O253-H253)^2</f>
        <v>2.7301560366801319E-4</v>
      </c>
      <c r="S253" s="24">
        <v>1</v>
      </c>
      <c r="T253" s="9">
        <f>S253*R253</f>
        <v>2.7301560366801319E-4</v>
      </c>
      <c r="Y253" s="137">
        <f>+C253-15018.5</f>
        <v>37889.963400000001</v>
      </c>
      <c r="Z253" s="16">
        <f>F253</f>
        <v>23202</v>
      </c>
      <c r="AA253" s="115">
        <f>AB$3+AB$4*Z253+AB$5*Z253^2+AH253</f>
        <v>-1.6117255640251828E-2</v>
      </c>
      <c r="AB253" s="115">
        <f>+G253-AA253</f>
        <v>-9.5874435619843629E-4</v>
      </c>
      <c r="AC253" s="147">
        <f>G253-(AB$3+AB$4*Z253+AB$5*Z253^2)</f>
        <v>-5.5281617286428997E-4</v>
      </c>
      <c r="AD253" s="115">
        <f>IF(G253&lt;&gt;"",G253-AH253,9999)</f>
        <v>-1.748192817978441E-2</v>
      </c>
      <c r="AG253" s="115">
        <f>+(G253-AA253)^2*S253</f>
        <v>9.1919074054235403E-7</v>
      </c>
      <c r="AH253" s="16">
        <f>$AB$6*($AB$11/AI253*AJ253+$AB$12)</f>
        <v>4.0592818333414572E-4</v>
      </c>
      <c r="AI253" s="16">
        <f>1+$AB$7*COS(AL253)</f>
        <v>0.6275003028307522</v>
      </c>
      <c r="AJ253" s="16">
        <f>SIN(AL253+RADIANS($AB$9))</f>
        <v>-0.27583332767345747</v>
      </c>
      <c r="AK253" s="16">
        <f>$AB$7*SIN(AL253)</f>
        <v>-0.29708225161817969</v>
      </c>
      <c r="AL253" s="16">
        <f>2*ATAN(AM253)</f>
        <v>-2.4683554106543855</v>
      </c>
      <c r="AM253" s="16">
        <f>SQRT((1+$AB$7)/(1-$AB$7))*TAN(AN253/2)</f>
        <v>-2.8576578962825696</v>
      </c>
      <c r="AN253" s="115">
        <f>$AU253+$AB$7*SIN(AO253)</f>
        <v>4.2041845556521906</v>
      </c>
      <c r="AO253" s="115">
        <f>$AU253+$AB$7*SIN(AP253)</f>
        <v>4.2042345369819154</v>
      </c>
      <c r="AP253" s="115">
        <f>$AU253+$AB$7*SIN(AQ253)</f>
        <v>4.204018982997705</v>
      </c>
      <c r="AQ253" s="115">
        <f>$AU253+$AB$7*SIN(AR253)</f>
        <v>4.20494919728712</v>
      </c>
      <c r="AR253" s="115">
        <f>$AU253+$AB$7*SIN(AS253)</f>
        <v>4.2009459397545781</v>
      </c>
      <c r="AS253" s="115">
        <f>$AU253+$AB$7*SIN(AT253)</f>
        <v>4.2183846103055407</v>
      </c>
      <c r="AT253" s="115">
        <f>$AU253+$AB$7*SIN(AU253)</f>
        <v>4.1459936890342401</v>
      </c>
      <c r="AU253" s="115">
        <f>RADIANS($AB$9)+$AB$18*(F253-AB$15)</f>
        <v>4.6204407433829191</v>
      </c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</row>
    <row r="254" spans="1:64" ht="12.95" customHeight="1">
      <c r="A254" s="38" t="s">
        <v>148</v>
      </c>
      <c r="B254" s="38" t="s">
        <v>92</v>
      </c>
      <c r="C254" s="200">
        <v>52909.989300000001</v>
      </c>
      <c r="D254" s="200" t="s">
        <v>112</v>
      </c>
      <c r="E254" s="28">
        <f>(C254-C$7)/C$8</f>
        <v>23205.966018115971</v>
      </c>
      <c r="F254" s="28">
        <f>ROUND(2*E254,0)/2</f>
        <v>23206</v>
      </c>
      <c r="G254" s="9">
        <f>C254-(C$7+C$8*F254)</f>
        <v>-1.2927999996463768E-2</v>
      </c>
      <c r="K254" s="2">
        <f>G254</f>
        <v>-1.2927999996463768E-2</v>
      </c>
      <c r="N254" s="2">
        <f ca="1">+C$11+C$12*F254</f>
        <v>-2.7958302098171919E-2</v>
      </c>
      <c r="O254" s="100">
        <f>D$11+D$12*F254+D$13*F254^2</f>
        <v>-1.6514199615139877E-2</v>
      </c>
      <c r="P254" s="15">
        <f>C254-15018.5</f>
        <v>37891.489300000001</v>
      </c>
      <c r="Q254" s="9">
        <f>SUM(H254,I254)</f>
        <v>0</v>
      </c>
      <c r="R254" s="2">
        <f>(O254-H254)^2</f>
        <v>2.7271878892868608E-4</v>
      </c>
      <c r="S254" s="24">
        <v>1</v>
      </c>
      <c r="T254" s="9">
        <f>S254*R254</f>
        <v>2.7271878892868608E-4</v>
      </c>
      <c r="Y254" s="137">
        <f>+C254-15018.5</f>
        <v>37891.489300000001</v>
      </c>
      <c r="Z254" s="16">
        <f>F254</f>
        <v>23206</v>
      </c>
      <c r="AA254" s="115">
        <f>AB$3+AB$4*Z254+AB$5*Z254^2+AH254</f>
        <v>-1.6102414481239259E-2</v>
      </c>
      <c r="AB254" s="115">
        <f>+G254-AA254</f>
        <v>3.174414484775491E-3</v>
      </c>
      <c r="AC254" s="147">
        <f>G254-(AB$3+AB$4*Z254+AB$5*Z254^2)</f>
        <v>3.5861996186761086E-3</v>
      </c>
      <c r="AD254" s="115">
        <f>IF(G254&lt;&gt;"",G254-AH254,9999)</f>
        <v>-1.3339785130364384E-2</v>
      </c>
      <c r="AG254" s="115">
        <f>+(G254-AA254)^2*S254</f>
        <v>1.0076907321152446E-5</v>
      </c>
      <c r="AH254" s="16">
        <f>$AB$6*($AB$11/AI254*AJ254+$AB$12)</f>
        <v>4.117851339006162E-4</v>
      </c>
      <c r="AI254" s="16">
        <f>1+$AB$7*COS(AL254)</f>
        <v>0.62765501390402445</v>
      </c>
      <c r="AJ254" s="16">
        <f>SIN(AL254+RADIANS($AB$9))</f>
        <v>-0.27533288809657719</v>
      </c>
      <c r="AK254" s="16">
        <f>$AB$7*SIN(AL254)</f>
        <v>-0.29727613416972543</v>
      </c>
      <c r="AL254" s="16">
        <f>2*ATAN(AM254)</f>
        <v>-2.4678348120610871</v>
      </c>
      <c r="AM254" s="16">
        <f>SQRT((1+$AB$7)/(1-$AB$7))*TAN(AN254/2)</f>
        <v>-2.8552737120303502</v>
      </c>
      <c r="AN254" s="115">
        <f>$AU254+$AB$7*SIN(AO254)</f>
        <v>4.2049138811032902</v>
      </c>
      <c r="AO254" s="115">
        <f>$AU254+$AB$7*SIN(AP254)</f>
        <v>4.2049634127364541</v>
      </c>
      <c r="AP254" s="115">
        <f>$AU254+$AB$7*SIN(AQ254)</f>
        <v>4.2047495179213987</v>
      </c>
      <c r="AQ254" s="115">
        <f>$AU254+$AB$7*SIN(AR254)</f>
        <v>4.2056737805034254</v>
      </c>
      <c r="AR254" s="115">
        <f>$AU254+$AB$7*SIN(AS254)</f>
        <v>4.2016908968522966</v>
      </c>
      <c r="AS254" s="115">
        <f>$AU254+$AB$7*SIN(AT254)</f>
        <v>4.2190633093731966</v>
      </c>
      <c r="AT254" s="115">
        <f>$AU254+$AB$7*SIN(AU254)</f>
        <v>4.1468527758801539</v>
      </c>
      <c r="AU254" s="115">
        <f>RADIANS($AB$9)+$AB$18*(F254-AB$15)</f>
        <v>4.6213389327698344</v>
      </c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</row>
    <row r="255" spans="1:64" ht="12.95" customHeight="1">
      <c r="A255" s="38" t="s">
        <v>148</v>
      </c>
      <c r="B255" s="38" t="s">
        <v>95</v>
      </c>
      <c r="C255" s="200">
        <v>52910.178699999997</v>
      </c>
      <c r="D255" s="200" t="s">
        <v>112</v>
      </c>
      <c r="E255" s="28">
        <f>(C255-C$7)/C$8</f>
        <v>23206.463865334164</v>
      </c>
      <c r="F255" s="28">
        <f>ROUND(2*E255,0)/2</f>
        <v>23206.5</v>
      </c>
      <c r="G255" s="9">
        <f>C255-(C$7+C$8*F255)</f>
        <v>-1.3746999997238163E-2</v>
      </c>
      <c r="K255" s="2">
        <f>G255</f>
        <v>-1.3746999997238163E-2</v>
      </c>
      <c r="N255" s="2">
        <f ca="1">+C$11+C$12*F255</f>
        <v>-2.7956238612615203E-2</v>
      </c>
      <c r="O255" s="100">
        <f>D$11+D$12*F255+D$13*F255^2</f>
        <v>-1.6513076326991546E-2</v>
      </c>
      <c r="P255" s="15">
        <f>C255-15018.5</f>
        <v>37891.678699999997</v>
      </c>
      <c r="Q255" s="9">
        <f>SUM(H255,I255)</f>
        <v>0</v>
      </c>
      <c r="R255" s="2">
        <f>(O255-H255)^2</f>
        <v>2.7268168978104862E-4</v>
      </c>
      <c r="S255" s="24">
        <v>1</v>
      </c>
      <c r="T255" s="9">
        <f>S255*R255</f>
        <v>2.7268168978104862E-4</v>
      </c>
      <c r="Y255" s="137">
        <f>+C255-15018.5</f>
        <v>37891.678699999997</v>
      </c>
      <c r="Z255" s="16">
        <f>F255</f>
        <v>23206.5</v>
      </c>
      <c r="AA255" s="115">
        <f>AB$3+AB$4*Z255+AB$5*Z255^2+AH255</f>
        <v>-1.6100558988500414E-2</v>
      </c>
      <c r="AB255" s="115">
        <f>+G255-AA255</f>
        <v>2.3535589912622515E-3</v>
      </c>
      <c r="AC255" s="147">
        <f>G255-(AB$3+AB$4*Z255+AB$5*Z255^2)</f>
        <v>2.7660763297533836E-3</v>
      </c>
      <c r="AD255" s="115">
        <f>IF(G255&lt;&gt;"",G255-AH255,9999)</f>
        <v>-1.4159517335729295E-2</v>
      </c>
      <c r="AG255" s="115">
        <f>+(G255-AA255)^2*S255</f>
        <v>5.5392399253513867E-6</v>
      </c>
      <c r="AH255" s="16">
        <f>$AB$6*($AB$11/AI255*AJ255+$AB$12)</f>
        <v>4.1251733849113133E-4</v>
      </c>
      <c r="AI255" s="16">
        <f>1+$AB$7*COS(AL255)</f>
        <v>0.62767436524013376</v>
      </c>
      <c r="AJ255" s="16">
        <f>SIN(AL255+RADIANS($AB$9))</f>
        <v>-0.27527031058178258</v>
      </c>
      <c r="AK255" s="16">
        <f>$AB$7*SIN(AL255)</f>
        <v>-0.29730037053184349</v>
      </c>
      <c r="AL255" s="16">
        <f>2*ATAN(AM255)</f>
        <v>-2.4677697192229093</v>
      </c>
      <c r="AM255" s="16">
        <f>SQRT((1+$AB$7)/(1-$AB$7))*TAN(AN255/2)</f>
        <v>-2.8549758557458724</v>
      </c>
      <c r="AN255" s="115">
        <f>$AU255+$AB$7*SIN(AO255)</f>
        <v>4.2050050593750887</v>
      </c>
      <c r="AO255" s="115">
        <f>$AU255+$AB$7*SIN(AP255)</f>
        <v>4.2050545350055</v>
      </c>
      <c r="AP255" s="115">
        <f>$AU255+$AB$7*SIN(AQ255)</f>
        <v>4.2048408469758627</v>
      </c>
      <c r="AQ255" s="115">
        <f>$AU255+$AB$7*SIN(AR255)</f>
        <v>4.2057643671940594</v>
      </c>
      <c r="AR255" s="115">
        <f>$AU255+$AB$7*SIN(AS255)</f>
        <v>4.2017840269210858</v>
      </c>
      <c r="AS255" s="115">
        <f>$AU255+$AB$7*SIN(AT255)</f>
        <v>4.2191481607579542</v>
      </c>
      <c r="AT255" s="115">
        <f>$AU255+$AB$7*SIN(AU255)</f>
        <v>4.1469601886500946</v>
      </c>
      <c r="AU255" s="115">
        <f>RADIANS($AB$9)+$AB$18*(F255-AB$15)</f>
        <v>4.621451206443199</v>
      </c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</row>
    <row r="256" spans="1:64" ht="12.95" customHeight="1">
      <c r="A256" s="44" t="s">
        <v>99</v>
      </c>
      <c r="B256" s="208" t="s">
        <v>92</v>
      </c>
      <c r="C256" s="31">
        <v>52985.313999999998</v>
      </c>
      <c r="D256" s="31">
        <v>1E-4</v>
      </c>
      <c r="E256" s="28">
        <f>(C256-C$7)/C$8</f>
        <v>23403.960697932387</v>
      </c>
      <c r="F256" s="28">
        <f>ROUND(2*E256,0)/2</f>
        <v>23404</v>
      </c>
      <c r="G256" s="9">
        <f>C256-(C$7+C$8*F256)</f>
        <v>-1.4951999997720122E-2</v>
      </c>
      <c r="K256" s="2">
        <f>G256</f>
        <v>-1.4951999997720122E-2</v>
      </c>
      <c r="N256" s="2">
        <f ca="1">+C$11+C$12*F256</f>
        <v>-2.7141161817714615E-2</v>
      </c>
      <c r="O256" s="100">
        <f>D$11+D$12*F256+D$13*F256^2</f>
        <v>-1.6064822339417292E-2</v>
      </c>
      <c r="P256" s="15">
        <f>C256-15018.5</f>
        <v>37966.813999999998</v>
      </c>
      <c r="Q256" s="9">
        <f>SUM(H256,I256)</f>
        <v>0</v>
      </c>
      <c r="R256" s="2">
        <f>(O256-H256)^2</f>
        <v>2.5807851679704089E-4</v>
      </c>
      <c r="S256" s="24">
        <v>1</v>
      </c>
      <c r="T256" s="9">
        <f>S256*R256</f>
        <v>2.5807851679704089E-4</v>
      </c>
      <c r="Y256" s="137">
        <f>+C256-15018.5</f>
        <v>37966.813999999998</v>
      </c>
      <c r="Z256" s="16">
        <f>F256</f>
        <v>23404</v>
      </c>
      <c r="AA256" s="115">
        <f>AB$3+AB$4*Z256+AB$5*Z256^2+AH256</f>
        <v>-1.5361627029558166E-2</v>
      </c>
      <c r="AB256" s="115">
        <f>+G256-AA256</f>
        <v>4.0962703183804357E-4</v>
      </c>
      <c r="AC256" s="147">
        <f>G256-(AB$3+AB$4*Z256+AB$5*Z256^2)</f>
        <v>1.11282234169717E-3</v>
      </c>
      <c r="AD256" s="115">
        <f>IF(G256&lt;&gt;"",G256-AH256,9999)</f>
        <v>-1.5655195307579247E-2</v>
      </c>
      <c r="AG256" s="115">
        <f>+(G256-AA256)^2*S256</f>
        <v>1.6779430521244555E-7</v>
      </c>
      <c r="AH256" s="16">
        <f>$AB$6*($AB$11/AI256*AJ256+$AB$12)</f>
        <v>7.0319530985912609E-4</v>
      </c>
      <c r="AI256" s="16">
        <f>1+$AB$7*COS(AL256)</f>
        <v>0.63553905535326449</v>
      </c>
      <c r="AJ256" s="16">
        <f>SIN(AL256+RADIANS($AB$9))</f>
        <v>-0.25015327908671064</v>
      </c>
      <c r="AK256" s="16">
        <f>$AB$7*SIN(AL256)</f>
        <v>-0.30689103676210217</v>
      </c>
      <c r="AL256" s="16">
        <f>2*ATAN(AM256)</f>
        <v>-2.4417374193010972</v>
      </c>
      <c r="AM256" s="16">
        <f>SQRT((1+$AB$7)/(1-$AB$7))*TAN(AN256/2)</f>
        <v>-2.7401278920747858</v>
      </c>
      <c r="AN256" s="115">
        <f>$AU256+$AB$7*SIN(AO256)</f>
        <v>4.2412436724068812</v>
      </c>
      <c r="AO256" s="115">
        <f>$AU256+$AB$7*SIN(AP256)</f>
        <v>4.2412744279698309</v>
      </c>
      <c r="AP256" s="115">
        <f>$AU256+$AB$7*SIN(AQ256)</f>
        <v>4.2411322291180076</v>
      </c>
      <c r="AQ256" s="115">
        <f>$AU256+$AB$7*SIN(AR256)</f>
        <v>4.2417900207405399</v>
      </c>
      <c r="AR256" s="115">
        <f>$AU256+$AB$7*SIN(AS256)</f>
        <v>4.2387542566385843</v>
      </c>
      <c r="AS256" s="115">
        <f>$AU256+$AB$7*SIN(AT256)</f>
        <v>4.2529192589470908</v>
      </c>
      <c r="AT256" s="115">
        <f>$AU256+$AB$7*SIN(AU256)</f>
        <v>4.1898565700770485</v>
      </c>
      <c r="AU256" s="115">
        <f>RADIANS($AB$9)+$AB$18*(F256-AB$15)</f>
        <v>4.6657993074221302</v>
      </c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</row>
    <row r="257" spans="1:64" ht="12.95" customHeight="1">
      <c r="A257" s="211" t="s">
        <v>108</v>
      </c>
      <c r="B257" s="31" t="s">
        <v>92</v>
      </c>
      <c r="C257" s="212">
        <v>53215.479700000004</v>
      </c>
      <c r="D257" s="212">
        <v>2.9999999999999997E-4</v>
      </c>
      <c r="E257" s="28">
        <f>(C257-C$7)/C$8</f>
        <v>24008.962564202331</v>
      </c>
      <c r="F257" s="28">
        <f>ROUND(2*E257,0)/2</f>
        <v>24009</v>
      </c>
      <c r="G257" s="9">
        <f>C257-(C$7+C$8*F257)</f>
        <v>-1.4241999997466337E-2</v>
      </c>
      <c r="K257" s="2">
        <f>G257</f>
        <v>-1.4241999997466337E-2</v>
      </c>
      <c r="N257" s="2">
        <f ca="1">+C$11+C$12*F257</f>
        <v>-2.4644344294095122E-2</v>
      </c>
      <c r="O257" s="100">
        <f>D$11+D$12*F257+D$13*F257^2</f>
        <v>-1.4635134661335716E-2</v>
      </c>
      <c r="P257" s="15">
        <f>C257-15018.5</f>
        <v>38196.979700000004</v>
      </c>
      <c r="Q257" s="9">
        <f>SUM(H257,I257)</f>
        <v>0</v>
      </c>
      <c r="R257" s="2">
        <f>(O257-H257)^2</f>
        <v>2.1418716655543011E-4</v>
      </c>
      <c r="S257" s="24">
        <v>1</v>
      </c>
      <c r="T257" s="9">
        <f>S257*R257</f>
        <v>2.1418716655543011E-4</v>
      </c>
      <c r="Y257" s="137">
        <f>+C257-15018.5</f>
        <v>38196.979700000004</v>
      </c>
      <c r="Z257" s="16">
        <f>F257</f>
        <v>24009</v>
      </c>
      <c r="AA257" s="115">
        <f>AB$3+AB$4*Z257+AB$5*Z257^2+AH257</f>
        <v>-1.3025235450478985E-2</v>
      </c>
      <c r="AB257" s="115">
        <f>+G257-AA257</f>
        <v>-1.2167645469873516E-3</v>
      </c>
      <c r="AC257" s="147">
        <f>G257-(AB$3+AB$4*Z257+AB$5*Z257^2)</f>
        <v>3.9313466386937945E-4</v>
      </c>
      <c r="AD257" s="115">
        <f>IF(G257&lt;&gt;"",G257-AH257,9999)</f>
        <v>-1.585189920832307E-2</v>
      </c>
      <c r="AG257" s="115">
        <f>+(G257-AA257)^2*S257</f>
        <v>1.4805159628053351E-6</v>
      </c>
      <c r="AH257" s="16">
        <f>$AB$6*($AB$11/AI257*AJ257+$AB$12)</f>
        <v>1.6098992108567317E-3</v>
      </c>
      <c r="AI257" s="16">
        <f>1+$AB$7*COS(AL257)</f>
        <v>0.66261645596734242</v>
      </c>
      <c r="AJ257" s="16">
        <f>SIN(AL257+RADIANS($AB$9))</f>
        <v>-0.16790920390626254</v>
      </c>
      <c r="AK257" s="16">
        <f>$AB$7*SIN(AL257)</f>
        <v>-0.33643161687581125</v>
      </c>
      <c r="AL257" s="16">
        <f>2*ATAN(AM257)</f>
        <v>-2.3576072315178225</v>
      </c>
      <c r="AM257" s="16">
        <f>SQRT((1+$AB$7)/(1-$AB$7))*TAN(AN257/2)</f>
        <v>-2.419045203310735</v>
      </c>
      <c r="AN257" s="115">
        <f>$AU257+$AB$7*SIN(AO257)</f>
        <v>4.3552535878609593</v>
      </c>
      <c r="AO257" s="115">
        <f>$AU257+$AB$7*SIN(AP257)</f>
        <v>4.3552579346712834</v>
      </c>
      <c r="AP257" s="115">
        <f>$AU257+$AB$7*SIN(AQ257)</f>
        <v>4.3552318387223767</v>
      </c>
      <c r="AQ257" s="115">
        <f>$AU257+$AB$7*SIN(AR257)</f>
        <v>4.3553885324111414</v>
      </c>
      <c r="AR257" s="115">
        <f>$AU257+$AB$7*SIN(AS257)</f>
        <v>4.3544486482188569</v>
      </c>
      <c r="AS257" s="115">
        <f>$AU257+$AB$7*SIN(AT257)</f>
        <v>4.3601222613529398</v>
      </c>
      <c r="AT257" s="115">
        <f>$AU257+$AB$7*SIN(AU257)</f>
        <v>4.3270875700206703</v>
      </c>
      <c r="AU257" s="115">
        <f>RADIANS($AB$9)+$AB$18*(F257-AB$15)</f>
        <v>4.8016504521930372</v>
      </c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</row>
    <row r="258" spans="1:64" ht="12.95" customHeight="1">
      <c r="A258" s="44" t="s">
        <v>99</v>
      </c>
      <c r="B258" s="208" t="s">
        <v>95</v>
      </c>
      <c r="C258" s="31">
        <v>53251.435360000003</v>
      </c>
      <c r="D258" s="31">
        <v>6.9999999999999994E-5</v>
      </c>
      <c r="E258" s="28">
        <f>(C258-C$7)/C$8</f>
        <v>24103.473785478858</v>
      </c>
      <c r="F258" s="28">
        <f>ROUND(2*E258,0)/2</f>
        <v>24103.5</v>
      </c>
      <c r="G258" s="9">
        <f>C258-(C$7+C$8*F258)</f>
        <v>-9.9729999928968027E-3</v>
      </c>
      <c r="K258" s="2">
        <f>G258</f>
        <v>-9.9729999928968027E-3</v>
      </c>
      <c r="N258" s="2">
        <f ca="1">+C$11+C$12*F258</f>
        <v>-2.4254345523876869E-2</v>
      </c>
      <c r="O258" s="100">
        <f>D$11+D$12*F258+D$13*F258^2</f>
        <v>-1.4404119791332201E-2</v>
      </c>
      <c r="P258" s="15">
        <f>C258-15018.5</f>
        <v>38232.935360000003</v>
      </c>
      <c r="Q258" s="9">
        <f>SUM(H258,I258)</f>
        <v>0</v>
      </c>
      <c r="R258" s="2">
        <f>(O258-H258)^2</f>
        <v>2.07478666963048E-4</v>
      </c>
      <c r="S258" s="24">
        <v>1</v>
      </c>
      <c r="T258" s="9">
        <f>S258*R258</f>
        <v>2.07478666963048E-4</v>
      </c>
      <c r="Y258" s="137">
        <f>+C258-15018.5</f>
        <v>38232.935360000003</v>
      </c>
      <c r="Z258" s="16">
        <f>F258</f>
        <v>24103.5</v>
      </c>
      <c r="AA258" s="115">
        <f>AB$3+AB$4*Z258+AB$5*Z258^2+AH258</f>
        <v>-1.265068729516213E-2</v>
      </c>
      <c r="AB258" s="115">
        <f>+G258-AA258</f>
        <v>2.6776873022653271E-3</v>
      </c>
      <c r="AC258" s="147">
        <f>G258-(AB$3+AB$4*Z258+AB$5*Z258^2)</f>
        <v>4.4311197984353984E-3</v>
      </c>
      <c r="AD258" s="115">
        <f>IF(G258&lt;&gt;"",G258-AH258,9999)</f>
        <v>-1.1726432489066874E-2</v>
      </c>
      <c r="AG258" s="115">
        <f>+(G258-AA258)^2*S258</f>
        <v>7.1700092887129652E-6</v>
      </c>
      <c r="AH258" s="16">
        <f>$AB$6*($AB$11/AI258*AJ258+$AB$12)</f>
        <v>1.7534324961700715E-3</v>
      </c>
      <c r="AI258" s="16">
        <f>1+$AB$7*COS(AL258)</f>
        <v>0.66729314706323661</v>
      </c>
      <c r="AJ258" s="16">
        <f>SIN(AL258+RADIANS($AB$9))</f>
        <v>-0.15428390429879663</v>
      </c>
      <c r="AK258" s="16">
        <f>$AB$7*SIN(AL258)</f>
        <v>-0.34105723658445325</v>
      </c>
      <c r="AL258" s="16">
        <f>2*ATAN(AM258)</f>
        <v>-2.3438014934870006</v>
      </c>
      <c r="AM258" s="16">
        <f>SQRT((1+$AB$7)/(1-$AB$7))*TAN(AN258/2)</f>
        <v>-2.3725243482679921</v>
      </c>
      <c r="AN258" s="115">
        <f>$AU258+$AB$7*SIN(AO258)</f>
        <v>4.3735076116942899</v>
      </c>
      <c r="AO258" s="115">
        <f>$AU258+$AB$7*SIN(AP258)</f>
        <v>4.3735104869681143</v>
      </c>
      <c r="AP258" s="115">
        <f>$AU258+$AB$7*SIN(AQ258)</f>
        <v>4.3734923342294012</v>
      </c>
      <c r="AQ258" s="115">
        <f>$AU258+$AB$7*SIN(AR258)</f>
        <v>4.3736069553199286</v>
      </c>
      <c r="AR258" s="115">
        <f>$AU258+$AB$7*SIN(AS258)</f>
        <v>4.3728838323048356</v>
      </c>
      <c r="AS258" s="115">
        <f>$AU258+$AB$7*SIN(AT258)</f>
        <v>4.3774710151164458</v>
      </c>
      <c r="AT258" s="115">
        <f>$AU258+$AB$7*SIN(AU258)</f>
        <v>4.3493153312325514</v>
      </c>
      <c r="AU258" s="115">
        <f>RADIANS($AB$9)+$AB$18*(F258-AB$15)</f>
        <v>4.8228701764589061</v>
      </c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</row>
    <row r="259" spans="1:64" ht="12.95" customHeight="1">
      <c r="A259" s="44" t="s">
        <v>98</v>
      </c>
      <c r="B259" s="208"/>
      <c r="C259" s="31">
        <v>53290.611499999999</v>
      </c>
      <c r="D259" s="31">
        <v>2.9999999999999997E-4</v>
      </c>
      <c r="E259" s="28">
        <f>(C259-C$7)/C$8</f>
        <v>24206.450196878341</v>
      </c>
      <c r="F259" s="28">
        <f>ROUND(2*E259,0)/2</f>
        <v>24206.5</v>
      </c>
      <c r="G259" s="9">
        <f>C259-(C$7+C$8*F259)</f>
        <v>-1.8946999996842351E-2</v>
      </c>
      <c r="J259" s="2">
        <f>G259</f>
        <v>-1.8946999996842351E-2</v>
      </c>
      <c r="N259" s="2">
        <f ca="1">+C$11+C$12*F259</f>
        <v>-2.3829267499194534E-2</v>
      </c>
      <c r="O259" s="100">
        <f>D$11+D$12*F259+D$13*F259^2</f>
        <v>-1.4149956197931107E-2</v>
      </c>
      <c r="P259" s="15">
        <f>C259-15018.5</f>
        <v>38272.111499999999</v>
      </c>
      <c r="Q259" s="9">
        <f>SUM(H259,I259)</f>
        <v>0</v>
      </c>
      <c r="R259" s="2">
        <f>(O259-H259)^2</f>
        <v>2.0022126040336895E-4</v>
      </c>
      <c r="S259" s="24">
        <v>1</v>
      </c>
      <c r="T259" s="9">
        <f>S259*R259</f>
        <v>2.0022126040336895E-4</v>
      </c>
      <c r="Y259" s="137">
        <f>+C259-15018.5</f>
        <v>38272.111499999999</v>
      </c>
      <c r="Z259" s="16">
        <f>F259</f>
        <v>24206.5</v>
      </c>
      <c r="AA259" s="115">
        <f>AB$3+AB$4*Z259+AB$5*Z259^2+AH259</f>
        <v>-1.2239588596268393E-2</v>
      </c>
      <c r="AB259" s="115">
        <f>+G259-AA259</f>
        <v>-6.7074114005739576E-3</v>
      </c>
      <c r="AC259" s="147">
        <f>G259-(AB$3+AB$4*Z259+AB$5*Z259^2)</f>
        <v>-4.7970437989112436E-3</v>
      </c>
      <c r="AD259" s="115">
        <f>IF(G259&lt;&gt;"",G259-AH259,9999)</f>
        <v>-2.0857367598505063E-2</v>
      </c>
      <c r="AG259" s="115">
        <f>+(G259-AA259)^2*S259</f>
        <v>4.4989367696549497E-5</v>
      </c>
      <c r="AH259" s="16">
        <f>$AB$6*($AB$11/AI259*AJ259+$AB$12)</f>
        <v>1.9103676016627134E-3</v>
      </c>
      <c r="AI259" s="16">
        <f>1+$AB$7*COS(AL259)</f>
        <v>0.67254064032725314</v>
      </c>
      <c r="AJ259" s="16">
        <f>SIN(AL259+RADIANS($AB$9))</f>
        <v>-0.13917658181910364</v>
      </c>
      <c r="AK259" s="16">
        <f>$AB$7*SIN(AL259)</f>
        <v>-0.34609862233245503</v>
      </c>
      <c r="AL259" s="16">
        <f>2*ATAN(AM259)</f>
        <v>-2.3285287101906995</v>
      </c>
      <c r="AM259" s="16">
        <f>SQRT((1+$AB$7)/(1-$AB$7))*TAN(AN259/2)</f>
        <v>-2.3228035386785439</v>
      </c>
      <c r="AN259" s="115">
        <f>$AU259+$AB$7*SIN(AO259)</f>
        <v>4.3935518466810626</v>
      </c>
      <c r="AO259" s="115">
        <f>$AU259+$AB$7*SIN(AP259)</f>
        <v>4.3935535784339361</v>
      </c>
      <c r="AP259" s="115">
        <f>$AU259+$AB$7*SIN(AQ259)</f>
        <v>4.3935419834876503</v>
      </c>
      <c r="AQ259" s="115">
        <f>$AU259+$AB$7*SIN(AR259)</f>
        <v>4.3936196251838</v>
      </c>
      <c r="AR259" s="115">
        <f>$AU259+$AB$7*SIN(AS259)</f>
        <v>4.3931000712092141</v>
      </c>
      <c r="AS259" s="115">
        <f>$AU259+$AB$7*SIN(AT259)</f>
        <v>4.3965924858047378</v>
      </c>
      <c r="AT259" s="115">
        <f>$AU259+$AB$7*SIN(AU259)</f>
        <v>4.3737852502398535</v>
      </c>
      <c r="AU259" s="115">
        <f>RADIANS($AB$9)+$AB$18*(F259-AB$15)</f>
        <v>4.8459985531719694</v>
      </c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</row>
    <row r="260" spans="1:64" ht="12.95" customHeight="1">
      <c r="A260" s="45" t="s">
        <v>102</v>
      </c>
      <c r="B260" s="213" t="s">
        <v>95</v>
      </c>
      <c r="C260" s="31">
        <v>53618.3704</v>
      </c>
      <c r="D260" s="31">
        <v>6.9999999999999999E-4</v>
      </c>
      <c r="E260" s="28">
        <f>(C260-C$7)/C$8</f>
        <v>25067.980590792726</v>
      </c>
      <c r="F260" s="28">
        <f>ROUND(2*E260,0)/2</f>
        <v>25068</v>
      </c>
      <c r="G260" s="9">
        <f>C260-(C$7+C$8*F260)</f>
        <v>-7.3839999968186021E-3</v>
      </c>
      <c r="J260" s="2">
        <f>G260</f>
        <v>-7.3839999968186021E-3</v>
      </c>
      <c r="N260" s="2">
        <f ca="1">+C$11+C$12*F260</f>
        <v>-2.0273881884982622E-2</v>
      </c>
      <c r="O260" s="100">
        <f>D$11+D$12*F260+D$13*F260^2</f>
        <v>-1.1927322334338436E-2</v>
      </c>
      <c r="P260" s="15">
        <f>C260-15018.5</f>
        <v>38599.8704</v>
      </c>
      <c r="Q260" s="9">
        <f>SUM(H260,I260)</f>
        <v>0</v>
      </c>
      <c r="R260" s="2">
        <f>(O260-H260)^2</f>
        <v>1.4226101806720848E-4</v>
      </c>
      <c r="S260" s="24">
        <v>1</v>
      </c>
      <c r="T260" s="9">
        <f>S260*R260</f>
        <v>1.4226101806720848E-4</v>
      </c>
      <c r="Y260" s="137">
        <f>+C260-15018.5</f>
        <v>38599.8704</v>
      </c>
      <c r="Z260" s="16">
        <f>F260</f>
        <v>25068</v>
      </c>
      <c r="AA260" s="115">
        <f>AB$3+AB$4*Z260+AB$5*Z260^2+AH260</f>
        <v>-8.6906505682810189E-3</v>
      </c>
      <c r="AB260" s="115">
        <f>+G260-AA260</f>
        <v>1.3066505714624168E-3</v>
      </c>
      <c r="AC260" s="147">
        <f>G260-(AB$3+AB$4*Z260+AB$5*Z260^2)</f>
        <v>4.5433223375198339E-3</v>
      </c>
      <c r="AD260" s="115">
        <f>IF(G260&lt;&gt;"",G260-AH260,9999)</f>
        <v>-1.0620671762876019E-2</v>
      </c>
      <c r="AG260" s="115">
        <f>+(G260-AA260)^2*S260</f>
        <v>1.7073357159030604E-6</v>
      </c>
      <c r="AH260" s="16">
        <f>$AB$6*($AB$11/AI260*AJ260+$AB$12)</f>
        <v>3.2366717660574176E-3</v>
      </c>
      <c r="AI260" s="16">
        <f>1+$AB$7*COS(AL260)</f>
        <v>0.72337605429757823</v>
      </c>
      <c r="AJ260" s="16">
        <f>SIN(AL260+RADIANS($AB$9))</f>
        <v>-1.3407751984526207E-3</v>
      </c>
      <c r="AK260" s="16">
        <f>$AB$7*SIN(AL260)</f>
        <v>-0.38793437754565202</v>
      </c>
      <c r="AL260" s="16">
        <f>2*ATAN(AM260)</f>
        <v>-2.1902396305630187</v>
      </c>
      <c r="AM260" s="16">
        <f>SQRT((1+$AB$7)/(1-$AB$7))*TAN(AN260/2)</f>
        <v>-1.9412656735394578</v>
      </c>
      <c r="AN260" s="115">
        <f>$AU260+$AB$7*SIN(AO260)</f>
        <v>4.5679479540940369</v>
      </c>
      <c r="AO260" s="115">
        <f>$AU260+$AB$7*SIN(AP260)</f>
        <v>4.5679479233625768</v>
      </c>
      <c r="AP260" s="115">
        <f>$AU260+$AB$7*SIN(AQ260)</f>
        <v>4.567948371465909</v>
      </c>
      <c r="AQ260" s="115">
        <f>$AU260+$AB$7*SIN(AR260)</f>
        <v>4.5679418376925378</v>
      </c>
      <c r="AR260" s="115">
        <f>$AU260+$AB$7*SIN(AS260)</f>
        <v>4.5680371354088418</v>
      </c>
      <c r="AS260" s="115">
        <f>$AU260+$AB$7*SIN(AT260)</f>
        <v>4.5666533106371086</v>
      </c>
      <c r="AT260" s="115">
        <f>$AU260+$AB$7*SIN(AU260)</f>
        <v>4.5882425884917675</v>
      </c>
      <c r="AU260" s="115">
        <f>RADIANS($AB$9)+$AB$18*(F260-AB$15)</f>
        <v>5.0394460923788049</v>
      </c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</row>
    <row r="261" spans="1:64" ht="12.95" customHeight="1">
      <c r="A261" s="45" t="s">
        <v>102</v>
      </c>
      <c r="B261" s="214"/>
      <c r="C261" s="31">
        <v>53618.561699999998</v>
      </c>
      <c r="D261" s="31">
        <v>2.9999999999999997E-4</v>
      </c>
      <c r="E261" s="28">
        <f>(C261-C$7)/C$8</f>
        <v>25068.483432254405</v>
      </c>
      <c r="F261" s="28">
        <f>ROUND(2*E261,0)/2</f>
        <v>25068.5</v>
      </c>
      <c r="G261" s="9">
        <f>C261-(C$7+C$8*F261)</f>
        <v>-6.3029999946593307E-3</v>
      </c>
      <c r="J261" s="2">
        <f>G261</f>
        <v>-6.3029999946593307E-3</v>
      </c>
      <c r="N261" s="2">
        <f ca="1">+C$11+C$12*F261</f>
        <v>-2.027181839942592E-2</v>
      </c>
      <c r="O261" s="100">
        <f>D$11+D$12*F261+D$13*F261^2</f>
        <v>-1.1925982150022274E-2</v>
      </c>
      <c r="P261" s="15">
        <f>C261-15018.5</f>
        <v>38600.061699999998</v>
      </c>
      <c r="Q261" s="9">
        <f>SUM(H261,I261)</f>
        <v>0</v>
      </c>
      <c r="R261" s="2">
        <f>(O261-H261)^2</f>
        <v>1.4222905024264989E-4</v>
      </c>
      <c r="S261" s="24">
        <v>1</v>
      </c>
      <c r="T261" s="9">
        <f>S261*R261</f>
        <v>1.4222905024264989E-4</v>
      </c>
      <c r="Y261" s="137">
        <f>+C261-15018.5</f>
        <v>38600.061699999998</v>
      </c>
      <c r="Z261" s="16">
        <f>F261</f>
        <v>25068.5</v>
      </c>
      <c r="AA261" s="115">
        <f>AB$3+AB$4*Z261+AB$5*Z261^2+AH261</f>
        <v>-8.6885369929221197E-3</v>
      </c>
      <c r="AB261" s="115">
        <f>+G261-AA261</f>
        <v>2.385536998262789E-3</v>
      </c>
      <c r="AC261" s="147">
        <f>G261-(AB$3+AB$4*Z261+AB$5*Z261^2)</f>
        <v>5.6229821553629433E-3</v>
      </c>
      <c r="AD261" s="115">
        <f>IF(G261&lt;&gt;"",G261-AH261,9999)</f>
        <v>-9.540445151759485E-3</v>
      </c>
      <c r="AG261" s="115">
        <f>+(G261-AA261)^2*S261</f>
        <v>5.6907867700806374E-6</v>
      </c>
      <c r="AH261" s="16">
        <f>$AB$6*($AB$11/AI261*AJ261+$AB$12)</f>
        <v>3.2374451571001543E-3</v>
      </c>
      <c r="AI261" s="16">
        <f>1+$AB$7*COS(AL261)</f>
        <v>0.72340959254874271</v>
      </c>
      <c r="AJ261" s="16">
        <f>SIN(AL261+RADIANS($AB$9))</f>
        <v>-1.2543245222607494E-3</v>
      </c>
      <c r="AK261" s="16">
        <f>$AB$7*SIN(AL261)</f>
        <v>-0.38795829044325925</v>
      </c>
      <c r="AL261" s="16">
        <f>2*ATAN(AM261)</f>
        <v>-2.1901531798140241</v>
      </c>
      <c r="AM261" s="16">
        <f>SQRT((1+$AB$7)/(1-$AB$7))*TAN(AN261/2)</f>
        <v>-1.9410595700989228</v>
      </c>
      <c r="AN261" s="115">
        <f>$AU261+$AB$7*SIN(AO261)</f>
        <v>4.568053024499922</v>
      </c>
      <c r="AO261" s="115">
        <f>$AU261+$AB$7*SIN(AP261)</f>
        <v>4.5680529938482435</v>
      </c>
      <c r="AP261" s="115">
        <f>$AU261+$AB$7*SIN(AQ261)</f>
        <v>4.568053441111342</v>
      </c>
      <c r="AQ261" s="115">
        <f>$AU261+$AB$7*SIN(AR261)</f>
        <v>4.5680469148749987</v>
      </c>
      <c r="AR261" s="115">
        <f>$AU261+$AB$7*SIN(AS261)</f>
        <v>4.5681421714820187</v>
      </c>
      <c r="AS261" s="115">
        <f>$AU261+$AB$7*SIN(AT261)</f>
        <v>4.5667579501626374</v>
      </c>
      <c r="AT261" s="115">
        <f>$AU261+$AB$7*SIN(AU261)</f>
        <v>4.5883720503226435</v>
      </c>
      <c r="AU261" s="115">
        <f>RADIANS($AB$9)+$AB$18*(F261-AB$15)</f>
        <v>5.0395583660521694</v>
      </c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</row>
    <row r="262" spans="1:64" ht="12.95" customHeight="1">
      <c r="A262" s="206" t="s">
        <v>110</v>
      </c>
      <c r="B262" s="207" t="s">
        <v>95</v>
      </c>
      <c r="C262" s="206">
        <v>53622.363969999999</v>
      </c>
      <c r="D262" s="206">
        <v>2.9999999999999997E-4</v>
      </c>
      <c r="E262" s="28">
        <f>(C262-C$7)/C$8</f>
        <v>25078.477886015597</v>
      </c>
      <c r="F262" s="28">
        <f>ROUND(2*E262,0)/2</f>
        <v>25078.5</v>
      </c>
      <c r="G262" s="9">
        <f>C262-(C$7+C$8*F262)</f>
        <v>-8.4129999959259294E-3</v>
      </c>
      <c r="K262" s="2">
        <f>G262</f>
        <v>-8.4129999959259294E-3</v>
      </c>
      <c r="N262" s="2">
        <f ca="1">+C$11+C$12*F262</f>
        <v>-2.0230548688291716E-2</v>
      </c>
      <c r="O262" s="100">
        <f>D$11+D$12*F262+D$13*F262^2</f>
        <v>-1.1899166232712241E-2</v>
      </c>
      <c r="P262" s="15">
        <f>C262-15018.5</f>
        <v>38603.863969999999</v>
      </c>
      <c r="Q262" s="9">
        <f>SUM(H262,I262)</f>
        <v>0</v>
      </c>
      <c r="R262" s="2">
        <f>(O262-H262)^2</f>
        <v>1.4159015703371923E-4</v>
      </c>
      <c r="S262" s="24">
        <v>1</v>
      </c>
      <c r="T262" s="9">
        <f>S262*R262</f>
        <v>1.4159015703371923E-4</v>
      </c>
      <c r="Y262" s="137">
        <f>+C262-15018.5</f>
        <v>38603.863969999999</v>
      </c>
      <c r="Z262" s="16">
        <f>F262</f>
        <v>25078.5</v>
      </c>
      <c r="AA262" s="115">
        <f>AB$3+AB$4*Z262+AB$5*Z262^2+AH262</f>
        <v>-8.6462532410301815E-3</v>
      </c>
      <c r="AB262" s="115">
        <f>+G262-AA262</f>
        <v>2.332532451042521E-4</v>
      </c>
      <c r="AC262" s="147">
        <f>G262-(AB$3+AB$4*Z262+AB$5*Z262^2)</f>
        <v>3.4861662367863117E-3</v>
      </c>
      <c r="AD262" s="115">
        <f>IF(G262&lt;&gt;"",G262-AH262,9999)</f>
        <v>-1.1665912987607989E-2</v>
      </c>
      <c r="AG262" s="115">
        <f>+(G262-AA262)^2*S262</f>
        <v>5.4407076351664306E-8</v>
      </c>
      <c r="AH262" s="16">
        <f>$AB$6*($AB$11/AI262*AJ262+$AB$12)</f>
        <v>3.2529129916820591E-3</v>
      </c>
      <c r="AI262" s="16">
        <f>1+$AB$7*COS(AL262)</f>
        <v>0.72408144613037728</v>
      </c>
      <c r="AJ262" s="16">
        <f>SIN(AL262+RADIANS($AB$9))</f>
        <v>4.7637581285270595E-4</v>
      </c>
      <c r="AK262" s="16">
        <f>$AB$7*SIN(AL262)</f>
        <v>-0.38843640438069771</v>
      </c>
      <c r="AL262" s="16">
        <f>2*ATAN(AM262)</f>
        <v>-2.1884224791319817</v>
      </c>
      <c r="AM262" s="16">
        <f>SQRT((1+$AB$7)/(1-$AB$7))*TAN(AN262/2)</f>
        <v>-1.9369407460199906</v>
      </c>
      <c r="AN262" s="115">
        <f>$AU262+$AB$7*SIN(AO262)</f>
        <v>4.5701554566773224</v>
      </c>
      <c r="AO262" s="115">
        <f>$AU262+$AB$7*SIN(AP262)</f>
        <v>4.5701554276059477</v>
      </c>
      <c r="AP262" s="115">
        <f>$AU262+$AB$7*SIN(AQ262)</f>
        <v>4.5701558580366726</v>
      </c>
      <c r="AQ262" s="115">
        <f>$AU262+$AB$7*SIN(AR262)</f>
        <v>4.570149485212351</v>
      </c>
      <c r="AR262" s="115">
        <f>$AU262+$AB$7*SIN(AS262)</f>
        <v>4.5702438682835052</v>
      </c>
      <c r="AS262" s="115">
        <f>$AU262+$AB$7*SIN(AT262)</f>
        <v>4.568852336034225</v>
      </c>
      <c r="AT262" s="115">
        <f>$AU262+$AB$7*SIN(AU262)</f>
        <v>4.5909624810000143</v>
      </c>
      <c r="AU262" s="115">
        <f>RADIANS($AB$9)+$AB$18*(F262-AB$15)</f>
        <v>5.0418038395194582</v>
      </c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</row>
    <row r="263" spans="1:64" ht="12.95" customHeight="1">
      <c r="A263" s="45" t="s">
        <v>102</v>
      </c>
      <c r="B263" s="214"/>
      <c r="C263" s="31">
        <v>53637.5844</v>
      </c>
      <c r="D263" s="31">
        <v>2.0000000000000001E-4</v>
      </c>
      <c r="E263" s="28">
        <f>(C263-C$7)/C$8</f>
        <v>25118.485535093769</v>
      </c>
      <c r="F263" s="28">
        <f>ROUND(2*E263,0)/2</f>
        <v>25118.5</v>
      </c>
      <c r="G263" s="9">
        <f>C263-(C$7+C$8*F263)</f>
        <v>-5.5030000003171153E-3</v>
      </c>
      <c r="J263" s="2">
        <f>G263</f>
        <v>-5.5030000003171153E-3</v>
      </c>
      <c r="N263" s="2">
        <f ca="1">+C$11+C$12*F263</f>
        <v>-2.0065469843754888E-2</v>
      </c>
      <c r="O263" s="100">
        <f>D$11+D$12*F263+D$13*F263^2</f>
        <v>-1.1791669592293053E-2</v>
      </c>
      <c r="P263" s="15">
        <f>C263-15018.5</f>
        <v>38619.0844</v>
      </c>
      <c r="Q263" s="9">
        <f>SUM(H263,I263)</f>
        <v>0</v>
      </c>
      <c r="R263" s="2">
        <f>(O263-H263)^2</f>
        <v>1.3904347177380859E-4</v>
      </c>
      <c r="S263" s="24">
        <v>1</v>
      </c>
      <c r="T263" s="9">
        <f>S263*R263</f>
        <v>1.3904347177380859E-4</v>
      </c>
      <c r="Y263" s="137">
        <f>+C263-15018.5</f>
        <v>38619.0844</v>
      </c>
      <c r="Z263" s="16">
        <f>F263</f>
        <v>25118.5</v>
      </c>
      <c r="AA263" s="115">
        <f>AB$3+AB$4*Z263+AB$5*Z263^2+AH263</f>
        <v>-8.476886083685093E-3</v>
      </c>
      <c r="AB263" s="115">
        <f>+G263-AA263</f>
        <v>2.9738860833679777E-3</v>
      </c>
      <c r="AC263" s="147">
        <f>G263-(AB$3+AB$4*Z263+AB$5*Z263^2)</f>
        <v>6.2886695919759372E-3</v>
      </c>
      <c r="AD263" s="115">
        <f>IF(G263&lt;&gt;"",G263-AH263,9999)</f>
        <v>-8.8177835089250749E-3</v>
      </c>
      <c r="AG263" s="115">
        <f>+(G263-AA263)^2*S263</f>
        <v>8.8439984368497309E-6</v>
      </c>
      <c r="AH263" s="16">
        <f>$AB$6*($AB$11/AI263*AJ263+$AB$12)</f>
        <v>3.3147835086079587E-3</v>
      </c>
      <c r="AI263" s="16">
        <f>1+$AB$7*COS(AL263)</f>
        <v>0.72678972349910653</v>
      </c>
      <c r="AJ263" s="16">
        <f>SIN(AL263+RADIANS($AB$9))</f>
        <v>7.4314370909143047E-3</v>
      </c>
      <c r="AK263" s="16">
        <f>$AB$7*SIN(AL263)</f>
        <v>-0.39034604318734184</v>
      </c>
      <c r="AL263" s="16">
        <f>2*ATAN(AM263)</f>
        <v>-2.1814673494684951</v>
      </c>
      <c r="AM263" s="16">
        <f>SQRT((1+$AB$7)/(1-$AB$7))*TAN(AN263/2)</f>
        <v>-1.920526759775421</v>
      </c>
      <c r="AN263" s="115">
        <f>$AU263+$AB$7*SIN(AO263)</f>
        <v>4.5785847931160291</v>
      </c>
      <c r="AO263" s="115">
        <f>$AU263+$AB$7*SIN(AP263)</f>
        <v>4.5785847700182423</v>
      </c>
      <c r="AP263" s="115">
        <f>$AU263+$AB$7*SIN(AQ263)</f>
        <v>4.5785851334071266</v>
      </c>
      <c r="AQ263" s="115">
        <f>$AU263+$AB$7*SIN(AR263)</f>
        <v>4.5785794164587283</v>
      </c>
      <c r="AR263" s="115">
        <f>$AU263+$AB$7*SIN(AS263)</f>
        <v>4.578669385447494</v>
      </c>
      <c r="AS263" s="115">
        <f>$AU263+$AB$7*SIN(AT263)</f>
        <v>4.5772604265204428</v>
      </c>
      <c r="AT263" s="115">
        <f>$AU263+$AB$7*SIN(AU263)</f>
        <v>4.601346918237291</v>
      </c>
      <c r="AU263" s="115">
        <f>RADIANS($AB$9)+$AB$18*(F263-AB$15)</f>
        <v>5.0507857333886079</v>
      </c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</row>
    <row r="264" spans="1:64" ht="12.95" customHeight="1">
      <c r="A264" s="45" t="s">
        <v>102</v>
      </c>
      <c r="B264" s="214"/>
      <c r="C264" s="31">
        <v>53655.463300000003</v>
      </c>
      <c r="D264" s="31">
        <v>2.0000000000000001E-4</v>
      </c>
      <c r="E264" s="28">
        <f>(C264-C$7)/C$8</f>
        <v>25165.481103359827</v>
      </c>
      <c r="F264" s="28">
        <f>ROUND(2*E264,0)/2</f>
        <v>25165.5</v>
      </c>
      <c r="G264" s="9">
        <f>C264-(C$7+C$8*F264)</f>
        <v>-7.1889999962877482E-3</v>
      </c>
      <c r="J264" s="2">
        <f>G264</f>
        <v>-7.1889999962877482E-3</v>
      </c>
      <c r="N264" s="2">
        <f ca="1">+C$11+C$12*F264</f>
        <v>-1.9871502201424113E-2</v>
      </c>
      <c r="O264" s="100">
        <f>D$11+D$12*F264+D$13*F264^2</f>
        <v>-1.1664884730224631E-2</v>
      </c>
      <c r="P264" s="15">
        <f>C264-15018.5</f>
        <v>38636.963300000003</v>
      </c>
      <c r="Q264" s="9">
        <f>SUM(H264,I264)</f>
        <v>0</v>
      </c>
      <c r="R264" s="2">
        <f>(O264-H264)^2</f>
        <v>1.3606953576942777E-4</v>
      </c>
      <c r="S264" s="24">
        <v>1</v>
      </c>
      <c r="T264" s="9">
        <f>S264*R264</f>
        <v>1.3606953576942777E-4</v>
      </c>
      <c r="Y264" s="137">
        <f>+C264-15018.5</f>
        <v>38636.963300000003</v>
      </c>
      <c r="Z264" s="16">
        <f>F264</f>
        <v>25165.5</v>
      </c>
      <c r="AA264" s="115">
        <f>AB$3+AB$4*Z264+AB$5*Z264^2+AH264</f>
        <v>-8.2774093545761804E-3</v>
      </c>
      <c r="AB264" s="115">
        <f>+G264-AA264</f>
        <v>1.0884093582884322E-3</v>
      </c>
      <c r="AC264" s="147">
        <f>G264-(AB$3+AB$4*Z264+AB$5*Z264^2)</f>
        <v>4.4758847339368829E-3</v>
      </c>
      <c r="AD264" s="115">
        <f>IF(G264&lt;&gt;"",G264-AH264,9999)</f>
        <v>-1.0576475371936199E-2</v>
      </c>
      <c r="AG264" s="115">
        <f>+(G264-AA264)^2*S264</f>
        <v>1.1846349312098368E-6</v>
      </c>
      <c r="AH264" s="16">
        <f>$AB$6*($AB$11/AI264*AJ264+$AB$12)</f>
        <v>3.3874753756484507E-3</v>
      </c>
      <c r="AI264" s="16">
        <f>1+$AB$7*COS(AL264)</f>
        <v>0.73001511430488075</v>
      </c>
      <c r="AJ264" s="16">
        <f>SIN(AL264+RADIANS($AB$9))</f>
        <v>1.5670101732950553E-2</v>
      </c>
      <c r="AK264" s="16">
        <f>$AB$7*SIN(AL264)</f>
        <v>-0.39258381285262162</v>
      </c>
      <c r="AL264" s="16">
        <f>2*ATAN(AM264)</f>
        <v>-2.1732281118546606</v>
      </c>
      <c r="AM264" s="16">
        <f>SQRT((1+$AB$7)/(1-$AB$7))*TAN(AN264/2)</f>
        <v>-1.9013637502883696</v>
      </c>
      <c r="AN264" s="115">
        <f>$AU264+$AB$7*SIN(AO264)</f>
        <v>4.5885297549223445</v>
      </c>
      <c r="AO264" s="115">
        <f>$AU264+$AB$7*SIN(AP264)</f>
        <v>4.5885297379719319</v>
      </c>
      <c r="AP264" s="115">
        <f>$AU264+$AB$7*SIN(AQ264)</f>
        <v>4.5885300259352171</v>
      </c>
      <c r="AQ264" s="115">
        <f>$AU264+$AB$7*SIN(AR264)</f>
        <v>4.5885251339407986</v>
      </c>
      <c r="AR264" s="115">
        <f>$AU264+$AB$7*SIN(AS264)</f>
        <v>4.5886082665236065</v>
      </c>
      <c r="AS264" s="115">
        <f>$AU264+$AB$7*SIN(AT264)</f>
        <v>4.5872030084851643</v>
      </c>
      <c r="AT264" s="115">
        <f>$AU264+$AB$7*SIN(AU264)</f>
        <v>4.6135949542723189</v>
      </c>
      <c r="AU264" s="115">
        <f>RADIANS($AB$9)+$AB$18*(F264-AB$15)</f>
        <v>5.061339458684861</v>
      </c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</row>
    <row r="265" spans="1:64" ht="12.95" customHeight="1">
      <c r="A265" s="45" t="s">
        <v>105</v>
      </c>
      <c r="B265" s="208" t="s">
        <v>95</v>
      </c>
      <c r="C265" s="215">
        <v>53919.492100000003</v>
      </c>
      <c r="D265" s="215">
        <v>1E-4</v>
      </c>
      <c r="E265" s="28">
        <f>(C265-C$7)/C$8</f>
        <v>25859.493793995356</v>
      </c>
      <c r="F265" s="28">
        <f>ROUND(2*E265,0)/2</f>
        <v>25859.5</v>
      </c>
      <c r="G265" s="9">
        <f>C265-(C$7+C$8*F265)</f>
        <v>-2.3609999916516244E-3</v>
      </c>
      <c r="K265" s="2">
        <f>G265</f>
        <v>-2.3609999916516244E-3</v>
      </c>
      <c r="N265" s="2">
        <f ca="1">+C$11+C$12*F265</f>
        <v>-1.7007384248710164E-2</v>
      </c>
      <c r="O265" s="100">
        <f>D$11+D$12*F265+D$13*F265^2</f>
        <v>-9.732881671633567E-3</v>
      </c>
      <c r="P265" s="15">
        <f>C265-15018.5</f>
        <v>38900.992100000003</v>
      </c>
      <c r="Q265" s="9">
        <f>SUM(H265,I265)</f>
        <v>0</v>
      </c>
      <c r="R265" s="2">
        <f>(O265-H265)^2</f>
        <v>9.4728985634020613E-5</v>
      </c>
      <c r="S265" s="24">
        <v>1</v>
      </c>
      <c r="T265" s="9">
        <f>S265*R265</f>
        <v>9.4728985634020613E-5</v>
      </c>
      <c r="Y265" s="137">
        <f>+C265-15018.5</f>
        <v>38900.992100000003</v>
      </c>
      <c r="Z265" s="16">
        <f>F265</f>
        <v>25859.5</v>
      </c>
      <c r="AA265" s="115">
        <f>AB$3+AB$4*Z265+AB$5*Z265^2+AH265</f>
        <v>-5.2776960952860405E-3</v>
      </c>
      <c r="AB265" s="115">
        <f>+G265-AA265</f>
        <v>2.916696103634416E-3</v>
      </c>
      <c r="AC265" s="147">
        <f>G265-(AB$3+AB$4*Z265+AB$5*Z265^2)</f>
        <v>7.3718816799819425E-3</v>
      </c>
      <c r="AD265" s="115">
        <f>IF(G265&lt;&gt;"",G265-AH265,9999)</f>
        <v>-6.816185567999151E-3</v>
      </c>
      <c r="AG265" s="115">
        <f>+(G265-AA265)^2*S265</f>
        <v>8.5071161609561846E-6</v>
      </c>
      <c r="AH265" s="16">
        <f>$AB$6*($AB$11/AI265*AJ265+$AB$12)</f>
        <v>4.4551855763475265E-3</v>
      </c>
      <c r="AI265" s="16">
        <f>1+$AB$7*COS(AL265)</f>
        <v>0.78363330587324476</v>
      </c>
      <c r="AJ265" s="16">
        <f>SIN(AL265+RADIANS($AB$9))</f>
        <v>0.146199936568603</v>
      </c>
      <c r="AK265" s="16">
        <f>$AB$7*SIN(AL265)</f>
        <v>-0.42449893084714352</v>
      </c>
      <c r="AL265" s="16">
        <f>2*ATAN(AM265)</f>
        <v>-2.0421730210075544</v>
      </c>
      <c r="AM265" s="16">
        <f>SQRT((1+$AB$7)/(1-$AB$7))*TAN(AN265/2)</f>
        <v>-1.6321040850608919</v>
      </c>
      <c r="AN265" s="115">
        <f>$AU265+$AB$7*SIN(AO265)</f>
        <v>4.7409093379174632</v>
      </c>
      <c r="AO265" s="115">
        <f>$AU265+$AB$7*SIN(AP265)</f>
        <v>4.740909337974184</v>
      </c>
      <c r="AP265" s="115">
        <f>$AU265+$AB$7*SIN(AQ265)</f>
        <v>4.7409093421488393</v>
      </c>
      <c r="AQ265" s="115">
        <f>$AU265+$AB$7*SIN(AR265)</f>
        <v>4.7409096494017291</v>
      </c>
      <c r="AR265" s="115">
        <f>$AU265+$AB$7*SIN(AS265)</f>
        <v>4.740932254006001</v>
      </c>
      <c r="AS265" s="115">
        <f>$AU265+$AB$7*SIN(AT265)</f>
        <v>4.7425488508820477</v>
      </c>
      <c r="AT265" s="115">
        <f>$AU265+$AB$7*SIN(AU265)</f>
        <v>4.8001406674128511</v>
      </c>
      <c r="AU265" s="115">
        <f>RADIANS($AB$9)+$AB$18*(F265-AB$15)</f>
        <v>5.2171753173146271</v>
      </c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</row>
    <row r="266" spans="1:64" ht="12.95" customHeight="1">
      <c r="A266" s="45" t="s">
        <v>105</v>
      </c>
      <c r="B266" s="208" t="s">
        <v>95</v>
      </c>
      <c r="C266" s="215">
        <v>53935.470200000003</v>
      </c>
      <c r="D266" s="215">
        <v>1E-4</v>
      </c>
      <c r="E266" s="28">
        <f>(C266-C$7)/C$8</f>
        <v>25901.493015944794</v>
      </c>
      <c r="F266" s="28">
        <f>ROUND(2*E266,0)/2</f>
        <v>25901.5</v>
      </c>
      <c r="G266" s="9">
        <f>C266-(C$7+C$8*F266)</f>
        <v>-2.6569999972707592E-3</v>
      </c>
      <c r="K266" s="2">
        <f>G266</f>
        <v>-2.6569999972707592E-3</v>
      </c>
      <c r="N266" s="2">
        <f ca="1">+C$11+C$12*F266</f>
        <v>-1.6834051461946498E-2</v>
      </c>
      <c r="O266" s="100">
        <f>D$11+D$12*F266+D$13*F266^2</f>
        <v>-9.6123584937843759E-3</v>
      </c>
      <c r="P266" s="15">
        <f>C266-15018.5</f>
        <v>38916.970200000003</v>
      </c>
      <c r="Q266" s="9">
        <f>SUM(H266,I266)</f>
        <v>0</v>
      </c>
      <c r="R266" s="2">
        <f>(O266-H266)^2</f>
        <v>9.239743581302864E-5</v>
      </c>
      <c r="S266" s="24">
        <v>1</v>
      </c>
      <c r="T266" s="9">
        <f>S266*R266</f>
        <v>9.239743581302864E-5</v>
      </c>
      <c r="Y266" s="137">
        <f>+C266-15018.5</f>
        <v>38916.970200000003</v>
      </c>
      <c r="Z266" s="16">
        <f>F266</f>
        <v>25901.5</v>
      </c>
      <c r="AA266" s="115">
        <f>AB$3+AB$4*Z266+AB$5*Z266^2+AH266</f>
        <v>-5.0932294362113304E-3</v>
      </c>
      <c r="AB266" s="115">
        <f>+G266-AA266</f>
        <v>2.4362294389405712E-3</v>
      </c>
      <c r="AC266" s="147">
        <f>G266-(AB$3+AB$4*Z266+AB$5*Z266^2)</f>
        <v>6.9553584965136167E-3</v>
      </c>
      <c r="AD266" s="115">
        <f>IF(G266&lt;&gt;"",G266-AH266,9999)</f>
        <v>-7.1761290548438047E-3</v>
      </c>
      <c r="AG266" s="115">
        <f>+(G266-AA266)^2*S266</f>
        <v>5.9352138791606902E-6</v>
      </c>
      <c r="AH266" s="16">
        <f>$AB$6*($AB$11/AI266*AJ266+$AB$12)</f>
        <v>4.5191290575730455E-3</v>
      </c>
      <c r="AI266" s="16">
        <f>1+$AB$7*COS(AL266)</f>
        <v>0.78727543759358531</v>
      </c>
      <c r="AJ266" s="16">
        <f>SIN(AL266+RADIANS($AB$9))</f>
        <v>0.15466374768240837</v>
      </c>
      <c r="AK266" s="16">
        <f>$AB$7*SIN(AL266)</f>
        <v>-0.4263357235403904</v>
      </c>
      <c r="AL266" s="16">
        <f>2*ATAN(AM266)</f>
        <v>-2.0336117583565123</v>
      </c>
      <c r="AM266" s="16">
        <f>SQRT((1+$AB$7)/(1-$AB$7))*TAN(AN266/2)</f>
        <v>-1.6165295783710489</v>
      </c>
      <c r="AN266" s="115">
        <f>$AU266+$AB$7*SIN(AO266)</f>
        <v>4.7504923979298876</v>
      </c>
      <c r="AO266" s="115">
        <f>$AU266+$AB$7*SIN(AP266)</f>
        <v>4.750492398149242</v>
      </c>
      <c r="AP266" s="115">
        <f>$AU266+$AB$7*SIN(AQ266)</f>
        <v>4.7504924102346546</v>
      </c>
      <c r="AQ266" s="115">
        <f>$AU266+$AB$7*SIN(AR266)</f>
        <v>4.7504930760786497</v>
      </c>
      <c r="AR266" s="115">
        <f>$AU266+$AB$7*SIN(AS266)</f>
        <v>4.750529742701314</v>
      </c>
      <c r="AS266" s="115">
        <f>$AU266+$AB$7*SIN(AT266)</f>
        <v>4.7524972068637164</v>
      </c>
      <c r="AT266" s="115">
        <f>$AU266+$AB$7*SIN(AU266)</f>
        <v>4.8117633117521645</v>
      </c>
      <c r="AU266" s="115">
        <f>RADIANS($AB$9)+$AB$18*(F266-AB$15)</f>
        <v>5.2266063058772358</v>
      </c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</row>
    <row r="267" spans="1:64" ht="12.95" customHeight="1">
      <c r="A267" s="45" t="s">
        <v>105</v>
      </c>
      <c r="B267" s="208" t="s">
        <v>92</v>
      </c>
      <c r="C267" s="215">
        <v>53966.474800000004</v>
      </c>
      <c r="D267" s="215">
        <v>4.0000000000000002E-4</v>
      </c>
      <c r="E267" s="28">
        <f>(C267-C$7)/C$8</f>
        <v>25982.990132426326</v>
      </c>
      <c r="F267" s="28">
        <f>ROUND(2*E267,0)/2</f>
        <v>25983</v>
      </c>
      <c r="G267" s="9">
        <f>C267-(C$7+C$8*F267)</f>
        <v>-3.7539999975706451E-3</v>
      </c>
      <c r="K267" s="2">
        <f>G267</f>
        <v>-3.7539999975706451E-3</v>
      </c>
      <c r="N267" s="2">
        <f ca="1">+C$11+C$12*F267</f>
        <v>-1.6497703316202719E-2</v>
      </c>
      <c r="O267" s="100">
        <f>D$11+D$12*F267+D$13*F267^2</f>
        <v>-9.3773136801868218E-3</v>
      </c>
      <c r="P267" s="15">
        <f>C267-15018.5</f>
        <v>38947.974800000004</v>
      </c>
      <c r="Q267" s="9">
        <f>SUM(H267,I267)</f>
        <v>0</v>
      </c>
      <c r="R267" s="2">
        <f>(O267-H267)^2</f>
        <v>8.793401185661892E-5</v>
      </c>
      <c r="S267" s="24">
        <v>1</v>
      </c>
      <c r="T267" s="9">
        <f>S267*R267</f>
        <v>8.793401185661892E-5</v>
      </c>
      <c r="Y267" s="137">
        <f>+C267-15018.5</f>
        <v>38947.974800000004</v>
      </c>
      <c r="Z267" s="16">
        <f>F267</f>
        <v>25983</v>
      </c>
      <c r="AA267" s="115">
        <f>AB$3+AB$4*Z267+AB$5*Z267^2+AH267</f>
        <v>-4.7344514091421305E-3</v>
      </c>
      <c r="AB267" s="115">
        <f>+G267-AA267</f>
        <v>9.8045141157148546E-4</v>
      </c>
      <c r="AC267" s="147">
        <f>G267-(AB$3+AB$4*Z267+AB$5*Z267^2)</f>
        <v>5.6233136826161767E-3</v>
      </c>
      <c r="AD267" s="115">
        <f>IF(G267&lt;&gt;"",G267-AH267,9999)</f>
        <v>-8.3968622686153363E-3</v>
      </c>
      <c r="AG267" s="115">
        <f>+(G267-AA267)^2*S267</f>
        <v>9.6128497045251837E-7</v>
      </c>
      <c r="AH267" s="16">
        <f>$AB$6*($AB$11/AI267*AJ267+$AB$12)</f>
        <v>4.6428622710446912E-3</v>
      </c>
      <c r="AI267" s="16">
        <f>1+$AB$7*COS(AL267)</f>
        <v>0.79448597786225061</v>
      </c>
      <c r="AJ267" s="16">
        <f>SIN(AL267+RADIANS($AB$9))</f>
        <v>0.17128120394247986</v>
      </c>
      <c r="AK267" s="16">
        <f>$AB$7*SIN(AL267)</f>
        <v>-0.42985797110496093</v>
      </c>
      <c r="AL267" s="16">
        <f>2*ATAN(AM267)</f>
        <v>-2.0167689111015568</v>
      </c>
      <c r="AM267" s="16">
        <f>SQRT((1+$AB$7)/(1-$AB$7))*TAN(AN267/2)</f>
        <v>-1.5865095287114652</v>
      </c>
      <c r="AN267" s="115">
        <f>$AU267+$AB$7*SIN(AO267)</f>
        <v>4.7692162886121716</v>
      </c>
      <c r="AO267" s="115">
        <f>$AU267+$AB$7*SIN(AP267)</f>
        <v>4.7692162900960069</v>
      </c>
      <c r="AP267" s="115">
        <f>$AU267+$AB$7*SIN(AQ267)</f>
        <v>4.7692163449282257</v>
      </c>
      <c r="AQ267" s="115">
        <f>$AU267+$AB$7*SIN(AR267)</f>
        <v>4.7692183711087299</v>
      </c>
      <c r="AR267" s="115">
        <f>$AU267+$AB$7*SIN(AS267)</f>
        <v>4.7692931927471545</v>
      </c>
      <c r="AS267" s="115">
        <f>$AU267+$AB$7*SIN(AT267)</f>
        <v>4.7719904943206561</v>
      </c>
      <c r="AT267" s="115">
        <f>$AU267+$AB$7*SIN(AU267)</f>
        <v>4.8344218658177232</v>
      </c>
      <c r="AU267" s="115">
        <f>RADIANS($AB$9)+$AB$18*(F267-AB$15)</f>
        <v>5.2449069146356315</v>
      </c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</row>
    <row r="268" spans="1:64" ht="12.95" customHeight="1">
      <c r="A268" s="45" t="s">
        <v>104</v>
      </c>
      <c r="B268" s="208" t="s">
        <v>92</v>
      </c>
      <c r="C268" s="212">
        <v>53982.446799999998</v>
      </c>
      <c r="D268" s="212">
        <v>2.9999999999999997E-4</v>
      </c>
      <c r="E268" s="28">
        <f>(C268-C$7)/C$8</f>
        <v>26024.973320225636</v>
      </c>
      <c r="F268" s="28">
        <f>ROUND(2*E268,0)/2</f>
        <v>26025</v>
      </c>
      <c r="G268" s="9">
        <f>C268-(C$7+C$8*F268)</f>
        <v>-1.0150000001885928E-2</v>
      </c>
      <c r="K268" s="2">
        <f>G268</f>
        <v>-1.0150000001885928E-2</v>
      </c>
      <c r="N268" s="2">
        <f ca="1">+C$11+C$12*F268</f>
        <v>-1.6324370529439053E-2</v>
      </c>
      <c r="O268" s="100">
        <f>D$11+D$12*F268+D$13*F268^2</f>
        <v>-9.2555820808312289E-3</v>
      </c>
      <c r="P268" s="15">
        <f>C268-15018.5</f>
        <v>38963.946799999998</v>
      </c>
      <c r="Q268" s="9">
        <f>SUM(H268,I268)</f>
        <v>0</v>
      </c>
      <c r="R268" s="2">
        <f>(O268-H268)^2</f>
        <v>8.5665799655004147E-5</v>
      </c>
      <c r="S268" s="24">
        <v>1</v>
      </c>
      <c r="T268" s="9">
        <f>S268*R268</f>
        <v>8.5665799655004147E-5</v>
      </c>
      <c r="Y268" s="137">
        <f>+C268-15018.5</f>
        <v>38963.946799999998</v>
      </c>
      <c r="Z268" s="16">
        <f>F268</f>
        <v>26025</v>
      </c>
      <c r="AA268" s="115">
        <f>AB$3+AB$4*Z268+AB$5*Z268^2+AH268</f>
        <v>-4.5491497673206876E-3</v>
      </c>
      <c r="AB268" s="115">
        <f>+G268-AA268</f>
        <v>-5.6008502345652406E-3</v>
      </c>
      <c r="AC268" s="147">
        <f>G268-(AB$3+AB$4*Z268+AB$5*Z268^2)</f>
        <v>-8.9441792105469931E-4</v>
      </c>
      <c r="AD268" s="115">
        <f>IF(G268&lt;&gt;"",G268-AH268,9999)</f>
        <v>-1.4856432315396469E-2</v>
      </c>
      <c r="AG268" s="115">
        <f>+(G268-AA268)^2*S268</f>
        <v>3.1369523350029509E-5</v>
      </c>
      <c r="AH268" s="16">
        <f>$AB$6*($AB$11/AI268*AJ268+$AB$12)</f>
        <v>4.7064323135105413E-3</v>
      </c>
      <c r="AI268" s="16">
        <f>1+$AB$7*COS(AL268)</f>
        <v>0.79827712208216206</v>
      </c>
      <c r="AJ268" s="16">
        <f>SIN(AL268+RADIANS($AB$9))</f>
        <v>0.17994552155374585</v>
      </c>
      <c r="AK268" s="16">
        <f>$AB$7*SIN(AL268)</f>
        <v>-0.43165005402785928</v>
      </c>
      <c r="AL268" s="16">
        <f>2*ATAN(AM268)</f>
        <v>-2.0079677864747159</v>
      </c>
      <c r="AM268" s="16">
        <f>SQRT((1+$AB$7)/(1-$AB$7))*TAN(AN268/2)</f>
        <v>-1.5711399004873423</v>
      </c>
      <c r="AN268" s="115">
        <f>$AU268+$AB$7*SIN(AO268)</f>
        <v>4.77893266574217</v>
      </c>
      <c r="AO268" s="115">
        <f>$AU268+$AB$7*SIN(AP268)</f>
        <v>4.7789326689433302</v>
      </c>
      <c r="AP268" s="115">
        <f>$AU268+$AB$7*SIN(AQ268)</f>
        <v>4.7789327699836237</v>
      </c>
      <c r="AQ268" s="115">
        <f>$AU268+$AB$7*SIN(AR268)</f>
        <v>4.7789359591048433</v>
      </c>
      <c r="AR268" s="115">
        <f>$AU268+$AB$7*SIN(AS268)</f>
        <v>4.7790365386053288</v>
      </c>
      <c r="AS268" s="115">
        <f>$AU268+$AB$7*SIN(AT268)</f>
        <v>4.7821343729472305</v>
      </c>
      <c r="AT268" s="115">
        <f>$AU268+$AB$7*SIN(AU268)</f>
        <v>4.8461524374701712</v>
      </c>
      <c r="AU268" s="115">
        <f>RADIANS($AB$9)+$AB$18*(F268-AB$15)</f>
        <v>5.2543379031982393</v>
      </c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</row>
    <row r="269" spans="1:64" ht="12.95" customHeight="1">
      <c r="A269" s="45" t="s">
        <v>104</v>
      </c>
      <c r="B269" s="208" t="s">
        <v>92</v>
      </c>
      <c r="C269" s="212">
        <v>53987.3992</v>
      </c>
      <c r="D269" s="212">
        <v>1E-4</v>
      </c>
      <c r="E269" s="28">
        <f>(C269-C$7)/C$8</f>
        <v>26037.990947276568</v>
      </c>
      <c r="F269" s="28">
        <f>ROUND(2*E269,0)/2</f>
        <v>26038</v>
      </c>
      <c r="G269" s="9">
        <f>C269-(C$7+C$8*F269)</f>
        <v>-3.444000001763925E-3</v>
      </c>
      <c r="K269" s="2">
        <f>G269</f>
        <v>-3.444000001763925E-3</v>
      </c>
      <c r="N269" s="2">
        <f ca="1">+C$11+C$12*F269</f>
        <v>-1.6270719904964578E-2</v>
      </c>
      <c r="O269" s="100">
        <f>D$11+D$12*F269+D$13*F269^2</f>
        <v>-9.2178199652626913E-3</v>
      </c>
      <c r="P269" s="15">
        <f>C269-15018.5</f>
        <v>38968.8992</v>
      </c>
      <c r="Q269" s="9">
        <f>SUM(H269,I269)</f>
        <v>0</v>
      </c>
      <c r="R269" s="2">
        <f>(O269-H269)^2</f>
        <v>8.4968204911995484E-5</v>
      </c>
      <c r="S269" s="24">
        <v>1</v>
      </c>
      <c r="T269" s="9">
        <f>S269*R269</f>
        <v>8.4968204911995484E-5</v>
      </c>
      <c r="Y269" s="137">
        <f>+C269-15018.5</f>
        <v>38968.8992</v>
      </c>
      <c r="Z269" s="16">
        <f>F269</f>
        <v>26038</v>
      </c>
      <c r="AA269" s="115">
        <f>AB$3+AB$4*Z269+AB$5*Z269^2+AH269</f>
        <v>-4.4917397690127829E-3</v>
      </c>
      <c r="AB269" s="115">
        <f>+G269-AA269</f>
        <v>1.047739767248858E-3</v>
      </c>
      <c r="AC269" s="147">
        <f>G269-(AB$3+AB$4*Z269+AB$5*Z269^2)</f>
        <v>5.7738199634987664E-3</v>
      </c>
      <c r="AD269" s="115">
        <f>IF(G269&lt;&gt;"",G269-AH269,9999)</f>
        <v>-8.1700801980138342E-3</v>
      </c>
      <c r="AG269" s="115">
        <f>+(G269-AA269)^2*S269</f>
        <v>1.0977586198746911E-6</v>
      </c>
      <c r="AH269" s="16">
        <f>$AB$6*($AB$11/AI269*AJ269+$AB$12)</f>
        <v>4.7260801962499084E-3</v>
      </c>
      <c r="AI269" s="16">
        <f>1+$AB$7*COS(AL269)</f>
        <v>0.79946112832178806</v>
      </c>
      <c r="AJ269" s="16">
        <f>SIN(AL269+RADIANS($AB$9))</f>
        <v>0.18264132068798944</v>
      </c>
      <c r="AK269" s="16">
        <f>$AB$7*SIN(AL269)</f>
        <v>-0.43220139930793666</v>
      </c>
      <c r="AL269" s="16">
        <f>2*ATAN(AM269)</f>
        <v>-2.0052265617105789</v>
      </c>
      <c r="AM269" s="16">
        <f>SQRT((1+$AB$7)/(1-$AB$7))*TAN(AN269/2)</f>
        <v>-1.5663961703388884</v>
      </c>
      <c r="AN269" s="115">
        <f>$AU269+$AB$7*SIN(AO269)</f>
        <v>4.7819495246744337</v>
      </c>
      <c r="AO269" s="115">
        <f>$AU269+$AB$7*SIN(AP269)</f>
        <v>4.7819495286527332</v>
      </c>
      <c r="AP269" s="115">
        <f>$AU269+$AB$7*SIN(AQ269)</f>
        <v>4.7819496487846012</v>
      </c>
      <c r="AQ269" s="115">
        <f>$AU269+$AB$7*SIN(AR269)</f>
        <v>4.7819532762832067</v>
      </c>
      <c r="AR269" s="115">
        <f>$AU269+$AB$7*SIN(AS269)</f>
        <v>4.7820627233227633</v>
      </c>
      <c r="AS269" s="115">
        <f>$AU269+$AB$7*SIN(AT269)</f>
        <v>4.78528779912165</v>
      </c>
      <c r="AT269" s="115">
        <f>$AU269+$AB$7*SIN(AU269)</f>
        <v>4.8497906960936286</v>
      </c>
      <c r="AU269" s="115">
        <f>RADIANS($AB$9)+$AB$18*(F269-AB$15)</f>
        <v>5.2572570187057135</v>
      </c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</row>
    <row r="270" spans="1:64" ht="12.95" customHeight="1">
      <c r="A270" s="45" t="s">
        <v>106</v>
      </c>
      <c r="B270" s="208" t="s">
        <v>92</v>
      </c>
      <c r="C270" s="31">
        <v>54026.3966</v>
      </c>
      <c r="D270" s="31">
        <v>1.5E-3</v>
      </c>
      <c r="E270" s="28">
        <f>(C270-C$7)/C$8</f>
        <v>26140.497531792309</v>
      </c>
      <c r="F270" s="28">
        <f>ROUND(2*E270,0)/2</f>
        <v>26140.5</v>
      </c>
      <c r="G270" s="9">
        <f>C270-(C$7+C$8*F270)</f>
        <v>-9.3899999774293974E-4</v>
      </c>
      <c r="J270" s="2">
        <f>G270</f>
        <v>-9.3899999774293974E-4</v>
      </c>
      <c r="N270" s="2">
        <f ca="1">+C$11+C$12*F270</f>
        <v>-1.584770536583896E-2</v>
      </c>
      <c r="O270" s="100">
        <f>D$11+D$12*F270+D$13*F270^2</f>
        <v>-8.9187011641216341E-3</v>
      </c>
      <c r="P270" s="15">
        <f>C270-15018.5</f>
        <v>39007.8966</v>
      </c>
      <c r="Q270" s="9">
        <f>SUM(H270,I270)</f>
        <v>0</v>
      </c>
      <c r="R270" s="2">
        <f>(O270-H270)^2</f>
        <v>7.9543230454904584E-5</v>
      </c>
      <c r="S270" s="24">
        <v>1</v>
      </c>
      <c r="T270" s="9">
        <f>S270*R270</f>
        <v>7.9543230454904584E-5</v>
      </c>
      <c r="Y270" s="137">
        <f>+C270-15018.5</f>
        <v>39007.8966</v>
      </c>
      <c r="Z270" s="16">
        <f>F270</f>
        <v>26140.5</v>
      </c>
      <c r="AA270" s="115">
        <f>AB$3+AB$4*Z270+AB$5*Z270^2+AH270</f>
        <v>-4.0382129911420974E-3</v>
      </c>
      <c r="AB270" s="115">
        <f>+G270-AA270</f>
        <v>3.0992129933991577E-3</v>
      </c>
      <c r="AC270" s="147">
        <f>G270-(AB$3+AB$4*Z270+AB$5*Z270^2)</f>
        <v>7.9797011663786943E-3</v>
      </c>
      <c r="AD270" s="115">
        <f>IF(G270&lt;&gt;"",G270-AH270,9999)</f>
        <v>-5.8194881707224764E-3</v>
      </c>
      <c r="AG270" s="115">
        <f>+(G270-AA270)^2*S270</f>
        <v>9.6051211784541682E-6</v>
      </c>
      <c r="AH270" s="16">
        <f>$AB$6*($AB$11/AI270*AJ270+$AB$12)</f>
        <v>4.8804881729795366E-3</v>
      </c>
      <c r="AI270" s="16">
        <f>1+$AB$7*COS(AL270)</f>
        <v>0.80897486105809868</v>
      </c>
      <c r="AJ270" s="16">
        <f>SIN(AL270+RADIANS($AB$9))</f>
        <v>0.20413010626161734</v>
      </c>
      <c r="AK270" s="16">
        <f>$AB$7*SIN(AL270)</f>
        <v>-0.43648973058931884</v>
      </c>
      <c r="AL270" s="16">
        <f>2*ATAN(AM270)</f>
        <v>-1.9833238345592723</v>
      </c>
      <c r="AM270" s="16">
        <f>SQRT((1+$AB$7)/(1-$AB$7))*TAN(AN270/2)</f>
        <v>-1.5292109691871951</v>
      </c>
      <c r="AN270" s="115">
        <f>$AU270+$AB$7*SIN(AO270)</f>
        <v>4.805894783952537</v>
      </c>
      <c r="AO270" s="115">
        <f>$AU270+$AB$7*SIN(AP270)</f>
        <v>4.8058948011573239</v>
      </c>
      <c r="AP270" s="115">
        <f>$AU270+$AB$7*SIN(AQ270)</f>
        <v>4.8058951878950804</v>
      </c>
      <c r="AQ270" s="115">
        <f>$AU270+$AB$7*SIN(AR270)</f>
        <v>4.8059038807582297</v>
      </c>
      <c r="AR270" s="115">
        <f>$AU270+$AB$7*SIN(AS270)</f>
        <v>4.806099061660988</v>
      </c>
      <c r="AS270" s="115">
        <f>$AU270+$AB$7*SIN(AT270)</f>
        <v>4.8103794509967059</v>
      </c>
      <c r="AT270" s="115">
        <f>$AU270+$AB$7*SIN(AU270)</f>
        <v>4.8785980814513774</v>
      </c>
      <c r="AU270" s="115">
        <f>RADIANS($AB$9)+$AB$18*(F270-AB$15)</f>
        <v>5.2802731217454122</v>
      </c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</row>
    <row r="271" spans="1:64" ht="12.95" customHeight="1">
      <c r="A271" s="206" t="s">
        <v>106</v>
      </c>
      <c r="B271" s="207" t="s">
        <v>92</v>
      </c>
      <c r="C271" s="206">
        <v>54026.3966</v>
      </c>
      <c r="D271" s="206">
        <v>1.5E-3</v>
      </c>
      <c r="E271" s="28">
        <f>(C271-C$7)/C$8</f>
        <v>26140.497531792309</v>
      </c>
      <c r="F271" s="28">
        <f>ROUND(2*E271,0)/2</f>
        <v>26140.5</v>
      </c>
      <c r="G271" s="9">
        <f>C271-(C$7+C$8*F271)</f>
        <v>-9.3899999774293974E-4</v>
      </c>
      <c r="J271" s="2">
        <f>G271</f>
        <v>-9.3899999774293974E-4</v>
      </c>
      <c r="N271" s="2">
        <f ca="1">+C$11+C$12*F271</f>
        <v>-1.584770536583896E-2</v>
      </c>
      <c r="O271" s="100">
        <f>D$11+D$12*F271+D$13*F271^2</f>
        <v>-8.9187011641216341E-3</v>
      </c>
      <c r="P271" s="15">
        <f>C271-15018.5</f>
        <v>39007.8966</v>
      </c>
      <c r="Q271" s="9">
        <f>SUM(H271,I271)</f>
        <v>0</v>
      </c>
      <c r="R271" s="2">
        <f>(O271-H271)^2</f>
        <v>7.9543230454904584E-5</v>
      </c>
      <c r="S271" s="24">
        <v>1</v>
      </c>
      <c r="T271" s="9">
        <f>S271*R271</f>
        <v>7.9543230454904584E-5</v>
      </c>
      <c r="Y271" s="137">
        <f>+C271-15018.5</f>
        <v>39007.8966</v>
      </c>
      <c r="Z271" s="16">
        <f>F271</f>
        <v>26140.5</v>
      </c>
      <c r="AA271" s="115">
        <f>AB$3+AB$4*Z271+AB$5*Z271^2+AH271</f>
        <v>-4.0382129911420974E-3</v>
      </c>
      <c r="AB271" s="115">
        <f>+G271-AA271</f>
        <v>3.0992129933991577E-3</v>
      </c>
      <c r="AC271" s="147">
        <f>G271-(AB$3+AB$4*Z271+AB$5*Z271^2)</f>
        <v>7.9797011663786943E-3</v>
      </c>
      <c r="AD271" s="115">
        <f>IF(G271&lt;&gt;"",G271-AH271,9999)</f>
        <v>-5.8194881707224764E-3</v>
      </c>
      <c r="AG271" s="115">
        <f>+(G271-AA271)^2*S271</f>
        <v>9.6051211784541682E-6</v>
      </c>
      <c r="AH271" s="16">
        <f>$AB$6*($AB$11/AI271*AJ271+$AB$12)</f>
        <v>4.8804881729795366E-3</v>
      </c>
      <c r="AI271" s="16">
        <f>1+$AB$7*COS(AL271)</f>
        <v>0.80897486105809868</v>
      </c>
      <c r="AJ271" s="16">
        <f>SIN(AL271+RADIANS($AB$9))</f>
        <v>0.20413010626161734</v>
      </c>
      <c r="AK271" s="16">
        <f>$AB$7*SIN(AL271)</f>
        <v>-0.43648973058931884</v>
      </c>
      <c r="AL271" s="16">
        <f>2*ATAN(AM271)</f>
        <v>-1.9833238345592723</v>
      </c>
      <c r="AM271" s="16">
        <f>SQRT((1+$AB$7)/(1-$AB$7))*TAN(AN271/2)</f>
        <v>-1.5292109691871951</v>
      </c>
      <c r="AN271" s="115">
        <f>$AU271+$AB$7*SIN(AO271)</f>
        <v>4.805894783952537</v>
      </c>
      <c r="AO271" s="115">
        <f>$AU271+$AB$7*SIN(AP271)</f>
        <v>4.8058948011573239</v>
      </c>
      <c r="AP271" s="115">
        <f>$AU271+$AB$7*SIN(AQ271)</f>
        <v>4.8058951878950804</v>
      </c>
      <c r="AQ271" s="115">
        <f>$AU271+$AB$7*SIN(AR271)</f>
        <v>4.8059038807582297</v>
      </c>
      <c r="AR271" s="115">
        <f>$AU271+$AB$7*SIN(AS271)</f>
        <v>4.806099061660988</v>
      </c>
      <c r="AS271" s="115">
        <f>$AU271+$AB$7*SIN(AT271)</f>
        <v>4.8103794509967059</v>
      </c>
      <c r="AT271" s="115">
        <f>$AU271+$AB$7*SIN(AU271)</f>
        <v>4.8785980814513774</v>
      </c>
      <c r="AU271" s="115">
        <f>RADIANS($AB$9)+$AB$18*(F271-AB$15)</f>
        <v>5.2802731217454122</v>
      </c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</row>
    <row r="272" spans="1:64" ht="12.95" customHeight="1">
      <c r="A272" s="45" t="s">
        <v>106</v>
      </c>
      <c r="B272" s="213" t="s">
        <v>95</v>
      </c>
      <c r="C272" s="31">
        <v>54026.5844</v>
      </c>
      <c r="D272" s="31">
        <v>4.0000000000000002E-4</v>
      </c>
      <c r="E272" s="28">
        <f>(C272-C$7)/C$8</f>
        <v>26140.991173331797</v>
      </c>
      <c r="F272" s="28">
        <f>ROUND(2*E272,0)/2</f>
        <v>26141</v>
      </c>
      <c r="G272" s="9">
        <f>C272-(C$7+C$8*F272)</f>
        <v>-3.3579999944777228E-3</v>
      </c>
      <c r="J272" s="2">
        <f>G272</f>
        <v>-3.3579999944777228E-3</v>
      </c>
      <c r="N272" s="2">
        <f ca="1">+C$11+C$12*F272</f>
        <v>-1.5845641880282257E-2</v>
      </c>
      <c r="O272" s="100">
        <f>D$11+D$12*F272+D$13*F272^2</f>
        <v>-8.9172360490106378E-3</v>
      </c>
      <c r="P272" s="15">
        <f>C272-15018.5</f>
        <v>39008.0844</v>
      </c>
      <c r="Q272" s="9">
        <f>SUM(H272,I272)</f>
        <v>0</v>
      </c>
      <c r="R272" s="2">
        <f>(O272-H272)^2</f>
        <v>7.9517098753774856E-5</v>
      </c>
      <c r="S272" s="24">
        <v>1</v>
      </c>
      <c r="T272" s="9">
        <f>S272*R272</f>
        <v>7.9517098753774856E-5</v>
      </c>
      <c r="Y272" s="137">
        <f>+C272-15018.5</f>
        <v>39008.0844</v>
      </c>
      <c r="Z272" s="16">
        <f>F272</f>
        <v>26141</v>
      </c>
      <c r="AA272" s="115">
        <f>AB$3+AB$4*Z272+AB$5*Z272^2+AH272</f>
        <v>-4.0359969917211228E-3</v>
      </c>
      <c r="AB272" s="115">
        <f>+G272-AA272</f>
        <v>6.7799699724339999E-4</v>
      </c>
      <c r="AC272" s="147">
        <f>G272-(AB$3+AB$4*Z272+AB$5*Z272^2)</f>
        <v>5.559236054532915E-3</v>
      </c>
      <c r="AD272" s="115">
        <f>IF(G272&lt;&gt;"",G272-AH272,9999)</f>
        <v>-8.2392390517672387E-3</v>
      </c>
      <c r="AG272" s="115">
        <f>+(G272-AA272)^2*S272</f>
        <v>4.5967992827106696E-7</v>
      </c>
      <c r="AH272" s="16">
        <f>$AB$6*($AB$11/AI272*AJ272+$AB$12)</f>
        <v>4.881239057289515E-3</v>
      </c>
      <c r="AI272" s="16">
        <f>1+$AB$7*COS(AL272)</f>
        <v>0.80902205650585257</v>
      </c>
      <c r="AJ272" s="16">
        <f>SIN(AL272+RADIANS($AB$9))</f>
        <v>0.20423595084924748</v>
      </c>
      <c r="AK272" s="16">
        <f>$AB$7*SIN(AL272)</f>
        <v>-0.43651038214051108</v>
      </c>
      <c r="AL272" s="16">
        <f>2*ATAN(AM272)</f>
        <v>-1.9832157121271681</v>
      </c>
      <c r="AM272" s="16">
        <f>SQRT((1+$AB$7)/(1-$AB$7))*TAN(AN272/2)</f>
        <v>-1.5290305014833541</v>
      </c>
      <c r="AN272" s="115">
        <f>$AU272+$AB$7*SIN(AO272)</f>
        <v>4.8060122883060785</v>
      </c>
      <c r="AO272" s="115">
        <f>$AU272+$AB$7*SIN(AP272)</f>
        <v>4.8060123056190118</v>
      </c>
      <c r="AP272" s="115">
        <f>$AU272+$AB$7*SIN(AQ272)</f>
        <v>4.8060126943007448</v>
      </c>
      <c r="AQ272" s="115">
        <f>$AU272+$AB$7*SIN(AR272)</f>
        <v>4.806021419925238</v>
      </c>
      <c r="AR272" s="115">
        <f>$AU272+$AB$7*SIN(AS272)</f>
        <v>4.8062170909442292</v>
      </c>
      <c r="AS272" s="115">
        <f>$AU272+$AB$7*SIN(AT272)</f>
        <v>4.8105028478412981</v>
      </c>
      <c r="AT272" s="115">
        <f>$AU272+$AB$7*SIN(AU272)</f>
        <v>4.8787391293159654</v>
      </c>
      <c r="AU272" s="115">
        <f>RADIANS($AB$9)+$AB$18*(F272-AB$15)</f>
        <v>5.2803853954187767</v>
      </c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</row>
    <row r="273" spans="1:64" ht="12.95" customHeight="1">
      <c r="A273" s="206" t="s">
        <v>106</v>
      </c>
      <c r="B273" s="207" t="s">
        <v>95</v>
      </c>
      <c r="C273" s="206">
        <v>54026.5844</v>
      </c>
      <c r="D273" s="206">
        <v>4.0000000000000002E-4</v>
      </c>
      <c r="E273" s="28">
        <f>(C273-C$7)/C$8</f>
        <v>26140.991173331797</v>
      </c>
      <c r="F273" s="28">
        <f>ROUND(2*E273,0)/2</f>
        <v>26141</v>
      </c>
      <c r="G273" s="9">
        <f>C273-(C$7+C$8*F273)</f>
        <v>-3.3579999944777228E-3</v>
      </c>
      <c r="J273" s="2">
        <f>G273</f>
        <v>-3.3579999944777228E-3</v>
      </c>
      <c r="N273" s="2">
        <f ca="1">+C$11+C$12*F273</f>
        <v>-1.5845641880282257E-2</v>
      </c>
      <c r="O273" s="100">
        <f>D$11+D$12*F273+D$13*F273^2</f>
        <v>-8.9172360490106378E-3</v>
      </c>
      <c r="P273" s="15">
        <f>C273-15018.5</f>
        <v>39008.0844</v>
      </c>
      <c r="Q273" s="9">
        <f>SUM(H273,I273)</f>
        <v>0</v>
      </c>
      <c r="R273" s="2">
        <f>(O273-H273)^2</f>
        <v>7.9517098753774856E-5</v>
      </c>
      <c r="S273" s="24">
        <v>1</v>
      </c>
      <c r="T273" s="9">
        <f>S273*R273</f>
        <v>7.9517098753774856E-5</v>
      </c>
      <c r="Y273" s="137">
        <f>+C273-15018.5</f>
        <v>39008.0844</v>
      </c>
      <c r="Z273" s="16">
        <f>F273</f>
        <v>26141</v>
      </c>
      <c r="AA273" s="115">
        <f>AB$3+AB$4*Z273+AB$5*Z273^2+AH273</f>
        <v>-4.0359969917211228E-3</v>
      </c>
      <c r="AB273" s="115">
        <f>+G273-AA273</f>
        <v>6.7799699724339999E-4</v>
      </c>
      <c r="AC273" s="147">
        <f>G273-(AB$3+AB$4*Z273+AB$5*Z273^2)</f>
        <v>5.559236054532915E-3</v>
      </c>
      <c r="AD273" s="115">
        <f>IF(G273&lt;&gt;"",G273-AH273,9999)</f>
        <v>-8.2392390517672387E-3</v>
      </c>
      <c r="AG273" s="115">
        <f>+(G273-AA273)^2*S273</f>
        <v>4.5967992827106696E-7</v>
      </c>
      <c r="AH273" s="16">
        <f>$AB$6*($AB$11/AI273*AJ273+$AB$12)</f>
        <v>4.881239057289515E-3</v>
      </c>
      <c r="AI273" s="16">
        <f>1+$AB$7*COS(AL273)</f>
        <v>0.80902205650585257</v>
      </c>
      <c r="AJ273" s="16">
        <f>SIN(AL273+RADIANS($AB$9))</f>
        <v>0.20423595084924748</v>
      </c>
      <c r="AK273" s="16">
        <f>$AB$7*SIN(AL273)</f>
        <v>-0.43651038214051108</v>
      </c>
      <c r="AL273" s="16">
        <f>2*ATAN(AM273)</f>
        <v>-1.9832157121271681</v>
      </c>
      <c r="AM273" s="16">
        <f>SQRT((1+$AB$7)/(1-$AB$7))*TAN(AN273/2)</f>
        <v>-1.5290305014833541</v>
      </c>
      <c r="AN273" s="115">
        <f>$AU273+$AB$7*SIN(AO273)</f>
        <v>4.8060122883060785</v>
      </c>
      <c r="AO273" s="115">
        <f>$AU273+$AB$7*SIN(AP273)</f>
        <v>4.8060123056190118</v>
      </c>
      <c r="AP273" s="115">
        <f>$AU273+$AB$7*SIN(AQ273)</f>
        <v>4.8060126943007448</v>
      </c>
      <c r="AQ273" s="115">
        <f>$AU273+$AB$7*SIN(AR273)</f>
        <v>4.806021419925238</v>
      </c>
      <c r="AR273" s="115">
        <f>$AU273+$AB$7*SIN(AS273)</f>
        <v>4.8062170909442292</v>
      </c>
      <c r="AS273" s="115">
        <f>$AU273+$AB$7*SIN(AT273)</f>
        <v>4.8105028478412981</v>
      </c>
      <c r="AT273" s="115">
        <f>$AU273+$AB$7*SIN(AU273)</f>
        <v>4.8787391293159654</v>
      </c>
      <c r="AU273" s="115">
        <f>RADIANS($AB$9)+$AB$18*(F273-AB$15)</f>
        <v>5.2803853954187767</v>
      </c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</row>
    <row r="274" spans="1:64" ht="12.95" customHeight="1">
      <c r="A274" s="206" t="s">
        <v>113</v>
      </c>
      <c r="B274" s="207" t="s">
        <v>95</v>
      </c>
      <c r="C274" s="206">
        <v>54296.509700000002</v>
      </c>
      <c r="D274" s="206">
        <v>2.0000000000000001E-4</v>
      </c>
      <c r="E274" s="28">
        <f>(C274-C$7)/C$8</f>
        <v>26850.503104316616</v>
      </c>
      <c r="F274" s="28">
        <f>ROUND(2*E274,0)/2</f>
        <v>26850.5</v>
      </c>
      <c r="G274" s="9">
        <f>C274-(C$7+C$8*F274)</f>
        <v>1.1810000069090165E-3</v>
      </c>
      <c r="J274" s="2">
        <f>G274</f>
        <v>1.1810000069090165E-3</v>
      </c>
      <c r="N274" s="2">
        <f ca="1">+C$11+C$12*F274</f>
        <v>-1.291755587531028E-2</v>
      </c>
      <c r="O274" s="100">
        <f>D$11+D$12*F274+D$13*F274^2</f>
        <v>-6.7795586731861507E-3</v>
      </c>
      <c r="P274" s="15">
        <f>C274-15018.5</f>
        <v>39278.009700000002</v>
      </c>
      <c r="Q274" s="9">
        <f>SUM(H274,I274)</f>
        <v>0</v>
      </c>
      <c r="R274" s="2">
        <f>(O274-H274)^2</f>
        <v>4.5962415803173561E-5</v>
      </c>
      <c r="S274" s="24">
        <v>1</v>
      </c>
      <c r="T274" s="9">
        <f>S274*R274</f>
        <v>4.5962415803173561E-5</v>
      </c>
      <c r="Y274" s="137">
        <f>+C274-15018.5</f>
        <v>39278.009700000002</v>
      </c>
      <c r="Z274" s="16">
        <f>F274</f>
        <v>26850.5</v>
      </c>
      <c r="AA274" s="115">
        <f>AB$3+AB$4*Z274+AB$5*Z274^2+AH274</f>
        <v>-8.6457949043109317E-4</v>
      </c>
      <c r="AB274" s="115">
        <f>+G274-AA274</f>
        <v>2.0455794973401097E-3</v>
      </c>
      <c r="AC274" s="147">
        <f>G274-(AB$3+AB$4*Z274+AB$5*Z274^2)</f>
        <v>7.9605586800951672E-3</v>
      </c>
      <c r="AD274" s="115">
        <f>IF(G274&lt;&gt;"",G274-AH274,9999)</f>
        <v>-4.733979175846041E-3</v>
      </c>
      <c r="AG274" s="115">
        <f>+(G274-AA274)^2*S274</f>
        <v>4.1843954799382155E-6</v>
      </c>
      <c r="AH274" s="16">
        <f>$AB$6*($AB$11/AI274*AJ274+$AB$12)</f>
        <v>5.9149791827550575E-3</v>
      </c>
      <c r="AI274" s="16">
        <f>1+$AB$7*COS(AL274)</f>
        <v>0.88452015776127224</v>
      </c>
      <c r="AJ274" s="16">
        <f>SIN(AL274+RADIANS($AB$9))</f>
        <v>0.36468450253060875</v>
      </c>
      <c r="AK274" s="16">
        <f>$AB$7*SIN(AL274)</f>
        <v>-0.46225349609735494</v>
      </c>
      <c r="AL274" s="16">
        <f>2*ATAN(AM274)</f>
        <v>-1.8156049068526805</v>
      </c>
      <c r="AM274" s="16">
        <f>SQRT((1+$AB$7)/(1-$AB$7))*TAN(AN274/2)</f>
        <v>-1.2805518881936337</v>
      </c>
      <c r="AN274" s="115">
        <f>$AU274+$AB$7*SIN(AO274)</f>
        <v>4.9802309620414764</v>
      </c>
      <c r="AO274" s="115">
        <f>$AU274+$AB$7*SIN(AP274)</f>
        <v>4.9802344975595494</v>
      </c>
      <c r="AP274" s="115">
        <f>$AU274+$AB$7*SIN(AQ274)</f>
        <v>4.9802625341733959</v>
      </c>
      <c r="AQ274" s="115">
        <f>$AU274+$AB$7*SIN(AR274)</f>
        <v>4.9804847628497129</v>
      </c>
      <c r="AR274" s="115">
        <f>$AU274+$AB$7*SIN(AS274)</f>
        <v>4.9822399118499243</v>
      </c>
      <c r="AS274" s="115">
        <f>$AU274+$AB$7*SIN(AT274)</f>
        <v>4.9957294616713401</v>
      </c>
      <c r="AT274" s="115">
        <f>$AU274+$AB$7*SIN(AU274)</f>
        <v>5.0838035800469186</v>
      </c>
      <c r="AU274" s="115">
        <f>RADIANS($AB$9)+$AB$18*(F274-AB$15)</f>
        <v>5.4397017379228396</v>
      </c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</row>
    <row r="275" spans="1:64" ht="12.95" customHeight="1">
      <c r="A275" s="206" t="s">
        <v>114</v>
      </c>
      <c r="B275" s="207" t="s">
        <v>92</v>
      </c>
      <c r="C275" s="206">
        <v>54300.503499999999</v>
      </c>
      <c r="D275" s="206">
        <v>2.0000000000000001E-4</v>
      </c>
      <c r="E275" s="28">
        <f>(C275-C$7)/C$8</f>
        <v>26861.001004105798</v>
      </c>
      <c r="F275" s="28">
        <f>ROUND(2*E275,0)/2</f>
        <v>26861</v>
      </c>
      <c r="G275" s="9">
        <f>C275-(C$7+C$8*F275)</f>
        <v>3.820000056293793E-4</v>
      </c>
      <c r="K275" s="2">
        <f>G275</f>
        <v>3.820000056293793E-4</v>
      </c>
      <c r="N275" s="2">
        <f ca="1">+C$11+C$12*F275</f>
        <v>-1.2874222678619374E-2</v>
      </c>
      <c r="O275" s="100">
        <f>D$11+D$12*F275+D$13*F275^2</f>
        <v>-6.747042224727634E-3</v>
      </c>
      <c r="P275" s="15">
        <f>C275-15018.5</f>
        <v>39282.003499999999</v>
      </c>
      <c r="Q275" s="9">
        <f>SUM(H275,I275)</f>
        <v>0</v>
      </c>
      <c r="R275" s="2">
        <f>(O275-H275)^2</f>
        <v>4.5522578782257624E-5</v>
      </c>
      <c r="S275" s="24">
        <v>1</v>
      </c>
      <c r="T275" s="9">
        <f>S275*R275</f>
        <v>4.5522578782257624E-5</v>
      </c>
      <c r="Y275" s="137">
        <f>+C275-15018.5</f>
        <v>39282.003499999999</v>
      </c>
      <c r="Z275" s="16">
        <f>F275</f>
        <v>26861</v>
      </c>
      <c r="AA275" s="115">
        <f>AB$3+AB$4*Z275+AB$5*Z275^2+AH275</f>
        <v>-8.1737790943535622E-4</v>
      </c>
      <c r="AB275" s="115">
        <f>+G275-AA275</f>
        <v>1.1993779150647355E-3</v>
      </c>
      <c r="AC275" s="147">
        <f>G275-(AB$3+AB$4*Z275+AB$5*Z275^2)</f>
        <v>7.1290422303570133E-3</v>
      </c>
      <c r="AD275" s="115">
        <f>IF(G275&lt;&gt;"",G275-AH275,9999)</f>
        <v>-5.5476643096628985E-3</v>
      </c>
      <c r="AG275" s="115">
        <f>+(G275-AA275)^2*S275</f>
        <v>1.438507383145032E-6</v>
      </c>
      <c r="AH275" s="16">
        <f>$AB$6*($AB$11/AI275*AJ275+$AB$12)</f>
        <v>5.9296643152922778E-3</v>
      </c>
      <c r="AI275" s="16">
        <f>1+$AB$7*COS(AL275)</f>
        <v>0.88577706719987903</v>
      </c>
      <c r="AJ275" s="16">
        <f>SIN(AL275+RADIANS($AB$9))</f>
        <v>0.36721412653237084</v>
      </c>
      <c r="AK275" s="16">
        <f>$AB$7*SIN(AL275)</f>
        <v>-0.46256568208228316</v>
      </c>
      <c r="AL275" s="16">
        <f>2*ATAN(AM275)</f>
        <v>-1.8128867351400317</v>
      </c>
      <c r="AM275" s="16">
        <f>SQRT((1+$AB$7)/(1-$AB$7))*TAN(AN275/2)</f>
        <v>-1.276970386462644</v>
      </c>
      <c r="AN275" s="115">
        <f>$AU275+$AB$7*SIN(AO275)</f>
        <v>4.9829308556372602</v>
      </c>
      <c r="AO275" s="115">
        <f>$AU275+$AB$7*SIN(AP275)</f>
        <v>4.9829345741785964</v>
      </c>
      <c r="AP275" s="115">
        <f>$AU275+$AB$7*SIN(AQ275)</f>
        <v>4.9829637749338236</v>
      </c>
      <c r="AQ275" s="115">
        <f>$AU275+$AB$7*SIN(AR275)</f>
        <v>4.9831929742425451</v>
      </c>
      <c r="AR275" s="115">
        <f>$AU275+$AB$7*SIN(AS275)</f>
        <v>4.9849854516526309</v>
      </c>
      <c r="AS275" s="115">
        <f>$AU275+$AB$7*SIN(AT275)</f>
        <v>4.9986263844046315</v>
      </c>
      <c r="AT275" s="115">
        <f>$AU275+$AB$7*SIN(AU275)</f>
        <v>5.0869092059051271</v>
      </c>
      <c r="AU275" s="115">
        <f>RADIANS($AB$9)+$AB$18*(F275-AB$15)</f>
        <v>5.442059485063492</v>
      </c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</row>
    <row r="276" spans="1:64" ht="12.95" customHeight="1">
      <c r="A276" s="52" t="s">
        <v>961</v>
      </c>
      <c r="B276" s="52" t="s">
        <v>92</v>
      </c>
      <c r="C276" s="65">
        <v>54338.160499999998</v>
      </c>
      <c r="D276" s="65" t="s">
        <v>127</v>
      </c>
      <c r="E276" s="28">
        <f>(C276-C$7)/C$8</f>
        <v>26959.984281275796</v>
      </c>
      <c r="F276" s="28">
        <f>ROUND(2*E276,0)/2</f>
        <v>26960</v>
      </c>
      <c r="G276" s="9">
        <f>C276-(C$7+C$8*F276)</f>
        <v>-5.9800000017276034E-3</v>
      </c>
      <c r="K276" s="2">
        <f>G276</f>
        <v>-5.9800000017276034E-3</v>
      </c>
      <c r="N276" s="2">
        <f ca="1">+C$11+C$12*F276</f>
        <v>-1.2465652538390729E-2</v>
      </c>
      <c r="O276" s="100">
        <f>D$11+D$12*F276+D$13*F276^2</f>
        <v>-6.4391958057991305E-3</v>
      </c>
      <c r="P276" s="15">
        <f>C276-15018.5</f>
        <v>39319.660499999998</v>
      </c>
      <c r="Q276" s="9">
        <f>SUM(H276,I276)</f>
        <v>0</v>
      </c>
      <c r="R276" s="2">
        <f>(O276-H276)^2</f>
        <v>4.1463242625421116E-5</v>
      </c>
      <c r="S276" s="24">
        <v>1</v>
      </c>
      <c r="T276" s="9">
        <f>S276*R276</f>
        <v>4.1463242625421116E-5</v>
      </c>
      <c r="Y276" s="137">
        <f>+C276-15018.5</f>
        <v>39319.660499999998</v>
      </c>
      <c r="Z276" s="16">
        <f>F276</f>
        <v>26960</v>
      </c>
      <c r="AA276" s="115">
        <f>AB$3+AB$4*Z276+AB$5*Z276^2+AH276</f>
        <v>-3.7220439314271467E-4</v>
      </c>
      <c r="AB276" s="115">
        <f>+G276-AA276</f>
        <v>-5.6077956085848887E-3</v>
      </c>
      <c r="AC276" s="147">
        <f>G276-(AB$3+AB$4*Z276+AB$5*Z276^2)</f>
        <v>4.5919580407152716E-4</v>
      </c>
      <c r="AD276" s="115">
        <f>IF(G276&lt;&gt;"",G276-AH276,9999)</f>
        <v>-1.204699141438402E-2</v>
      </c>
      <c r="AG276" s="115">
        <f>+(G276-AA276)^2*S276</f>
        <v>3.1447371587663965E-5</v>
      </c>
      <c r="AH276" s="16">
        <f>$AB$6*($AB$11/AI276*AJ276+$AB$12)</f>
        <v>6.0669914126564159E-3</v>
      </c>
      <c r="AI276" s="16">
        <f>1+$AB$7*COS(AL276)</f>
        <v>0.89784771548373743</v>
      </c>
      <c r="AJ276" s="16">
        <f>SIN(AL276+RADIANS($AB$9))</f>
        <v>0.39128406775864216</v>
      </c>
      <c r="AK276" s="16">
        <f>$AB$7*SIN(AL276)</f>
        <v>-0.46538027395434084</v>
      </c>
      <c r="AL276" s="16">
        <f>2*ATAN(AM276)</f>
        <v>-1.7868723590534894</v>
      </c>
      <c r="AM276" s="16">
        <f>SQRT((1+$AB$7)/(1-$AB$7))*TAN(AN276/2)</f>
        <v>-1.2433101743067858</v>
      </c>
      <c r="AN276" s="115">
        <f>$AU276+$AB$7*SIN(AO276)</f>
        <v>5.0085777840347285</v>
      </c>
      <c r="AO276" s="115">
        <f>$AU276+$AB$7*SIN(AP276)</f>
        <v>5.008583639316595</v>
      </c>
      <c r="AP276" s="115">
        <f>$AU276+$AB$7*SIN(AQ276)</f>
        <v>5.0086257394323495</v>
      </c>
      <c r="AQ276" s="115">
        <f>$AU276+$AB$7*SIN(AR276)</f>
        <v>5.0089282730512972</v>
      </c>
      <c r="AR276" s="115">
        <f>$AU276+$AB$7*SIN(AS276)</f>
        <v>5.0110935485940944</v>
      </c>
      <c r="AS276" s="115">
        <f>$AU276+$AB$7*SIN(AT276)</f>
        <v>5.026167822203246</v>
      </c>
      <c r="AT276" s="115">
        <f>$AU276+$AB$7*SIN(AU276)</f>
        <v>5.1162873041049188</v>
      </c>
      <c r="AU276" s="115">
        <f>RADIANS($AB$9)+$AB$18*(F276-AB$15)</f>
        <v>5.4642896723896399</v>
      </c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</row>
    <row r="277" spans="1:64" ht="12.95" customHeight="1">
      <c r="A277" s="52" t="s">
        <v>966</v>
      </c>
      <c r="B277" s="52" t="s">
        <v>95</v>
      </c>
      <c r="C277" s="65">
        <v>54360.421199999997</v>
      </c>
      <c r="D277" s="65" t="s">
        <v>127</v>
      </c>
      <c r="E277" s="28">
        <f>(C277-C$7)/C$8</f>
        <v>27018.497626420074</v>
      </c>
      <c r="F277" s="28">
        <f>ROUND(2*E277,0)/2</f>
        <v>27018.5</v>
      </c>
      <c r="G277" s="9">
        <f>C277-(C$7+C$8*F277)</f>
        <v>-9.0300000010756776E-4</v>
      </c>
      <c r="K277" s="2">
        <f>G277</f>
        <v>-9.0300000010756776E-4</v>
      </c>
      <c r="N277" s="2">
        <f ca="1">+C$11+C$12*F277</f>
        <v>-1.2224224728255614E-2</v>
      </c>
      <c r="O277" s="100">
        <f>D$11+D$12*F277+D$13*F277^2</f>
        <v>-6.2562132891493955E-3</v>
      </c>
      <c r="P277" s="15">
        <f>C277-15018.5</f>
        <v>39341.921199999997</v>
      </c>
      <c r="Q277" s="9">
        <f>SUM(H277,I277)</f>
        <v>0</v>
      </c>
      <c r="R277" s="2">
        <f>(O277-H277)^2</f>
        <v>3.9140204719329496E-5</v>
      </c>
      <c r="S277" s="24">
        <v>1</v>
      </c>
      <c r="T277" s="9">
        <f>S277*R277</f>
        <v>3.9140204719329496E-5</v>
      </c>
      <c r="Y277" s="137">
        <f>+C277-15018.5</f>
        <v>39341.921199999997</v>
      </c>
      <c r="Z277" s="16">
        <f>F277</f>
        <v>27018.5</v>
      </c>
      <c r="AA277" s="115">
        <f>AB$3+AB$4*Z277+AB$5*Z277^2+AH277</f>
        <v>-1.0908733980838966E-4</v>
      </c>
      <c r="AB277" s="115">
        <f>+G277-AA277</f>
        <v>-7.939126602991781E-4</v>
      </c>
      <c r="AC277" s="147">
        <f>G277-(AB$3+AB$4*Z277+AB$5*Z277^2)</f>
        <v>5.3532132890418277E-3</v>
      </c>
      <c r="AD277" s="115">
        <f>IF(G277&lt;&gt;"",G277-AH277,9999)</f>
        <v>-7.0501259494485735E-3</v>
      </c>
      <c r="AG277" s="115">
        <f>+(G277-AA277)^2*S277</f>
        <v>6.3029731218331817E-7</v>
      </c>
      <c r="AH277" s="16">
        <f>$AB$6*($AB$11/AI277*AJ277+$AB$12)</f>
        <v>6.1471259493410058E-3</v>
      </c>
      <c r="AI277" s="16">
        <f>1+$AB$7*COS(AL277)</f>
        <v>0.90517064930233615</v>
      </c>
      <c r="AJ277" s="16">
        <f>SIN(AL277+RADIANS($AB$9))</f>
        <v>0.4056916605553284</v>
      </c>
      <c r="AK277" s="16">
        <f>$AB$7*SIN(AL277)</f>
        <v>-0.46692749208412254</v>
      </c>
      <c r="AL277" s="16">
        <f>2*ATAN(AM277)</f>
        <v>-1.7711634193788064</v>
      </c>
      <c r="AM277" s="16">
        <f>SQRT((1+$AB$7)/(1-$AB$7))*TAN(AN277/2)</f>
        <v>-1.2235070870652183</v>
      </c>
      <c r="AN277" s="115">
        <f>$AU277+$AB$7*SIN(AO277)</f>
        <v>5.0238980366520236</v>
      </c>
      <c r="AO277" s="115">
        <f>$AU277+$AB$7*SIN(AP277)</f>
        <v>5.0239055638858492</v>
      </c>
      <c r="AP277" s="115">
        <f>$AU277+$AB$7*SIN(AQ277)</f>
        <v>5.0239571033982724</v>
      </c>
      <c r="AQ277" s="115">
        <f>$AU277+$AB$7*SIN(AR277)</f>
        <v>5.0243097768237934</v>
      </c>
      <c r="AR277" s="115">
        <f>$AU277+$AB$7*SIN(AS277)</f>
        <v>5.026712771182325</v>
      </c>
      <c r="AS277" s="115">
        <f>$AU277+$AB$7*SIN(AT277)</f>
        <v>5.0426361347106194</v>
      </c>
      <c r="AT277" s="115">
        <f>$AU277+$AB$7*SIN(AU277)</f>
        <v>5.1337281519659719</v>
      </c>
      <c r="AU277" s="115">
        <f>RADIANS($AB$9)+$AB$18*(F277-AB$15)</f>
        <v>5.4774256921732736</v>
      </c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</row>
    <row r="278" spans="1:64" ht="12.95" customHeight="1">
      <c r="A278" s="52" t="s">
        <v>966</v>
      </c>
      <c r="B278" s="52" t="s">
        <v>92</v>
      </c>
      <c r="C278" s="65">
        <v>54360.612300000001</v>
      </c>
      <c r="D278" s="65" t="s">
        <v>127</v>
      </c>
      <c r="E278" s="28">
        <f>(C278-C$7)/C$8</f>
        <v>27018.999942171926</v>
      </c>
      <c r="F278" s="28">
        <f>ROUND(2*E278,0)/2</f>
        <v>27019</v>
      </c>
      <c r="G278" s="9">
        <f>C278-(C$7+C$8*F278)</f>
        <v>-2.2000000171829015E-5</v>
      </c>
      <c r="K278" s="2">
        <f>G278</f>
        <v>-2.2000000171829015E-5</v>
      </c>
      <c r="N278" s="2">
        <f ca="1">+C$11+C$12*F278</f>
        <v>-1.2222161242698898E-2</v>
      </c>
      <c r="O278" s="100">
        <f>D$11+D$12*F278+D$13*F278^2</f>
        <v>-6.2546458996907417E-3</v>
      </c>
      <c r="P278" s="15">
        <f>C278-15018.5</f>
        <v>39342.112300000001</v>
      </c>
      <c r="Q278" s="9">
        <f>SUM(H278,I278)</f>
        <v>0</v>
      </c>
      <c r="R278" s="2">
        <f>(O278-H278)^2</f>
        <v>3.9120595330518205E-5</v>
      </c>
      <c r="S278" s="24">
        <v>1</v>
      </c>
      <c r="T278" s="9">
        <f>S278*R278</f>
        <v>3.9120595330518205E-5</v>
      </c>
      <c r="Y278" s="137">
        <f>+C278-15018.5</f>
        <v>39342.112300000001</v>
      </c>
      <c r="Z278" s="16">
        <f>F278</f>
        <v>27019</v>
      </c>
      <c r="AA278" s="115">
        <f>AB$3+AB$4*Z278+AB$5*Z278^2+AH278</f>
        <v>-1.0683844043274035E-4</v>
      </c>
      <c r="AB278" s="115">
        <f>+G278-AA278</f>
        <v>8.4838440260911335E-5</v>
      </c>
      <c r="AC278" s="147">
        <f>G278-(AB$3+AB$4*Z278+AB$5*Z278^2)</f>
        <v>6.2326458995189127E-3</v>
      </c>
      <c r="AD278" s="115">
        <f>IF(G278&lt;&gt;"",G278-AH278,9999)</f>
        <v>-6.1698074594298304E-3</v>
      </c>
      <c r="AG278" s="115">
        <f>+(G278-AA278)^2*S278</f>
        <v>7.197560945904221E-9</v>
      </c>
      <c r="AH278" s="16">
        <f>$AB$6*($AB$11/AI278*AJ278+$AB$12)</f>
        <v>6.1478074592580013E-3</v>
      </c>
      <c r="AI278" s="16">
        <f>1+$AB$7*COS(AL278)</f>
        <v>0.90523385812837931</v>
      </c>
      <c r="AJ278" s="16">
        <f>SIN(AL278+RADIANS($AB$9))</f>
        <v>0.40581538633748077</v>
      </c>
      <c r="AK278" s="16">
        <f>$AB$7*SIN(AL278)</f>
        <v>-0.46694032485155601</v>
      </c>
      <c r="AL278" s="16">
        <f>2*ATAN(AM278)</f>
        <v>-1.7710280494157338</v>
      </c>
      <c r="AM278" s="16">
        <f>SQRT((1+$AB$7)/(1-$AB$7))*TAN(AN278/2)</f>
        <v>-1.2233380937190776</v>
      </c>
      <c r="AN278" s="115">
        <f>$AU278+$AB$7*SIN(AO278)</f>
        <v>5.0240295175100389</v>
      </c>
      <c r="AO278" s="115">
        <f>$AU278+$AB$7*SIN(AP278)</f>
        <v>5.0240370605386602</v>
      </c>
      <c r="AP278" s="115">
        <f>$AU278+$AB$7*SIN(AQ278)</f>
        <v>5.0240886871115684</v>
      </c>
      <c r="AQ278" s="115">
        <f>$AU278+$AB$7*SIN(AR278)</f>
        <v>5.0244418118386216</v>
      </c>
      <c r="AR278" s="115">
        <f>$AU278+$AB$7*SIN(AS278)</f>
        <v>5.0268468926890844</v>
      </c>
      <c r="AS278" s="115">
        <f>$AU278+$AB$7*SIN(AT278)</f>
        <v>5.0427775110358874</v>
      </c>
      <c r="AT278" s="115">
        <f>$AU278+$AB$7*SIN(AU278)</f>
        <v>5.1338774757172452</v>
      </c>
      <c r="AU278" s="115">
        <f>RADIANS($AB$9)+$AB$18*(F278-AB$15)</f>
        <v>5.4775379658466381</v>
      </c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</row>
    <row r="279" spans="1:64" ht="12.95" customHeight="1">
      <c r="A279" s="206" t="s">
        <v>114</v>
      </c>
      <c r="B279" s="207" t="s">
        <v>92</v>
      </c>
      <c r="C279" s="206">
        <v>54434.416700000002</v>
      </c>
      <c r="D279" s="206">
        <v>2.0000000000000001E-4</v>
      </c>
      <c r="E279" s="28">
        <f>(C279-C$7)/C$8</f>
        <v>27212.998438641789</v>
      </c>
      <c r="F279" s="28">
        <f>ROUND(2*E279,0)/2</f>
        <v>27213</v>
      </c>
      <c r="G279" s="9">
        <f>C279-(C$7+C$8*F279)</f>
        <v>-5.9399999736342579E-4</v>
      </c>
      <c r="K279" s="2">
        <f>G279</f>
        <v>-5.9399999736342579E-4</v>
      </c>
      <c r="N279" s="2">
        <f ca="1">+C$11+C$12*F279</f>
        <v>-1.1421528846695297E-2</v>
      </c>
      <c r="O279" s="100">
        <f>D$11+D$12*F279+D$13*F279^2</f>
        <v>-5.6421034389819574E-3</v>
      </c>
      <c r="P279" s="15">
        <f>C279-15018.5</f>
        <v>39415.916700000002</v>
      </c>
      <c r="Q279" s="9">
        <f>SUM(H279,I279)</f>
        <v>0</v>
      </c>
      <c r="R279" s="2">
        <f>(O279-H279)^2</f>
        <v>3.1833331216172028E-5</v>
      </c>
      <c r="S279" s="24">
        <v>1</v>
      </c>
      <c r="T279" s="9">
        <f>S279*R279</f>
        <v>3.1833331216172028E-5</v>
      </c>
      <c r="Y279" s="137">
        <f>+C279-15018.5</f>
        <v>39415.916700000002</v>
      </c>
      <c r="Z279" s="16">
        <f>F279</f>
        <v>27213</v>
      </c>
      <c r="AA279" s="115">
        <f>AB$3+AB$4*Z279+AB$5*Z279^2+AH279</f>
        <v>7.654413181433211E-4</v>
      </c>
      <c r="AB279" s="115">
        <f>+G279-AA279</f>
        <v>-1.3594413155067469E-3</v>
      </c>
      <c r="AC279" s="147">
        <f>G279-(AB$3+AB$4*Z279+AB$5*Z279^2)</f>
        <v>5.0481034416185316E-3</v>
      </c>
      <c r="AD279" s="115">
        <f>IF(G279&lt;&gt;"",G279-AH279,9999)</f>
        <v>-7.0015447544887043E-3</v>
      </c>
      <c r="AG279" s="115">
        <f>+(G279-AA279)^2*S279</f>
        <v>1.8480806903067146E-6</v>
      </c>
      <c r="AH279" s="16">
        <f>$AB$6*($AB$11/AI279*AJ279+$AB$12)</f>
        <v>6.4075447571252785E-3</v>
      </c>
      <c r="AI279" s="16">
        <f>1+$AB$7*COS(AL279)</f>
        <v>0.93057256205113814</v>
      </c>
      <c r="AJ279" s="16">
        <f>SIN(AL279+RADIANS($AB$9))</f>
        <v>0.45454974574960055</v>
      </c>
      <c r="AK279" s="16">
        <f>$AB$7*SIN(AL279)</f>
        <v>-0.47137428809552795</v>
      </c>
      <c r="AL279" s="16">
        <f>2*ATAN(AM279)</f>
        <v>-1.7170322000162073</v>
      </c>
      <c r="AM279" s="16">
        <f>SQRT((1+$AB$7)/(1-$AB$7))*TAN(AN279/2)</f>
        <v>-1.1580758576528087</v>
      </c>
      <c r="AN279" s="115">
        <f>$AU279+$AB$7*SIN(AO279)</f>
        <v>5.0757528333855602</v>
      </c>
      <c r="AO279" s="115">
        <f>$AU279+$AB$7*SIN(AP279)</f>
        <v>5.0757688845792508</v>
      </c>
      <c r="AP279" s="115">
        <f>$AU279+$AB$7*SIN(AQ279)</f>
        <v>5.0758636535708863</v>
      </c>
      <c r="AQ279" s="115">
        <f>$AU279+$AB$7*SIN(AR279)</f>
        <v>5.0764227053946716</v>
      </c>
      <c r="AR279" s="115">
        <f>$AU279+$AB$7*SIN(AS279)</f>
        <v>5.079704064885104</v>
      </c>
      <c r="AS279" s="115">
        <f>$AU279+$AB$7*SIN(AT279)</f>
        <v>5.0984274393712026</v>
      </c>
      <c r="AT279" s="115">
        <f>$AU279+$AB$7*SIN(AU279)</f>
        <v>5.1921374096921458</v>
      </c>
      <c r="AU279" s="115">
        <f>RADIANS($AB$9)+$AB$18*(F279-AB$15)</f>
        <v>5.5211001511120195</v>
      </c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</row>
    <row r="280" spans="1:64" ht="12.95" customHeight="1">
      <c r="A280" s="206" t="s">
        <v>107</v>
      </c>
      <c r="B280" s="207" t="s">
        <v>92</v>
      </c>
      <c r="C280" s="206">
        <v>54439.554400000001</v>
      </c>
      <c r="D280" s="206">
        <v>4.0000000000000002E-4</v>
      </c>
      <c r="E280" s="28">
        <f>(C280-C$7)/C$8</f>
        <v>27226.503135859202</v>
      </c>
      <c r="F280" s="28">
        <f>ROUND(2*E280,0)/2</f>
        <v>27226.5</v>
      </c>
      <c r="G280" s="9">
        <f>C280-(C$7+C$8*F280)</f>
        <v>1.193000003695488E-3</v>
      </c>
      <c r="K280" s="2">
        <f>G280</f>
        <v>1.193000003695488E-3</v>
      </c>
      <c r="N280" s="2">
        <f ca="1">+C$11+C$12*F280</f>
        <v>-1.136581473666412E-2</v>
      </c>
      <c r="O280" s="100">
        <f>D$11+D$12*F280+D$13*F280^2</f>
        <v>-5.5991517563036552E-3</v>
      </c>
      <c r="P280" s="15">
        <f>C280-15018.5</f>
        <v>39421.054400000001</v>
      </c>
      <c r="Q280" s="9">
        <f>SUM(H280,I280)</f>
        <v>0</v>
      </c>
      <c r="R280" s="2">
        <f>(O280-H280)^2</f>
        <v>3.1350500390118308E-5</v>
      </c>
      <c r="S280" s="24">
        <v>1</v>
      </c>
      <c r="T280" s="9">
        <f>S280*R280</f>
        <v>3.1350500390118308E-5</v>
      </c>
      <c r="Y280" s="137">
        <f>+C280-15018.5</f>
        <v>39421.054400000001</v>
      </c>
      <c r="Z280" s="16">
        <f>F280</f>
        <v>27226.5</v>
      </c>
      <c r="AA280" s="115">
        <f>AB$3+AB$4*Z280+AB$5*Z280^2+AH280</f>
        <v>8.2609785096678275E-4</v>
      </c>
      <c r="AB280" s="115">
        <f>+G280-AA280</f>
        <v>3.6690215272870523E-4</v>
      </c>
      <c r="AC280" s="147">
        <f>G280-(AB$3+AB$4*Z280+AB$5*Z280^2)</f>
        <v>6.7921517599991432E-3</v>
      </c>
      <c r="AD280" s="115">
        <f>IF(G280&lt;&gt;"",G280-AH280,9999)</f>
        <v>-5.23224960357495E-3</v>
      </c>
      <c r="AG280" s="115">
        <f>+(G280-AA280)^2*S280</f>
        <v>1.3461718967695815E-7</v>
      </c>
      <c r="AH280" s="16">
        <f>$AB$6*($AB$11/AI280*AJ280+$AB$12)</f>
        <v>6.425249607270438E-3</v>
      </c>
      <c r="AI280" s="16">
        <f>1+$AB$7*COS(AL280)</f>
        <v>0.93239749667305372</v>
      </c>
      <c r="AJ280" s="16">
        <f>SIN(AL280+RADIANS($AB$9))</f>
        <v>0.45799380334134288</v>
      </c>
      <c r="AK280" s="16">
        <f>$AB$7*SIN(AL280)</f>
        <v>-0.47163947052980948</v>
      </c>
      <c r="AL280" s="16">
        <f>2*ATAN(AM280)</f>
        <v>-1.7131617743154859</v>
      </c>
      <c r="AM280" s="16">
        <f>SQRT((1+$AB$7)/(1-$AB$7))*TAN(AN280/2)</f>
        <v>-1.1535553793422555</v>
      </c>
      <c r="AN280" s="115">
        <f>$AU280+$AB$7*SIN(AO280)</f>
        <v>5.0794059949496217</v>
      </c>
      <c r="AO280" s="115">
        <f>$AU280+$AB$7*SIN(AP280)</f>
        <v>5.0794228452613002</v>
      </c>
      <c r="AP280" s="115">
        <f>$AU280+$AB$7*SIN(AQ280)</f>
        <v>5.0795213858183175</v>
      </c>
      <c r="AQ280" s="115">
        <f>$AU280+$AB$7*SIN(AR280)</f>
        <v>5.0800971458096278</v>
      </c>
      <c r="AR280" s="115">
        <f>$AU280+$AB$7*SIN(AS280)</f>
        <v>5.083444190279061</v>
      </c>
      <c r="AS280" s="115">
        <f>$AU280+$AB$7*SIN(AT280)</f>
        <v>5.1023590849599145</v>
      </c>
      <c r="AT280" s="115">
        <f>$AU280+$AB$7*SIN(AU280)</f>
        <v>5.1962151376282906</v>
      </c>
      <c r="AU280" s="115">
        <f>RADIANS($AB$9)+$AB$18*(F280-AB$15)</f>
        <v>5.5241315402928581</v>
      </c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</row>
    <row r="281" spans="1:64" ht="12.95" customHeight="1">
      <c r="A281" s="206" t="s">
        <v>114</v>
      </c>
      <c r="B281" s="207" t="s">
        <v>92</v>
      </c>
      <c r="C281" s="206">
        <v>54679.422400000003</v>
      </c>
      <c r="D281" s="206">
        <v>2.0000000000000001E-4</v>
      </c>
      <c r="E281" s="28">
        <f>(C281-C$7)/C$8</f>
        <v>27857.007975018285</v>
      </c>
      <c r="F281" s="28">
        <f>ROUND(2*E281,0)/2</f>
        <v>27857</v>
      </c>
      <c r="G281" s="9">
        <f>C281-(C$7+C$8*F281)</f>
        <v>3.0340000084834173E-3</v>
      </c>
      <c r="K281" s="2">
        <f>G281</f>
        <v>3.0340000084834173E-3</v>
      </c>
      <c r="N281" s="2">
        <f ca="1">+C$11+C$12*F281</f>
        <v>-8.7637594496523807E-3</v>
      </c>
      <c r="O281" s="100">
        <f>D$11+D$12*F281+D$13*F281^2</f>
        <v>-3.5458510531524018E-3</v>
      </c>
      <c r="P281" s="15">
        <f>C281-15018.5</f>
        <v>39660.922400000003</v>
      </c>
      <c r="Q281" s="9">
        <f>SUM(H281,I281)</f>
        <v>0</v>
      </c>
      <c r="R281" s="2">
        <f>(O281-H281)^2</f>
        <v>1.2573059691141996E-5</v>
      </c>
      <c r="S281" s="24">
        <v>1</v>
      </c>
      <c r="T281" s="9">
        <f>S281*R281</f>
        <v>1.2573059691141996E-5</v>
      </c>
      <c r="Y281" s="137">
        <f>+C281-15018.5</f>
        <v>39660.922400000003</v>
      </c>
      <c r="Z281" s="16">
        <f>F281</f>
        <v>27857</v>
      </c>
      <c r="AA281" s="115">
        <f>AB$3+AB$4*Z281+AB$5*Z281^2+AH281</f>
        <v>3.6382411856409631E-3</v>
      </c>
      <c r="AB281" s="115">
        <f>+G281-AA281</f>
        <v>-6.0424117715754573E-4</v>
      </c>
      <c r="AC281" s="147">
        <f>G281-(AB$3+AB$4*Z281+AB$5*Z281^2)</f>
        <v>6.5798510616358191E-3</v>
      </c>
      <c r="AD281" s="115">
        <f>IF(G281&lt;&gt;"",G281-AH281,9999)</f>
        <v>-4.1500922303099475E-3</v>
      </c>
      <c r="AG281" s="115">
        <f>+(G281-AA281)^2*S281</f>
        <v>3.6510740017273655E-7</v>
      </c>
      <c r="AH281" s="16">
        <f>$AB$6*($AB$11/AI281*AJ281+$AB$12)</f>
        <v>7.1840922387933649E-3</v>
      </c>
      <c r="AI281" s="16">
        <f>1+$AB$7*COS(AL281)</f>
        <v>1.0272224351980934</v>
      </c>
      <c r="AJ281" s="16">
        <f>SIN(AL281+RADIANS($AB$9))</f>
        <v>0.62510688680745707</v>
      </c>
      <c r="AK281" s="16">
        <f>$AB$7*SIN(AL281)</f>
        <v>-0.47568143503777233</v>
      </c>
      <c r="AL281" s="16">
        <f>2*ATAN(AM281)</f>
        <v>-1.51363038982206</v>
      </c>
      <c r="AM281" s="16">
        <f>SQRT((1+$AB$7)/(1-$AB$7))*TAN(AN281/2)</f>
        <v>-0.94440790984218859</v>
      </c>
      <c r="AN281" s="115">
        <f>$AU281+$AB$7*SIN(AO281)</f>
        <v>5.2586005488731731</v>
      </c>
      <c r="AO281" s="115">
        <f>$AU281+$AB$7*SIN(AP281)</f>
        <v>5.2587058918684093</v>
      </c>
      <c r="AP281" s="115">
        <f>$AU281+$AB$7*SIN(AQ281)</f>
        <v>5.2591312996469401</v>
      </c>
      <c r="AQ281" s="115">
        <f>$AU281+$AB$7*SIN(AR281)</f>
        <v>5.2608462129616278</v>
      </c>
      <c r="AR281" s="115">
        <f>$AU281+$AB$7*SIN(AS281)</f>
        <v>5.2677111912178045</v>
      </c>
      <c r="AS281" s="115">
        <f>$AU281+$AB$7*SIN(AT281)</f>
        <v>5.2944665232285422</v>
      </c>
      <c r="AT281" s="115">
        <f>$AU281+$AB$7*SIN(AU281)</f>
        <v>5.3898481580298307</v>
      </c>
      <c r="AU281" s="115">
        <f>RADIANS($AB$9)+$AB$18*(F281-AB$15)</f>
        <v>5.6657086424053471</v>
      </c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</row>
    <row r="282" spans="1:64" ht="12.95" customHeight="1">
      <c r="A282" s="206" t="s">
        <v>114</v>
      </c>
      <c r="B282" s="207" t="s">
        <v>92</v>
      </c>
      <c r="C282" s="206">
        <v>54719.370300000002</v>
      </c>
      <c r="D282" s="206">
        <v>1E-4</v>
      </c>
      <c r="E282" s="28">
        <f>(C282-C$7)/C$8</f>
        <v>27962.012995547251</v>
      </c>
      <c r="F282" s="28">
        <f>ROUND(2*E282,0)/2</f>
        <v>27962</v>
      </c>
      <c r="G282" s="9">
        <f>C282-(C$7+C$8*F282)</f>
        <v>4.9440000075264834E-3</v>
      </c>
      <c r="K282" s="2">
        <f>G282</f>
        <v>4.9440000075264834E-3</v>
      </c>
      <c r="N282" s="2">
        <f ca="1">+C$11+C$12*F282</f>
        <v>-8.3304274827432079E-3</v>
      </c>
      <c r="O282" s="100">
        <f>D$11+D$12*F282+D$13*F282^2</f>
        <v>-3.1949097636607693E-3</v>
      </c>
      <c r="P282" s="15">
        <f>C282-15018.5</f>
        <v>39700.870300000002</v>
      </c>
      <c r="Q282" s="9">
        <f>SUM(H282,I282)</f>
        <v>0</v>
      </c>
      <c r="R282" s="2">
        <f>(O282-H282)^2</f>
        <v>1.0207448397934913E-5</v>
      </c>
      <c r="S282" s="24">
        <v>1</v>
      </c>
      <c r="T282" s="9">
        <f>S282*R282</f>
        <v>1.0207448397934913E-5</v>
      </c>
      <c r="Y282" s="137">
        <f>+C282-15018.5</f>
        <v>39700.870300000002</v>
      </c>
      <c r="Z282" s="16">
        <f>F282</f>
        <v>27962</v>
      </c>
      <c r="AA282" s="115">
        <f>AB$3+AB$4*Z282+AB$5*Z282^2+AH282</f>
        <v>4.0997603544767414E-3</v>
      </c>
      <c r="AB282" s="115">
        <f>+G282-AA282</f>
        <v>8.4423965304974199E-4</v>
      </c>
      <c r="AC282" s="147">
        <f>G282-(AB$3+AB$4*Z282+AB$5*Z282^2)</f>
        <v>8.1389097711872527E-3</v>
      </c>
      <c r="AD282" s="115">
        <f>IF(G282&lt;&gt;"",G282-AH282,9999)</f>
        <v>-2.3506701106110273E-3</v>
      </c>
      <c r="AG282" s="115">
        <f>+(G282-AA282)^2*S282</f>
        <v>7.1274059178154877E-7</v>
      </c>
      <c r="AH282" s="16">
        <f>$AB$6*($AB$11/AI282*AJ282+$AB$12)</f>
        <v>7.2946701181375107E-3</v>
      </c>
      <c r="AI282" s="16">
        <f>1+$AB$7*COS(AL282)</f>
        <v>1.0449195715957116</v>
      </c>
      <c r="AJ282" s="16">
        <f>SIN(AL282+RADIANS($AB$9))</f>
        <v>0.65374318055379033</v>
      </c>
      <c r="AK282" s="16">
        <f>$AB$7*SIN(AL282)</f>
        <v>-0.47433755987204573</v>
      </c>
      <c r="AL282" s="16">
        <f>2*ATAN(AM282)</f>
        <v>-1.4763783140352564</v>
      </c>
      <c r="AM282" s="16">
        <f>SQRT((1+$AB$7)/(1-$AB$7))*TAN(AN282/2)</f>
        <v>-0.90977440945968235</v>
      </c>
      <c r="AN282" s="115">
        <f>$AU282+$AB$7*SIN(AO282)</f>
        <v>5.2902128139673614</v>
      </c>
      <c r="AO282" s="115">
        <f>$AU282+$AB$7*SIN(AP282)</f>
        <v>5.2903463623709461</v>
      </c>
      <c r="AP282" s="115">
        <f>$AU282+$AB$7*SIN(AQ282)</f>
        <v>5.2908592229198934</v>
      </c>
      <c r="AQ282" s="115">
        <f>$AU282+$AB$7*SIN(AR282)</f>
        <v>5.2928250093797971</v>
      </c>
      <c r="AR282" s="115">
        <f>$AU282+$AB$7*SIN(AS282)</f>
        <v>5.3003059408518247</v>
      </c>
      <c r="AS282" s="115">
        <f>$AU282+$AB$7*SIN(AT282)</f>
        <v>5.3280416323998843</v>
      </c>
      <c r="AT282" s="115">
        <f>$AU282+$AB$7*SIN(AU282)</f>
        <v>5.4226607729317982</v>
      </c>
      <c r="AU282" s="115">
        <f>RADIANS($AB$9)+$AB$18*(F282-AB$15)</f>
        <v>5.6892861138118684</v>
      </c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</row>
    <row r="283" spans="1:64" ht="12.95" customHeight="1">
      <c r="A283" s="206" t="s">
        <v>119</v>
      </c>
      <c r="B283" s="207" t="s">
        <v>95</v>
      </c>
      <c r="C283" s="206">
        <v>54784.4251</v>
      </c>
      <c r="D283" s="206">
        <v>2.9999999999999997E-4</v>
      </c>
      <c r="E283" s="28">
        <f>(C283-C$7)/C$8</f>
        <v>28133.012737949426</v>
      </c>
      <c r="F283" s="28">
        <f>ROUND(2*E283,0)/2</f>
        <v>28133</v>
      </c>
      <c r="G283" s="9">
        <f>C283-(C$7+C$8*F283)</f>
        <v>4.8460000034538098E-3</v>
      </c>
      <c r="J283" s="2">
        <f>G283</f>
        <v>4.8460000034538098E-3</v>
      </c>
      <c r="N283" s="2">
        <f ca="1">+C$11+C$12*F283</f>
        <v>-7.6247154223482855E-3</v>
      </c>
      <c r="O283" s="100">
        <f>D$11+D$12*F283+D$13*F283^2</f>
        <v>-2.6178791526023648E-3</v>
      </c>
      <c r="P283" s="15">
        <f>C283-15018.5</f>
        <v>39765.9251</v>
      </c>
      <c r="Q283" s="9">
        <f>SUM(H283,I283)</f>
        <v>0</v>
      </c>
      <c r="R283" s="2">
        <f>(O283-H283)^2</f>
        <v>6.8532912576300757E-6</v>
      </c>
      <c r="S283" s="24">
        <v>1</v>
      </c>
      <c r="T283" s="9">
        <f>S283*R283</f>
        <v>6.8532912576300757E-6</v>
      </c>
      <c r="Y283" s="137">
        <f>+C283-15018.5</f>
        <v>39765.9251</v>
      </c>
      <c r="Z283" s="16">
        <f>F283</f>
        <v>28133</v>
      </c>
      <c r="AA283" s="115">
        <f>AB$3+AB$4*Z283+AB$5*Z283^2+AH283</f>
        <v>4.8447880532990718E-3</v>
      </c>
      <c r="AB283" s="115">
        <f>+G283-AA283</f>
        <v>1.2119501547379688E-6</v>
      </c>
      <c r="AC283" s="147">
        <f>G283-(AB$3+AB$4*Z283+AB$5*Z283^2)</f>
        <v>7.4638791560561746E-3</v>
      </c>
      <c r="AD283" s="115">
        <f>IF(G283&lt;&gt;"",G283-AH283,9999)</f>
        <v>-2.6166672024476268E-3</v>
      </c>
      <c r="AG283" s="115">
        <f>+(G283-AA283)^2*S283</f>
        <v>1.4688231775693866E-12</v>
      </c>
      <c r="AH283" s="16">
        <f>$AB$6*($AB$11/AI283*AJ283+$AB$12)</f>
        <v>7.4626672059014366E-3</v>
      </c>
      <c r="AI283" s="16">
        <f>1+$AB$7*COS(AL283)</f>
        <v>1.0749265610471663</v>
      </c>
      <c r="AJ283" s="16">
        <f>SIN(AL283+RADIANS($AB$9))</f>
        <v>0.70044075010321671</v>
      </c>
      <c r="AK283" s="16">
        <f>$AB$7*SIN(AL283)</f>
        <v>-0.47053150698689034</v>
      </c>
      <c r="AL283" s="16">
        <f>2*ATAN(AM283)</f>
        <v>-1.4128839979283514</v>
      </c>
      <c r="AM283" s="16">
        <f>SQRT((1+$AB$7)/(1-$AB$7))*TAN(AN283/2)</f>
        <v>-0.85336088657899301</v>
      </c>
      <c r="AN283" s="115">
        <f>$AU283+$AB$7*SIN(AO283)</f>
        <v>5.3428832741004575</v>
      </c>
      <c r="AO283" s="115">
        <f>$AU283+$AB$7*SIN(AP283)</f>
        <v>5.3430731695654119</v>
      </c>
      <c r="AP283" s="115">
        <f>$AU283+$AB$7*SIN(AQ283)</f>
        <v>5.3437487208013374</v>
      </c>
      <c r="AQ283" s="115">
        <f>$AU283+$AB$7*SIN(AR283)</f>
        <v>5.3461469466549687</v>
      </c>
      <c r="AR283" s="115">
        <f>$AU283+$AB$7*SIN(AS283)</f>
        <v>5.3545983201640475</v>
      </c>
      <c r="AS283" s="115">
        <f>$AU283+$AB$7*SIN(AT283)</f>
        <v>5.3836522957338788</v>
      </c>
      <c r="AT283" s="115">
        <f>$AU283+$AB$7*SIN(AU283)</f>
        <v>5.476413352844852</v>
      </c>
      <c r="AU283" s="115">
        <f>RADIANS($AB$9)+$AB$18*(F283-AB$15)</f>
        <v>5.7276837101024878</v>
      </c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</row>
    <row r="284" spans="1:64" ht="12.95" customHeight="1">
      <c r="A284" s="31" t="s">
        <v>109</v>
      </c>
      <c r="B284" s="213" t="s">
        <v>95</v>
      </c>
      <c r="C284" s="31">
        <v>54784.616600000001</v>
      </c>
      <c r="D284" s="31">
        <v>5.9999999999999995E-4</v>
      </c>
      <c r="E284" s="28">
        <f>(C284-C$7)/C$8</f>
        <v>28133.516105120951</v>
      </c>
      <c r="F284" s="28">
        <f>ROUND(2*E284,0)/2</f>
        <v>28133.5</v>
      </c>
      <c r="G284" s="9">
        <f>C284-(C$7+C$8*F284)</f>
        <v>6.1270000078366138E-3</v>
      </c>
      <c r="K284" s="2">
        <f>G284</f>
        <v>6.1270000078366138E-3</v>
      </c>
      <c r="N284" s="2">
        <f ca="1">+C$11+C$12*F284</f>
        <v>-7.622651936791569E-3</v>
      </c>
      <c r="O284" s="100">
        <f>D$11+D$12*F284+D$13*F284^2</f>
        <v>-2.6161819399541097E-3</v>
      </c>
      <c r="P284" s="15">
        <f>C284-15018.5</f>
        <v>39766.116600000001</v>
      </c>
      <c r="Q284" s="9">
        <f>SUM(H284,I284)</f>
        <v>0</v>
      </c>
      <c r="R284" s="2">
        <f>(O284-H284)^2</f>
        <v>6.8444079429420492E-6</v>
      </c>
      <c r="S284" s="24">
        <v>1</v>
      </c>
      <c r="T284" s="9">
        <f>S284*R284</f>
        <v>6.8444079429420492E-6</v>
      </c>
      <c r="Y284" s="137">
        <f>+C284-15018.5</f>
        <v>39766.116600000001</v>
      </c>
      <c r="Z284" s="16">
        <f>F284</f>
        <v>28133.5</v>
      </c>
      <c r="AA284" s="115">
        <f>AB$3+AB$4*Z284+AB$5*Z284^2+AH284</f>
        <v>4.8469529853260931E-3</v>
      </c>
      <c r="AB284" s="115">
        <f>+G284-AA284</f>
        <v>1.2800470225105207E-3</v>
      </c>
      <c r="AC284" s="147">
        <f>G284-(AB$3+AB$4*Z284+AB$5*Z284^2)</f>
        <v>8.7431819477907236E-3</v>
      </c>
      <c r="AD284" s="115">
        <f>IF(G284&lt;&gt;"",G284-AH284,9999)</f>
        <v>-1.3361349174435891E-3</v>
      </c>
      <c r="AG284" s="115">
        <f>+(G284-AA284)^2*S284</f>
        <v>1.6385203798380493E-6</v>
      </c>
      <c r="AH284" s="16">
        <f>$AB$6*($AB$11/AI284*AJ284+$AB$12)</f>
        <v>7.4631349252802029E-3</v>
      </c>
      <c r="AI284" s="16">
        <f>1+$AB$7*COS(AL284)</f>
        <v>1.075016436413863</v>
      </c>
      <c r="AJ284" s="16">
        <f>SIN(AL284+RADIANS($AB$9))</f>
        <v>0.70057706395254726</v>
      </c>
      <c r="AK284" s="16">
        <f>$AB$7*SIN(AL284)</f>
        <v>-0.47051718659946273</v>
      </c>
      <c r="AL284" s="16">
        <f>2*ATAN(AM284)</f>
        <v>-1.4126929868424511</v>
      </c>
      <c r="AM284" s="16">
        <f>SQRT((1+$AB$7)/(1-$AB$7))*TAN(AN284/2)</f>
        <v>-0.85319584498137013</v>
      </c>
      <c r="AN284" s="115">
        <f>$AU284+$AB$7*SIN(AO284)</f>
        <v>5.3430394979982943</v>
      </c>
      <c r="AO284" s="115">
        <f>$AU284+$AB$7*SIN(AP284)</f>
        <v>5.343229577619506</v>
      </c>
      <c r="AP284" s="115">
        <f>$AU284+$AB$7*SIN(AQ284)</f>
        <v>5.3439056390455093</v>
      </c>
      <c r="AQ284" s="115">
        <f>$AU284+$AB$7*SIN(AR284)</f>
        <v>5.3463051603456178</v>
      </c>
      <c r="AR284" s="115">
        <f>$AU284+$AB$7*SIN(AS284)</f>
        <v>5.3547592794307093</v>
      </c>
      <c r="AS284" s="115">
        <f>$AU284+$AB$7*SIN(AT284)</f>
        <v>5.3838165648530625</v>
      </c>
      <c r="AT284" s="115">
        <f>$AU284+$AB$7*SIN(AU284)</f>
        <v>5.4765710784340182</v>
      </c>
      <c r="AU284" s="115">
        <f>RADIANS($AB$9)+$AB$18*(F284-AB$15)</f>
        <v>5.7277959837758523</v>
      </c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</row>
    <row r="285" spans="1:64" ht="12.95" customHeight="1">
      <c r="A285" s="206" t="s">
        <v>109</v>
      </c>
      <c r="B285" s="207" t="s">
        <v>95</v>
      </c>
      <c r="C285" s="206">
        <v>54784.616600000001</v>
      </c>
      <c r="D285" s="206">
        <v>5.9999999999999995E-4</v>
      </c>
      <c r="E285" s="28">
        <f>(C285-C$7)/C$8</f>
        <v>28133.516105120951</v>
      </c>
      <c r="F285" s="28">
        <f>ROUND(2*E285,0)/2</f>
        <v>28133.5</v>
      </c>
      <c r="G285" s="9">
        <f>C285-(C$7+C$8*F285)</f>
        <v>6.1270000078366138E-3</v>
      </c>
      <c r="K285" s="2">
        <f>G285</f>
        <v>6.1270000078366138E-3</v>
      </c>
      <c r="N285" s="2">
        <f ca="1">+C$11+C$12*F285</f>
        <v>-7.622651936791569E-3</v>
      </c>
      <c r="O285" s="100">
        <f>D$11+D$12*F285+D$13*F285^2</f>
        <v>-2.6161819399541097E-3</v>
      </c>
      <c r="P285" s="15">
        <f>C285-15018.5</f>
        <v>39766.116600000001</v>
      </c>
      <c r="Q285" s="9">
        <f>SUM(H285,I285)</f>
        <v>0</v>
      </c>
      <c r="R285" s="2">
        <f>(O285-H285)^2</f>
        <v>6.8444079429420492E-6</v>
      </c>
      <c r="S285" s="24">
        <v>1</v>
      </c>
      <c r="T285" s="9">
        <f>S285*R285</f>
        <v>6.8444079429420492E-6</v>
      </c>
      <c r="Y285" s="137">
        <f>+C285-15018.5</f>
        <v>39766.116600000001</v>
      </c>
      <c r="Z285" s="16">
        <f>F285</f>
        <v>28133.5</v>
      </c>
      <c r="AA285" s="115">
        <f>AB$3+AB$4*Z285+AB$5*Z285^2+AH285</f>
        <v>4.8469529853260931E-3</v>
      </c>
      <c r="AB285" s="115">
        <f>+G285-AA285</f>
        <v>1.2800470225105207E-3</v>
      </c>
      <c r="AC285" s="147">
        <f>G285-(AB$3+AB$4*Z285+AB$5*Z285^2)</f>
        <v>8.7431819477907236E-3</v>
      </c>
      <c r="AD285" s="115">
        <f>IF(G285&lt;&gt;"",G285-AH285,9999)</f>
        <v>-1.3361349174435891E-3</v>
      </c>
      <c r="AG285" s="115">
        <f>+(G285-AA285)^2*S285</f>
        <v>1.6385203798380493E-6</v>
      </c>
      <c r="AH285" s="16">
        <f>$AB$6*($AB$11/AI285*AJ285+$AB$12)</f>
        <v>7.4631349252802029E-3</v>
      </c>
      <c r="AI285" s="16">
        <f>1+$AB$7*COS(AL285)</f>
        <v>1.075016436413863</v>
      </c>
      <c r="AJ285" s="16">
        <f>SIN(AL285+RADIANS($AB$9))</f>
        <v>0.70057706395254726</v>
      </c>
      <c r="AK285" s="16">
        <f>$AB$7*SIN(AL285)</f>
        <v>-0.47051718659946273</v>
      </c>
      <c r="AL285" s="16">
        <f>2*ATAN(AM285)</f>
        <v>-1.4126929868424511</v>
      </c>
      <c r="AM285" s="16">
        <f>SQRT((1+$AB$7)/(1-$AB$7))*TAN(AN285/2)</f>
        <v>-0.85319584498137013</v>
      </c>
      <c r="AN285" s="115">
        <f>$AU285+$AB$7*SIN(AO285)</f>
        <v>5.3430394979982943</v>
      </c>
      <c r="AO285" s="115">
        <f>$AU285+$AB$7*SIN(AP285)</f>
        <v>5.343229577619506</v>
      </c>
      <c r="AP285" s="115">
        <f>$AU285+$AB$7*SIN(AQ285)</f>
        <v>5.3439056390455093</v>
      </c>
      <c r="AQ285" s="115">
        <f>$AU285+$AB$7*SIN(AR285)</f>
        <v>5.3463051603456178</v>
      </c>
      <c r="AR285" s="115">
        <f>$AU285+$AB$7*SIN(AS285)</f>
        <v>5.3547592794307093</v>
      </c>
      <c r="AS285" s="115">
        <f>$AU285+$AB$7*SIN(AT285)</f>
        <v>5.3838165648530625</v>
      </c>
      <c r="AT285" s="115">
        <f>$AU285+$AB$7*SIN(AU285)</f>
        <v>5.4765710784340182</v>
      </c>
      <c r="AU285" s="115">
        <f>RADIANS($AB$9)+$AB$18*(F285-AB$15)</f>
        <v>5.7277959837758523</v>
      </c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</row>
    <row r="286" spans="1:64" ht="12.95" customHeight="1">
      <c r="A286" s="206" t="s">
        <v>114</v>
      </c>
      <c r="B286" s="207" t="s">
        <v>92</v>
      </c>
      <c r="C286" s="206">
        <v>55037.417399999998</v>
      </c>
      <c r="D286" s="206">
        <v>2.0000000000000001E-4</v>
      </c>
      <c r="E286" s="28">
        <f>(C286-C$7)/C$8</f>
        <v>28798.015445355093</v>
      </c>
      <c r="F286" s="28">
        <f>ROUND(2*E286,0)/2</f>
        <v>28798</v>
      </c>
      <c r="G286" s="9">
        <f>C286-(C$7+C$8*F286)</f>
        <v>5.8760000028996728E-3</v>
      </c>
      <c r="K286" s="2">
        <f>G286</f>
        <v>5.8760000028996728E-3</v>
      </c>
      <c r="N286" s="2">
        <f ca="1">+C$11+C$12*F286</f>
        <v>-4.8802796319235286E-3</v>
      </c>
      <c r="O286" s="100">
        <f>D$11+D$12*F286+D$13*F286^2</f>
        <v>-3.091122220315462E-4</v>
      </c>
      <c r="P286" s="15">
        <f>C286-15018.5</f>
        <v>40018.917399999998</v>
      </c>
      <c r="Q286" s="9">
        <f>SUM(H286,I286)</f>
        <v>0</v>
      </c>
      <c r="R286" s="2">
        <f>(O286-H286)^2</f>
        <v>9.5550365809279914E-8</v>
      </c>
      <c r="S286" s="24">
        <v>1</v>
      </c>
      <c r="T286" s="9">
        <f>S286*R286</f>
        <v>9.5550365809279914E-8</v>
      </c>
      <c r="Y286" s="137">
        <f>+C286-15018.5</f>
        <v>40018.917399999998</v>
      </c>
      <c r="Z286" s="16">
        <f>F286</f>
        <v>28798</v>
      </c>
      <c r="AA286" s="115">
        <f>AB$3+AB$4*Z286+AB$5*Z286^2+AH286</f>
        <v>7.6272345764870787E-3</v>
      </c>
      <c r="AB286" s="115">
        <f>+G286-AA286</f>
        <v>-1.7512345735874058E-3</v>
      </c>
      <c r="AC286" s="147">
        <f>G286-(AB$3+AB$4*Z286+AB$5*Z286^2)</f>
        <v>6.185112224931219E-3</v>
      </c>
      <c r="AD286" s="115">
        <f>IF(G286&lt;&gt;"",G286-AH286,9999)</f>
        <v>-2.060346795618952E-3</v>
      </c>
      <c r="AG286" s="115">
        <f>+(G286-AA286)^2*S286</f>
        <v>3.0668225317278631E-6</v>
      </c>
      <c r="AH286" s="16">
        <f>$AB$6*($AB$11/AI286*AJ286+$AB$12)</f>
        <v>7.9363467985186249E-3</v>
      </c>
      <c r="AI286" s="16">
        <f>1+$AB$7*COS(AL286)</f>
        <v>1.204263799905128</v>
      </c>
      <c r="AJ286" s="16">
        <f>SIN(AL286+RADIANS($AB$9))</f>
        <v>0.87292621832782824</v>
      </c>
      <c r="AK286" s="16">
        <f>$AB$7*SIN(AL286)</f>
        <v>-0.43045346864211304</v>
      </c>
      <c r="AL286" s="16">
        <f>2*ATAN(AM286)</f>
        <v>-1.1277301814701386</v>
      </c>
      <c r="AM286" s="16">
        <f>SQRT((1+$AB$7)/(1-$AB$7))*TAN(AN286/2)</f>
        <v>-0.63234696648252442</v>
      </c>
      <c r="AN286" s="115">
        <f>$AU286+$AB$7*SIN(AO286)</f>
        <v>5.5629320666351756</v>
      </c>
      <c r="AO286" s="115">
        <f>$AU286+$AB$7*SIN(AP286)</f>
        <v>5.5634494370193135</v>
      </c>
      <c r="AP286" s="115">
        <f>$AU286+$AB$7*SIN(AQ286)</f>
        <v>5.5648925312171444</v>
      </c>
      <c r="AQ286" s="115">
        <f>$AU286+$AB$7*SIN(AR286)</f>
        <v>5.568908157972599</v>
      </c>
      <c r="AR286" s="115">
        <f>$AU286+$AB$7*SIN(AS286)</f>
        <v>5.5800095661624081</v>
      </c>
      <c r="AS286" s="115">
        <f>$AU286+$AB$7*SIN(AT286)</f>
        <v>5.6101738752464883</v>
      </c>
      <c r="AT286" s="115">
        <f>$AU286+$AB$7*SIN(AU286)</f>
        <v>5.6887580537845661</v>
      </c>
      <c r="AU286" s="115">
        <f>RADIANS($AB$9)+$AB$18*(F286-AB$15)</f>
        <v>5.877007695677122</v>
      </c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</row>
    <row r="287" spans="1:64" ht="12.95" customHeight="1">
      <c r="A287" s="206" t="s">
        <v>116</v>
      </c>
      <c r="B287" s="207" t="s">
        <v>95</v>
      </c>
      <c r="C287" s="206">
        <v>55065.380100000002</v>
      </c>
      <c r="D287" s="206">
        <v>1E-4</v>
      </c>
      <c r="E287" s="28">
        <f>(C287-C$7)/C$8</f>
        <v>28871.516778029549</v>
      </c>
      <c r="F287" s="28">
        <f>ROUND(2*E287,0)/2</f>
        <v>28871.5</v>
      </c>
      <c r="G287" s="9">
        <f>C287-(C$7+C$8*F287)</f>
        <v>6.3830000071902759E-3</v>
      </c>
      <c r="K287" s="2">
        <f>G287</f>
        <v>6.3830000071902759E-3</v>
      </c>
      <c r="N287" s="2">
        <f ca="1">+C$11+C$12*F287</f>
        <v>-4.576947255087116E-3</v>
      </c>
      <c r="O287" s="100">
        <f>D$11+D$12*F287+D$13*F287^2</f>
        <v>-4.7609910497417585E-5</v>
      </c>
      <c r="P287" s="15">
        <f>C287-15018.5</f>
        <v>40046.880100000002</v>
      </c>
      <c r="Q287" s="9">
        <f>SUM(H287,I287)</f>
        <v>0</v>
      </c>
      <c r="R287" s="2">
        <f>(O287-H287)^2</f>
        <v>2.2667035775721131E-9</v>
      </c>
      <c r="S287" s="24">
        <v>1</v>
      </c>
      <c r="T287" s="9">
        <f>S287*R287</f>
        <v>2.2667035775721131E-9</v>
      </c>
      <c r="Y287" s="137">
        <f>+C287-15018.5</f>
        <v>40046.880100000002</v>
      </c>
      <c r="Z287" s="16">
        <f>F287</f>
        <v>28871.5</v>
      </c>
      <c r="AA287" s="115">
        <f>AB$3+AB$4*Z287+AB$5*Z287^2+AH287</f>
        <v>7.9195747493801434E-3</v>
      </c>
      <c r="AB287" s="115">
        <f>+G287-AA287</f>
        <v>-1.5365747421898675E-3</v>
      </c>
      <c r="AC287" s="147">
        <f>G287-(AB$3+AB$4*Z287+AB$5*Z287^2)</f>
        <v>6.4306099176876935E-3</v>
      </c>
      <c r="AD287" s="115">
        <f>IF(G287&lt;&gt;"",G287-AH287,9999)</f>
        <v>-1.5841846526872851E-3</v>
      </c>
      <c r="AG287" s="115">
        <f>+(G287-AA287)^2*S287</f>
        <v>2.3610619383358578E-6</v>
      </c>
      <c r="AH287" s="16">
        <f>$AB$6*($AB$11/AI287*AJ287+$AB$12)</f>
        <v>7.967184659877561E-3</v>
      </c>
      <c r="AI287" s="16">
        <f>1+$AB$7*COS(AL287)</f>
        <v>1.2195008603584137</v>
      </c>
      <c r="AJ287" s="16">
        <f>SIN(AL287+RADIANS($AB$9))</f>
        <v>0.88978618389617503</v>
      </c>
      <c r="AK287" s="16">
        <f>$AB$7*SIN(AL287)</f>
        <v>-0.42288681809631401</v>
      </c>
      <c r="AL287" s="16">
        <f>2*ATAN(AM287)</f>
        <v>-1.0920224065986091</v>
      </c>
      <c r="AM287" s="16">
        <f>SQRT((1+$AB$7)/(1-$AB$7))*TAN(AN287/2)</f>
        <v>-0.60763039579046818</v>
      </c>
      <c r="AN287" s="115">
        <f>$AU287+$AB$7*SIN(AO287)</f>
        <v>5.5888372000121684</v>
      </c>
      <c r="AO287" s="115">
        <f>$AU287+$AB$7*SIN(AP287)</f>
        <v>5.5893956862356262</v>
      </c>
      <c r="AP287" s="115">
        <f>$AU287+$AB$7*SIN(AQ287)</f>
        <v>5.5909193249310611</v>
      </c>
      <c r="AQ287" s="115">
        <f>$AU287+$AB$7*SIN(AR287)</f>
        <v>5.5950663070980013</v>
      </c>
      <c r="AR287" s="115">
        <f>$AU287+$AB$7*SIN(AS287)</f>
        <v>5.606282650017409</v>
      </c>
      <c r="AS287" s="115">
        <f>$AU287+$AB$7*SIN(AT287)</f>
        <v>5.6361287079810181</v>
      </c>
      <c r="AT287" s="115">
        <f>$AU287+$AB$7*SIN(AU287)</f>
        <v>5.7125113948595594</v>
      </c>
      <c r="AU287" s="115">
        <f>RADIANS($AB$9)+$AB$18*(F287-AB$15)</f>
        <v>5.8935119256616861</v>
      </c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</row>
    <row r="288" spans="1:64" ht="12.95" customHeight="1">
      <c r="A288" s="206" t="s">
        <v>117</v>
      </c>
      <c r="B288" s="207" t="s">
        <v>95</v>
      </c>
      <c r="C288" s="206">
        <v>55160.302600000003</v>
      </c>
      <c r="D288" s="206">
        <v>1E-4</v>
      </c>
      <c r="E288" s="28">
        <f>(C288-C$7)/C$8</f>
        <v>29121.025239329418</v>
      </c>
      <c r="F288" s="28">
        <f>ROUND(2*E288,0)/2</f>
        <v>29121</v>
      </c>
      <c r="G288" s="9">
        <f>C288-(C$7+C$8*F288)</f>
        <v>9.602000005543232E-3</v>
      </c>
      <c r="K288" s="2">
        <f>G288</f>
        <v>9.602000005543232E-3</v>
      </c>
      <c r="N288" s="2">
        <f ca="1">+C$11+C$12*F288</f>
        <v>-3.5472679622886583E-3</v>
      </c>
      <c r="O288" s="100">
        <f>D$11+D$12*F288+D$13*F288^2</f>
        <v>8.4946220582388099E-4</v>
      </c>
      <c r="P288" s="15">
        <f>C288-15018.5</f>
        <v>40141.802600000003</v>
      </c>
      <c r="Q288" s="9">
        <f>SUM(H288,I288)</f>
        <v>0</v>
      </c>
      <c r="R288" s="2">
        <f>(O288-H288)^2</f>
        <v>7.215860391231736E-7</v>
      </c>
      <c r="S288" s="24">
        <v>1</v>
      </c>
      <c r="T288" s="9">
        <f>S288*R288</f>
        <v>7.215860391231736E-7</v>
      </c>
      <c r="Y288" s="137">
        <f>+C288-15018.5</f>
        <v>40141.802600000003</v>
      </c>
      <c r="Z288" s="16">
        <f>F288</f>
        <v>29121</v>
      </c>
      <c r="AA288" s="115">
        <f>AB$3+AB$4*Z288+AB$5*Z288^2+AH288</f>
        <v>8.8822702397232615E-3</v>
      </c>
      <c r="AB288" s="115">
        <f>+G288-AA288</f>
        <v>7.1972976581997049E-4</v>
      </c>
      <c r="AC288" s="147">
        <f>G288-(AB$3+AB$4*Z288+AB$5*Z288^2)</f>
        <v>8.752537799719351E-3</v>
      </c>
      <c r="AD288" s="115">
        <f>IF(G288&lt;&gt;"",G288-AH288,9999)</f>
        <v>1.5691919716438515E-3</v>
      </c>
      <c r="AG288" s="115">
        <f>+(G288-AA288)^2*S288</f>
        <v>5.1801093580726954E-7</v>
      </c>
      <c r="AH288" s="16">
        <f>$AB$6*($AB$11/AI288*AJ288+$AB$12)</f>
        <v>8.0328080338993805E-3</v>
      </c>
      <c r="AI288" s="16">
        <f>1+$AB$7*COS(AL288)</f>
        <v>1.2717124025766218</v>
      </c>
      <c r="AJ288" s="16">
        <f>SIN(AL288+RADIANS($AB$9))</f>
        <v>0.94078596963245753</v>
      </c>
      <c r="AK288" s="16">
        <f>$AB$7*SIN(AL288)</f>
        <v>-0.39139016199152038</v>
      </c>
      <c r="AL288" s="16">
        <f>2*ATAN(AM288)</f>
        <v>-0.96395747175345148</v>
      </c>
      <c r="AM288" s="16">
        <f>SQRT((1+$AB$7)/(1-$AB$7))*TAN(AN288/2)</f>
        <v>-0.523128484871479</v>
      </c>
      <c r="AN288" s="115">
        <f>$AU288+$AB$7*SIN(AO288)</f>
        <v>5.6792191237017633</v>
      </c>
      <c r="AO288" s="115">
        <f>$AU288+$AB$7*SIN(AP288)</f>
        <v>5.6799063751389127</v>
      </c>
      <c r="AP288" s="115">
        <f>$AU288+$AB$7*SIN(AQ288)</f>
        <v>5.681656926762173</v>
      </c>
      <c r="AQ288" s="115">
        <f>$AU288+$AB$7*SIN(AR288)</f>
        <v>5.6861064320906891</v>
      </c>
      <c r="AR288" s="115">
        <f>$AU288+$AB$7*SIN(AS288)</f>
        <v>5.6973561403141595</v>
      </c>
      <c r="AS288" s="115">
        <f>$AU288+$AB$7*SIN(AT288)</f>
        <v>5.7254342324717964</v>
      </c>
      <c r="AT288" s="115">
        <f>$AU288+$AB$7*SIN(AU288)</f>
        <v>5.7934993524905289</v>
      </c>
      <c r="AU288" s="115">
        <f>RADIANS($AB$9)+$AB$18*(F288-AB$15)</f>
        <v>5.949536488670514</v>
      </c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</row>
    <row r="289" spans="1:64" ht="12.95" customHeight="1">
      <c r="A289" s="52" t="s">
        <v>1016</v>
      </c>
      <c r="B289" s="52" t="s">
        <v>92</v>
      </c>
      <c r="C289" s="65">
        <v>55431.174200000001</v>
      </c>
      <c r="D289" s="65" t="s">
        <v>127</v>
      </c>
      <c r="E289" s="28">
        <f>(C289-C$7)/C$8</f>
        <v>29833.02456642082</v>
      </c>
      <c r="F289" s="28">
        <f>ROUND(2*E289,0)/2</f>
        <v>29833</v>
      </c>
      <c r="G289" s="9">
        <f>C289-(C$7+C$8*F289)</f>
        <v>9.3460000061895698E-3</v>
      </c>
      <c r="K289" s="2">
        <f>G289</f>
        <v>9.3460000061895698E-3</v>
      </c>
      <c r="N289" s="2">
        <f ca="1">+C$11+C$12*F289</f>
        <v>-6.0886452953314019E-4</v>
      </c>
      <c r="O289" s="100">
        <f>D$11+D$12*F289+D$13*F289^2</f>
        <v>3.4891881926135543E-3</v>
      </c>
      <c r="P289" s="15">
        <f>C289-15018.5</f>
        <v>40412.674200000001</v>
      </c>
      <c r="Q289" s="9">
        <f>SUM(H289,I289)</f>
        <v>0</v>
      </c>
      <c r="R289" s="2">
        <f>(O289-H289)^2</f>
        <v>1.2174434243473842E-5</v>
      </c>
      <c r="S289" s="24">
        <v>1</v>
      </c>
      <c r="T289" s="9">
        <f>S289*R289</f>
        <v>1.2174434243473842E-5</v>
      </c>
      <c r="Y289" s="137">
        <f>+C289-15018.5</f>
        <v>40412.674200000001</v>
      </c>
      <c r="Z289" s="16">
        <f>F289</f>
        <v>29833</v>
      </c>
      <c r="AA289" s="115">
        <f>AB$3+AB$4*Z289+AB$5*Z289^2+AH289</f>
        <v>1.1313578364166197E-2</v>
      </c>
      <c r="AB289" s="115">
        <f>+G289-AA289</f>
        <v>-1.9675783579766268E-3</v>
      </c>
      <c r="AC289" s="147">
        <f>G289-(AB$3+AB$4*Z289+AB$5*Z289^2)</f>
        <v>5.8568118135760155E-3</v>
      </c>
      <c r="AD289" s="115">
        <f>IF(G289&lt;&gt;"",G289-AH289,9999)</f>
        <v>1.5216098346369274E-3</v>
      </c>
      <c r="AG289" s="115">
        <f>+(G289-AA289)^2*S289</f>
        <v>3.8713645947779989E-6</v>
      </c>
      <c r="AH289" s="16">
        <f>$AB$6*($AB$11/AI289*AJ289+$AB$12)</f>
        <v>7.8243901715526424E-3</v>
      </c>
      <c r="AI289" s="16">
        <f>1+$AB$7*COS(AL289)</f>
        <v>1.4089069749679064</v>
      </c>
      <c r="AJ289" s="16">
        <f>SIN(AL289+RADIANS($AB$9))</f>
        <v>0.99687349304598905</v>
      </c>
      <c r="AK289" s="16">
        <f>$AB$7*SIN(AL289)</f>
        <v>-0.24455873413211981</v>
      </c>
      <c r="AL289" s="16">
        <f>2*ATAN(AM289)</f>
        <v>-0.53900591018758537</v>
      </c>
      <c r="AM289" s="16">
        <f>SQRT((1+$AB$7)/(1-$AB$7))*TAN(AN289/2)</f>
        <v>-0.27622309333858369</v>
      </c>
      <c r="AN289" s="115">
        <f>$AU289+$AB$7*SIN(AO289)</f>
        <v>5.9571363878333914</v>
      </c>
      <c r="AO289" s="115">
        <f>$AU289+$AB$7*SIN(AP289)</f>
        <v>5.9578751611469087</v>
      </c>
      <c r="AP289" s="115">
        <f>$AU289+$AB$7*SIN(AQ289)</f>
        <v>5.9595110827415718</v>
      </c>
      <c r="AQ289" s="115">
        <f>$AU289+$AB$7*SIN(AR289)</f>
        <v>5.9631304425424512</v>
      </c>
      <c r="AR289" s="115">
        <f>$AU289+$AB$7*SIN(AS289)</f>
        <v>5.9711226965397604</v>
      </c>
      <c r="AS289" s="115">
        <f>$AU289+$AB$7*SIN(AT289)</f>
        <v>5.9886992905646359</v>
      </c>
      <c r="AT289" s="115">
        <f>$AU289+$AB$7*SIN(AU289)</f>
        <v>6.0270353180514125</v>
      </c>
      <c r="AU289" s="115">
        <f>RADIANS($AB$9)+$AB$18*(F289-AB$15)</f>
        <v>6.1094141995413995</v>
      </c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</row>
    <row r="290" spans="1:64" ht="12.95" customHeight="1">
      <c r="A290" s="52" t="s">
        <v>1016</v>
      </c>
      <c r="B290" s="52" t="s">
        <v>95</v>
      </c>
      <c r="C290" s="65">
        <v>55438.211799999997</v>
      </c>
      <c r="D290" s="65" t="s">
        <v>127</v>
      </c>
      <c r="E290" s="28">
        <f>(C290-C$7)/C$8</f>
        <v>29851.523244260563</v>
      </c>
      <c r="F290" s="28">
        <f>ROUND(2*E290,0)/2</f>
        <v>29851.5</v>
      </c>
      <c r="G290" s="9">
        <f>C290-(C$7+C$8*F290)</f>
        <v>8.8429999959771521E-3</v>
      </c>
      <c r="K290" s="2">
        <f>G290</f>
        <v>8.8429999959771521E-3</v>
      </c>
      <c r="N290" s="2">
        <f ca="1">+C$11+C$12*F290</f>
        <v>-5.3251556393485444E-4</v>
      </c>
      <c r="O290" s="100">
        <f>D$11+D$12*F290+D$13*F290^2</f>
        <v>3.5593507938854047E-3</v>
      </c>
      <c r="P290" s="15">
        <f>C290-15018.5</f>
        <v>40419.711799999997</v>
      </c>
      <c r="Q290" s="9">
        <f>SUM(H290,I290)</f>
        <v>0</v>
      </c>
      <c r="R290" s="2">
        <f>(O290-H290)^2</f>
        <v>1.2668978073932661E-5</v>
      </c>
      <c r="S290" s="24">
        <v>1</v>
      </c>
      <c r="T290" s="9">
        <f>S290*R290</f>
        <v>1.2668978073932661E-5</v>
      </c>
      <c r="Y290" s="137">
        <f>+C290-15018.5</f>
        <v>40419.711799999997</v>
      </c>
      <c r="Z290" s="16">
        <f>F290</f>
        <v>29851.5</v>
      </c>
      <c r="AA290" s="115">
        <f>AB$3+AB$4*Z290+AB$5*Z290^2+AH290</f>
        <v>1.1369474224848353E-2</v>
      </c>
      <c r="AB290" s="115">
        <f>+G290-AA290</f>
        <v>-2.5264742288712005E-3</v>
      </c>
      <c r="AC290" s="147">
        <f>G290-(AB$3+AB$4*Z290+AB$5*Z290^2)</f>
        <v>5.2836492020917475E-3</v>
      </c>
      <c r="AD290" s="115">
        <f>IF(G290&lt;&gt;"",G290-AH290,9999)</f>
        <v>1.0328765650142041E-3</v>
      </c>
      <c r="AG290" s="115">
        <f>+(G290-AA290)^2*S290</f>
        <v>6.3830720291503272E-6</v>
      </c>
      <c r="AH290" s="16">
        <f>$AB$6*($AB$11/AI290*AJ290+$AB$12)</f>
        <v>7.810123430962948E-3</v>
      </c>
      <c r="AI290" s="16">
        <f>1+$AB$7*COS(AL290)</f>
        <v>1.4118481774594103</v>
      </c>
      <c r="AJ290" s="16">
        <f>SIN(AL290+RADIANS($AB$9))</f>
        <v>0.99583988887259389</v>
      </c>
      <c r="AK290" s="16">
        <f>$AB$7*SIN(AL290)</f>
        <v>-0.23957246782773473</v>
      </c>
      <c r="AL290" s="16">
        <f>2*ATAN(AM290)</f>
        <v>-0.52685562408539233</v>
      </c>
      <c r="AM290" s="16">
        <f>SQRT((1+$AB$7)/(1-$AB$7))*TAN(AN290/2)</f>
        <v>-0.26969529570441986</v>
      </c>
      <c r="AN290" s="115">
        <f>$AU290+$AB$7*SIN(AO290)</f>
        <v>5.96471056672054</v>
      </c>
      <c r="AO290" s="115">
        <f>$AU290+$AB$7*SIN(AP290)</f>
        <v>5.9654409477171395</v>
      </c>
      <c r="AP290" s="115">
        <f>$AU290+$AB$7*SIN(AQ290)</f>
        <v>5.9670542319772162</v>
      </c>
      <c r="AQ290" s="115">
        <f>$AU290+$AB$7*SIN(AR290)</f>
        <v>5.9706146880301887</v>
      </c>
      <c r="AR290" s="115">
        <f>$AU290+$AB$7*SIN(AS290)</f>
        <v>5.9784580799274858</v>
      </c>
      <c r="AS290" s="115">
        <f>$AU290+$AB$7*SIN(AT290)</f>
        <v>5.9956692043514508</v>
      </c>
      <c r="AT290" s="115">
        <f>$AU290+$AB$7*SIN(AU290)</f>
        <v>6.0331396145812581</v>
      </c>
      <c r="AU290" s="115">
        <f>RADIANS($AB$9)+$AB$18*(F290-AB$15)</f>
        <v>6.1135683254558817</v>
      </c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</row>
    <row r="291" spans="1:64" ht="12.95" customHeight="1">
      <c r="A291" s="52" t="s">
        <v>1016</v>
      </c>
      <c r="B291" s="52" t="s">
        <v>92</v>
      </c>
      <c r="C291" s="65">
        <v>55441.066200000001</v>
      </c>
      <c r="D291" s="65" t="s">
        <v>127</v>
      </c>
      <c r="E291" s="28">
        <f>(C291-C$7)/C$8</f>
        <v>29859.026175092931</v>
      </c>
      <c r="F291" s="28">
        <f>ROUND(2*E291,0)/2</f>
        <v>29859</v>
      </c>
      <c r="G291" s="9">
        <f>C291-(C$7+C$8*F291)</f>
        <v>9.9580000023706816E-3</v>
      </c>
      <c r="K291" s="2">
        <f>G291</f>
        <v>9.9580000023706816E-3</v>
      </c>
      <c r="N291" s="2">
        <f ca="1">+C$11+C$12*F291</f>
        <v>-5.0156328058420518E-4</v>
      </c>
      <c r="O291" s="100">
        <f>D$11+D$12*F291+D$13*F291^2</f>
        <v>3.5878178063882687E-3</v>
      </c>
      <c r="P291" s="15">
        <f>C291-15018.5</f>
        <v>40422.566200000001</v>
      </c>
      <c r="Q291" s="9">
        <f>SUM(H291,I291)</f>
        <v>0</v>
      </c>
      <c r="R291" s="2">
        <f>(O291-H291)^2</f>
        <v>1.2872436611836728E-5</v>
      </c>
      <c r="S291" s="24">
        <v>1</v>
      </c>
      <c r="T291" s="9">
        <f>S291*R291</f>
        <v>1.2872436611836728E-5</v>
      </c>
      <c r="Y291" s="137">
        <f>+C291-15018.5</f>
        <v>40422.566200000001</v>
      </c>
      <c r="Z291" s="16">
        <f>F291</f>
        <v>29859</v>
      </c>
      <c r="AA291" s="115">
        <f>AB$3+AB$4*Z291+AB$5*Z291^2+AH291</f>
        <v>1.1392021355117216E-2</v>
      </c>
      <c r="AB291" s="115">
        <f>+G291-AA291</f>
        <v>-1.434021352746534E-3</v>
      </c>
      <c r="AC291" s="147">
        <f>G291-(AB$3+AB$4*Z291+AB$5*Z291^2)</f>
        <v>6.3701821959824129E-3</v>
      </c>
      <c r="AD291" s="115">
        <f>IF(G291&lt;&gt;"",G291-AH291,9999)</f>
        <v>2.1537964536417356E-3</v>
      </c>
      <c r="AG291" s="115">
        <f>+(G291-AA291)^2*S291</f>
        <v>2.0564172401329992E-6</v>
      </c>
      <c r="AH291" s="16">
        <f>$AB$6*($AB$11/AI291*AJ291+$AB$12)</f>
        <v>7.804203548728946E-3</v>
      </c>
      <c r="AI291" s="16">
        <f>1+$AB$7*COS(AL291)</f>
        <v>1.413026617022394</v>
      </c>
      <c r="AJ291" s="16">
        <f>SIN(AL291+RADIANS($AB$9))</f>
        <v>0.9953776126398346</v>
      </c>
      <c r="AK291" s="16">
        <f>$AB$7*SIN(AL291)</f>
        <v>-0.23753505477875383</v>
      </c>
      <c r="AL291" s="16">
        <f>2*ATAN(AM291)</f>
        <v>-0.52191570127677378</v>
      </c>
      <c r="AM291" s="16">
        <f>SQRT((1+$AB$7)/(1-$AB$7))*TAN(AN291/2)</f>
        <v>-0.26704743874346487</v>
      </c>
      <c r="AN291" s="115">
        <f>$AU291+$AB$7*SIN(AO291)</f>
        <v>5.9677855061647058</v>
      </c>
      <c r="AO291" s="115">
        <f>$AU291+$AB$7*SIN(AP291)</f>
        <v>5.9685123255064099</v>
      </c>
      <c r="AP291" s="115">
        <f>$AU291+$AB$7*SIN(AQ291)</f>
        <v>5.9701161370546547</v>
      </c>
      <c r="AQ291" s="115">
        <f>$AU291+$AB$7*SIN(AR291)</f>
        <v>5.9736521974206482</v>
      </c>
      <c r="AR291" s="115">
        <f>$AU291+$AB$7*SIN(AS291)</f>
        <v>5.9814344215080082</v>
      </c>
      <c r="AS291" s="115">
        <f>$AU291+$AB$7*SIN(AT291)</f>
        <v>5.9984962860606199</v>
      </c>
      <c r="AT291" s="115">
        <f>$AU291+$AB$7*SIN(AU291)</f>
        <v>6.0356147266864451</v>
      </c>
      <c r="AU291" s="115">
        <f>RADIANS($AB$9)+$AB$18*(F291-AB$15)</f>
        <v>6.1152524305563478</v>
      </c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</row>
    <row r="292" spans="1:64" ht="12.95" customHeight="1">
      <c r="A292" s="66" t="s">
        <v>1016</v>
      </c>
      <c r="B292" s="66" t="s">
        <v>95</v>
      </c>
      <c r="C292" s="73">
        <v>55441.256099999999</v>
      </c>
      <c r="D292" s="73" t="s">
        <v>127</v>
      </c>
      <c r="E292" s="80">
        <f>(C292-C$7)/C$8</f>
        <v>29859.525336585728</v>
      </c>
      <c r="F292" s="28">
        <f>ROUND(2*E292,0)/2</f>
        <v>29859.5</v>
      </c>
      <c r="G292" s="9">
        <f>C292-(C$7+C$8*F292)</f>
        <v>9.6390000035171397E-3</v>
      </c>
      <c r="K292" s="2">
        <f>G292</f>
        <v>9.6390000035171397E-3</v>
      </c>
      <c r="N292" s="2">
        <f ca="1">+C$11+C$12*F292</f>
        <v>-4.9949979502748876E-4</v>
      </c>
      <c r="O292" s="100">
        <f>D$11+D$12*F292+D$13*F292^2</f>
        <v>3.5897160731641481E-3</v>
      </c>
      <c r="P292" s="15">
        <f>C292-15018.5</f>
        <v>40422.756099999999</v>
      </c>
      <c r="Q292" s="9">
        <f>SUM(H292,I292)</f>
        <v>0</v>
      </c>
      <c r="R292" s="2">
        <f>(O292-H292)^2</f>
        <v>1.2886061485933031E-5</v>
      </c>
      <c r="S292" s="24">
        <v>1</v>
      </c>
      <c r="T292" s="9">
        <f>S292*R292</f>
        <v>1.2886061485933031E-5</v>
      </c>
      <c r="Y292" s="137">
        <f>+C292-15018.5</f>
        <v>40422.756099999999</v>
      </c>
      <c r="Z292" s="16">
        <f>F292</f>
        <v>29859.5</v>
      </c>
      <c r="AA292" s="115">
        <f>AB$3+AB$4*Z292+AB$5*Z292^2+AH292</f>
        <v>1.1393522168175248E-2</v>
      </c>
      <c r="AB292" s="115">
        <f>+G292-AA292</f>
        <v>-1.754522164658108E-3</v>
      </c>
      <c r="AC292" s="147">
        <f>G292-(AB$3+AB$4*Z292+AB$5*Z292^2)</f>
        <v>6.0492839303529916E-3</v>
      </c>
      <c r="AD292" s="115">
        <f>IF(G292&lt;&gt;"",G292-AH292,9999)</f>
        <v>1.835193908506041E-3</v>
      </c>
      <c r="AG292" s="115">
        <f>+(G292-AA292)^2*S292</f>
        <v>3.078348026276573E-6</v>
      </c>
      <c r="AH292" s="16">
        <f>$AB$6*($AB$11/AI292*AJ292+$AB$12)</f>
        <v>7.8038060950110988E-3</v>
      </c>
      <c r="AI292" s="16">
        <f>1+$AB$7*COS(AL292)</f>
        <v>1.4131048899276193</v>
      </c>
      <c r="AJ292" s="16">
        <f>SIN(AL292+RADIANS($AB$9))</f>
        <v>0.99534590272104828</v>
      </c>
      <c r="AK292" s="16">
        <f>$AB$7*SIN(AL292)</f>
        <v>-0.23739890171523195</v>
      </c>
      <c r="AL292" s="16">
        <f>2*ATAN(AM292)</f>
        <v>-0.5215860853230333</v>
      </c>
      <c r="AM292" s="16">
        <f>SQRT((1+$AB$7)/(1-$AB$7))*TAN(AN292/2)</f>
        <v>-0.26687088536418635</v>
      </c>
      <c r="AN292" s="115">
        <f>$AU292+$AB$7*SIN(AO292)</f>
        <v>5.9679905901258143</v>
      </c>
      <c r="AO292" s="115">
        <f>$AU292+$AB$7*SIN(AP292)</f>
        <v>5.9687171687571059</v>
      </c>
      <c r="AP292" s="115">
        <f>$AU292+$AB$7*SIN(AQ292)</f>
        <v>5.9703203427502682</v>
      </c>
      <c r="AQ292" s="115">
        <f>$AU292+$AB$7*SIN(AR292)</f>
        <v>5.9738547662141972</v>
      </c>
      <c r="AR292" s="115">
        <f>$AU292+$AB$7*SIN(AS292)</f>
        <v>5.9816328957892644</v>
      </c>
      <c r="AS292" s="115">
        <f>$AU292+$AB$7*SIN(AT292)</f>
        <v>5.9986847874051827</v>
      </c>
      <c r="AT292" s="115">
        <f>$AU292+$AB$7*SIN(AU292)</f>
        <v>6.0357797422158495</v>
      </c>
      <c r="AU292" s="115">
        <f>RADIANS($AB$9)+$AB$18*(F292-AB$15)</f>
        <v>6.1153647042297123</v>
      </c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</row>
    <row r="293" spans="1:64" ht="12.95" customHeight="1">
      <c r="A293" s="177" t="s">
        <v>256</v>
      </c>
      <c r="B293" s="177"/>
      <c r="C293" s="230">
        <v>55491.286</v>
      </c>
      <c r="D293" s="230">
        <v>5.9999999999999995E-4</v>
      </c>
      <c r="E293" s="28">
        <f>(C293-C$7)/C$8</f>
        <v>29991.031390134536</v>
      </c>
      <c r="F293" s="28">
        <f>ROUND(2*E293,0)/2</f>
        <v>29991</v>
      </c>
      <c r="G293" s="9">
        <f>C293-(C$7+C$8*F293)</f>
        <v>1.1942000004637521E-2</v>
      </c>
      <c r="K293" s="2">
        <f>G293</f>
        <v>1.1942000004637521E-2</v>
      </c>
      <c r="N293" s="2">
        <f ca="1">+C$11+C$12*F293</f>
        <v>4.3196906387321654E-5</v>
      </c>
      <c r="O293" s="100">
        <f>D$11+D$12*F293+D$13*F293^2</f>
        <v>4.0909821920855904E-3</v>
      </c>
      <c r="P293" s="15">
        <f>C293-15018.5</f>
        <v>40472.786</v>
      </c>
      <c r="Q293" s="9">
        <f>SUM(H293,I293)</f>
        <v>0</v>
      </c>
      <c r="R293" s="2">
        <f>(O293-H293)^2</f>
        <v>1.6736135295961423E-5</v>
      </c>
      <c r="S293" s="24">
        <v>1</v>
      </c>
      <c r="T293" s="9">
        <f>S293*R293</f>
        <v>1.6736135295961423E-5</v>
      </c>
      <c r="Y293" s="137">
        <f>+C293-15018.5</f>
        <v>40472.786</v>
      </c>
      <c r="Z293" s="16">
        <f>F293</f>
        <v>29991</v>
      </c>
      <c r="AA293" s="115">
        <f>AB$3+AB$4*Z293+AB$5*Z293^2+AH293</f>
        <v>1.1778058672482069E-2</v>
      </c>
      <c r="AB293" s="115">
        <f>+G293-AA293</f>
        <v>1.6394133215545149E-4</v>
      </c>
      <c r="AC293" s="147">
        <f>G293-(AB$3+AB$4*Z293+AB$5*Z293^2)</f>
        <v>7.8510178125519303E-3</v>
      </c>
      <c r="AD293" s="115">
        <f>IF(G293&lt;&gt;"",G293-AH293,9999)</f>
        <v>4.2549235242410419E-3</v>
      </c>
      <c r="AG293" s="115">
        <f>+(G293-AA293)^2*S293</f>
        <v>2.6876760388904073E-8</v>
      </c>
      <c r="AH293" s="16">
        <f>$AB$6*($AB$11/AI293*AJ293+$AB$12)</f>
        <v>7.6870764803964788E-3</v>
      </c>
      <c r="AI293" s="16">
        <f>1+$AB$7*COS(AL293)</f>
        <v>1.4323477085752427</v>
      </c>
      <c r="AJ293" s="16">
        <f>SIN(AL293+RADIANS($AB$9))</f>
        <v>0.98304599268175408</v>
      </c>
      <c r="AK293" s="16">
        <f>$AB$7*SIN(AL293)</f>
        <v>-0.20022324417371165</v>
      </c>
      <c r="AL293" s="16">
        <f>2*ATAN(AM293)</f>
        <v>-0.43370007976868186</v>
      </c>
      <c r="AM293" s="16">
        <f>SQRT((1+$AB$7)/(1-$AB$7))*TAN(AN293/2)</f>
        <v>-0.22031426281023989</v>
      </c>
      <c r="AN293" s="115">
        <f>$AU293+$AB$7*SIN(AO293)</f>
        <v>6.022291576988585</v>
      </c>
      <c r="AO293" s="115">
        <f>$AU293+$AB$7*SIN(AP293)</f>
        <v>6.0229408207153599</v>
      </c>
      <c r="AP293" s="115">
        <f>$AU293+$AB$7*SIN(AQ293)</f>
        <v>6.0243506808156777</v>
      </c>
      <c r="AQ293" s="115">
        <f>$AU293+$AB$7*SIN(AR293)</f>
        <v>6.0274104443098819</v>
      </c>
      <c r="AR293" s="115">
        <f>$AU293+$AB$7*SIN(AS293)</f>
        <v>6.0340425582961057</v>
      </c>
      <c r="AS293" s="115">
        <f>$AU293+$AB$7*SIN(AT293)</f>
        <v>6.0483799390213857</v>
      </c>
      <c r="AT293" s="115">
        <f>$AU293+$AB$7*SIN(AU293)</f>
        <v>6.079211635359183</v>
      </c>
      <c r="AU293" s="115">
        <f>RADIANS($AB$9)+$AB$18*(F293-AB$15)</f>
        <v>6.1448926803245456</v>
      </c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</row>
    <row r="294" spans="1:64" ht="12.95" customHeight="1">
      <c r="A294" s="177" t="s">
        <v>256</v>
      </c>
      <c r="B294" s="177"/>
      <c r="C294" s="230">
        <v>55491.477400000003</v>
      </c>
      <c r="D294" s="230">
        <v>6.9999999999999999E-4</v>
      </c>
      <c r="E294" s="80">
        <f>(C294-C$7)/C$8</f>
        <v>29991.534494451149</v>
      </c>
      <c r="F294" s="28">
        <f>ROUND(2*E294,0)/2</f>
        <v>29991.5</v>
      </c>
      <c r="G294" s="9">
        <f>C294-(C$7+C$8*F294)</f>
        <v>1.312300000427058E-2</v>
      </c>
      <c r="K294" s="2">
        <f>G294</f>
        <v>1.312300000427058E-2</v>
      </c>
      <c r="N294" s="2">
        <f ca="1">+C$11+C$12*F294</f>
        <v>4.5260391944038081E-5</v>
      </c>
      <c r="O294" s="100">
        <f>D$11+D$12*F294+D$13*F294^2</f>
        <v>4.0928958349592953E-3</v>
      </c>
      <c r="P294" s="15">
        <f>C294-15018.5</f>
        <v>40472.977400000003</v>
      </c>
      <c r="Q294" s="9">
        <f>SUM(H294,I294)</f>
        <v>0</v>
      </c>
      <c r="R294" s="2">
        <f>(O294-H294)^2</f>
        <v>1.6751796315827148E-5</v>
      </c>
      <c r="S294" s="24">
        <v>1</v>
      </c>
      <c r="T294" s="9">
        <f>S294*R294</f>
        <v>1.6751796315827148E-5</v>
      </c>
      <c r="Y294" s="137">
        <f>+C294-15018.5</f>
        <v>40472.977400000003</v>
      </c>
      <c r="Z294" s="16">
        <f>F294</f>
        <v>29991.5</v>
      </c>
      <c r="AA294" s="115">
        <f>AB$3+AB$4*Z294+AB$5*Z294^2+AH294</f>
        <v>1.1779481885153854E-2</v>
      </c>
      <c r="AB294" s="115">
        <f>+G294-AA294</f>
        <v>1.3435181191167253E-3</v>
      </c>
      <c r="AC294" s="147">
        <f>G294-(AB$3+AB$4*Z294+AB$5*Z294^2)</f>
        <v>9.0301041693112843E-3</v>
      </c>
      <c r="AD294" s="115">
        <f>IF(G294&lt;&gt;"",G294-AH294,9999)</f>
        <v>5.4364139540760198E-3</v>
      </c>
      <c r="AG294" s="115">
        <f>+(G294-AA294)^2*S294</f>
        <v>1.8050409363949432E-6</v>
      </c>
      <c r="AH294" s="16">
        <f>$AB$6*($AB$11/AI294*AJ294+$AB$12)</f>
        <v>7.6865860501945599E-3</v>
      </c>
      <c r="AI294" s="16">
        <f>1+$AB$7*COS(AL294)</f>
        <v>1.4324154633721817</v>
      </c>
      <c r="AJ294" s="16">
        <f>SIN(AL294+RADIANS($AB$9))</f>
        <v>0.98298386562013351</v>
      </c>
      <c r="AK294" s="16">
        <f>$AB$7*SIN(AL294)</f>
        <v>-0.2000768743616565</v>
      </c>
      <c r="AL294" s="16">
        <f>2*ATAN(AM294)</f>
        <v>-0.43336155977753155</v>
      </c>
      <c r="AM294" s="16">
        <f>SQRT((1+$AB$7)/(1-$AB$7))*TAN(AN294/2)</f>
        <v>-0.22013679382582202</v>
      </c>
      <c r="AN294" s="115">
        <f>$AU294+$AB$7*SIN(AO294)</f>
        <v>6.0224993606695998</v>
      </c>
      <c r="AO294" s="115">
        <f>$AU294+$AB$7*SIN(AP294)</f>
        <v>6.0231482578557758</v>
      </c>
      <c r="AP294" s="115">
        <f>$AU294+$AB$7*SIN(AQ294)</f>
        <v>6.0245572880038338</v>
      </c>
      <c r="AQ294" s="115">
        <f>$AU294+$AB$7*SIN(AR294)</f>
        <v>6.0276150848992813</v>
      </c>
      <c r="AR294" s="115">
        <f>$AU294+$AB$7*SIN(AS294)</f>
        <v>6.0342425904280628</v>
      </c>
      <c r="AS294" s="115">
        <f>$AU294+$AB$7*SIN(AT294)</f>
        <v>6.0485693201472923</v>
      </c>
      <c r="AT294" s="115">
        <f>$AU294+$AB$7*SIN(AU294)</f>
        <v>6.0793768926156257</v>
      </c>
      <c r="AU294" s="115">
        <f>RADIANS($AB$9)+$AB$18*(F294-AB$15)</f>
        <v>6.1450049539979101</v>
      </c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</row>
    <row r="295" spans="1:64" ht="12.95" customHeight="1">
      <c r="A295" s="177" t="s">
        <v>256</v>
      </c>
      <c r="B295" s="177"/>
      <c r="C295" s="230">
        <v>55491.667200000004</v>
      </c>
      <c r="D295" s="230">
        <v>1.1000000000000001E-3</v>
      </c>
      <c r="E295" s="28">
        <f>(C295-C$7)/C$8</f>
        <v>29992.033393089034</v>
      </c>
      <c r="F295" s="28">
        <f>ROUND(2*E295,0)/2</f>
        <v>29992</v>
      </c>
      <c r="G295" s="9">
        <f>C295-(C$7+C$8*F295)</f>
        <v>1.270400000794325E-2</v>
      </c>
      <c r="K295" s="2">
        <f>G295</f>
        <v>1.270400000794325E-2</v>
      </c>
      <c r="N295" s="2">
        <f ca="1">+C$11+C$12*F295</f>
        <v>4.732387750074063E-5</v>
      </c>
      <c r="O295" s="100">
        <f>D$11+D$12*F295+D$13*F295^2</f>
        <v>4.0948095360757997E-3</v>
      </c>
      <c r="P295" s="15">
        <f>C295-15018.5</f>
        <v>40473.167200000004</v>
      </c>
      <c r="Q295" s="9">
        <f>SUM(H295,I295)</f>
        <v>0</v>
      </c>
      <c r="R295" s="2">
        <f>(O295-H295)^2</f>
        <v>1.6767465136737307E-5</v>
      </c>
      <c r="S295" s="24">
        <v>1</v>
      </c>
      <c r="T295" s="9">
        <f>S295*R295</f>
        <v>1.6767465136737307E-5</v>
      </c>
      <c r="Y295" s="137">
        <f>+C295-15018.5</f>
        <v>40473.167200000004</v>
      </c>
      <c r="Z295" s="16">
        <f>F295</f>
        <v>29992</v>
      </c>
      <c r="AA295" s="115">
        <f>AB$3+AB$4*Z295+AB$5*Z295^2+AH295</f>
        <v>1.178090480190736E-2</v>
      </c>
      <c r="AB295" s="115">
        <f>+G295-AA295</f>
        <v>9.2309520603589025E-4</v>
      </c>
      <c r="AC295" s="147">
        <f>G295-(AB$3+AB$4*Z295+AB$5*Z295^2)</f>
        <v>8.6091904718674506E-3</v>
      </c>
      <c r="AD295" s="115">
        <f>IF(G295&lt;&gt;"",G295-AH295,9999)</f>
        <v>5.0179047421116899E-3</v>
      </c>
      <c r="AG295" s="115">
        <f>+(G295-AA295)^2*S295</f>
        <v>8.5210475940644269E-7</v>
      </c>
      <c r="AH295" s="16">
        <f>$AB$6*($AB$11/AI295*AJ295+$AB$12)</f>
        <v>7.6860952658315603E-3</v>
      </c>
      <c r="AI295" s="16">
        <f>1+$AB$7*COS(AL295)</f>
        <v>1.4324831748910143</v>
      </c>
      <c r="AJ295" s="16">
        <f>SIN(AL295+RADIANS($AB$9))</f>
        <v>0.98292162013703333</v>
      </c>
      <c r="AK295" s="16">
        <f>$AB$7*SIN(AL295)</f>
        <v>-0.19993046804801204</v>
      </c>
      <c r="AL295" s="16">
        <f>2*ATAN(AM295)</f>
        <v>-0.43302300840106028</v>
      </c>
      <c r="AM295" s="16">
        <f>SQRT((1+$AB$7)/(1-$AB$7))*TAN(AN295/2)</f>
        <v>-0.21995932161412104</v>
      </c>
      <c r="AN295" s="115">
        <f>$AU295+$AB$7*SIN(AO295)</f>
        <v>6.0227071537890025</v>
      </c>
      <c r="AO295" s="115">
        <f>$AU295+$AB$7*SIN(AP295)</f>
        <v>6.0233557040456009</v>
      </c>
      <c r="AP295" s="115">
        <f>$AU295+$AB$7*SIN(AQ295)</f>
        <v>6.024763903545109</v>
      </c>
      <c r="AQ295" s="115">
        <f>$AU295+$AB$7*SIN(AR295)</f>
        <v>6.0278197326665079</v>
      </c>
      <c r="AR295" s="115">
        <f>$AU295+$AB$7*SIN(AS295)</f>
        <v>6.0344426279319299</v>
      </c>
      <c r="AS295" s="115">
        <f>$AU295+$AB$7*SIN(AT295)</f>
        <v>6.0487587042928643</v>
      </c>
      <c r="AT295" s="115">
        <f>$AU295+$AB$7*SIN(AU295)</f>
        <v>6.079542150699333</v>
      </c>
      <c r="AU295" s="115">
        <f>RADIANS($AB$9)+$AB$18*(F295-AB$15)</f>
        <v>6.1451172276712738</v>
      </c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</row>
    <row r="296" spans="1:64" ht="12.95" customHeight="1">
      <c r="A296" s="227" t="s">
        <v>118</v>
      </c>
      <c r="B296" s="229" t="s">
        <v>92</v>
      </c>
      <c r="C296" s="227">
        <v>55502.699699999997</v>
      </c>
      <c r="D296" s="227">
        <v>4.0000000000000002E-4</v>
      </c>
      <c r="E296" s="80">
        <f>(C296-C$7)/C$8</f>
        <v>30021.03286212208</v>
      </c>
      <c r="F296" s="28">
        <f>ROUND(2*E296,0)/2</f>
        <v>30021</v>
      </c>
      <c r="G296" s="9">
        <f>C296-(C$7+C$8*F296)</f>
        <v>1.2501999997766688E-2</v>
      </c>
      <c r="K296" s="2">
        <f>G296</f>
        <v>1.2501999997766688E-2</v>
      </c>
      <c r="N296" s="2">
        <f ca="1">+C$11+C$12*F296</f>
        <v>1.6700603978994644E-4</v>
      </c>
      <c r="O296" s="100">
        <f>D$11+D$12*F296+D$13*F296^2</f>
        <v>4.2059038542549415E-3</v>
      </c>
      <c r="P296" s="15">
        <f>C296-15018.5</f>
        <v>40484.199699999997</v>
      </c>
      <c r="Q296" s="9">
        <f>SUM(H296,I296)</f>
        <v>0</v>
      </c>
      <c r="R296" s="2">
        <f>(O296-H296)^2</f>
        <v>1.7689627231236571E-5</v>
      </c>
      <c r="S296" s="24">
        <v>1</v>
      </c>
      <c r="T296" s="9">
        <f>S296*R296</f>
        <v>1.7689627231236571E-5</v>
      </c>
      <c r="Y296" s="137">
        <f>+C296-15018.5</f>
        <v>40484.199699999997</v>
      </c>
      <c r="Z296" s="16">
        <f>F296</f>
        <v>30021</v>
      </c>
      <c r="AA296" s="115">
        <f>AB$3+AB$4*Z296+AB$5*Z296^2+AH296</f>
        <v>1.1862927371492239E-2</v>
      </c>
      <c r="AB296" s="115">
        <f>+G296-AA296</f>
        <v>6.3907262627444991E-4</v>
      </c>
      <c r="AC296" s="147">
        <f>G296-(AB$3+AB$4*Z296+AB$5*Z296^2)</f>
        <v>8.296096143511747E-3</v>
      </c>
      <c r="AD296" s="115">
        <f>IF(G296&lt;&gt;"",G296-AH296,9999)</f>
        <v>4.8449764805293923E-3</v>
      </c>
      <c r="AG296" s="115">
        <f>+(G296-AA296)^2*S296</f>
        <v>4.0841382165332274E-7</v>
      </c>
      <c r="AH296" s="16">
        <f>$AB$6*($AB$11/AI296*AJ296+$AB$12)</f>
        <v>7.6570235172372962E-3</v>
      </c>
      <c r="AI296" s="16">
        <f>1+$AB$7*COS(AL296)</f>
        <v>1.4363355315977875</v>
      </c>
      <c r="AJ296" s="16">
        <f>SIN(AL296+RADIANS($AB$9))</f>
        <v>0.97910807491550667</v>
      </c>
      <c r="AK296" s="16">
        <f>$AB$7*SIN(AL296)</f>
        <v>-0.19137709498000288</v>
      </c>
      <c r="AL296" s="16">
        <f>2*ATAN(AM296)</f>
        <v>-0.41333398309059066</v>
      </c>
      <c r="AM296" s="16">
        <f>SQRT((1+$AB$7)/(1-$AB$7))*TAN(AN296/2)</f>
        <v>-0.20966047906231342</v>
      </c>
      <c r="AN296" s="115">
        <f>$AU296+$AB$7*SIN(AO296)</f>
        <v>6.0347750888976757</v>
      </c>
      <c r="AO296" s="115">
        <f>$AU296+$AB$7*SIN(AP296)</f>
        <v>6.0354028561309203</v>
      </c>
      <c r="AP296" s="115">
        <f>$AU296+$AB$7*SIN(AQ296)</f>
        <v>6.0367616970746925</v>
      </c>
      <c r="AQ296" s="115">
        <f>$AU296+$AB$7*SIN(AR296)</f>
        <v>6.0397014060063565</v>
      </c>
      <c r="AR296" s="115">
        <f>$AU296+$AB$7*SIN(AS296)</f>
        <v>6.0460538552182506</v>
      </c>
      <c r="AS296" s="115">
        <f>$AU296+$AB$7*SIN(AT296)</f>
        <v>6.0597480699235398</v>
      </c>
      <c r="AT296" s="115">
        <f>$AU296+$AB$7*SIN(AU296)</f>
        <v>6.0891285121472478</v>
      </c>
      <c r="AU296" s="115">
        <f>RADIANS($AB$9)+$AB$18*(F296-AB$15)</f>
        <v>6.1516291007264083</v>
      </c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</row>
    <row r="297" spans="1:64" ht="12.95" customHeight="1">
      <c r="A297" s="177" t="s">
        <v>121</v>
      </c>
      <c r="B297" s="228" t="s">
        <v>95</v>
      </c>
      <c r="C297" s="231">
        <v>55784.414700000001</v>
      </c>
      <c r="D297" s="231">
        <v>4.0000000000000002E-4</v>
      </c>
      <c r="E297" s="28">
        <f>(C297-C$7)/C$8</f>
        <v>30761.534599593109</v>
      </c>
      <c r="F297" s="28">
        <f>ROUND(2*E297,0)/2</f>
        <v>30761.5</v>
      </c>
      <c r="G297" s="9">
        <f>C297-(C$7+C$8*F297)</f>
        <v>1.3163000003260095E-2</v>
      </c>
      <c r="K297" s="2">
        <f>G297</f>
        <v>1.3163000003260095E-2</v>
      </c>
      <c r="N297" s="2">
        <f ca="1">+C$11+C$12*F297</f>
        <v>3.22302814927794E-3</v>
      </c>
      <c r="O297" s="100">
        <f>D$11+D$12*F297+D$13*F297^2</f>
        <v>7.1090150134918983E-3</v>
      </c>
      <c r="P297" s="15">
        <f>C297-15018.5</f>
        <v>40765.914700000001</v>
      </c>
      <c r="Q297" s="9">
        <f>SUM(H297,I297)</f>
        <v>0</v>
      </c>
      <c r="R297" s="2">
        <f>(O297-H297)^2</f>
        <v>5.0538094462053213E-5</v>
      </c>
      <c r="S297" s="24">
        <v>1</v>
      </c>
      <c r="T297" s="9">
        <f>S297*R297</f>
        <v>5.0538094462053213E-5</v>
      </c>
      <c r="Y297" s="137">
        <f>+C297-15018.5</f>
        <v>40765.914700000001</v>
      </c>
      <c r="Z297" s="16">
        <f>F297</f>
        <v>30761.5</v>
      </c>
      <c r="AA297" s="115">
        <f>AB$3+AB$4*Z297+AB$5*Z297^2+AH297</f>
        <v>1.3630896734117548E-2</v>
      </c>
      <c r="AB297" s="115">
        <f>+G297-AA297</f>
        <v>-4.6789673085745331E-4</v>
      </c>
      <c r="AC297" s="147">
        <f>G297-(AB$3+AB$4*Z297+AB$5*Z297^2)</f>
        <v>6.0539849897681963E-3</v>
      </c>
      <c r="AD297" s="115">
        <f>IF(G297&lt;&gt;"",G297-AH297,9999)</f>
        <v>6.641118282634445E-3</v>
      </c>
      <c r="AG297" s="115">
        <f>+(G297-AA297)^2*S297</f>
        <v>2.189273507470921E-7</v>
      </c>
      <c r="AH297" s="16">
        <f>$AB$6*($AB$11/AI297*AJ297+$AB$12)</f>
        <v>6.5218817206256496E-3</v>
      </c>
      <c r="AI297" s="16">
        <f>1+$AB$7*COS(AL297)</f>
        <v>1.4735310186814961</v>
      </c>
      <c r="AJ297" s="16">
        <f>SIN(AL297+RADIANS($AB$9))</f>
        <v>0.74581668101441134</v>
      </c>
      <c r="AK297" s="16">
        <f>$AB$7*SIN(AL297)</f>
        <v>5.2747160721441144E-2</v>
      </c>
      <c r="AL297" s="16">
        <f>2*ATAN(AM297)</f>
        <v>0.11093382808044203</v>
      </c>
      <c r="AM297" s="16">
        <f>SQRT((1+$AB$7)/(1-$AB$7))*TAN(AN297/2)</f>
        <v>5.5523866901944233E-2</v>
      </c>
      <c r="AN297" s="115">
        <f>$AU297+$AB$7*SIN(AO297)</f>
        <v>6.3492874833423709</v>
      </c>
      <c r="AO297" s="115">
        <f>$AU297+$AB$7*SIN(AP297)</f>
        <v>6.3490960273943458</v>
      </c>
      <c r="AP297" s="115">
        <f>$AU297+$AB$7*SIN(AQ297)</f>
        <v>6.3486933280625477</v>
      </c>
      <c r="AQ297" s="115">
        <f>$AU297+$AB$7*SIN(AR297)</f>
        <v>6.3478463440886905</v>
      </c>
      <c r="AR297" s="115">
        <f>$AU297+$AB$7*SIN(AS297)</f>
        <v>6.3460650620028325</v>
      </c>
      <c r="AS297" s="115">
        <f>$AU297+$AB$7*SIN(AT297)</f>
        <v>6.3423195134440675</v>
      </c>
      <c r="AT297" s="115">
        <f>$AU297+$AB$7*SIN(AU297)</f>
        <v>6.3344462954842395</v>
      </c>
      <c r="AU297" s="115">
        <f>RADIANS($AB$9)+$AB$18*(F297-AB$15)</f>
        <v>6.317906410979063</v>
      </c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</row>
    <row r="298" spans="1:64" ht="12.95" customHeight="1">
      <c r="A298" s="66" t="s">
        <v>1057</v>
      </c>
      <c r="B298" s="66" t="s">
        <v>95</v>
      </c>
      <c r="C298" s="73">
        <v>55811.046199999997</v>
      </c>
      <c r="D298" s="73" t="s">
        <v>127</v>
      </c>
      <c r="E298" s="80">
        <f>(C298-C$7)/C$8</f>
        <v>30831.536807574426</v>
      </c>
      <c r="F298" s="28">
        <f>ROUND(2*E298,0)/2</f>
        <v>30831.5</v>
      </c>
      <c r="G298" s="9">
        <f>C298-(C$7+C$8*F298)</f>
        <v>1.4003000003867783E-2</v>
      </c>
      <c r="K298" s="2">
        <f>G298</f>
        <v>1.4003000003867783E-2</v>
      </c>
      <c r="N298" s="2">
        <f ca="1">+C$11+C$12*F298</f>
        <v>3.5119161272174071E-3</v>
      </c>
      <c r="O298" s="100">
        <f>D$11+D$12*F298+D$13*F298^2</f>
        <v>7.3900570187536846E-3</v>
      </c>
      <c r="P298" s="15">
        <f>C298-15018.5</f>
        <v>40792.546199999997</v>
      </c>
      <c r="Q298" s="9">
        <f>SUM(H298,I298)</f>
        <v>0</v>
      </c>
      <c r="R298" s="2">
        <f>(O298-H298)^2</f>
        <v>5.4612942740430593E-5</v>
      </c>
      <c r="S298" s="24">
        <v>1</v>
      </c>
      <c r="T298" s="9">
        <f>S298*R298</f>
        <v>5.4612942740430593E-5</v>
      </c>
      <c r="Y298" s="137">
        <f>+C298-15018.5</f>
        <v>40792.546199999997</v>
      </c>
      <c r="Z298" s="16">
        <f>F298</f>
        <v>30831.5</v>
      </c>
      <c r="AA298" s="115">
        <f>AB$3+AB$4*Z298+AB$5*Z298^2+AH298</f>
        <v>1.3768614606036143E-2</v>
      </c>
      <c r="AB298" s="115">
        <f>+G298-AA298</f>
        <v>2.3438539783163931E-4</v>
      </c>
      <c r="AC298" s="147">
        <f>G298-(AB$3+AB$4*Z298+AB$5*Z298^2)</f>
        <v>6.6129429851140981E-3</v>
      </c>
      <c r="AD298" s="115">
        <f>IF(G298&lt;&gt;"",G298-AH298,9999)</f>
        <v>7.6244424165853248E-3</v>
      </c>
      <c r="AG298" s="115">
        <f>+(G298-AA298)^2*S298</f>
        <v>5.4936514716695827E-8</v>
      </c>
      <c r="AH298" s="16">
        <f>$AB$6*($AB$11/AI298*AJ298+$AB$12)</f>
        <v>6.3785575872824579E-3</v>
      </c>
      <c r="AI298" s="16">
        <f>1+$AB$7*COS(AL298)</f>
        <v>1.4703037132200154</v>
      </c>
      <c r="AJ298" s="16">
        <f>SIN(AL298+RADIANS($AB$9))</f>
        <v>0.71159776808453246</v>
      </c>
      <c r="AK298" s="16">
        <f>$AB$7*SIN(AL298)</f>
        <v>7.6343342533415418E-2</v>
      </c>
      <c r="AL298" s="16">
        <f>2*ATAN(AM298)</f>
        <v>0.16092407924513133</v>
      </c>
      <c r="AM298" s="16">
        <f>SQRT((1+$AB$7)/(1-$AB$7))*TAN(AN298/2)</f>
        <v>8.0636131305606609E-2</v>
      </c>
      <c r="AN298" s="115">
        <f>$AU298+$AB$7*SIN(AO298)</f>
        <v>6.3791453590517859</v>
      </c>
      <c r="AO298" s="115">
        <f>$AU298+$AB$7*SIN(AP298)</f>
        <v>6.378870557631755</v>
      </c>
      <c r="AP298" s="115">
        <f>$AU298+$AB$7*SIN(AQ298)</f>
        <v>6.3782911664556279</v>
      </c>
      <c r="AQ298" s="115">
        <f>$AU298+$AB$7*SIN(AR298)</f>
        <v>6.3770696830785747</v>
      </c>
      <c r="AR298" s="115">
        <f>$AU298+$AB$7*SIN(AS298)</f>
        <v>6.3744949868325191</v>
      </c>
      <c r="AS298" s="115">
        <f>$AU298+$AB$7*SIN(AT298)</f>
        <v>6.3690698956770158</v>
      </c>
      <c r="AT298" s="115">
        <f>$AU298+$AB$7*SIN(AU298)</f>
        <v>6.3576468885610584</v>
      </c>
      <c r="AU298" s="115">
        <f>RADIANS($AB$9)+$AB$18*(F298-AB$15)</f>
        <v>6.3336247252500772</v>
      </c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</row>
    <row r="299" spans="1:64" ht="12.95" customHeight="1">
      <c r="A299" s="66" t="s">
        <v>1057</v>
      </c>
      <c r="B299" s="66" t="s">
        <v>92</v>
      </c>
      <c r="C299" s="73">
        <v>55811.235699999997</v>
      </c>
      <c r="D299" s="73" t="s">
        <v>127</v>
      </c>
      <c r="E299" s="28">
        <f>(C299-C$7)/C$8</f>
        <v>30832.034917647554</v>
      </c>
      <c r="F299" s="28">
        <f>ROUND(2*E299,0)/2</f>
        <v>30832</v>
      </c>
      <c r="G299" s="9">
        <f>C299-(C$7+C$8*F299)</f>
        <v>1.3284000000567175E-2</v>
      </c>
      <c r="K299" s="2">
        <f>G299</f>
        <v>1.3284000000567175E-2</v>
      </c>
      <c r="N299" s="2">
        <f ca="1">+C$11+C$12*F299</f>
        <v>3.5139796127741096E-3</v>
      </c>
      <c r="O299" s="100">
        <f>D$11+D$12*F299+D$13*F299^2</f>
        <v>7.3920685677654474E-3</v>
      </c>
      <c r="P299" s="15">
        <f>C299-15018.5</f>
        <v>40792.735699999997</v>
      </c>
      <c r="Q299" s="9">
        <f>SUM(H299,I299)</f>
        <v>0</v>
      </c>
      <c r="R299" s="2">
        <f>(O299-H299)^2</f>
        <v>5.4642677710545915E-5</v>
      </c>
      <c r="S299" s="24">
        <v>1</v>
      </c>
      <c r="T299" s="9">
        <f>S299*R299</f>
        <v>5.4642677710545915E-5</v>
      </c>
      <c r="Y299" s="137">
        <f>+C299-15018.5</f>
        <v>40792.735699999997</v>
      </c>
      <c r="Z299" s="16">
        <f>F299</f>
        <v>30832</v>
      </c>
      <c r="AA299" s="115">
        <f>AB$3+AB$4*Z299+AB$5*Z299^2+AH299</f>
        <v>1.3769582965389486E-2</v>
      </c>
      <c r="AB299" s="115">
        <f>+G299-AA299</f>
        <v>-4.8558296482231061E-4</v>
      </c>
      <c r="AC299" s="147">
        <f>G299-(AB$3+AB$4*Z299+AB$5*Z299^2)</f>
        <v>5.891931432801728E-3</v>
      </c>
      <c r="AD299" s="115">
        <f>IF(G299&lt;&gt;"",G299-AH299,9999)</f>
        <v>6.9064856029431377E-3</v>
      </c>
      <c r="AG299" s="115">
        <f>+(G299-AA299)^2*S299</f>
        <v>2.3579081572562535E-7</v>
      </c>
      <c r="AH299" s="16">
        <f>$AB$6*($AB$11/AI299*AJ299+$AB$12)</f>
        <v>6.3775143976240378E-3</v>
      </c>
      <c r="AI299" s="16">
        <f>1+$AB$7*COS(AL299)</f>
        <v>1.4702764854360033</v>
      </c>
      <c r="AJ299" s="16">
        <f>SIN(AL299+RADIANS($AB$9))</f>
        <v>0.71134742054489752</v>
      </c>
      <c r="AK299" s="16">
        <f>$AB$7*SIN(AL299)</f>
        <v>7.6510887223122701E-2</v>
      </c>
      <c r="AL299" s="16">
        <f>2*ATAN(AM299)</f>
        <v>0.16128033741040979</v>
      </c>
      <c r="AM299" s="16">
        <f>SQRT((1+$AB$7)/(1-$AB$7))*TAN(AN299/2)</f>
        <v>8.0815421193766446E-2</v>
      </c>
      <c r="AN299" s="115">
        <f>$AU299+$AB$7*SIN(AO299)</f>
        <v>6.3793583924220583</v>
      </c>
      <c r="AO299" s="115">
        <f>$AU299+$AB$7*SIN(AP299)</f>
        <v>6.379083007388699</v>
      </c>
      <c r="AP299" s="115">
        <f>$AU299+$AB$7*SIN(AQ299)</f>
        <v>6.3785023739405835</v>
      </c>
      <c r="AQ299" s="115">
        <f>$AU299+$AB$7*SIN(AR299)</f>
        <v>6.3772782472042095</v>
      </c>
      <c r="AR299" s="115">
        <f>$AU299+$AB$7*SIN(AS299)</f>
        <v>6.3746979298100603</v>
      </c>
      <c r="AS299" s="115">
        <f>$AU299+$AB$7*SIN(AT299)</f>
        <v>6.3692608991784629</v>
      </c>
      <c r="AT299" s="115">
        <f>$AU299+$AB$7*SIN(AU299)</f>
        <v>6.3578125879352845</v>
      </c>
      <c r="AU299" s="115">
        <f>RADIANS($AB$9)+$AB$18*(F299-AB$15)</f>
        <v>6.3337369989234418</v>
      </c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</row>
    <row r="300" spans="1:64" ht="12.95" customHeight="1">
      <c r="A300" s="177" t="s">
        <v>124</v>
      </c>
      <c r="B300" s="228" t="s">
        <v>95</v>
      </c>
      <c r="C300" s="231">
        <v>55825.502999999997</v>
      </c>
      <c r="D300" s="231">
        <v>1E-4</v>
      </c>
      <c r="E300" s="80">
        <f>(C300-C$7)/C$8</f>
        <v>30869.537217628102</v>
      </c>
      <c r="F300" s="28">
        <f>ROUND(2*E300,0)/2</f>
        <v>30869.5</v>
      </c>
      <c r="G300" s="9">
        <f>C300-(C$7+C$8*F300)</f>
        <v>1.41589999984717E-2</v>
      </c>
      <c r="K300" s="2">
        <f>G300</f>
        <v>1.41589999984717E-2</v>
      </c>
      <c r="N300" s="2">
        <f ca="1">+C$11+C$12*F300</f>
        <v>3.6687410295273837E-3</v>
      </c>
      <c r="O300" s="100">
        <f>D$11+D$12*F300+D$13*F300^2</f>
        <v>7.5431007356126373E-3</v>
      </c>
      <c r="P300" s="15">
        <f>C300-15018.5</f>
        <v>40807.002999999997</v>
      </c>
      <c r="Q300" s="9">
        <f>SUM(H300,I300)</f>
        <v>0</v>
      </c>
      <c r="R300" s="2">
        <f>(O300-H300)^2</f>
        <v>5.6898368707599909E-5</v>
      </c>
      <c r="S300" s="24">
        <v>1</v>
      </c>
      <c r="T300" s="9">
        <f>S300*R300</f>
        <v>5.6898368707599909E-5</v>
      </c>
      <c r="Y300" s="137">
        <f>+C300-15018.5</f>
        <v>40807.002999999997</v>
      </c>
      <c r="Z300" s="16">
        <f>F300</f>
        <v>30869.5</v>
      </c>
      <c r="AA300" s="115">
        <f>AB$3+AB$4*Z300+AB$5*Z300^2+AH300</f>
        <v>1.3841610643690775E-2</v>
      </c>
      <c r="AB300" s="115">
        <f>+G300-AA300</f>
        <v>3.1738935478092464E-4</v>
      </c>
      <c r="AC300" s="147">
        <f>G300-(AB$3+AB$4*Z300+AB$5*Z300^2)</f>
        <v>6.6158992628590624E-3</v>
      </c>
      <c r="AD300" s="115">
        <f>IF(G300&lt;&gt;"",G300-AH300,9999)</f>
        <v>7.8604900903935619E-3</v>
      </c>
      <c r="AG300" s="115">
        <f>+(G300-AA300)^2*S300</f>
        <v>1.0073600252825165E-7</v>
      </c>
      <c r="AH300" s="16">
        <f>$AB$6*($AB$11/AI300*AJ300+$AB$12)</f>
        <v>6.2985099080781377E-3</v>
      </c>
      <c r="AI300" s="16">
        <f>1+$AB$7*COS(AL300)</f>
        <v>1.4680679847554705</v>
      </c>
      <c r="AJ300" s="16">
        <f>SIN(AL300+RADIANS($AB$9))</f>
        <v>0.69234416562198842</v>
      </c>
      <c r="AK300" s="16">
        <f>$AB$7*SIN(AL300)</f>
        <v>8.9029490982828585E-2</v>
      </c>
      <c r="AL300" s="16">
        <f>2*ATAN(AM300)</f>
        <v>0.18796107464987244</v>
      </c>
      <c r="AM300" s="16">
        <f>SQRT((1+$AB$7)/(1-$AB$7))*TAN(AN300/2)</f>
        <v>9.4258207754965975E-2</v>
      </c>
      <c r="AN300" s="115">
        <f>$AU300+$AB$7*SIN(AO300)</f>
        <v>6.3953246382931122</v>
      </c>
      <c r="AO300" s="115">
        <f>$AU300+$AB$7*SIN(AP300)</f>
        <v>6.3950060337514785</v>
      </c>
      <c r="AP300" s="115">
        <f>$AU300+$AB$7*SIN(AQ300)</f>
        <v>6.3943331651950999</v>
      </c>
      <c r="AQ300" s="115">
        <f>$AU300+$AB$7*SIN(AR300)</f>
        <v>6.3929122836380259</v>
      </c>
      <c r="AR300" s="115">
        <f>$AU300+$AB$7*SIN(AS300)</f>
        <v>6.3899125666940035</v>
      </c>
      <c r="AS300" s="115">
        <f>$AU300+$AB$7*SIN(AT300)</f>
        <v>6.3835827970923154</v>
      </c>
      <c r="AT300" s="115">
        <f>$AU300+$AB$7*SIN(AU300)</f>
        <v>6.370239128740546</v>
      </c>
      <c r="AU300" s="115">
        <f>RADIANS($AB$9)+$AB$18*(F300-AB$15)</f>
        <v>6.3421575244257706</v>
      </c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</row>
    <row r="301" spans="1:64" ht="12.95" customHeight="1">
      <c r="A301" s="45" t="s">
        <v>123</v>
      </c>
      <c r="B301" s="213" t="s">
        <v>92</v>
      </c>
      <c r="C301" s="31">
        <v>55831.400370000003</v>
      </c>
      <c r="D301" s="31">
        <v>1E-4</v>
      </c>
      <c r="E301" s="28">
        <f>(C301-C$7)/C$8</f>
        <v>30885.038744815203</v>
      </c>
      <c r="F301" s="28">
        <f>ROUND(2*E301,0)/2</f>
        <v>30885</v>
      </c>
      <c r="G301" s="9">
        <f>C301-(C$7+C$8*F301)</f>
        <v>1.4740000005986076E-2</v>
      </c>
      <c r="K301" s="2">
        <f>G301</f>
        <v>1.4740000005986076E-2</v>
      </c>
      <c r="N301" s="2">
        <f ca="1">+C$11+C$12*F301</f>
        <v>3.7327090817854125E-3</v>
      </c>
      <c r="O301" s="100">
        <f>D$11+D$12*F301+D$13*F301^2</f>
        <v>7.6056230579013284E-3</v>
      </c>
      <c r="P301" s="15">
        <f>C301-15018.5</f>
        <v>40812.900370000003</v>
      </c>
      <c r="Q301" s="9">
        <f>SUM(H301,I301)</f>
        <v>0</v>
      </c>
      <c r="R301" s="2">
        <f>(O301-H301)^2</f>
        <v>5.7845502098880355E-5</v>
      </c>
      <c r="S301" s="24">
        <v>1</v>
      </c>
      <c r="T301" s="9">
        <f>S301*R301</f>
        <v>5.7845502098880355E-5</v>
      </c>
      <c r="Y301" s="137">
        <f>+C301-15018.5</f>
        <v>40812.900370000003</v>
      </c>
      <c r="Z301" s="16">
        <f>F301</f>
        <v>30885</v>
      </c>
      <c r="AA301" s="115">
        <f>AB$3+AB$4*Z301+AB$5*Z301^2+AH301</f>
        <v>1.3871042722057867E-2</v>
      </c>
      <c r="AB301" s="115">
        <f>+G301-AA301</f>
        <v>8.6895728392820913E-4</v>
      </c>
      <c r="AC301" s="147">
        <f>G301-(AB$3+AB$4*Z301+AB$5*Z301^2)</f>
        <v>7.1343769480847474E-3</v>
      </c>
      <c r="AD301" s="115">
        <f>IF(G301&lt;&gt;"",G301-AH301,9999)</f>
        <v>8.4745803418295376E-3</v>
      </c>
      <c r="AG301" s="115">
        <f>+(G301-AA301)^2*S301</f>
        <v>7.5508676129189022E-7</v>
      </c>
      <c r="AH301" s="16">
        <f>$AB$6*($AB$11/AI301*AJ301+$AB$12)</f>
        <v>6.2654196641565383E-3</v>
      </c>
      <c r="AI301" s="16">
        <f>1+$AB$7*COS(AL301)</f>
        <v>1.4670599690960606</v>
      </c>
      <c r="AJ301" s="16">
        <f>SIN(AL301+RADIANS($AB$9))</f>
        <v>0.68436215335239581</v>
      </c>
      <c r="AK301" s="16">
        <f>$AB$7*SIN(AL301)</f>
        <v>9.417469875553422E-2</v>
      </c>
      <c r="AL301" s="16">
        <f>2*ATAN(AM301)</f>
        <v>0.19896524970671692</v>
      </c>
      <c r="AM301" s="16">
        <f>SQRT((1+$AB$7)/(1-$AB$7))*TAN(AN301/2)</f>
        <v>9.9812115578820568E-2</v>
      </c>
      <c r="AN301" s="115">
        <f>$AU301+$AB$7*SIN(AO301)</f>
        <v>6.4019170589856884</v>
      </c>
      <c r="AO301" s="115">
        <f>$AU301+$AB$7*SIN(AP301)</f>
        <v>6.4015809298309785</v>
      </c>
      <c r="AP301" s="115">
        <f>$AU301+$AB$7*SIN(AQ301)</f>
        <v>6.4008705139510615</v>
      </c>
      <c r="AQ301" s="115">
        <f>$AU301+$AB$7*SIN(AR301)</f>
        <v>6.3993692312390467</v>
      </c>
      <c r="AR301" s="115">
        <f>$AU301+$AB$7*SIN(AS301)</f>
        <v>6.3961975141034122</v>
      </c>
      <c r="AS301" s="115">
        <f>$AU301+$AB$7*SIN(AT301)</f>
        <v>6.3895004302626379</v>
      </c>
      <c r="AT301" s="115">
        <f>$AU301+$AB$7*SIN(AU301)</f>
        <v>6.3753748669088885</v>
      </c>
      <c r="AU301" s="115">
        <f>RADIANS($AB$9)+$AB$18*(F301-AB$15)</f>
        <v>6.3456380083000656</v>
      </c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</row>
    <row r="302" spans="1:64" ht="12.95" customHeight="1">
      <c r="A302" s="63" t="s">
        <v>123</v>
      </c>
      <c r="B302" s="64" t="s">
        <v>92</v>
      </c>
      <c r="C302" s="33">
        <v>55831.400370000003</v>
      </c>
      <c r="D302" s="33">
        <v>1E-4</v>
      </c>
      <c r="E302" s="80">
        <f>(C302-C$7)/C$8</f>
        <v>30885.038744815203</v>
      </c>
      <c r="F302" s="28">
        <f>ROUND(2*E302,0)/2</f>
        <v>30885</v>
      </c>
      <c r="G302" s="9">
        <f>C302-(C$7+C$8*F302)</f>
        <v>1.4740000005986076E-2</v>
      </c>
      <c r="K302" s="2">
        <f>G302</f>
        <v>1.4740000005986076E-2</v>
      </c>
      <c r="N302" s="2">
        <f ca="1">+C$11+C$12*F302</f>
        <v>3.7327090817854125E-3</v>
      </c>
      <c r="O302" s="100">
        <f>D$11+D$12*F302+D$13*F302^2</f>
        <v>7.6056230579013284E-3</v>
      </c>
      <c r="P302" s="15">
        <f>C302-15018.5</f>
        <v>40812.900370000003</v>
      </c>
      <c r="Q302" s="9">
        <f>SUM(H302,I302)</f>
        <v>0</v>
      </c>
      <c r="R302" s="2">
        <f>(O302-H302)^2</f>
        <v>5.7845502098880355E-5</v>
      </c>
      <c r="S302" s="24">
        <v>1</v>
      </c>
      <c r="T302" s="9">
        <f>S302*R302</f>
        <v>5.7845502098880355E-5</v>
      </c>
      <c r="Y302" s="137">
        <f>+C302-15018.5</f>
        <v>40812.900370000003</v>
      </c>
      <c r="Z302" s="16">
        <f>F302</f>
        <v>30885</v>
      </c>
      <c r="AA302" s="115">
        <f>AB$3+AB$4*Z302+AB$5*Z302^2+AH302</f>
        <v>1.3871042722057867E-2</v>
      </c>
      <c r="AB302" s="115">
        <f>+G302-AA302</f>
        <v>8.6895728392820913E-4</v>
      </c>
      <c r="AC302" s="147">
        <f>G302-(AB$3+AB$4*Z302+AB$5*Z302^2)</f>
        <v>7.1343769480847474E-3</v>
      </c>
      <c r="AD302" s="115">
        <f>IF(G302&lt;&gt;"",G302-AH302,9999)</f>
        <v>8.4745803418295376E-3</v>
      </c>
      <c r="AG302" s="115">
        <f>+(G302-AA302)^2*S302</f>
        <v>7.5508676129189022E-7</v>
      </c>
      <c r="AH302" s="16">
        <f>$AB$6*($AB$11/AI302*AJ302+$AB$12)</f>
        <v>6.2654196641565383E-3</v>
      </c>
      <c r="AI302" s="16">
        <f>1+$AB$7*COS(AL302)</f>
        <v>1.4670599690960606</v>
      </c>
      <c r="AJ302" s="16">
        <f>SIN(AL302+RADIANS($AB$9))</f>
        <v>0.68436215335239581</v>
      </c>
      <c r="AK302" s="16">
        <f>$AB$7*SIN(AL302)</f>
        <v>9.417469875553422E-2</v>
      </c>
      <c r="AL302" s="16">
        <f>2*ATAN(AM302)</f>
        <v>0.19896524970671692</v>
      </c>
      <c r="AM302" s="16">
        <f>SQRT((1+$AB$7)/(1-$AB$7))*TAN(AN302/2)</f>
        <v>9.9812115578820568E-2</v>
      </c>
      <c r="AN302" s="115">
        <f>$AU302+$AB$7*SIN(AO302)</f>
        <v>6.4019170589856884</v>
      </c>
      <c r="AO302" s="115">
        <f>$AU302+$AB$7*SIN(AP302)</f>
        <v>6.4015809298309785</v>
      </c>
      <c r="AP302" s="115">
        <f>$AU302+$AB$7*SIN(AQ302)</f>
        <v>6.4008705139510615</v>
      </c>
      <c r="AQ302" s="115">
        <f>$AU302+$AB$7*SIN(AR302)</f>
        <v>6.3993692312390467</v>
      </c>
      <c r="AR302" s="115">
        <f>$AU302+$AB$7*SIN(AS302)</f>
        <v>6.3961975141034122</v>
      </c>
      <c r="AS302" s="115">
        <f>$AU302+$AB$7*SIN(AT302)</f>
        <v>6.3895004302626379</v>
      </c>
      <c r="AT302" s="115">
        <f>$AU302+$AB$7*SIN(AU302)</f>
        <v>6.3753748669088885</v>
      </c>
      <c r="AU302" s="115">
        <f>RADIANS($AB$9)+$AB$18*(F302-AB$15)</f>
        <v>6.3456380083000656</v>
      </c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</row>
    <row r="303" spans="1:64" ht="12.95" customHeight="1">
      <c r="A303" s="63" t="s">
        <v>124</v>
      </c>
      <c r="B303" s="56" t="s">
        <v>95</v>
      </c>
      <c r="C303" s="53">
        <v>55880.2883</v>
      </c>
      <c r="D303" s="53">
        <v>2.0000000000000001E-4</v>
      </c>
      <c r="E303" s="28">
        <f>(C303-C$7)/C$8</f>
        <v>31013.543074035726</v>
      </c>
      <c r="F303" s="28">
        <f>ROUND(2*E303,0)/2</f>
        <v>31013.5</v>
      </c>
      <c r="G303" s="9">
        <f>C303-(C$7+C$8*F303)</f>
        <v>1.6387000003305729E-2</v>
      </c>
      <c r="K303" s="2">
        <f>G303</f>
        <v>1.6387000003305729E-2</v>
      </c>
      <c r="N303" s="2">
        <f ca="1">+C$11+C$12*F303</f>
        <v>4.263024869859966E-3</v>
      </c>
      <c r="O303" s="100">
        <f>D$11+D$12*F303+D$13*F303^2</f>
        <v>8.1261087275153604E-3</v>
      </c>
      <c r="P303" s="15">
        <f>C303-15018.5</f>
        <v>40861.7883</v>
      </c>
      <c r="Q303" s="9">
        <f>SUM(H303,I303)</f>
        <v>0</v>
      </c>
      <c r="R303" s="2">
        <f>(O303-H303)^2</f>
        <v>6.6033643051401308E-5</v>
      </c>
      <c r="S303" s="24">
        <v>1</v>
      </c>
      <c r="T303" s="9">
        <f>S303*R303</f>
        <v>6.6033643051401308E-5</v>
      </c>
      <c r="Y303" s="137">
        <f>+C303-15018.5</f>
        <v>40861.7883</v>
      </c>
      <c r="Z303" s="16">
        <f>F303</f>
        <v>31013.5</v>
      </c>
      <c r="AA303" s="115">
        <f>AB$3+AB$4*Z303+AB$5*Z303^2+AH303</f>
        <v>1.4107883435585993E-2</v>
      </c>
      <c r="AB303" s="115">
        <f>+G303-AA303</f>
        <v>2.279116567719737E-3</v>
      </c>
      <c r="AC303" s="147">
        <f>G303-(AB$3+AB$4*Z303+AB$5*Z303^2)</f>
        <v>8.2608912757903691E-3</v>
      </c>
      <c r="AD303" s="115">
        <f>IF(G303&lt;&gt;"",G303-AH303,9999)</f>
        <v>1.0405225295235097E-2</v>
      </c>
      <c r="AG303" s="115">
        <f>+(G303-AA303)^2*S303</f>
        <v>5.194372329254594E-6</v>
      </c>
      <c r="AH303" s="16">
        <f>$AB$6*($AB$11/AI303*AJ303+$AB$12)</f>
        <v>5.9817747080706321E-3</v>
      </c>
      <c r="AI303" s="16">
        <f>1+$AB$7*COS(AL303)</f>
        <v>1.4566276233564737</v>
      </c>
      <c r="AJ303" s="16">
        <f>SIN(AL303+RADIANS($AB$9))</f>
        <v>0.61560739826948607</v>
      </c>
      <c r="AK303" s="16">
        <f>$AB$7*SIN(AL303)</f>
        <v>0.13603345987486726</v>
      </c>
      <c r="AL303" s="16">
        <f>2*ATAN(AM303)</f>
        <v>0.28953730579887127</v>
      </c>
      <c r="AM303" s="16">
        <f>SQRT((1+$AB$7)/(1-$AB$7))*TAN(AN303/2)</f>
        <v>0.1457885558054455</v>
      </c>
      <c r="AN303" s="115">
        <f>$AU303+$AB$7*SIN(AO303)</f>
        <v>6.4563782440789916</v>
      </c>
      <c r="AO303" s="115">
        <f>$AU303+$AB$7*SIN(AP303)</f>
        <v>6.4559060183442796</v>
      </c>
      <c r="AP303" s="115">
        <f>$AU303+$AB$7*SIN(AQ303)</f>
        <v>6.4549000231588201</v>
      </c>
      <c r="AQ303" s="115">
        <f>$AU303+$AB$7*SIN(AR303)</f>
        <v>6.4527575082581317</v>
      </c>
      <c r="AR303" s="115">
        <f>$AU303+$AB$7*SIN(AS303)</f>
        <v>6.4481970993101196</v>
      </c>
      <c r="AS303" s="115">
        <f>$AU303+$AB$7*SIN(AT303)</f>
        <v>6.4385015230317819</v>
      </c>
      <c r="AT303" s="115">
        <f>$AU303+$AB$7*SIN(AU303)</f>
        <v>6.4179360454447343</v>
      </c>
      <c r="AU303" s="115">
        <f>RADIANS($AB$9)+$AB$18*(F303-AB$15)</f>
        <v>6.3744923423547135</v>
      </c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</row>
    <row r="304" spans="1:64" ht="12.95" customHeight="1">
      <c r="A304" s="62" t="s">
        <v>125</v>
      </c>
      <c r="B304" s="64"/>
      <c r="C304" s="33">
        <v>56074.879699999998</v>
      </c>
      <c r="D304" s="33">
        <v>4.0000000000000002E-4</v>
      </c>
      <c r="E304" s="80">
        <f>(C304-C$7)/C$8</f>
        <v>31525.036142551482</v>
      </c>
      <c r="F304" s="28">
        <f>ROUND(2*E304,0)/2</f>
        <v>31525</v>
      </c>
      <c r="G304" s="9">
        <f>C304-(C$7+C$8*F304)</f>
        <v>1.374999999825377E-2</v>
      </c>
      <c r="K304" s="2">
        <f>G304</f>
        <v>1.374999999825377E-2</v>
      </c>
      <c r="N304" s="2">
        <f ca="1">+C$11+C$12*F304</f>
        <v>6.3739705943746394E-3</v>
      </c>
      <c r="O304" s="100">
        <f>D$11+D$12*F304+D$13*F304^2</f>
        <v>1.0236057948237148E-2</v>
      </c>
      <c r="P304" s="15">
        <f>C304-15018.5</f>
        <v>41056.379699999998</v>
      </c>
      <c r="Q304" s="9">
        <f>SUM(H304,I304)</f>
        <v>0</v>
      </c>
      <c r="R304" s="2">
        <f>(O304-H304)^2</f>
        <v>1.0477688231966889E-4</v>
      </c>
      <c r="S304" s="24">
        <v>1</v>
      </c>
      <c r="T304" s="9">
        <f>S304*R304</f>
        <v>1.0477688231966889E-4</v>
      </c>
      <c r="Y304" s="137">
        <f>+C304-15018.5</f>
        <v>41056.379699999998</v>
      </c>
      <c r="Z304" s="16">
        <f>F304</f>
        <v>31525</v>
      </c>
      <c r="AA304" s="115">
        <f>AB$3+AB$4*Z304+AB$5*Z304^2+AH304</f>
        <v>1.4957314128487165E-2</v>
      </c>
      <c r="AB304" s="115">
        <f>+G304-AA304</f>
        <v>-1.2073141302333945E-3</v>
      </c>
      <c r="AC304" s="147">
        <f>G304-(AB$3+AB$4*Z304+AB$5*Z304^2)</f>
        <v>3.5139420500166219E-3</v>
      </c>
      <c r="AD304" s="115">
        <f>IF(G304&lt;&gt;"",G304-AH304,9999)</f>
        <v>9.0287438180037538E-3</v>
      </c>
      <c r="AG304" s="115">
        <f>+(G304-AA304)^2*S304</f>
        <v>1.4576074090612179E-6</v>
      </c>
      <c r="AH304" s="16">
        <f>$AB$6*($AB$11/AI304*AJ304+$AB$12)</f>
        <v>4.7212561802500164E-3</v>
      </c>
      <c r="AI304" s="16">
        <f>1+$AB$7*COS(AL304)</f>
        <v>1.3844377255158975</v>
      </c>
      <c r="AJ304" s="16">
        <f>SIN(AL304+RADIANS($AB$9))</f>
        <v>0.31524975057465099</v>
      </c>
      <c r="AK304" s="16">
        <f>$AB$7*SIN(AL304)</f>
        <v>0.28146318376987117</v>
      </c>
      <c r="AL304" s="16">
        <f>2*ATAN(AM304)</f>
        <v>0.63197398613605926</v>
      </c>
      <c r="AM304" s="16">
        <f>SQRT((1+$AB$7)/(1-$AB$7))*TAN(AN304/2)</f>
        <v>0.32694158527031336</v>
      </c>
      <c r="AN304" s="115">
        <f>$AU304+$AB$7*SIN(AO304)</f>
        <v>6.6677465520372667</v>
      </c>
      <c r="AO304" s="115">
        <f>$AU304+$AB$7*SIN(AP304)</f>
        <v>6.6669614469487577</v>
      </c>
      <c r="AP304" s="115">
        <f>$AU304+$AB$7*SIN(AQ304)</f>
        <v>6.6651850264438774</v>
      </c>
      <c r="AQ304" s="115">
        <f>$AU304+$AB$7*SIN(AR304)</f>
        <v>6.661170266163845</v>
      </c>
      <c r="AR304" s="115">
        <f>$AU304+$AB$7*SIN(AS304)</f>
        <v>6.6521201892463608</v>
      </c>
      <c r="AS304" s="115">
        <f>$AU304+$AB$7*SIN(AT304)</f>
        <v>6.6318336317653923</v>
      </c>
      <c r="AT304" s="115">
        <f>$AU304+$AB$7*SIN(AU304)</f>
        <v>6.5868823229031781</v>
      </c>
      <c r="AU304" s="115">
        <f>RADIANS($AB$9)+$AB$18*(F304-AB$15)</f>
        <v>6.4893483102064806</v>
      </c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</row>
    <row r="305" spans="1:64" ht="12.95" customHeight="1">
      <c r="A305" s="62" t="s">
        <v>122</v>
      </c>
      <c r="B305" s="64"/>
      <c r="C305" s="33">
        <v>56114.827400000002</v>
      </c>
      <c r="D305" s="33">
        <v>2.0000000000000001E-4</v>
      </c>
      <c r="E305" s="28">
        <f>(C305-C$7)/C$8</f>
        <v>31630.040637370621</v>
      </c>
      <c r="F305" s="28">
        <f>ROUND(2*E305,0)/2</f>
        <v>31630</v>
      </c>
      <c r="G305" s="9">
        <f>C305-(C$7+C$8*F305)</f>
        <v>1.5460000002349261E-2</v>
      </c>
      <c r="K305" s="2">
        <f>G305</f>
        <v>1.5460000002349261E-2</v>
      </c>
      <c r="N305" s="2">
        <f ca="1">+C$11+C$12*F305</f>
        <v>6.8073025612838123E-3</v>
      </c>
      <c r="O305" s="100">
        <f>D$11+D$12*F305+D$13*F305^2</f>
        <v>1.0676725757678571E-2</v>
      </c>
      <c r="P305" s="15">
        <f>C305-15018.5</f>
        <v>41096.327400000002</v>
      </c>
      <c r="Q305" s="9">
        <f>SUM(H305,I305)</f>
        <v>0</v>
      </c>
      <c r="R305" s="2">
        <f>(O305-H305)^2</f>
        <v>1.1399247290467705E-4</v>
      </c>
      <c r="S305" s="24">
        <v>1</v>
      </c>
      <c r="T305" s="9">
        <f>S305*R305</f>
        <v>1.1399247290467705E-4</v>
      </c>
      <c r="Y305" s="137">
        <f>+C305-15018.5</f>
        <v>41096.327400000002</v>
      </c>
      <c r="Z305" s="16">
        <f>F305</f>
        <v>31630</v>
      </c>
      <c r="AA305" s="115">
        <f>AB$3+AB$4*Z305+AB$5*Z305^2+AH305</f>
        <v>1.5120935594288072E-2</v>
      </c>
      <c r="AB305" s="115">
        <f>+G305-AA305</f>
        <v>3.3906440806118904E-4</v>
      </c>
      <c r="AC305" s="147">
        <f>G305-(AB$3+AB$4*Z305+AB$5*Z305^2)</f>
        <v>4.7832742446706905E-3</v>
      </c>
      <c r="AD305" s="115">
        <f>IF(G305&lt;&gt;"",G305-AH305,9999)</f>
        <v>1.101579016573976E-2</v>
      </c>
      <c r="AG305" s="115">
        <f>+(G305-AA305)^2*S305</f>
        <v>1.1496467281388451E-7</v>
      </c>
      <c r="AH305" s="16">
        <f>$AB$6*($AB$11/AI305*AJ305+$AB$12)</f>
        <v>4.4442098366095023E-3</v>
      </c>
      <c r="AI305" s="16">
        <f>1+$AB$7*COS(AL305)</f>
        <v>1.3651652059810893</v>
      </c>
      <c r="AJ305" s="16">
        <f>SIN(AL305+RADIANS($AB$9))</f>
        <v>0.25237751877560427</v>
      </c>
      <c r="AK305" s="16">
        <f>$AB$7*SIN(AL305)</f>
        <v>0.30605270944479068</v>
      </c>
      <c r="AL305" s="16">
        <f>2*ATAN(AM305)</f>
        <v>0.69755727129029799</v>
      </c>
      <c r="AM305" s="16">
        <f>SQRT((1+$AB$7)/(1-$AB$7))*TAN(AN305/2)</f>
        <v>0.3636450049197687</v>
      </c>
      <c r="AN305" s="115">
        <f>$AU305+$AB$7*SIN(AO305)</f>
        <v>6.7096841629396762</v>
      </c>
      <c r="AO305" s="115">
        <f>$AU305+$AB$7*SIN(AP305)</f>
        <v>6.7088860530325221</v>
      </c>
      <c r="AP305" s="115">
        <f>$AU305+$AB$7*SIN(AQ305)</f>
        <v>6.7070475820695039</v>
      </c>
      <c r="AQ305" s="115">
        <f>$AU305+$AB$7*SIN(AR305)</f>
        <v>6.7028183886304387</v>
      </c>
      <c r="AR305" s="115">
        <f>$AU305+$AB$7*SIN(AS305)</f>
        <v>6.6931196475950356</v>
      </c>
      <c r="AS305" s="115">
        <f>$AU305+$AB$7*SIN(AT305)</f>
        <v>6.6710291284807548</v>
      </c>
      <c r="AT305" s="115">
        <f>$AU305+$AB$7*SIN(AU305)</f>
        <v>6.6214274934453066</v>
      </c>
      <c r="AU305" s="115">
        <f>RADIANS($AB$9)+$AB$18*(F305-AB$15)</f>
        <v>6.5129257816130011</v>
      </c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</row>
    <row r="306" spans="1:64" ht="12.95" customHeight="1">
      <c r="A306" s="62" t="s">
        <v>122</v>
      </c>
      <c r="B306" s="64"/>
      <c r="C306" s="33">
        <v>56117.871599999999</v>
      </c>
      <c r="D306" s="33">
        <v>5.0000000000000001E-4</v>
      </c>
      <c r="E306" s="80">
        <f>(C306-C$7)/C$8</f>
        <v>31638.042466840856</v>
      </c>
      <c r="F306" s="28">
        <f>ROUND(2*E306,0)/2</f>
        <v>31638</v>
      </c>
      <c r="G306" s="9">
        <f>C306-(C$7+C$8*F306)</f>
        <v>1.6155999997863546E-2</v>
      </c>
      <c r="K306" s="2">
        <f>G306</f>
        <v>1.6155999997863546E-2</v>
      </c>
      <c r="N306" s="2">
        <f ca="1">+C$11+C$12*F306</f>
        <v>6.8403183301911641E-3</v>
      </c>
      <c r="O306" s="100">
        <f>D$11+D$12*F306+D$13*F306^2</f>
        <v>1.0710405750894728E-2</v>
      </c>
      <c r="P306" s="15">
        <f>C306-15018.5</f>
        <v>41099.371599999999</v>
      </c>
      <c r="Q306" s="9">
        <f>SUM(H306,I306)</f>
        <v>0</v>
      </c>
      <c r="R306" s="2">
        <f>(O306-H306)^2</f>
        <v>1.1471279134879885E-4</v>
      </c>
      <c r="S306" s="24">
        <v>1</v>
      </c>
      <c r="T306" s="9">
        <f>S306*R306</f>
        <v>1.1471279134879885E-4</v>
      </c>
      <c r="Y306" s="137">
        <f>+C306-15018.5</f>
        <v>41099.371599999999</v>
      </c>
      <c r="Z306" s="16">
        <f>F306</f>
        <v>31638</v>
      </c>
      <c r="AA306" s="115">
        <f>AB$3+AB$4*Z306+AB$5*Z306^2+AH306</f>
        <v>1.5133340353249498E-2</v>
      </c>
      <c r="AB306" s="115">
        <f>+G306-AA306</f>
        <v>1.0226596446140483E-3</v>
      </c>
      <c r="AC306" s="147">
        <f>G306-(AB$3+AB$4*Z306+AB$5*Z306^2)</f>
        <v>5.4455942469688184E-3</v>
      </c>
      <c r="AD306" s="115">
        <f>IF(G306&lt;&gt;"",G306-AH306,9999)</f>
        <v>1.1733065395508776E-2</v>
      </c>
      <c r="AG306" s="115">
        <f>+(G306-AA306)^2*S306</f>
        <v>1.0458327487221316E-6</v>
      </c>
      <c r="AH306" s="16">
        <f>$AB$6*($AB$11/AI306*AJ306+$AB$12)</f>
        <v>4.422934602354771E-3</v>
      </c>
      <c r="AI306" s="16">
        <f>1+$AB$7*COS(AL306)</f>
        <v>1.3636544760679179</v>
      </c>
      <c r="AJ306" s="16">
        <f>SIN(AL306+RADIANS($AB$9))</f>
        <v>0.24761205942501066</v>
      </c>
      <c r="AK306" s="16">
        <f>$AB$7*SIN(AL306)</f>
        <v>0.30784624515084935</v>
      </c>
      <c r="AL306" s="16">
        <f>2*ATAN(AM306)</f>
        <v>0.70247901566616</v>
      </c>
      <c r="AM306" s="16">
        <f>SQRT((1+$AB$7)/(1-$AB$7))*TAN(AN306/2)</f>
        <v>0.36643379843614587</v>
      </c>
      <c r="AN306" s="115">
        <f>$AU306+$AB$7*SIN(AO306)</f>
        <v>6.7128556275250952</v>
      </c>
      <c r="AO306" s="115">
        <f>$AU306+$AB$7*SIN(AP306)</f>
        <v>6.7120572095876607</v>
      </c>
      <c r="AP306" s="115">
        <f>$AU306+$AB$7*SIN(AQ306)</f>
        <v>6.7102153793394299</v>
      </c>
      <c r="AQ306" s="115">
        <f>$AU306+$AB$7*SIN(AR306)</f>
        <v>6.7059724196376216</v>
      </c>
      <c r="AR306" s="115">
        <f>$AU306+$AB$7*SIN(AS306)</f>
        <v>6.6962286248591907</v>
      </c>
      <c r="AS306" s="115">
        <f>$AU306+$AB$7*SIN(AT306)</f>
        <v>6.6740068755081472</v>
      </c>
      <c r="AT306" s="115">
        <f>$AU306+$AB$7*SIN(AU306)</f>
        <v>6.6240571104997414</v>
      </c>
      <c r="AU306" s="115">
        <f>RADIANS($AB$9)+$AB$18*(F306-AB$15)</f>
        <v>6.5147221603868317</v>
      </c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</row>
    <row r="307" spans="1:64" ht="12.95" customHeight="1">
      <c r="A307" s="83" t="s">
        <v>122</v>
      </c>
      <c r="B307" s="63" t="s">
        <v>95</v>
      </c>
      <c r="C307" s="33">
        <v>56118.823299999996</v>
      </c>
      <c r="D307" s="33">
        <v>2.0000000000000001E-4</v>
      </c>
      <c r="E307" s="28">
        <f>(C307-C$7)/C$8</f>
        <v>31640.544057113115</v>
      </c>
      <c r="F307" s="28">
        <f>ROUND(2*E307,0)/2</f>
        <v>31640.5</v>
      </c>
      <c r="G307" s="9">
        <f>C307-(C$7+C$8*F307)</f>
        <v>1.6760999998950865E-2</v>
      </c>
      <c r="K307" s="2">
        <f>G307</f>
        <v>1.6760999998950865E-2</v>
      </c>
      <c r="N307" s="2">
        <f ca="1">+C$11+C$12*F307</f>
        <v>6.8506357579747046E-3</v>
      </c>
      <c r="O307" s="100">
        <f>D$11+D$12*F307+D$13*F307^2</f>
        <v>1.072093380652149E-2</v>
      </c>
      <c r="P307" s="15">
        <f>C307-15018.5</f>
        <v>41100.323299999996</v>
      </c>
      <c r="Q307" s="9">
        <f>SUM(H307,I307)</f>
        <v>0</v>
      </c>
      <c r="R307" s="2">
        <f>(O307-H307)^2</f>
        <v>1.1493842168381538E-4</v>
      </c>
      <c r="S307" s="24">
        <v>1</v>
      </c>
      <c r="T307" s="9">
        <f>S307*R307</f>
        <v>1.1493842168381538E-4</v>
      </c>
      <c r="Y307" s="137">
        <f>+C307-15018.5</f>
        <v>41100.323299999996</v>
      </c>
      <c r="Z307" s="16">
        <f>F307</f>
        <v>31640.5</v>
      </c>
      <c r="AA307" s="115">
        <f>AB$3+AB$4*Z307+AB$5*Z307^2+AH307</f>
        <v>1.5137215501944124E-2</v>
      </c>
      <c r="AB307" s="115">
        <f>+G307-AA307</f>
        <v>1.623784497006741E-3</v>
      </c>
      <c r="AC307" s="147">
        <f>G307-(AB$3+AB$4*Z307+AB$5*Z307^2)</f>
        <v>6.0400661924293747E-3</v>
      </c>
      <c r="AD307" s="115">
        <f>IF(G307&lt;&gt;"",G307-AH307,9999)</f>
        <v>1.2344718303528231E-2</v>
      </c>
      <c r="AG307" s="115">
        <f>+(G307-AA307)^2*S307</f>
        <v>2.6366760927194348E-6</v>
      </c>
      <c r="AH307" s="16">
        <f>$AB$6*($AB$11/AI307*AJ307+$AB$12)</f>
        <v>4.4162816954226337E-3</v>
      </c>
      <c r="AI307" s="16">
        <f>1+$AB$7*COS(AL307)</f>
        <v>1.3631812469143032</v>
      </c>
      <c r="AJ307" s="16">
        <f>SIN(AL307+RADIANS($AB$9))</f>
        <v>0.24612376186997936</v>
      </c>
      <c r="AK307" s="16">
        <f>$AB$7*SIN(AL307)</f>
        <v>0.30840439443607276</v>
      </c>
      <c r="AL307" s="16">
        <f>2*ATAN(AM307)</f>
        <v>0.70401484875157994</v>
      </c>
      <c r="AM307" s="16">
        <f>SQRT((1+$AB$7)/(1-$AB$7))*TAN(AN307/2)</f>
        <v>0.36730507133557178</v>
      </c>
      <c r="AN307" s="115">
        <f>$AU307+$AB$7*SIN(AO307)</f>
        <v>6.7138460052569471</v>
      </c>
      <c r="AO307" s="115">
        <f>$AU307+$AB$7*SIN(AP307)</f>
        <v>6.7130475103066969</v>
      </c>
      <c r="AP307" s="115">
        <f>$AU307+$AB$7*SIN(AQ307)</f>
        <v>6.7112046694769587</v>
      </c>
      <c r="AQ307" s="115">
        <f>$AU307+$AB$7*SIN(AR307)</f>
        <v>6.7069574825643041</v>
      </c>
      <c r="AR307" s="115">
        <f>$AU307+$AB$7*SIN(AS307)</f>
        <v>6.6971997371662439</v>
      </c>
      <c r="AS307" s="115">
        <f>$AU307+$AB$7*SIN(AT307)</f>
        <v>6.6749371635327606</v>
      </c>
      <c r="AT307" s="115">
        <f>$AU307+$AB$7*SIN(AU307)</f>
        <v>6.6248787935996685</v>
      </c>
      <c r="AU307" s="115">
        <f>RADIANS($AB$9)+$AB$18*(F307-AB$15)</f>
        <v>6.5152835287536526</v>
      </c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</row>
    <row r="308" spans="1:64" ht="12.95" customHeight="1">
      <c r="A308" s="79" t="s">
        <v>253</v>
      </c>
      <c r="B308" s="195"/>
      <c r="C308" s="79">
        <v>56143.551200000002</v>
      </c>
      <c r="D308" s="79" t="s">
        <v>254</v>
      </c>
      <c r="E308" s="80">
        <f>(C308-C$7)/C$8</f>
        <v>31705.542558840087</v>
      </c>
      <c r="F308" s="28">
        <f>ROUND(2*E308,0)/2</f>
        <v>31705.5</v>
      </c>
      <c r="G308" s="9">
        <f>C308-(C$7+C$8*F308)</f>
        <v>1.619100000243634E-2</v>
      </c>
      <c r="K308" s="2">
        <f>G308</f>
        <v>1.619100000243634E-2</v>
      </c>
      <c r="N308" s="2">
        <f ca="1">+C$11+C$12*F308</f>
        <v>7.1188888803470629E-3</v>
      </c>
      <c r="O308" s="100">
        <f>D$11+D$12*F308+D$13*F308^2</f>
        <v>1.0995174333341906E-2</v>
      </c>
      <c r="P308" s="15">
        <f>C308-15018.5</f>
        <v>41125.051200000002</v>
      </c>
      <c r="Q308" s="9">
        <f>SUM(H308,I308)</f>
        <v>0</v>
      </c>
      <c r="R308" s="2">
        <f>(O308-H308)^2</f>
        <v>1.2089385862058062E-4</v>
      </c>
      <c r="S308" s="24">
        <v>1</v>
      </c>
      <c r="T308" s="9">
        <f>S308*R308</f>
        <v>1.2089385862058062E-4</v>
      </c>
      <c r="Y308" s="137">
        <f>+C308-15018.5</f>
        <v>41125.051200000002</v>
      </c>
      <c r="Z308" s="16">
        <f>F308</f>
        <v>31705.5</v>
      </c>
      <c r="AA308" s="115">
        <f>AB$3+AB$4*Z308+AB$5*Z308^2+AH308</f>
        <v>1.5237793848236161E-2</v>
      </c>
      <c r="AB308" s="115">
        <f>+G308-AA308</f>
        <v>9.5320615420017851E-4</v>
      </c>
      <c r="AC308" s="147">
        <f>G308-(AB$3+AB$4*Z308+AB$5*Z308^2)</f>
        <v>5.1958256690944338E-3</v>
      </c>
      <c r="AD308" s="115">
        <f>IF(G308&lt;&gt;"",G308-AH308,9999)</f>
        <v>1.1948380487542085E-2</v>
      </c>
      <c r="AG308" s="115">
        <f>+(G308-AA308)^2*S308</f>
        <v>9.0860197240509449E-7</v>
      </c>
      <c r="AH308" s="16">
        <f>$AB$6*($AB$11/AI308*AJ308+$AB$12)</f>
        <v>4.2426195148942561E-3</v>
      </c>
      <c r="AI308" s="16">
        <f>1+$AB$7*COS(AL308)</f>
        <v>1.3507001318440208</v>
      </c>
      <c r="AJ308" s="16">
        <f>SIN(AL308+RADIANS($AB$9))</f>
        <v>0.2075991312725638</v>
      </c>
      <c r="AK308" s="16">
        <f>$AB$7*SIN(AL308)</f>
        <v>0.32252644254742158</v>
      </c>
      <c r="AL308" s="16">
        <f>2*ATAN(AM308)</f>
        <v>0.74357381985337445</v>
      </c>
      <c r="AM308" s="16">
        <f>SQRT((1+$AB$7)/(1-$AB$7))*TAN(AN308/2)</f>
        <v>0.38992031839478486</v>
      </c>
      <c r="AN308" s="115">
        <f>$AU308+$AB$7*SIN(AO308)</f>
        <v>6.7394765672750738</v>
      </c>
      <c r="AO308" s="115">
        <f>$AU308+$AB$7*SIN(AP308)</f>
        <v>6.7386792133778073</v>
      </c>
      <c r="AP308" s="115">
        <f>$AU308+$AB$7*SIN(AQ308)</f>
        <v>6.7368165708055265</v>
      </c>
      <c r="AQ308" s="115">
        <f>$AU308+$AB$7*SIN(AR308)</f>
        <v>6.7324719478869781</v>
      </c>
      <c r="AR308" s="115">
        <f>$AU308+$AB$7*SIN(AS308)</f>
        <v>6.7223731557014998</v>
      </c>
      <c r="AS308" s="115">
        <f>$AU308+$AB$7*SIN(AT308)</f>
        <v>6.6990805838378762</v>
      </c>
      <c r="AT308" s="115">
        <f>$AU308+$AB$7*SIN(AU308)</f>
        <v>6.6462301919014592</v>
      </c>
      <c r="AU308" s="115">
        <f>RADIANS($AB$9)+$AB$18*(F308-AB$15)</f>
        <v>6.5298791062910233</v>
      </c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</row>
    <row r="309" spans="1:64" ht="12.95" customHeight="1">
      <c r="A309" s="63" t="s">
        <v>123</v>
      </c>
      <c r="B309" s="64" t="s">
        <v>95</v>
      </c>
      <c r="C309" s="33">
        <v>56143.551290000003</v>
      </c>
      <c r="D309" s="33">
        <v>1E-4</v>
      </c>
      <c r="E309" s="28">
        <f>(C309-C$7)/C$8</f>
        <v>31705.542795409518</v>
      </c>
      <c r="F309" s="28">
        <f>ROUND(2*E309,0)/2</f>
        <v>31705.5</v>
      </c>
      <c r="G309" s="9">
        <f>C309-(C$7+C$8*F309)</f>
        <v>1.6281000003800727E-2</v>
      </c>
      <c r="K309" s="2">
        <f>G309</f>
        <v>1.6281000003800727E-2</v>
      </c>
      <c r="N309" s="2">
        <f ca="1">+C$11+C$12*F309</f>
        <v>7.1188888803470629E-3</v>
      </c>
      <c r="O309" s="100">
        <f>D$11+D$12*F309+D$13*F309^2</f>
        <v>1.0995174333341906E-2</v>
      </c>
      <c r="P309" s="15">
        <f>C309-15018.5</f>
        <v>41125.051290000003</v>
      </c>
      <c r="Q309" s="9">
        <f>SUM(H309,I309)</f>
        <v>0</v>
      </c>
      <c r="R309" s="2">
        <f>(O309-H309)^2</f>
        <v>1.2089385862058062E-4</v>
      </c>
      <c r="S309" s="24">
        <v>1</v>
      </c>
      <c r="T309" s="9">
        <f>S309*R309</f>
        <v>1.2089385862058062E-4</v>
      </c>
      <c r="Y309" s="137">
        <f>+C309-15018.5</f>
        <v>41125.051290000003</v>
      </c>
      <c r="Z309" s="16">
        <f>F309</f>
        <v>31705.5</v>
      </c>
      <c r="AA309" s="115">
        <f>AB$3+AB$4*Z309+AB$5*Z309^2+AH309</f>
        <v>1.5237793848236161E-2</v>
      </c>
      <c r="AB309" s="115">
        <f>+G309-AA309</f>
        <v>1.0432061555645661E-3</v>
      </c>
      <c r="AC309" s="147">
        <f>G309-(AB$3+AB$4*Z309+AB$5*Z309^2)</f>
        <v>5.2858256704588213E-3</v>
      </c>
      <c r="AD309" s="115">
        <f>IF(G309&lt;&gt;"",G309-AH309,9999)</f>
        <v>1.2038380488906472E-2</v>
      </c>
      <c r="AG309" s="115">
        <f>+(G309-AA309)^2*S309</f>
        <v>1.0882790830078017E-6</v>
      </c>
      <c r="AH309" s="16">
        <f>$AB$6*($AB$11/AI309*AJ309+$AB$12)</f>
        <v>4.2426195148942561E-3</v>
      </c>
      <c r="AI309" s="16">
        <f>1+$AB$7*COS(AL309)</f>
        <v>1.3507001318440208</v>
      </c>
      <c r="AJ309" s="16">
        <f>SIN(AL309+RADIANS($AB$9))</f>
        <v>0.2075991312725638</v>
      </c>
      <c r="AK309" s="16">
        <f>$AB$7*SIN(AL309)</f>
        <v>0.32252644254742158</v>
      </c>
      <c r="AL309" s="16">
        <f>2*ATAN(AM309)</f>
        <v>0.74357381985337445</v>
      </c>
      <c r="AM309" s="16">
        <f>SQRT((1+$AB$7)/(1-$AB$7))*TAN(AN309/2)</f>
        <v>0.38992031839478486</v>
      </c>
      <c r="AN309" s="115">
        <f>$AU309+$AB$7*SIN(AO309)</f>
        <v>6.7394765672750738</v>
      </c>
      <c r="AO309" s="115">
        <f>$AU309+$AB$7*SIN(AP309)</f>
        <v>6.7386792133778073</v>
      </c>
      <c r="AP309" s="115">
        <f>$AU309+$AB$7*SIN(AQ309)</f>
        <v>6.7368165708055265</v>
      </c>
      <c r="AQ309" s="115">
        <f>$AU309+$AB$7*SIN(AR309)</f>
        <v>6.7324719478869781</v>
      </c>
      <c r="AR309" s="115">
        <f>$AU309+$AB$7*SIN(AS309)</f>
        <v>6.7223731557014998</v>
      </c>
      <c r="AS309" s="115">
        <f>$AU309+$AB$7*SIN(AT309)</f>
        <v>6.6990805838378762</v>
      </c>
      <c r="AT309" s="115">
        <f>$AU309+$AB$7*SIN(AU309)</f>
        <v>6.6462301919014592</v>
      </c>
      <c r="AU309" s="115">
        <f>RADIANS($AB$9)+$AB$18*(F309-AB$15)</f>
        <v>6.5298791062910233</v>
      </c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</row>
    <row r="310" spans="1:64" ht="12.95" customHeight="1">
      <c r="A310" s="63" t="s">
        <v>123</v>
      </c>
      <c r="B310" s="64" t="s">
        <v>95</v>
      </c>
      <c r="C310" s="33">
        <v>56153.443079999997</v>
      </c>
      <c r="D310" s="33">
        <v>2.9999999999999997E-4</v>
      </c>
      <c r="E310" s="80">
        <f>(C310-C$7)/C$8</f>
        <v>31731.543852086281</v>
      </c>
      <c r="F310" s="28">
        <f>ROUND(2*E310,0)/2</f>
        <v>31731.5</v>
      </c>
      <c r="G310" s="9">
        <f>C310-(C$7+C$8*F310)</f>
        <v>1.6683000001648907E-2</v>
      </c>
      <c r="K310" s="2">
        <f>G310</f>
        <v>1.6683000001648907E-2</v>
      </c>
      <c r="N310" s="2">
        <f ca="1">+C$11+C$12*F310</f>
        <v>7.2261901292960118E-3</v>
      </c>
      <c r="O310" s="100">
        <f>D$11+D$12*F310+D$13*F310^2</f>
        <v>1.1105146148975051E-2</v>
      </c>
      <c r="P310" s="15">
        <f>C310-15018.5</f>
        <v>41134.943079999997</v>
      </c>
      <c r="Q310" s="9">
        <f>SUM(H310,I310)</f>
        <v>0</v>
      </c>
      <c r="R310" s="2">
        <f>(O310-H310)^2</f>
        <v>1.2332427099009539E-4</v>
      </c>
      <c r="S310" s="24">
        <v>1</v>
      </c>
      <c r="T310" s="9">
        <f>S310*R310</f>
        <v>1.2332427099009539E-4</v>
      </c>
      <c r="Y310" s="137">
        <f>+C310-15018.5</f>
        <v>41134.943079999997</v>
      </c>
      <c r="Z310" s="16">
        <f>F310</f>
        <v>31731.5</v>
      </c>
      <c r="AA310" s="115">
        <f>AB$3+AB$4*Z310+AB$5*Z310^2+AH310</f>
        <v>1.5277962273381102E-2</v>
      </c>
      <c r="AB310" s="115">
        <f>+G310-AA310</f>
        <v>1.405037728267805E-3</v>
      </c>
      <c r="AC310" s="147">
        <f>G310-(AB$3+AB$4*Z310+AB$5*Z310^2)</f>
        <v>5.5778538526738558E-3</v>
      </c>
      <c r="AD310" s="115">
        <f>IF(G310&lt;&gt;"",G310-AH310,9999)</f>
        <v>1.2510183877242856E-2</v>
      </c>
      <c r="AG310" s="115">
        <f>+(G310-AA310)^2*S310</f>
        <v>1.9741310178559544E-6</v>
      </c>
      <c r="AH310" s="16">
        <f>$AB$6*($AB$11/AI310*AJ310+$AB$12)</f>
        <v>4.1728161244060508E-3</v>
      </c>
      <c r="AI310" s="16">
        <f>1+$AB$7*COS(AL310)</f>
        <v>1.3456194211310013</v>
      </c>
      <c r="AJ310" s="16">
        <f>SIN(AL310+RADIANS($AB$9))</f>
        <v>0.19229391512207472</v>
      </c>
      <c r="AK310" s="16">
        <f>$AB$7*SIN(AL310)</f>
        <v>0.32796509624467735</v>
      </c>
      <c r="AL310" s="16">
        <f>2*ATAN(AM310)</f>
        <v>0.75919464532924585</v>
      </c>
      <c r="AM310" s="16">
        <f>SQRT((1+$AB$7)/(1-$AB$7))*TAN(AN310/2)</f>
        <v>0.3989458798512952</v>
      </c>
      <c r="AN310" s="115">
        <f>$AU310+$AB$7*SIN(AO310)</f>
        <v>6.7496635763626402</v>
      </c>
      <c r="AO310" s="115">
        <f>$AU310+$AB$7*SIN(AP310)</f>
        <v>6.7488683214417637</v>
      </c>
      <c r="AP310" s="115">
        <f>$AU310+$AB$7*SIN(AQ310)</f>
        <v>6.7470011903462161</v>
      </c>
      <c r="AQ310" s="115">
        <f>$AU310+$AB$7*SIN(AR310)</f>
        <v>6.7426242927814144</v>
      </c>
      <c r="AR310" s="115">
        <f>$AU310+$AB$7*SIN(AS310)</f>
        <v>6.7324008613841038</v>
      </c>
      <c r="AS310" s="115">
        <f>$AU310+$AB$7*SIN(AT310)</f>
        <v>6.7087135520052295</v>
      </c>
      <c r="AT310" s="115">
        <f>$AU310+$AB$7*SIN(AU310)</f>
        <v>6.6547638915800604</v>
      </c>
      <c r="AU310" s="115">
        <f>RADIANS($AB$9)+$AB$18*(F310-AB$15)</f>
        <v>6.5357173373059716</v>
      </c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</row>
    <row r="311" spans="1:64" ht="12.95" customHeight="1">
      <c r="A311" s="63" t="s">
        <v>123</v>
      </c>
      <c r="B311" s="64" t="s">
        <v>95</v>
      </c>
      <c r="C311" s="33">
        <v>56153.443379999997</v>
      </c>
      <c r="D311" s="33">
        <v>4.0000000000000002E-4</v>
      </c>
      <c r="E311" s="28">
        <f>(C311-C$7)/C$8</f>
        <v>31731.544640651038</v>
      </c>
      <c r="F311" s="28">
        <f>ROUND(2*E311,0)/2</f>
        <v>31731.5</v>
      </c>
      <c r="G311" s="9">
        <f>C311-(C$7+C$8*F311)</f>
        <v>1.6983000001346227E-2</v>
      </c>
      <c r="K311" s="2">
        <f>G311</f>
        <v>1.6983000001346227E-2</v>
      </c>
      <c r="N311" s="2">
        <f ca="1">+C$11+C$12*F311</f>
        <v>7.2261901292960118E-3</v>
      </c>
      <c r="O311" s="100">
        <f>D$11+D$12*F311+D$13*F311^2</f>
        <v>1.1105146148975051E-2</v>
      </c>
      <c r="P311" s="15">
        <f>C311-15018.5</f>
        <v>41134.943379999997</v>
      </c>
      <c r="Q311" s="9">
        <f>SUM(H311,I311)</f>
        <v>0</v>
      </c>
      <c r="R311" s="2">
        <f>(O311-H311)^2</f>
        <v>1.2332427099009539E-4</v>
      </c>
      <c r="S311" s="24">
        <v>1</v>
      </c>
      <c r="T311" s="9">
        <f>S311*R311</f>
        <v>1.2332427099009539E-4</v>
      </c>
      <c r="Y311" s="137">
        <f>+C311-15018.5</f>
        <v>41134.943379999997</v>
      </c>
      <c r="Z311" s="16">
        <f>F311</f>
        <v>31731.5</v>
      </c>
      <c r="AA311" s="115">
        <f>AB$3+AB$4*Z311+AB$5*Z311^2+AH311</f>
        <v>1.5277962273381102E-2</v>
      </c>
      <c r="AB311" s="115">
        <f>+G311-AA311</f>
        <v>1.7050377279651252E-3</v>
      </c>
      <c r="AC311" s="147">
        <f>G311-(AB$3+AB$4*Z311+AB$5*Z311^2)</f>
        <v>5.877853852371176E-3</v>
      </c>
      <c r="AD311" s="115">
        <f>IF(G311&lt;&gt;"",G311-AH311,9999)</f>
        <v>1.2810183876940176E-2</v>
      </c>
      <c r="AG311" s="115">
        <f>+(G311-AA311)^2*S311</f>
        <v>2.9071536537844764E-6</v>
      </c>
      <c r="AH311" s="16">
        <f>$AB$6*($AB$11/AI311*AJ311+$AB$12)</f>
        <v>4.1728161244060508E-3</v>
      </c>
      <c r="AI311" s="16">
        <f>1+$AB$7*COS(AL311)</f>
        <v>1.3456194211310013</v>
      </c>
      <c r="AJ311" s="16">
        <f>SIN(AL311+RADIANS($AB$9))</f>
        <v>0.19229391512207472</v>
      </c>
      <c r="AK311" s="16">
        <f>$AB$7*SIN(AL311)</f>
        <v>0.32796509624467735</v>
      </c>
      <c r="AL311" s="16">
        <f>2*ATAN(AM311)</f>
        <v>0.75919464532924585</v>
      </c>
      <c r="AM311" s="16">
        <f>SQRT((1+$AB$7)/(1-$AB$7))*TAN(AN311/2)</f>
        <v>0.3989458798512952</v>
      </c>
      <c r="AN311" s="115">
        <f>$AU311+$AB$7*SIN(AO311)</f>
        <v>6.7496635763626402</v>
      </c>
      <c r="AO311" s="115">
        <f>$AU311+$AB$7*SIN(AP311)</f>
        <v>6.7488683214417637</v>
      </c>
      <c r="AP311" s="115">
        <f>$AU311+$AB$7*SIN(AQ311)</f>
        <v>6.7470011903462161</v>
      </c>
      <c r="AQ311" s="115">
        <f>$AU311+$AB$7*SIN(AR311)</f>
        <v>6.7426242927814144</v>
      </c>
      <c r="AR311" s="115">
        <f>$AU311+$AB$7*SIN(AS311)</f>
        <v>6.7324008613841038</v>
      </c>
      <c r="AS311" s="115">
        <f>$AU311+$AB$7*SIN(AT311)</f>
        <v>6.7087135520052295</v>
      </c>
      <c r="AT311" s="115">
        <f>$AU311+$AB$7*SIN(AU311)</f>
        <v>6.6547638915800604</v>
      </c>
      <c r="AU311" s="115">
        <f>RADIANS($AB$9)+$AB$18*(F311-AB$15)</f>
        <v>6.5357173373059716</v>
      </c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</row>
    <row r="312" spans="1:64" ht="12.95" customHeight="1">
      <c r="A312" s="63" t="s">
        <v>123</v>
      </c>
      <c r="B312" s="64" t="s">
        <v>95</v>
      </c>
      <c r="C312" s="33">
        <v>56153.443879999999</v>
      </c>
      <c r="D312" s="33">
        <v>4.0000000000000002E-4</v>
      </c>
      <c r="E312" s="80">
        <f>(C312-C$7)/C$8</f>
        <v>31731.545954925641</v>
      </c>
      <c r="F312" s="28">
        <f>ROUND(2*E312,0)/2</f>
        <v>31731.5</v>
      </c>
      <c r="G312" s="9">
        <f>C312-(C$7+C$8*F312)</f>
        <v>1.748300000326708E-2</v>
      </c>
      <c r="K312" s="2">
        <f>G312</f>
        <v>1.748300000326708E-2</v>
      </c>
      <c r="N312" s="2">
        <f ca="1">+C$11+C$12*F312</f>
        <v>7.2261901292960118E-3</v>
      </c>
      <c r="O312" s="100">
        <f>D$11+D$12*F312+D$13*F312^2</f>
        <v>1.1105146148975051E-2</v>
      </c>
      <c r="P312" s="15">
        <f>C312-15018.5</f>
        <v>41134.943879999999</v>
      </c>
      <c r="Q312" s="9">
        <f>SUM(H312,I312)</f>
        <v>0</v>
      </c>
      <c r="R312" s="2">
        <f>(O312-H312)^2</f>
        <v>1.2332427099009539E-4</v>
      </c>
      <c r="S312" s="24">
        <v>1</v>
      </c>
      <c r="T312" s="9">
        <f>S312*R312</f>
        <v>1.2332427099009539E-4</v>
      </c>
      <c r="Y312" s="137">
        <f>+C312-15018.5</f>
        <v>41134.943879999999</v>
      </c>
      <c r="Z312" s="16">
        <f>F312</f>
        <v>31731.5</v>
      </c>
      <c r="AA312" s="115">
        <f>AB$3+AB$4*Z312+AB$5*Z312^2+AH312</f>
        <v>1.5277962273381102E-2</v>
      </c>
      <c r="AB312" s="115">
        <f>+G312-AA312</f>
        <v>2.205037729885978E-3</v>
      </c>
      <c r="AC312" s="147">
        <f>G312-(AB$3+AB$4*Z312+AB$5*Z312^2)</f>
        <v>6.3778538542920288E-3</v>
      </c>
      <c r="AD312" s="115">
        <f>IF(G312&lt;&gt;"",G312-AH312,9999)</f>
        <v>1.3310183878861029E-2</v>
      </c>
      <c r="AG312" s="115">
        <f>+(G312-AA312)^2*S312</f>
        <v>4.8621913902207073E-6</v>
      </c>
      <c r="AH312" s="16">
        <f>$AB$6*($AB$11/AI312*AJ312+$AB$12)</f>
        <v>4.1728161244060508E-3</v>
      </c>
      <c r="AI312" s="16">
        <f>1+$AB$7*COS(AL312)</f>
        <v>1.3456194211310013</v>
      </c>
      <c r="AJ312" s="16">
        <f>SIN(AL312+RADIANS($AB$9))</f>
        <v>0.19229391512207472</v>
      </c>
      <c r="AK312" s="16">
        <f>$AB$7*SIN(AL312)</f>
        <v>0.32796509624467735</v>
      </c>
      <c r="AL312" s="16">
        <f>2*ATAN(AM312)</f>
        <v>0.75919464532924585</v>
      </c>
      <c r="AM312" s="16">
        <f>SQRT((1+$AB$7)/(1-$AB$7))*TAN(AN312/2)</f>
        <v>0.3989458798512952</v>
      </c>
      <c r="AN312" s="115">
        <f>$AU312+$AB$7*SIN(AO312)</f>
        <v>6.7496635763626402</v>
      </c>
      <c r="AO312" s="115">
        <f>$AU312+$AB$7*SIN(AP312)</f>
        <v>6.7488683214417637</v>
      </c>
      <c r="AP312" s="115">
        <f>$AU312+$AB$7*SIN(AQ312)</f>
        <v>6.7470011903462161</v>
      </c>
      <c r="AQ312" s="115">
        <f>$AU312+$AB$7*SIN(AR312)</f>
        <v>6.7426242927814144</v>
      </c>
      <c r="AR312" s="115">
        <f>$AU312+$AB$7*SIN(AS312)</f>
        <v>6.7324008613841038</v>
      </c>
      <c r="AS312" s="115">
        <f>$AU312+$AB$7*SIN(AT312)</f>
        <v>6.7087135520052295</v>
      </c>
      <c r="AT312" s="115">
        <f>$AU312+$AB$7*SIN(AU312)</f>
        <v>6.6547638915800604</v>
      </c>
      <c r="AU312" s="115">
        <f>RADIANS($AB$9)+$AB$18*(F312-AB$15)</f>
        <v>6.5357173373059716</v>
      </c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</row>
    <row r="313" spans="1:64" ht="12.95" customHeight="1">
      <c r="A313" s="63" t="s">
        <v>121</v>
      </c>
      <c r="B313" s="56" t="s">
        <v>92</v>
      </c>
      <c r="C313" s="53">
        <v>56160.478300000002</v>
      </c>
      <c r="D313" s="53">
        <v>8.0000000000000004E-4</v>
      </c>
      <c r="E313" s="28">
        <f>(C313-C$7)/C$8</f>
        <v>31750.036273978953</v>
      </c>
      <c r="F313" s="28">
        <f>ROUND(2*E313,0)/2</f>
        <v>31750</v>
      </c>
      <c r="G313" s="9">
        <f>C313-(C$7+C$8*F313)</f>
        <v>1.38000000079046E-2</v>
      </c>
      <c r="K313" s="2">
        <f>G313</f>
        <v>1.38000000079046E-2</v>
      </c>
      <c r="N313" s="2">
        <f ca="1">+C$11+C$12*F313</f>
        <v>7.3025390948942837E-3</v>
      </c>
      <c r="O313" s="100">
        <f>D$11+D$12*F313+D$13*F313^2</f>
        <v>1.1183491222244865E-2</v>
      </c>
      <c r="P313" s="15">
        <f>C313-15018.5</f>
        <v>41141.978300000002</v>
      </c>
      <c r="Q313" s="9">
        <f>SUM(H313,I313)</f>
        <v>0</v>
      </c>
      <c r="R313" s="2">
        <f>(O313-H313)^2</f>
        <v>1.2507047591802793E-4</v>
      </c>
      <c r="S313" s="24">
        <v>1</v>
      </c>
      <c r="T313" s="9">
        <f>S313*R313</f>
        <v>1.2507047591802793E-4</v>
      </c>
      <c r="Y313" s="137">
        <f>+C313-15018.5</f>
        <v>41141.978300000002</v>
      </c>
      <c r="Z313" s="16">
        <f>F313</f>
        <v>31750</v>
      </c>
      <c r="AA313" s="115">
        <f>AB$3+AB$4*Z313+AB$5*Z313^2+AH313</f>
        <v>1.5306534485001693E-2</v>
      </c>
      <c r="AB313" s="115">
        <f>+G313-AA313</f>
        <v>-1.5065344770970931E-3</v>
      </c>
      <c r="AC313" s="147">
        <f>G313-(AB$3+AB$4*Z313+AB$5*Z313^2)</f>
        <v>2.6165087856597352E-3</v>
      </c>
      <c r="AD313" s="115">
        <f>IF(G313&lt;&gt;"",G313-AH313,9999)</f>
        <v>9.6769567451477721E-3</v>
      </c>
      <c r="AG313" s="115">
        <f>+(G313-AA313)^2*S313</f>
        <v>2.2696461306822119E-6</v>
      </c>
      <c r="AH313" s="16">
        <f>$AB$6*($AB$11/AI313*AJ313+$AB$12)</f>
        <v>4.1230432627568283E-3</v>
      </c>
      <c r="AI313" s="16">
        <f>1+$AB$7*COS(AL313)</f>
        <v>1.3419764958314315</v>
      </c>
      <c r="AJ313" s="16">
        <f>SIN(AL313+RADIANS($AB$9))</f>
        <v>0.1814448889405077</v>
      </c>
      <c r="AK313" s="16">
        <f>$AB$7*SIN(AL313)</f>
        <v>0.33176190998450028</v>
      </c>
      <c r="AL313" s="16">
        <f>2*ATAN(AM313)</f>
        <v>0.77023826864720413</v>
      </c>
      <c r="AM313" s="16">
        <f>SQRT((1+$AB$7)/(1-$AB$7))*TAN(AN313/2)</f>
        <v>0.4053607274798367</v>
      </c>
      <c r="AN313" s="115">
        <f>$AU313+$AB$7*SIN(AO313)</f>
        <v>6.7568889879328786</v>
      </c>
      <c r="AO313" s="115">
        <f>$AU313+$AB$7*SIN(AP313)</f>
        <v>6.7560957751919011</v>
      </c>
      <c r="AP313" s="115">
        <f>$AU313+$AB$7*SIN(AQ313)</f>
        <v>6.7542266177694996</v>
      </c>
      <c r="AQ313" s="115">
        <f>$AU313+$AB$7*SIN(AR313)</f>
        <v>6.7498290714306677</v>
      </c>
      <c r="AR313" s="115">
        <f>$AU313+$AB$7*SIN(AS313)</f>
        <v>6.73952108509501</v>
      </c>
      <c r="AS313" s="115">
        <f>$AU313+$AB$7*SIN(AT313)</f>
        <v>6.7155590324009049</v>
      </c>
      <c r="AT313" s="115">
        <f>$AU313+$AB$7*SIN(AU313)</f>
        <v>6.6608334817193589</v>
      </c>
      <c r="AU313" s="115">
        <f>RADIANS($AB$9)+$AB$18*(F313-AB$15)</f>
        <v>6.5398714632204538</v>
      </c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</row>
    <row r="314" spans="1:64" ht="12.95" customHeight="1">
      <c r="A314" s="52" t="s">
        <v>1111</v>
      </c>
      <c r="B314" s="52" t="s">
        <v>92</v>
      </c>
      <c r="C314" s="65">
        <v>56179.122900000002</v>
      </c>
      <c r="D314" s="65" t="s">
        <v>127</v>
      </c>
      <c r="E314" s="80">
        <f>(C314-C$7)/C$8</f>
        <v>31799.044522366337</v>
      </c>
      <c r="F314" s="28">
        <f>ROUND(2*E314,0)/2</f>
        <v>31799</v>
      </c>
      <c r="G314" s="9">
        <f>C314-(C$7+C$8*F314)</f>
        <v>1.6938000000664033E-2</v>
      </c>
      <c r="K314" s="2">
        <f>G314</f>
        <v>1.6938000000664033E-2</v>
      </c>
      <c r="N314" s="2">
        <f ca="1">+C$11+C$12*F314</f>
        <v>7.5047606794518829E-3</v>
      </c>
      <c r="O314" s="100">
        <f>D$11+D$12*F314+D$13*F314^2</f>
        <v>1.1391385070776833E-2</v>
      </c>
      <c r="P314" s="15">
        <f>C314-15018.5</f>
        <v>41160.622900000002</v>
      </c>
      <c r="Q314" s="9">
        <f>SUM(H314,I314)</f>
        <v>0</v>
      </c>
      <c r="R314" s="2">
        <f>(O314-H314)^2</f>
        <v>1.2976365383071729E-4</v>
      </c>
      <c r="S314" s="24">
        <v>1</v>
      </c>
      <c r="T314" s="9">
        <f>S314*R314</f>
        <v>1.2976365383071729E-4</v>
      </c>
      <c r="Y314" s="137">
        <f>+C314-15018.5</f>
        <v>41160.622900000002</v>
      </c>
      <c r="Z314" s="16">
        <f>F314</f>
        <v>31799</v>
      </c>
      <c r="AA314" s="115">
        <f>AB$3+AB$4*Z314+AB$5*Z314^2+AH314</f>
        <v>1.5382217986765314E-2</v>
      </c>
      <c r="AB314" s="115">
        <f>+G314-AA314</f>
        <v>1.5557820138987193E-3</v>
      </c>
      <c r="AC314" s="147">
        <f>G314-(AB$3+AB$4*Z314+AB$5*Z314^2)</f>
        <v>5.5466149298872003E-3</v>
      </c>
      <c r="AD314" s="115">
        <f>IF(G314&lt;&gt;"",G314-AH314,9999)</f>
        <v>1.2947167084675552E-2</v>
      </c>
      <c r="AG314" s="115">
        <f>+(G314-AA314)^2*S314</f>
        <v>2.420457674770755E-6</v>
      </c>
      <c r="AH314" s="16">
        <f>$AB$6*($AB$11/AI314*AJ314+$AB$12)</f>
        <v>3.990832915988481E-3</v>
      </c>
      <c r="AI314" s="16">
        <f>1+$AB$7*COS(AL314)</f>
        <v>1.3322256503034775</v>
      </c>
      <c r="AJ314" s="16">
        <f>SIN(AL314+RADIANS($AB$9))</f>
        <v>0.15289068788100943</v>
      </c>
      <c r="AK314" s="16">
        <f>$AB$7*SIN(AL314)</f>
        <v>0.34152599593316496</v>
      </c>
      <c r="AL314" s="16">
        <f>2*ATAN(AM314)</f>
        <v>0.79920110552964951</v>
      </c>
      <c r="AM314" s="16">
        <f>SQRT((1+$AB$7)/(1-$AB$7))*TAN(AN314/2)</f>
        <v>0.42232244815002906</v>
      </c>
      <c r="AN314" s="115">
        <f>$AU314+$AB$7*SIN(AO314)</f>
        <v>6.7759329354835938</v>
      </c>
      <c r="AO314" s="115">
        <f>$AU314+$AB$7*SIN(AP314)</f>
        <v>6.7751472514364828</v>
      </c>
      <c r="AP314" s="115">
        <f>$AU314+$AB$7*SIN(AQ314)</f>
        <v>6.773277312081599</v>
      </c>
      <c r="AQ314" s="115">
        <f>$AU314+$AB$7*SIN(AR314)</f>
        <v>6.7688343031854901</v>
      </c>
      <c r="AR314" s="115">
        <f>$AU314+$AB$7*SIN(AS314)</f>
        <v>6.7583190347395901</v>
      </c>
      <c r="AS314" s="115">
        <f>$AU314+$AB$7*SIN(AT314)</f>
        <v>6.733654291535637</v>
      </c>
      <c r="AT314" s="115">
        <f>$AU314+$AB$7*SIN(AU314)</f>
        <v>6.6768995194251968</v>
      </c>
      <c r="AU314" s="115">
        <f>RADIANS($AB$9)+$AB$18*(F314-AB$15)</f>
        <v>6.5508742832101632</v>
      </c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</row>
    <row r="315" spans="1:64" ht="12.95" customHeight="1">
      <c r="A315" s="63" t="s">
        <v>121</v>
      </c>
      <c r="B315" s="56" t="s">
        <v>92</v>
      </c>
      <c r="C315" s="53">
        <v>56181.4067</v>
      </c>
      <c r="D315" s="53">
        <v>2.9999999999999997E-4</v>
      </c>
      <c r="E315" s="28">
        <f>(C315-C$7)/C$8</f>
        <v>31805.047603025992</v>
      </c>
      <c r="F315" s="28">
        <f>ROUND(2*E315,0)/2</f>
        <v>31805</v>
      </c>
      <c r="G315" s="9">
        <f>C315-(C$7+C$8*F315)</f>
        <v>1.8110000004526228E-2</v>
      </c>
      <c r="K315" s="2">
        <f>G315</f>
        <v>1.8110000004526228E-2</v>
      </c>
      <c r="N315" s="2">
        <f ca="1">+C$11+C$12*F315</f>
        <v>7.5295225061324245E-3</v>
      </c>
      <c r="O315" s="100">
        <f>D$11+D$12*F315+D$13*F315^2</f>
        <v>1.1416879900637583E-2</v>
      </c>
      <c r="P315" s="15">
        <f>C315-15018.5</f>
        <v>41162.9067</v>
      </c>
      <c r="Q315" s="9">
        <f>SUM(H315,I315)</f>
        <v>0</v>
      </c>
      <c r="R315" s="2">
        <f>(O315-H315)^2</f>
        <v>1.3034514666558243E-4</v>
      </c>
      <c r="S315" s="24">
        <v>1</v>
      </c>
      <c r="T315" s="9">
        <f>S315*R315</f>
        <v>1.3034514666558243E-4</v>
      </c>
      <c r="Y315" s="137">
        <f>+C315-15018.5</f>
        <v>41162.9067</v>
      </c>
      <c r="Z315" s="16">
        <f>F315</f>
        <v>31805</v>
      </c>
      <c r="AA315" s="115">
        <f>AB$3+AB$4*Z315+AB$5*Z315^2+AH315</f>
        <v>1.5391489213944121E-2</v>
      </c>
      <c r="AB315" s="115">
        <f>+G315-AA315</f>
        <v>2.7185107905821071E-3</v>
      </c>
      <c r="AC315" s="147">
        <f>G315-(AB$3+AB$4*Z315+AB$5*Z315^2)</f>
        <v>6.6931201038886445E-3</v>
      </c>
      <c r="AD315" s="115">
        <f>IF(G315&lt;&gt;"",G315-AH315,9999)</f>
        <v>1.413539069121969E-2</v>
      </c>
      <c r="AG315" s="115">
        <f>+(G315-AA315)^2*S315</f>
        <v>7.3903009185113533E-6</v>
      </c>
      <c r="AH315" s="16">
        <f>$AB$6*($AB$11/AI315*AJ315+$AB$12)</f>
        <v>3.9746093133065366E-3</v>
      </c>
      <c r="AI315" s="16">
        <f>1+$AB$7*COS(AL315)</f>
        <v>1.3310222358711217</v>
      </c>
      <c r="AJ315" s="16">
        <f>SIN(AL315+RADIANS($AB$9))</f>
        <v>0.14941347730122856</v>
      </c>
      <c r="AK315" s="16">
        <f>$AB$7*SIN(AL315)</f>
        <v>0.34269252687590401</v>
      </c>
      <c r="AL315" s="16">
        <f>2*ATAN(AM315)</f>
        <v>0.80271873374738123</v>
      </c>
      <c r="AM315" s="16">
        <f>SQRT((1+$AB$7)/(1-$AB$7))*TAN(AN315/2)</f>
        <v>0.42439650046524879</v>
      </c>
      <c r="AN315" s="115">
        <f>$AU315+$AB$7*SIN(AO315)</f>
        <v>6.7782554268303823</v>
      </c>
      <c r="AO315" s="115">
        <f>$AU315+$AB$7*SIN(AP315)</f>
        <v>6.7774708692319221</v>
      </c>
      <c r="AP315" s="115">
        <f>$AU315+$AB$7*SIN(AQ315)</f>
        <v>6.7756012827380134</v>
      </c>
      <c r="AQ315" s="115">
        <f>$AU315+$AB$7*SIN(AR315)</f>
        <v>6.771153620763056</v>
      </c>
      <c r="AR315" s="115">
        <f>$AU315+$AB$7*SIN(AS315)</f>
        <v>6.7606146391475344</v>
      </c>
      <c r="AS315" s="115">
        <f>$AU315+$AB$7*SIN(AT315)</f>
        <v>6.7358663765634841</v>
      </c>
      <c r="AT315" s="115">
        <f>$AU315+$AB$7*SIN(AU315)</f>
        <v>6.6788657531881386</v>
      </c>
      <c r="AU315" s="115">
        <f>RADIANS($AB$9)+$AB$18*(F315-AB$15)</f>
        <v>6.5522215672905357</v>
      </c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</row>
    <row r="316" spans="1:64" ht="12.95" customHeight="1">
      <c r="A316" s="63" t="s">
        <v>121</v>
      </c>
      <c r="B316" s="56" t="s">
        <v>95</v>
      </c>
      <c r="C316" s="53">
        <v>56187.303399999997</v>
      </c>
      <c r="D316" s="53">
        <v>4.0000000000000002E-4</v>
      </c>
      <c r="E316" s="80">
        <f>(C316-C$7)/C$8</f>
        <v>31820.547369085107</v>
      </c>
      <c r="F316" s="28">
        <f>ROUND(2*E316,0)/2</f>
        <v>31820.5</v>
      </c>
      <c r="G316" s="9">
        <f>C316-(C$7+C$8*F316)</f>
        <v>1.8021000003500376E-2</v>
      </c>
      <c r="K316" s="2">
        <f>G316</f>
        <v>1.8021000003500376E-2</v>
      </c>
      <c r="N316" s="2">
        <f ca="1">+C$11+C$12*F316</f>
        <v>7.5934905583904255E-3</v>
      </c>
      <c r="O316" s="100">
        <f>D$11+D$12*F316+D$13*F316^2</f>
        <v>1.1482780363267192E-2</v>
      </c>
      <c r="P316" s="15">
        <f>C316-15018.5</f>
        <v>41168.803399999997</v>
      </c>
      <c r="Q316" s="9">
        <f>SUM(H316,I316)</f>
        <v>0</v>
      </c>
      <c r="R316" s="2">
        <f>(O316-H316)^2</f>
        <v>1.3185424487103462E-4</v>
      </c>
      <c r="S316" s="24">
        <v>1</v>
      </c>
      <c r="T316" s="9">
        <f>S316*R316</f>
        <v>1.3185424487103462E-4</v>
      </c>
      <c r="Y316" s="137">
        <f>+C316-15018.5</f>
        <v>41168.803399999997</v>
      </c>
      <c r="Z316" s="16">
        <f>F316</f>
        <v>31820.5</v>
      </c>
      <c r="AA316" s="115">
        <f>AB$3+AB$4*Z316+AB$5*Z316^2+AH316</f>
        <v>1.5415446916336353E-2</v>
      </c>
      <c r="AB316" s="115">
        <f>+G316-AA316</f>
        <v>2.6055530871640226E-3</v>
      </c>
      <c r="AC316" s="147">
        <f>G316-(AB$3+AB$4*Z316+AB$5*Z316^2)</f>
        <v>6.5382196402331838E-3</v>
      </c>
      <c r="AD316" s="115">
        <f>IF(G316&lt;&gt;"",G316-AH316,9999)</f>
        <v>1.4088333450431215E-2</v>
      </c>
      <c r="AG316" s="115">
        <f>+(G316-AA316)^2*S316</f>
        <v>6.7889068900299686E-6</v>
      </c>
      <c r="AH316" s="16">
        <f>$AB$6*($AB$11/AI316*AJ316+$AB$12)</f>
        <v>3.9326665530691604E-3</v>
      </c>
      <c r="AI316" s="16">
        <f>1+$AB$7*COS(AL316)</f>
        <v>1.32790459744159</v>
      </c>
      <c r="AJ316" s="16">
        <f>SIN(AL316+RADIANS($AB$9))</f>
        <v>0.14045117017709077</v>
      </c>
      <c r="AK316" s="16">
        <f>$AB$7*SIN(AL316)</f>
        <v>0.34567681957918106</v>
      </c>
      <c r="AL316" s="16">
        <f>2*ATAN(AM316)</f>
        <v>0.81177671150160424</v>
      </c>
      <c r="AM316" s="16">
        <f>SQRT((1+$AB$7)/(1-$AB$7))*TAN(AN316/2)</f>
        <v>0.42975154582857605</v>
      </c>
      <c r="AN316" s="115">
        <f>$AU316+$AB$7*SIN(AO316)</f>
        <v>6.7842456108902365</v>
      </c>
      <c r="AO316" s="115">
        <f>$AU316+$AB$7*SIN(AP316)</f>
        <v>6.783464162945851</v>
      </c>
      <c r="AP316" s="115">
        <f>$AU316+$AB$7*SIN(AQ316)</f>
        <v>6.7815959319467645</v>
      </c>
      <c r="AQ316" s="115">
        <f>$AU316+$AB$7*SIN(AR316)</f>
        <v>6.7771371645513412</v>
      </c>
      <c r="AR316" s="115">
        <f>$AU316+$AB$7*SIN(AS316)</f>
        <v>6.7665386118823818</v>
      </c>
      <c r="AS316" s="115">
        <f>$AU316+$AB$7*SIN(AT316)</f>
        <v>6.7415771672615792</v>
      </c>
      <c r="AT316" s="115">
        <f>$AU316+$AB$7*SIN(AU316)</f>
        <v>6.6839441236667732</v>
      </c>
      <c r="AU316" s="115">
        <f>RADIANS($AB$9)+$AB$18*(F316-AB$15)</f>
        <v>6.5557020511648307</v>
      </c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</row>
    <row r="317" spans="1:64" ht="12.95" customHeight="1">
      <c r="A317" s="63" t="s">
        <v>120</v>
      </c>
      <c r="B317" s="64" t="s">
        <v>92</v>
      </c>
      <c r="C317" s="33">
        <v>56226.6783</v>
      </c>
      <c r="D317" s="33">
        <v>2.0000000000000001E-4</v>
      </c>
      <c r="E317" s="28">
        <f>(C317-C$7)/C$8</f>
        <v>31924.046230923312</v>
      </c>
      <c r="F317" s="28">
        <f>ROUND(2*E317,0)/2</f>
        <v>31924</v>
      </c>
      <c r="G317" s="9">
        <f>C317-(C$7+C$8*F317)</f>
        <v>1.7588000002433546E-2</v>
      </c>
      <c r="K317" s="2">
        <f>G317</f>
        <v>1.7588000002433546E-2</v>
      </c>
      <c r="N317" s="2">
        <f ca="1">+C$11+C$12*F317</f>
        <v>8.0206320686294907E-3</v>
      </c>
      <c r="O317" s="100">
        <f>D$11+D$12*F317+D$13*F317^2</f>
        <v>1.1924260082687099E-2</v>
      </c>
      <c r="P317" s="15">
        <f>C317-15018.5</f>
        <v>41208.1783</v>
      </c>
      <c r="Q317" s="9">
        <f>SUM(H317,I317)</f>
        <v>0</v>
      </c>
      <c r="R317" s="2">
        <f>(O317-H317)^2</f>
        <v>1.4218797851956494E-4</v>
      </c>
      <c r="S317" s="24">
        <v>1</v>
      </c>
      <c r="T317" s="9">
        <f>S317*R317</f>
        <v>1.4218797851956494E-4</v>
      </c>
      <c r="Y317" s="137">
        <f>+C317-15018.5</f>
        <v>41208.1783</v>
      </c>
      <c r="Z317" s="16">
        <f>F317</f>
        <v>31924</v>
      </c>
      <c r="AA317" s="115">
        <f>AB$3+AB$4*Z317+AB$5*Z317^2+AH317</f>
        <v>1.5575881491945411E-2</v>
      </c>
      <c r="AB317" s="115">
        <f>+G317-AA317</f>
        <v>2.0121185104881346E-3</v>
      </c>
      <c r="AC317" s="147">
        <f>G317-(AB$3+AB$4*Z317+AB$5*Z317^2)</f>
        <v>5.6637399197464466E-3</v>
      </c>
      <c r="AD317" s="115">
        <f>IF(G317&lt;&gt;"",G317-AH317,9999)</f>
        <v>1.3936378593175234E-2</v>
      </c>
      <c r="AG317" s="115">
        <f>+(G317-AA317)^2*S317</f>
        <v>4.0486209002489892E-6</v>
      </c>
      <c r="AH317" s="16">
        <f>$AB$6*($AB$11/AI317*AJ317+$AB$12)</f>
        <v>3.651621409258312E-3</v>
      </c>
      <c r="AI317" s="16">
        <f>1+$AB$7*COS(AL317)</f>
        <v>1.3068055541822132</v>
      </c>
      <c r="AJ317" s="16">
        <f>SIN(AL317+RADIANS($AB$9))</f>
        <v>8.1427929726964804E-2</v>
      </c>
      <c r="AK317" s="16">
        <f>$AB$7*SIN(AL317)</f>
        <v>0.36453290734946525</v>
      </c>
      <c r="AL317" s="16">
        <f>2*ATAN(AM317)</f>
        <v>0.87117561459239667</v>
      </c>
      <c r="AM317" s="16">
        <f>SQRT((1+$AB$7)/(1-$AB$7))*TAN(AN317/2)</f>
        <v>0.46540157941898452</v>
      </c>
      <c r="AN317" s="115">
        <f>$AU317+$AB$7*SIN(AO317)</f>
        <v>6.8238861849705481</v>
      </c>
      <c r="AO317" s="115">
        <f>$AU317+$AB$7*SIN(AP317)</f>
        <v>6.8231324037163548</v>
      </c>
      <c r="AP317" s="115">
        <f>$AU317+$AB$7*SIN(AQ317)</f>
        <v>6.8212889767608607</v>
      </c>
      <c r="AQ317" s="115">
        <f>$AU317+$AB$7*SIN(AR317)</f>
        <v>6.8167892517689772</v>
      </c>
      <c r="AR317" s="115">
        <f>$AU317+$AB$7*SIN(AS317)</f>
        <v>6.8058553497943182</v>
      </c>
      <c r="AS317" s="115">
        <f>$AU317+$AB$7*SIN(AT317)</f>
        <v>6.7795672461942305</v>
      </c>
      <c r="AT317" s="115">
        <f>$AU317+$AB$7*SIN(AU317)</f>
        <v>6.7178137758485779</v>
      </c>
      <c r="AU317" s="115">
        <f>RADIANS($AB$9)+$AB$18*(F317-AB$15)</f>
        <v>6.5789427015512594</v>
      </c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</row>
    <row r="318" spans="1:64" ht="12.95" customHeight="1">
      <c r="A318" s="72" t="s">
        <v>251</v>
      </c>
      <c r="B318" s="56" t="s">
        <v>92</v>
      </c>
      <c r="C318" s="33">
        <v>56629.371299999999</v>
      </c>
      <c r="D318" s="53">
        <v>5.0000000000000001E-4</v>
      </c>
      <c r="E318" s="80">
        <f>(C318-C$7)/C$8</f>
        <v>32982.544593337159</v>
      </c>
      <c r="F318" s="28">
        <f>ROUND(2*E318,0)/2</f>
        <v>32982.5</v>
      </c>
      <c r="G318" s="9">
        <f>C318-(C$7+C$8*F318)</f>
        <v>1.6965000002528541E-2</v>
      </c>
      <c r="K318" s="2">
        <f>G318</f>
        <v>1.6965000002528541E-2</v>
      </c>
      <c r="N318" s="2">
        <f ca="1">+C$11+C$12*F318</f>
        <v>1.2389030992185246E-2</v>
      </c>
      <c r="O318" s="100">
        <f>D$11+D$12*F318+D$13*F318^2</f>
        <v>1.6582571229497495E-2</v>
      </c>
      <c r="P318" s="15">
        <f>C318-15018.5</f>
        <v>41610.871299999999</v>
      </c>
      <c r="Q318" s="9">
        <f>SUM(H318,I318)</f>
        <v>0</v>
      </c>
      <c r="R318" s="2">
        <f>(O318-H318)^2</f>
        <v>2.7498166858135807E-4</v>
      </c>
      <c r="S318" s="24">
        <v>1</v>
      </c>
      <c r="T318" s="9">
        <f>S318*R318</f>
        <v>2.7498166858135807E-4</v>
      </c>
      <c r="Y318" s="137">
        <f>+C318-15018.5</f>
        <v>41610.871299999999</v>
      </c>
      <c r="Z318" s="16">
        <f>F318</f>
        <v>32982.5</v>
      </c>
      <c r="AA318" s="115">
        <f>AB$3+AB$4*Z318+AB$5*Z318^2+AH318</f>
        <v>1.740723628768286E-2</v>
      </c>
      <c r="AB318" s="115">
        <f>+G318-AA318</f>
        <v>-4.4223628515431893E-4</v>
      </c>
      <c r="AC318" s="147">
        <f>G318-(AB$3+AB$4*Z318+AB$5*Z318^2)</f>
        <v>3.8242877303104605E-4</v>
      </c>
      <c r="AD318" s="115">
        <f>IF(G318&lt;&gt;"",G318-AH318,9999)</f>
        <v>1.6140334944343176E-2</v>
      </c>
      <c r="AG318" s="115">
        <f>+(G318-AA318)^2*S318</f>
        <v>1.9557293190709207E-7</v>
      </c>
      <c r="AH318" s="16">
        <f>$AB$6*($AB$11/AI318*AJ318+$AB$12)</f>
        <v>8.2466505818536465E-4</v>
      </c>
      <c r="AI318" s="16">
        <f>1+$AB$7*COS(AL318)</f>
        <v>1.0928213804699205</v>
      </c>
      <c r="AJ318" s="16">
        <f>SIN(AL318+RADIANS($AB$9))</f>
        <v>-0.40961679683521662</v>
      </c>
      <c r="AK318" s="16">
        <f>$AB$7*SIN(AL318)</f>
        <v>0.46733080354858603</v>
      </c>
      <c r="AL318" s="16">
        <f>2*ATAN(AM318)</f>
        <v>1.3747277609573934</v>
      </c>
      <c r="AM318" s="16">
        <f>SQRT((1+$AB$7)/(1-$AB$7))*TAN(AN318/2)</f>
        <v>0.82091392570283106</v>
      </c>
      <c r="AN318" s="115">
        <f>$AU318+$AB$7*SIN(AO318)</f>
        <v>7.1925360766790964</v>
      </c>
      <c r="AO318" s="115">
        <f>$AU318+$AB$7*SIN(AP318)</f>
        <v>7.1923078275780448</v>
      </c>
      <c r="AP318" s="115">
        <f>$AU318+$AB$7*SIN(AQ318)</f>
        <v>7.1915285585600834</v>
      </c>
      <c r="AQ318" s="115">
        <f>$AU318+$AB$7*SIN(AR318)</f>
        <v>7.1888738866872828</v>
      </c>
      <c r="AR318" s="115">
        <f>$AU318+$AB$7*SIN(AS318)</f>
        <v>7.1798970000095732</v>
      </c>
      <c r="AS318" s="115">
        <f>$AU318+$AB$7*SIN(AT318)</f>
        <v>7.1502576383892373</v>
      </c>
      <c r="AT318" s="115">
        <f>$AU318+$AB$7*SIN(AU318)</f>
        <v>7.0589053984845354</v>
      </c>
      <c r="AU318" s="115">
        <f>RADIANS($AB$9)+$AB$18*(F318-AB$15)</f>
        <v>6.8166260680636626</v>
      </c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</row>
    <row r="319" spans="1:64" ht="12.95" customHeight="1">
      <c r="A319" s="31" t="s">
        <v>255</v>
      </c>
      <c r="B319" s="213" t="s">
        <v>95</v>
      </c>
      <c r="C319" s="232">
        <v>56888.45076</v>
      </c>
      <c r="D319" s="31">
        <v>1E-4</v>
      </c>
      <c r="E319" s="28">
        <f>(C319-C$7)/C$8</f>
        <v>33663.54770028231</v>
      </c>
      <c r="F319" s="28">
        <f>ROUND(2*E319,0)/2</f>
        <v>33663.5</v>
      </c>
      <c r="G319" s="9">
        <f>C319-(C$7+C$8*F319)</f>
        <v>1.8147000002500135E-2</v>
      </c>
      <c r="K319" s="2">
        <f>G319</f>
        <v>1.8147000002500135E-2</v>
      </c>
      <c r="N319" s="2">
        <f ca="1">+C$11+C$12*F319</f>
        <v>1.519949832042472E-2</v>
      </c>
      <c r="O319" s="100">
        <f>D$11+D$12*F319+D$13*F319^2</f>
        <v>1.971754619905669E-2</v>
      </c>
      <c r="P319" s="15">
        <f>C319-15018.5</f>
        <v>41869.95076</v>
      </c>
      <c r="Q319" s="9">
        <f>SUM(H319,I319)</f>
        <v>0</v>
      </c>
      <c r="R319" s="2">
        <f>(O319-H319)^2</f>
        <v>3.8878162811193496E-4</v>
      </c>
      <c r="S319" s="24">
        <v>1</v>
      </c>
      <c r="T319" s="9">
        <f>S319*R319</f>
        <v>3.8878162811193496E-4</v>
      </c>
      <c r="Y319" s="137">
        <f>+C319-15018.5</f>
        <v>41869.95076</v>
      </c>
      <c r="Z319" s="16">
        <f>F319</f>
        <v>33663.5</v>
      </c>
      <c r="AA319" s="115">
        <f>AB$3+AB$4*Z319+AB$5*Z319^2+AH319</f>
        <v>1.8899935013244218E-2</v>
      </c>
      <c r="AB319" s="115">
        <f>+G319-AA319</f>
        <v>-7.5293501074408242E-4</v>
      </c>
      <c r="AC319" s="147">
        <f>G319-(AB$3+AB$4*Z319+AB$5*Z319^2)</f>
        <v>-1.5705461965565548E-3</v>
      </c>
      <c r="AD319" s="115">
        <f>IF(G319&lt;&gt;"",G319-AH319,9999)</f>
        <v>1.8964611188312608E-2</v>
      </c>
      <c r="AG319" s="115">
        <f>+(G319-AA319)^2*S319</f>
        <v>5.6691113040419148E-7</v>
      </c>
      <c r="AH319" s="16">
        <f>$AB$6*($AB$11/AI319*AJ319+$AB$12)</f>
        <v>-8.1761118581247119E-4</v>
      </c>
      <c r="AI319" s="16">
        <f>1+$AB$7*COS(AL319)</f>
        <v>0.97868448219178505</v>
      </c>
      <c r="AJ319" s="16">
        <f>SIN(AL319+RADIANS($AB$9))</f>
        <v>-0.61536958463302138</v>
      </c>
      <c r="AK319" s="16">
        <f>$AB$7*SIN(AL319)</f>
        <v>0.47598270695296957</v>
      </c>
      <c r="AL319" s="16">
        <f>2*ATAN(AM319)</f>
        <v>1.6155485533539697</v>
      </c>
      <c r="AM319" s="16">
        <f>SQRT((1+$AB$7)/(1-$AB$7))*TAN(AN319/2)</f>
        <v>1.0457843437371925</v>
      </c>
      <c r="AN319" s="115">
        <f>$AU319+$AB$7*SIN(AO319)</f>
        <v>7.3971294892752999</v>
      </c>
      <c r="AO319" s="115">
        <f>$AU319+$AB$7*SIN(AP319)</f>
        <v>7.3970819361450202</v>
      </c>
      <c r="AP319" s="115">
        <f>$AU319+$AB$7*SIN(AQ319)</f>
        <v>7.3968557588240049</v>
      </c>
      <c r="AQ319" s="115">
        <f>$AU319+$AB$7*SIN(AR319)</f>
        <v>7.3957814103133259</v>
      </c>
      <c r="AR319" s="115">
        <f>$AU319+$AB$7*SIN(AS319)</f>
        <v>7.3907098375293039</v>
      </c>
      <c r="AS319" s="115">
        <f>$AU319+$AB$7*SIN(AT319)</f>
        <v>7.3674308826823465</v>
      </c>
      <c r="AT319" s="115">
        <f>$AU319+$AB$7*SIN(AU319)</f>
        <v>7.2714866461752399</v>
      </c>
      <c r="AU319" s="115">
        <f>RADIANS($AB$9)+$AB$18*(F319-AB$15)</f>
        <v>6.9695428111859563</v>
      </c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</row>
    <row r="320" spans="1:64" ht="12.95" customHeight="1">
      <c r="A320" s="212" t="s">
        <v>252</v>
      </c>
      <c r="B320" s="213"/>
      <c r="C320" s="212">
        <v>56916.414799999999</v>
      </c>
      <c r="D320" s="212">
        <v>1.5E-3</v>
      </c>
      <c r="E320" s="80">
        <f>(C320-C$7)/C$8</f>
        <v>33737.052555212678</v>
      </c>
      <c r="F320" s="28">
        <f>ROUND(2*E320,0)/2</f>
        <v>33737</v>
      </c>
      <c r="G320" s="9">
        <f>C320-(C$7+C$8*F320)</f>
        <v>1.9994000002043322E-2</v>
      </c>
      <c r="K320" s="2">
        <f>G320</f>
        <v>1.9994000002043322E-2</v>
      </c>
      <c r="N320" s="2">
        <f ca="1">+C$11+C$12*F320</f>
        <v>1.5502830697261161E-2</v>
      </c>
      <c r="O320" s="100">
        <f>D$11+D$12*F320+D$13*F320^2</f>
        <v>2.0062362324105298E-2</v>
      </c>
      <c r="P320" s="15">
        <f>C320-15018.5</f>
        <v>41897.914799999999</v>
      </c>
      <c r="Q320" s="9">
        <f>SUM(H320,I320)</f>
        <v>0</v>
      </c>
      <c r="R320" s="2">
        <f>(O320-H320)^2</f>
        <v>4.0249838202367977E-4</v>
      </c>
      <c r="S320" s="24">
        <v>1</v>
      </c>
      <c r="T320" s="9">
        <f>S320*R320</f>
        <v>4.0249838202367977E-4</v>
      </c>
      <c r="Y320" s="137">
        <f>+C320-15018.5</f>
        <v>41897.914799999999</v>
      </c>
      <c r="Z320" s="16">
        <f>F320</f>
        <v>33737</v>
      </c>
      <c r="AA320" s="115">
        <f>AB$3+AB$4*Z320+AB$5*Z320^2+AH320</f>
        <v>1.9078698900024033E-2</v>
      </c>
      <c r="AB320" s="115">
        <f>+G320-AA320</f>
        <v>9.1530110201928916E-4</v>
      </c>
      <c r="AC320" s="147">
        <f>G320-(AB$3+AB$4*Z320+AB$5*Z320^2)</f>
        <v>-6.8362322061976677E-5</v>
      </c>
      <c r="AD320" s="115">
        <f>IF(G320&lt;&gt;"",G320-AH320,9999)</f>
        <v>2.0977663426124588E-2</v>
      </c>
      <c r="AG320" s="115">
        <f>+(G320-AA320)^2*S320</f>
        <v>8.3777610735772519E-7</v>
      </c>
      <c r="AH320" s="16">
        <f>$AB$6*($AB$11/AI320*AJ320+$AB$12)</f>
        <v>-9.8366342408126605E-4</v>
      </c>
      <c r="AI320" s="16">
        <f>1+$AB$7*COS(AL320)</f>
        <v>0.96774169396653964</v>
      </c>
      <c r="AJ320" s="16">
        <f>SIN(AL320+RADIANS($AB$9))</f>
        <v>-0.63333763084771855</v>
      </c>
      <c r="AK320" s="16">
        <f>$AB$7*SIN(AL320)</f>
        <v>0.4753664800020721</v>
      </c>
      <c r="AL320" s="16">
        <f>2*ATAN(AM320)</f>
        <v>1.6385523164697309</v>
      </c>
      <c r="AM320" s="16">
        <f>SQRT((1+$AB$7)/(1-$AB$7))*TAN(AN320/2)</f>
        <v>1.0701597029813537</v>
      </c>
      <c r="AN320" s="115">
        <f>$AU320+$AB$7*SIN(AO320)</f>
        <v>7.417911228658177</v>
      </c>
      <c r="AO320" s="115">
        <f>$AU320+$AB$7*SIN(AP320)</f>
        <v>7.4178729057742867</v>
      </c>
      <c r="AP320" s="115">
        <f>$AU320+$AB$7*SIN(AQ320)</f>
        <v>7.4176825336682066</v>
      </c>
      <c r="AQ320" s="115">
        <f>$AU320+$AB$7*SIN(AR320)</f>
        <v>7.4167379940546709</v>
      </c>
      <c r="AR320" s="115">
        <f>$AU320+$AB$7*SIN(AS320)</f>
        <v>7.4120795516762401</v>
      </c>
      <c r="AS320" s="115">
        <f>$AU320+$AB$7*SIN(AT320)</f>
        <v>7.389742853496017</v>
      </c>
      <c r="AT320" s="115">
        <f>$AU320+$AB$7*SIN(AU320)</f>
        <v>7.2940324410042194</v>
      </c>
      <c r="AU320" s="115">
        <f>RADIANS($AB$9)+$AB$18*(F320-AB$15)</f>
        <v>6.9860470411705204</v>
      </c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</row>
    <row r="321" spans="1:64" ht="12.95" customHeight="1">
      <c r="A321" s="33" t="s">
        <v>1139</v>
      </c>
      <c r="B321" s="64" t="s">
        <v>92</v>
      </c>
      <c r="C321" s="33">
        <v>56917.556199999999</v>
      </c>
      <c r="D321" s="33">
        <v>1E-4</v>
      </c>
      <c r="E321" s="28">
        <f>(C321-C$7)/C$8</f>
        <v>33740.052781267914</v>
      </c>
      <c r="F321" s="28">
        <f>ROUND(2*E321,0)/2</f>
        <v>33740</v>
      </c>
      <c r="G321" s="9">
        <f>C321-(C$7+C$8*F321)</f>
        <v>2.0080000002053566E-2</v>
      </c>
      <c r="K321" s="2">
        <f>G321</f>
        <v>2.0080000002053566E-2</v>
      </c>
      <c r="N321" s="2">
        <f ca="1">+C$11+C$12*F321</f>
        <v>1.5515211610601404E-2</v>
      </c>
      <c r="O321" s="100">
        <f>D$11+D$12*F321+D$13*F321^2</f>
        <v>2.0076463185101118E-2</v>
      </c>
      <c r="P321" s="15">
        <f>C321-15018.5</f>
        <v>41899.056199999999</v>
      </c>
      <c r="Q321" s="9">
        <f>SUM(H321,I321)</f>
        <v>0</v>
      </c>
      <c r="R321" s="2">
        <f>(O321-H321)^2</f>
        <v>4.0306437402272053E-4</v>
      </c>
      <c r="S321" s="24">
        <v>1</v>
      </c>
      <c r="T321" s="9">
        <f>S321*R321</f>
        <v>4.0306437402272053E-4</v>
      </c>
      <c r="Y321" s="137">
        <f>+C321-15018.5</f>
        <v>41899.056199999999</v>
      </c>
      <c r="Z321" s="16">
        <f>F321</f>
        <v>33740</v>
      </c>
      <c r="AA321" s="115">
        <f>AB$3+AB$4*Z321+AB$5*Z321^2+AH321</f>
        <v>1.9086070193136448E-2</v>
      </c>
      <c r="AB321" s="115">
        <f>+G321-AA321</f>
        <v>9.9392980891711835E-4</v>
      </c>
      <c r="AC321" s="147">
        <f>G321-(AB$3+AB$4*Z321+AB$5*Z321^2)</f>
        <v>3.5368169524485626E-6</v>
      </c>
      <c r="AD321" s="115">
        <f>IF(G321&lt;&gt;"",G321-AH321,9999)</f>
        <v>2.1070392994018236E-2</v>
      </c>
      <c r="AG321" s="115">
        <f>+(IV321-AA321)^2*S321</f>
        <v>3.6427807541733156E-4</v>
      </c>
      <c r="AH321" s="16">
        <f>$AB$6*($AB$11/AI321*AJ321+$AB$12)</f>
        <v>-9.9039299196467066E-4</v>
      </c>
      <c r="AI321" s="16">
        <f>1+$AB$7*COS(AL321)</f>
        <v>0.96730056964437683</v>
      </c>
      <c r="AJ321" s="16">
        <f>SIN(AL321+RADIANS($AB$9))</f>
        <v>-0.63405551163476137</v>
      </c>
      <c r="AK321" s="16">
        <f>$AB$7*SIN(AL321)</f>
        <v>0.47533633973443118</v>
      </c>
      <c r="AL321" s="16">
        <f>2*ATAN(AM321)</f>
        <v>1.6394803126455029</v>
      </c>
      <c r="AM321" s="16">
        <f>SQRT((1+$AB$7)/(1-$AB$7))*TAN(AN321/2)</f>
        <v>1.071155585648969</v>
      </c>
      <c r="AN321" s="115">
        <f>$AU321+$AB$7*SIN(AO321)</f>
        <v>7.4187545082326789</v>
      </c>
      <c r="AO321" s="115">
        <f>$AU321+$AB$7*SIN(AP321)</f>
        <v>7.4187165300855469</v>
      </c>
      <c r="AP321" s="115">
        <f>$AU321+$AB$7*SIN(AQ321)</f>
        <v>7.4185275280936844</v>
      </c>
      <c r="AQ321" s="115">
        <f>$AU321+$AB$7*SIN(AR321)</f>
        <v>7.417588080482056</v>
      </c>
      <c r="AR321" s="115">
        <f>$AU321+$AB$7*SIN(AS321)</f>
        <v>7.4129462769296124</v>
      </c>
      <c r="AS321" s="115">
        <f>$AU321+$AB$7*SIN(AT321)</f>
        <v>7.3906487598094799</v>
      </c>
      <c r="AT321" s="115">
        <f>$AU321+$AB$7*SIN(AU321)</f>
        <v>7.2949509067028018</v>
      </c>
      <c r="AU321" s="115">
        <f>RADIANS($AB$9)+$AB$18*(F321-AB$15)</f>
        <v>6.9867206832107076</v>
      </c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</row>
    <row r="322" spans="1:64" ht="12.95" customHeight="1">
      <c r="A322" s="212" t="s">
        <v>252</v>
      </c>
      <c r="B322" s="213"/>
      <c r="C322" s="212">
        <v>56933.344400000002</v>
      </c>
      <c r="D322" s="212">
        <v>2.3E-3</v>
      </c>
      <c r="E322" s="80">
        <f>(C322-C$7)/C$8</f>
        <v>33781.552841724551</v>
      </c>
      <c r="F322" s="28">
        <f>ROUND(2*E322,0)/2</f>
        <v>33781.5</v>
      </c>
      <c r="G322" s="9">
        <f>C322-(C$7+C$8*F322)</f>
        <v>2.0103000002563931E-2</v>
      </c>
      <c r="K322" s="2">
        <f>G322</f>
        <v>2.0103000002563931E-2</v>
      </c>
      <c r="N322" s="2">
        <f ca="1">+C$11+C$12*F322</f>
        <v>1.5686480911808381E-2</v>
      </c>
      <c r="O322" s="100">
        <f>D$11+D$12*F322+D$13*F322^2</f>
        <v>2.0271740215305784E-2</v>
      </c>
      <c r="P322" s="15">
        <f>C322-15018.5</f>
        <v>41914.844400000002</v>
      </c>
      <c r="Q322" s="9">
        <f>SUM(H322,I322)</f>
        <v>0</v>
      </c>
      <c r="R322" s="2">
        <f>(O322-H322)^2</f>
        <v>4.1094345135684576E-4</v>
      </c>
      <c r="S322" s="24">
        <v>1</v>
      </c>
      <c r="T322" s="9">
        <f>S322*R322</f>
        <v>4.1094345135684576E-4</v>
      </c>
      <c r="Y322" s="137">
        <f>+C322-15018.5</f>
        <v>41914.844400000002</v>
      </c>
      <c r="Z322" s="16">
        <f>F322</f>
        <v>33781.5</v>
      </c>
      <c r="AA322" s="115">
        <f>AB$3+AB$4*Z322+AB$5*Z322^2+AH322</f>
        <v>1.9188642790096404E-2</v>
      </c>
      <c r="AB322" s="115">
        <f>+G322-AA322</f>
        <v>9.1435721246752727E-4</v>
      </c>
      <c r="AC322" s="147">
        <f>G322-(AB$3+AB$4*Z322+AB$5*Z322^2)</f>
        <v>-1.6874021274185247E-4</v>
      </c>
      <c r="AD322" s="115">
        <f>IF(G322&lt;&gt;"",G322-AH322,9999)</f>
        <v>2.1186097427773311E-2</v>
      </c>
      <c r="AG322" s="115">
        <f>+(G322-AA322)^2*S322</f>
        <v>8.3604911199138682E-7</v>
      </c>
      <c r="AH322" s="16">
        <f>$AB$6*($AB$11/AI322*AJ322+$AB$12)</f>
        <v>-1.0830974252093804E-3</v>
      </c>
      <c r="AI322" s="16">
        <f>1+$AB$7*COS(AL322)</f>
        <v>0.96124240081200074</v>
      </c>
      <c r="AJ322" s="16">
        <f>SIN(AL322+RADIANS($AB$9))</f>
        <v>-0.64386385353018549</v>
      </c>
      <c r="AK322" s="16">
        <f>$AB$7*SIN(AL322)</f>
        <v>0.47488076095256926</v>
      </c>
      <c r="AL322" s="16">
        <f>2*ATAN(AM322)</f>
        <v>1.6522312655514231</v>
      </c>
      <c r="AM322" s="16">
        <f>SQRT((1+$AB$7)/(1-$AB$7))*TAN(AN322/2)</f>
        <v>1.084940445191688</v>
      </c>
      <c r="AN322" s="115">
        <f>$AU322+$AB$7*SIN(AO322)</f>
        <v>7.4303805213710703</v>
      </c>
      <c r="AO322" s="115">
        <f>$AU322+$AB$7*SIN(AP322)</f>
        <v>7.4303470694091933</v>
      </c>
      <c r="AP322" s="115">
        <f>$AU322+$AB$7*SIN(AQ322)</f>
        <v>7.4301763076657963</v>
      </c>
      <c r="AQ322" s="115">
        <f>$AU322+$AB$7*SIN(AR322)</f>
        <v>7.429305627719291</v>
      </c>
      <c r="AR322" s="115">
        <f>$AU322+$AB$7*SIN(AS322)</f>
        <v>7.4248920046876394</v>
      </c>
      <c r="AS322" s="115">
        <f>$AU322+$AB$7*SIN(AT322)</f>
        <v>7.40314185429808</v>
      </c>
      <c r="AT322" s="115">
        <f>$AU322+$AB$7*SIN(AU322)</f>
        <v>7.3076419496460847</v>
      </c>
      <c r="AU322" s="115">
        <f>RADIANS($AB$9)+$AB$18*(F322-AB$15)</f>
        <v>6.9960393980999509</v>
      </c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</row>
    <row r="323" spans="1:64" ht="12.95" customHeight="1">
      <c r="A323" s="231" t="s">
        <v>252</v>
      </c>
      <c r="B323" s="165"/>
      <c r="C323" s="231">
        <v>56933.533000000003</v>
      </c>
      <c r="D323" s="231">
        <v>1.4E-3</v>
      </c>
      <c r="E323" s="80">
        <f>(C323-C$7)/C$8</f>
        <v>33782.048586103403</v>
      </c>
      <c r="F323" s="28">
        <f>ROUND(2*E323,0)/2</f>
        <v>33782</v>
      </c>
      <c r="G323" s="9">
        <f>C323-(C$7+C$8*F323)</f>
        <v>1.8484000007447321E-2</v>
      </c>
      <c r="K323" s="2">
        <f>G323</f>
        <v>1.8484000007447321E-2</v>
      </c>
      <c r="N323" s="2">
        <f ca="1">+C$11+C$12*F323</f>
        <v>1.5688544397365084E-2</v>
      </c>
      <c r="O323" s="100">
        <f>D$11+D$12*F323+D$13*F323^2</f>
        <v>2.0274095396806829E-2</v>
      </c>
      <c r="P323" s="15">
        <f>C323-15018.5</f>
        <v>41915.033000000003</v>
      </c>
      <c r="Q323" s="9">
        <f>SUM(H323,I323)</f>
        <v>0</v>
      </c>
      <c r="R323" s="2">
        <f>(O323-H323)^2</f>
        <v>4.1103894415882389E-4</v>
      </c>
      <c r="S323" s="24">
        <v>1</v>
      </c>
      <c r="T323" s="9">
        <f>S323*R323</f>
        <v>4.1103894415882389E-4</v>
      </c>
      <c r="Y323" s="137">
        <f>+C323-15018.5</f>
        <v>41915.033000000003</v>
      </c>
      <c r="Z323" s="16">
        <f>F323</f>
        <v>33782</v>
      </c>
      <c r="AA323" s="115">
        <f>AB$3+AB$4*Z323+AB$5*Z323^2+AH323</f>
        <v>1.9189885466009915E-2</v>
      </c>
      <c r="AB323" s="115">
        <f>+G323-AA323</f>
        <v>-7.0588545856259399E-4</v>
      </c>
      <c r="AC323" s="147">
        <f>G323-(AB$3+AB$4*Z323+AB$5*Z323^2)</f>
        <v>-1.7900953893595084E-3</v>
      </c>
      <c r="AD323" s="115">
        <f>IF(G323&lt;&gt;"",G323-AH323,9999)</f>
        <v>1.9568209938244235E-2</v>
      </c>
      <c r="AG323" s="115">
        <f>+(IV323-AA323)^2*S323</f>
        <v>3.6825170419857857E-4</v>
      </c>
      <c r="AH323" s="16">
        <f>$AB$6*($AB$11/AI323*AJ323+$AB$12)</f>
        <v>-1.0842099307969127E-3</v>
      </c>
      <c r="AI323" s="16">
        <f>1+$AB$7*COS(AL323)</f>
        <v>0.96116991008486041</v>
      </c>
      <c r="AJ323" s="16">
        <f>SIN(AL323+RADIANS($AB$9))</f>
        <v>-0.64398064567717728</v>
      </c>
      <c r="AK323" s="16">
        <f>$AB$7*SIN(AL323)</f>
        <v>0.47487483902065286</v>
      </c>
      <c r="AL323" s="16">
        <f>2*ATAN(AM323)</f>
        <v>1.6523839168798313</v>
      </c>
      <c r="AM323" s="16">
        <f>SQRT((1+$AB$7)/(1-$AB$7))*TAN(AN323/2)</f>
        <v>1.0851066272339978</v>
      </c>
      <c r="AN323" s="115">
        <f>$AU323+$AB$7*SIN(AO323)</f>
        <v>7.4305201485264751</v>
      </c>
      <c r="AO323" s="115">
        <f>$AU323+$AB$7*SIN(AP323)</f>
        <v>7.4304867484016341</v>
      </c>
      <c r="AP323" s="115">
        <f>$AU323+$AB$7*SIN(AQ323)</f>
        <v>7.4303161984122434</v>
      </c>
      <c r="AQ323" s="115">
        <f>$AU323+$AB$7*SIN(AR323)</f>
        <v>7.4294463279528422</v>
      </c>
      <c r="AR323" s="115">
        <f>$AU323+$AB$7*SIN(AS323)</f>
        <v>7.4250354306644786</v>
      </c>
      <c r="AS323" s="115">
        <f>$AU323+$AB$7*SIN(AT323)</f>
        <v>7.4032919340941588</v>
      </c>
      <c r="AT323" s="115">
        <f>$AU323+$AB$7*SIN(AU323)</f>
        <v>7.30779468939427</v>
      </c>
      <c r="AU323" s="115">
        <f>RADIANS($AB$9)+$AB$18*(F323-AB$15)</f>
        <v>6.9961516717733154</v>
      </c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</row>
    <row r="324" spans="1:64" ht="12.95" customHeight="1">
      <c r="A324" s="189" t="s">
        <v>1139</v>
      </c>
      <c r="B324" s="194" t="s">
        <v>92</v>
      </c>
      <c r="C324" s="189">
        <v>57215.441200000001</v>
      </c>
      <c r="D324" s="189">
        <v>1E-4</v>
      </c>
      <c r="E324" s="80">
        <f>(C324-C$7)/C$8</f>
        <v>34523.058159279579</v>
      </c>
      <c r="F324" s="28">
        <f>ROUND(2*E324,0)/2</f>
        <v>34523</v>
      </c>
      <c r="G324" s="9">
        <f>C324-(C$7+C$8*F324)</f>
        <v>2.2126000003481749E-2</v>
      </c>
      <c r="K324" s="2">
        <f>G324</f>
        <v>2.2126000003481749E-2</v>
      </c>
      <c r="N324" s="2">
        <f ca="1">+C$11+C$12*F324</f>
        <v>1.8746629992409808E-2</v>
      </c>
      <c r="O324" s="100">
        <f>D$11+D$12*F324+D$13*F324^2</f>
        <v>2.3828477563295203E-2</v>
      </c>
      <c r="P324" s="15">
        <f>C324-15018.5</f>
        <v>42196.941200000001</v>
      </c>
      <c r="Q324" s="9">
        <f>SUM(H324,I324)</f>
        <v>0</v>
      </c>
      <c r="R324" s="2">
        <f>(O324-H324)^2</f>
        <v>5.6779634298446285E-4</v>
      </c>
      <c r="S324" s="24">
        <v>1</v>
      </c>
      <c r="T324" s="9">
        <f>S324*R324</f>
        <v>5.6779634298446285E-4</v>
      </c>
      <c r="Y324" s="137">
        <f>+C324-15018.5</f>
        <v>42196.941200000001</v>
      </c>
      <c r="Z324" s="16">
        <f>F324</f>
        <v>34523</v>
      </c>
      <c r="AA324" s="115">
        <f>AB$3+AB$4*Z324+AB$5*Z324^2+AH324</f>
        <v>2.1211582051356766E-2</v>
      </c>
      <c r="AB324" s="115">
        <f>+G324-AA324</f>
        <v>9.1441795212498372E-4</v>
      </c>
      <c r="AC324" s="147">
        <f>G324-(AB$3+AB$4*Z324+AB$5*Z324^2)</f>
        <v>-1.7024775598134534E-3</v>
      </c>
      <c r="AD324" s="115">
        <f>IF(G324&lt;&gt;"",G324-AH324,9999)</f>
        <v>2.4742895515420187E-2</v>
      </c>
      <c r="AG324" s="115">
        <f>+(G324-AA324)^2*S324</f>
        <v>8.3616019116844907E-7</v>
      </c>
      <c r="AH324" s="16">
        <f>$AB$6*($AB$11/AI324*AJ324+$AB$12)</f>
        <v>-2.6168955119384358E-3</v>
      </c>
      <c r="AI324" s="16">
        <f>1+$AB$7*COS(AL324)</f>
        <v>0.8659316952617252</v>
      </c>
      <c r="AJ324" s="16">
        <f>SIN(AL324+RADIANS($AB$9))</f>
        <v>-0.78539806304160253</v>
      </c>
      <c r="AK324" s="16">
        <f>$AB$7*SIN(AL324)</f>
        <v>0.45720846261012477</v>
      </c>
      <c r="AL324" s="16">
        <f>2*ATAN(AM324)</f>
        <v>1.8560327472653244</v>
      </c>
      <c r="AM324" s="16">
        <f>SQRT((1+$AB$7)/(1-$AB$7))*TAN(AN324/2)</f>
        <v>1.3353384717897028</v>
      </c>
      <c r="AN324" s="115">
        <f>$AU324+$AB$7*SIN(AO324)</f>
        <v>7.6267532044190958</v>
      </c>
      <c r="AO324" s="115">
        <f>$AU324+$AB$7*SIN(AP324)</f>
        <v>7.6267516650702252</v>
      </c>
      <c r="AP324" s="115">
        <f>$AU324+$AB$7*SIN(AQ324)</f>
        <v>7.6267373241977205</v>
      </c>
      <c r="AQ324" s="115">
        <f>$AU324+$AB$7*SIN(AR324)</f>
        <v>7.6266037645627112</v>
      </c>
      <c r="AR324" s="115">
        <f>$AU324+$AB$7*SIN(AS324)</f>
        <v>7.625363577284733</v>
      </c>
      <c r="AS324" s="115">
        <f>$AU324+$AB$7*SIN(AT324)</f>
        <v>7.6141483734336672</v>
      </c>
      <c r="AT324" s="115">
        <f>$AU324+$AB$7*SIN(AU324)</f>
        <v>7.5295717101278514</v>
      </c>
      <c r="AU324" s="115">
        <f>RADIANS($AB$9)+$AB$18*(F324-AB$15)</f>
        <v>7.1625412556993346</v>
      </c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</row>
    <row r="325" spans="1:64" ht="12.95" customHeight="1">
      <c r="A325" s="187" t="s">
        <v>0</v>
      </c>
      <c r="B325" s="188" t="s">
        <v>92</v>
      </c>
      <c r="C325" s="190">
        <v>57242.451500000003</v>
      </c>
      <c r="D325" s="190">
        <v>3.8E-3</v>
      </c>
      <c r="E325" s="80">
        <f>(C325-C$7)/C$8</f>
        <v>34594.056061697323</v>
      </c>
      <c r="F325" s="28">
        <f>ROUND(2*E325,0)/2</f>
        <v>34594</v>
      </c>
      <c r="G325" s="2">
        <f>C325-(C$7+C$8*F325)</f>
        <v>2.1328000009816606E-2</v>
      </c>
      <c r="K325" s="2">
        <f>G325</f>
        <v>2.1328000009816606E-2</v>
      </c>
      <c r="N325" s="2">
        <f ca="1">+C$11+C$12*F325</f>
        <v>1.9039644941462652E-2</v>
      </c>
      <c r="O325" s="100">
        <f>D$11+D$12*F325+D$13*F325^2</f>
        <v>2.4175761522248068E-2</v>
      </c>
      <c r="P325" s="15">
        <f>C325-15018.5</f>
        <v>42223.951500000003</v>
      </c>
      <c r="Q325" s="9">
        <f>SUM(H325,I325)</f>
        <v>0</v>
      </c>
      <c r="R325" s="2">
        <f>(O325-H325)^2</f>
        <v>5.8446744518061023E-4</v>
      </c>
      <c r="S325" s="24">
        <v>1</v>
      </c>
      <c r="T325" s="9">
        <f>S325*R325</f>
        <v>5.8446744518061023E-4</v>
      </c>
      <c r="U325" s="9"/>
      <c r="Y325" s="137">
        <f>+C325-15018.5</f>
        <v>42223.951500000003</v>
      </c>
      <c r="Z325" s="16">
        <f>F325</f>
        <v>34594</v>
      </c>
      <c r="AA325" s="115">
        <f>AB$3+AB$4*Z325+AB$5*Z325^2+AH325</f>
        <v>2.1424117774402777E-2</v>
      </c>
      <c r="AB325" s="115">
        <f>+Q325-AA325</f>
        <v>-2.1424117774402777E-2</v>
      </c>
      <c r="AC325" s="147">
        <f>Q325-(AB$3+AB$4*Z325+AB$5*Z325^2)</f>
        <v>-2.4175761522248068E-2</v>
      </c>
      <c r="AD325" s="115">
        <f>IF(G325&lt;&gt;"",G325-AH325,9999)</f>
        <v>2.4079643757661896E-2</v>
      </c>
      <c r="AG325" s="115">
        <f>+(IV325-AA325)^2*S325</f>
        <v>4.5899282241148101E-4</v>
      </c>
      <c r="AH325" s="16">
        <f>$AB$6*($AB$11/AI325*AJ325+$AB$12)</f>
        <v>-2.7516437478452894E-3</v>
      </c>
      <c r="AI325" s="16">
        <f>1+$AB$7*COS(AL325)</f>
        <v>0.85798382522499639</v>
      </c>
      <c r="AJ325" s="16">
        <f>SIN(AL325+RADIANS($AB$9))</f>
        <v>-0.79606655712473595</v>
      </c>
      <c r="AK325" s="16">
        <f>$AB$7*SIN(AL325)</f>
        <v>0.45480247879709762</v>
      </c>
      <c r="AL325" s="16">
        <f>2*ATAN(AM325)</f>
        <v>1.8734616365114778</v>
      </c>
      <c r="AM325" s="16">
        <f>SQRT((1+$AB$7)/(1-$AB$7))*TAN(AN325/2)</f>
        <v>1.359878075914742</v>
      </c>
      <c r="AN325" s="115">
        <f>$AU325+$AB$7*SIN(AO325)</f>
        <v>7.6445308567783394</v>
      </c>
      <c r="AO325" s="115">
        <f>$AU325+$AB$7*SIN(AP325)</f>
        <v>7.6445298391089258</v>
      </c>
      <c r="AP325" s="115">
        <f>$AU325+$AB$7*SIN(AQ325)</f>
        <v>7.6445195668488779</v>
      </c>
      <c r="AQ325" s="115">
        <f>$AU325+$AB$7*SIN(AR325)</f>
        <v>7.6444159073935305</v>
      </c>
      <c r="AR325" s="115">
        <f>$AU325+$AB$7*SIN(AS325)</f>
        <v>7.6433726721005932</v>
      </c>
      <c r="AS325" s="115">
        <f>$AU325+$AB$7*SIN(AT325)</f>
        <v>7.6331436476207548</v>
      </c>
      <c r="AT325" s="115">
        <f>$AU325+$AB$7*SIN(AU325)</f>
        <v>7.550311376331706</v>
      </c>
      <c r="AU325" s="115">
        <f>RADIANS($AB$9)+$AB$18*(F325-AB$15)</f>
        <v>7.1784841173170779</v>
      </c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</row>
    <row r="326" spans="1:64" ht="12.95" customHeight="1">
      <c r="A326" s="233" t="s">
        <v>4</v>
      </c>
      <c r="B326" s="234" t="s">
        <v>95</v>
      </c>
      <c r="C326" s="235">
        <v>57260.521690000001</v>
      </c>
      <c r="D326" s="235">
        <v>1E-4</v>
      </c>
      <c r="E326" s="80">
        <f>(C326-C$7)/C$8</f>
        <v>34641.554445139562</v>
      </c>
      <c r="F326" s="28">
        <f>ROUND(2*E326,0)/2</f>
        <v>34641.5</v>
      </c>
      <c r="G326" s="9">
        <f>C326-(C$7+C$8*F326)</f>
        <v>2.0713000005343929E-2</v>
      </c>
      <c r="K326" s="2">
        <f>G326</f>
        <v>2.0713000005343929E-2</v>
      </c>
      <c r="N326" s="2">
        <f ca="1">+C$11+C$12*F326</f>
        <v>1.9235676069350144E-2</v>
      </c>
      <c r="O326" s="100">
        <f>D$11+D$12*F326+D$13*F326^2</f>
        <v>2.4408755050373321E-2</v>
      </c>
      <c r="P326" s="15">
        <f>C326-15018.5</f>
        <v>42242.021690000001</v>
      </c>
      <c r="Q326" s="9">
        <f>SUM(H326,I326)</f>
        <v>0</v>
      </c>
      <c r="R326" s="2">
        <f>(O326-H326)^2</f>
        <v>5.9578732310912514E-4</v>
      </c>
      <c r="S326" s="24">
        <v>1</v>
      </c>
      <c r="T326" s="9">
        <f>S326*R326</f>
        <v>5.9578732310912514E-4</v>
      </c>
      <c r="Y326" s="137">
        <f>+C326-15018.5</f>
        <v>42242.021690000001</v>
      </c>
      <c r="Z326" s="16">
        <f>F326</f>
        <v>34641.5</v>
      </c>
      <c r="AA326" s="115">
        <f>AB$3+AB$4*Z326+AB$5*Z326^2+AH326</f>
        <v>2.1568127962559615E-2</v>
      </c>
      <c r="AB326" s="115">
        <f>+G326-AA326</f>
        <v>-8.5512795721568585E-4</v>
      </c>
      <c r="AC326" s="147">
        <f>G326-(AB$3+AB$4*Z326+AB$5*Z326^2)</f>
        <v>-3.6957550450293919E-3</v>
      </c>
      <c r="AD326" s="115">
        <f>IF(G326&lt;&gt;"",G326-AH326,9999)</f>
        <v>2.3553627093157635E-2</v>
      </c>
      <c r="AG326" s="115">
        <f>+(G326-AA326)^2*S326</f>
        <v>7.3124382321187187E-7</v>
      </c>
      <c r="AH326" s="16">
        <f>$AB$6*($AB$11/AI326*AJ326+$AB$12)</f>
        <v>-2.8406270878137065E-3</v>
      </c>
      <c r="AI326" s="16">
        <f>1+$AB$7*COS(AL326)</f>
        <v>0.85277081008132072</v>
      </c>
      <c r="AJ326" s="16">
        <f>SIN(AL326+RADIANS($AB$9))</f>
        <v>-0.80296353128317877</v>
      </c>
      <c r="AK326" s="16">
        <f>$AB$7*SIN(AL326)</f>
        <v>0.45314175955609992</v>
      </c>
      <c r="AL326" s="16">
        <f>2*ATAN(AM326)</f>
        <v>1.8849446277380166</v>
      </c>
      <c r="AM326" s="16">
        <f>SQRT((1+$AB$7)/(1-$AB$7))*TAN(AN326/2)</f>
        <v>1.3763660527392068</v>
      </c>
      <c r="AN326" s="115">
        <f>$AU326+$AB$7*SIN(AO326)</f>
        <v>7.6563336636201047</v>
      </c>
      <c r="AO326" s="115">
        <f>$AU326+$AB$7*SIN(AP326)</f>
        <v>7.6563329059638754</v>
      </c>
      <c r="AP326" s="115">
        <f>$AU326+$AB$7*SIN(AQ326)</f>
        <v>7.6563248080250537</v>
      </c>
      <c r="AQ326" s="115">
        <f>$AU326+$AB$7*SIN(AR326)</f>
        <v>7.6562382765330312</v>
      </c>
      <c r="AR326" s="115">
        <f>$AU326+$AB$7*SIN(AS326)</f>
        <v>7.6553159563274633</v>
      </c>
      <c r="AS326" s="115">
        <f>$AU326+$AB$7*SIN(AT326)</f>
        <v>7.6457354776119608</v>
      </c>
      <c r="AT326" s="115">
        <f>$AU326+$AB$7*SIN(AU326)</f>
        <v>7.564133816199849</v>
      </c>
      <c r="AU326" s="115">
        <f>RADIANS($AB$9)+$AB$18*(F326-AB$15)</f>
        <v>7.1891501162866938</v>
      </c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</row>
    <row r="327" spans="1:64" ht="12.95" customHeight="1">
      <c r="A327" s="189" t="s">
        <v>1139</v>
      </c>
      <c r="B327" s="194" t="s">
        <v>95</v>
      </c>
      <c r="C327" s="189">
        <v>57264.446499999998</v>
      </c>
      <c r="D327" s="189">
        <v>1E-4</v>
      </c>
      <c r="E327" s="80">
        <f>(C327-C$7)/C$8</f>
        <v>34651.871001319538</v>
      </c>
      <c r="F327" s="28">
        <f>ROUND(2*E327,0)/2</f>
        <v>34652</v>
      </c>
      <c r="N327" s="2">
        <f ca="1">+C$11+C$12*F327</f>
        <v>1.9279009266041064E-2</v>
      </c>
      <c r="O327" s="100">
        <f>D$11+D$12*F327+D$13*F327^2</f>
        <v>2.4460329822630328E-2</v>
      </c>
      <c r="P327" s="15">
        <f>C327-15018.5</f>
        <v>42245.946499999998</v>
      </c>
      <c r="Q327" s="9"/>
      <c r="S327" s="24"/>
      <c r="T327" s="9">
        <f>S327*R327</f>
        <v>0</v>
      </c>
      <c r="U327" s="9">
        <f>C327-(C$7+C$8*F327)</f>
        <v>-4.9076000002969522E-2</v>
      </c>
      <c r="Y327" s="137">
        <f>+C327-15018.5</f>
        <v>42245.946499999998</v>
      </c>
      <c r="Z327" s="16">
        <f>F327</f>
        <v>34652</v>
      </c>
      <c r="AA327" s="115">
        <f>AB$3+AB$4*Z327+AB$5*Z327^2+AH327</f>
        <v>2.1600158392284262E-2</v>
      </c>
      <c r="AB327" s="115">
        <f>+U327-AA327</f>
        <v>-7.0676158395253791E-2</v>
      </c>
      <c r="AC327" s="147">
        <f>U327-(AB$3+AB$4*Z327+AB$5*Z327^2)</f>
        <v>-7.353632982559985E-2</v>
      </c>
      <c r="AD327" s="115">
        <f>IF(U327&lt;&gt;"",U327-AH327,9999)</f>
        <v>-4.6215828572623456E-2</v>
      </c>
      <c r="AG327" s="115">
        <f>+(U327-AA327)^2*S327</f>
        <v>0</v>
      </c>
      <c r="AH327" s="16">
        <f>$AB$6*($AB$11/AI327*AJ327+$AB$12)</f>
        <v>-2.860171430346066E-3</v>
      </c>
      <c r="AI327" s="16">
        <f>1+$AB$7*COS(AL327)</f>
        <v>0.85162956346041951</v>
      </c>
      <c r="AJ327" s="16">
        <f>SIN(AL327+RADIANS($AB$9))</f>
        <v>-0.8044627061790115</v>
      </c>
      <c r="AK327" s="16">
        <f>$AB$7*SIN(AL327)</f>
        <v>0.45276936974442422</v>
      </c>
      <c r="AL327" s="16">
        <f>2*ATAN(AM327)</f>
        <v>1.8874641817654594</v>
      </c>
      <c r="AM327" s="16">
        <f>SQRT((1+$AB$7)/(1-$AB$7))*TAN(AN327/2)</f>
        <v>1.3800186658057909</v>
      </c>
      <c r="AN327" s="115">
        <f>$AU327+$AB$7*SIN(AO327)</f>
        <v>7.6589330330111816</v>
      </c>
      <c r="AO327" s="115">
        <f>$AU327+$AB$7*SIN(AP327)</f>
        <v>7.6589323247174335</v>
      </c>
      <c r="AP327" s="115">
        <f>$AU327+$AB$7*SIN(AQ327)</f>
        <v>7.6589246547842347</v>
      </c>
      <c r="AQ327" s="115">
        <f>$AU327+$AB$7*SIN(AR327)</f>
        <v>7.658841618086532</v>
      </c>
      <c r="AR327" s="115">
        <f>$AU327+$AB$7*SIN(AS327)</f>
        <v>7.6579448641177805</v>
      </c>
      <c r="AS327" s="115">
        <f>$AU327+$AB$7*SIN(AT327)</f>
        <v>7.648506400130282</v>
      </c>
      <c r="AT327" s="115">
        <f>$AU327+$AB$7*SIN(AU327)</f>
        <v>7.5671835581949436</v>
      </c>
      <c r="AU327" s="115">
        <f>RADIANS($AB$9)+$AB$18*(F327-AB$15)</f>
        <v>7.191507863427347</v>
      </c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</row>
    <row r="328" spans="1:64" ht="12.95" customHeight="1">
      <c r="A328" s="230" t="s">
        <v>1</v>
      </c>
      <c r="B328" s="165" t="s">
        <v>92</v>
      </c>
      <c r="C328" s="230">
        <v>57331.090900000003</v>
      </c>
      <c r="D328" s="230" t="s">
        <v>263</v>
      </c>
      <c r="E328" s="80">
        <f>(C328-C$7)/C$8</f>
        <v>34827.049085527746</v>
      </c>
      <c r="F328" s="28">
        <f>ROUND(2*E328,0)/2</f>
        <v>34827</v>
      </c>
      <c r="G328" s="9">
        <f>C328-(C$7+C$8*F328)</f>
        <v>1.8674000006285496E-2</v>
      </c>
      <c r="K328" s="2">
        <f>G328</f>
        <v>1.8674000006285496E-2</v>
      </c>
      <c r="N328" s="2">
        <f ca="1">+C$11+C$12*F328</f>
        <v>2.0001229210889676E-2</v>
      </c>
      <c r="O328" s="100">
        <f>D$11+D$12*F328+D$13*F328^2</f>
        <v>2.5323690773699226E-2</v>
      </c>
      <c r="P328" s="15">
        <f>C328-15018.5</f>
        <v>42312.590900000003</v>
      </c>
      <c r="Q328" s="9">
        <f>SUM(H328,I328)</f>
        <v>0</v>
      </c>
      <c r="R328" s="2">
        <f>(O328-H328)^2</f>
        <v>6.4128931440193924E-4</v>
      </c>
      <c r="S328" s="24">
        <v>1</v>
      </c>
      <c r="T328" s="9">
        <f>S328*R328</f>
        <v>6.4128931440193924E-4</v>
      </c>
      <c r="Y328" s="137">
        <f>+C328-15018.5</f>
        <v>42312.590900000003</v>
      </c>
      <c r="Z328" s="16">
        <f>F328</f>
        <v>34827</v>
      </c>
      <c r="AA328" s="115">
        <f>AB$3+AB$4*Z328+AB$5*Z328^2+AH328</f>
        <v>2.2144436915658934E-2</v>
      </c>
      <c r="AB328" s="115">
        <f>+G328-AA328</f>
        <v>-3.470436909373438E-3</v>
      </c>
      <c r="AC328" s="147">
        <f>G328-(AB$3+AB$4*Z328+AB$5*Z328^2)</f>
        <v>-6.6496907674137296E-3</v>
      </c>
      <c r="AD328" s="115">
        <f>IF(G328&lt;&gt;"",G328-AH328,9999)</f>
        <v>2.1853253864325788E-2</v>
      </c>
      <c r="AG328" s="115">
        <f>+(G328-AA328)^2*S328</f>
        <v>1.2043932341941461E-5</v>
      </c>
      <c r="AH328" s="16">
        <f>$AB$6*($AB$11/AI328*AJ328+$AB$12)</f>
        <v>-3.1792538580402924E-3</v>
      </c>
      <c r="AI328" s="16">
        <f>1+$AB$7*COS(AL328)</f>
        <v>0.83318435166923455</v>
      </c>
      <c r="AJ328" s="16">
        <f>SIN(AL328+RADIANS($AB$9))</f>
        <v>-0.82814847017414284</v>
      </c>
      <c r="AK328" s="16">
        <f>$AB$7*SIN(AL328)</f>
        <v>0.44630306753336935</v>
      </c>
      <c r="AL328" s="16">
        <f>2*ATAN(AM328)</f>
        <v>1.9284900742800031</v>
      </c>
      <c r="AM328" s="16">
        <f>SQRT((1+$AB$7)/(1-$AB$7))*TAN(AN328/2)</f>
        <v>1.4413420837523541</v>
      </c>
      <c r="AN328" s="115">
        <f>$AU328+$AB$7*SIN(AO328)</f>
        <v>7.7017534299813075</v>
      </c>
      <c r="AO328" s="115">
        <f>$AU328+$AB$7*SIN(AP328)</f>
        <v>7.7017532292803041</v>
      </c>
      <c r="AP328" s="115">
        <f>$AU328+$AB$7*SIN(AQ328)</f>
        <v>7.701750451471483</v>
      </c>
      <c r="AQ328" s="115">
        <f>$AU328+$AB$7*SIN(AR328)</f>
        <v>7.7017120102814625</v>
      </c>
      <c r="AR328" s="115">
        <f>$AU328+$AB$7*SIN(AS328)</f>
        <v>7.701181020458213</v>
      </c>
      <c r="AS328" s="115">
        <f>$AU328+$AB$7*SIN(AT328)</f>
        <v>7.694025266570959</v>
      </c>
      <c r="AT328" s="115">
        <f>$AU328+$AB$7*SIN(AU328)</f>
        <v>7.6177022214091537</v>
      </c>
      <c r="AU328" s="115">
        <f>RADIANS($AB$9)+$AB$18*(F328-AB$15)</f>
        <v>7.2308036491048817</v>
      </c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</row>
    <row r="329" spans="1:64" ht="12.95" customHeight="1">
      <c r="A329" s="193" t="s">
        <v>1140</v>
      </c>
      <c r="B329" s="194" t="s">
        <v>92</v>
      </c>
      <c r="C329" s="189">
        <v>57331.090900000185</v>
      </c>
      <c r="D329" s="230"/>
      <c r="E329" s="80">
        <f>(C329-C$7)/C$8</f>
        <v>34827.049085528226</v>
      </c>
      <c r="F329" s="28">
        <f>ROUND(2*E329,0)/2</f>
        <v>34827</v>
      </c>
      <c r="G329" s="9">
        <f>C329-(C$7+C$8*F329)</f>
        <v>1.8674000188184436E-2</v>
      </c>
      <c r="K329" s="2">
        <f>G329</f>
        <v>1.8674000188184436E-2</v>
      </c>
      <c r="N329" s="2">
        <f ca="1">+C$11+C$12*F329</f>
        <v>2.0001229210889676E-2</v>
      </c>
      <c r="O329" s="100">
        <f>D$11+D$12*F329+D$13*F329^2</f>
        <v>2.5323690773699226E-2</v>
      </c>
      <c r="P329" s="15">
        <f>C329-15018.5</f>
        <v>42312.590900000185</v>
      </c>
      <c r="Q329" s="9">
        <f>SUM(H329,I329)</f>
        <v>0</v>
      </c>
      <c r="R329" s="2">
        <f>(O329-H329)^2</f>
        <v>6.4128931440193924E-4</v>
      </c>
      <c r="S329" s="24">
        <v>1</v>
      </c>
      <c r="T329" s="9">
        <f>S329*R329</f>
        <v>6.4128931440193924E-4</v>
      </c>
      <c r="Y329" s="137">
        <f>+C329-15018.5</f>
        <v>42312.590900000185</v>
      </c>
      <c r="Z329" s="16">
        <f>F329</f>
        <v>34827</v>
      </c>
      <c r="AA329" s="115">
        <f>AB$3+AB$4*Z329+AB$5*Z329^2+AH329</f>
        <v>2.2144436915658934E-2</v>
      </c>
      <c r="AB329" s="115">
        <f>+G329-AA329</f>
        <v>-3.4704367274744977E-3</v>
      </c>
      <c r="AC329" s="147">
        <f>G329-(AB$3+AB$4*Z329+AB$5*Z329^2)</f>
        <v>-6.6496905855147892E-3</v>
      </c>
      <c r="AD329" s="115">
        <f>IF(G329&lt;&gt;"",G329-AH329,9999)</f>
        <v>2.1853254046224728E-2</v>
      </c>
      <c r="AG329" s="115">
        <f>+(G329-AA329)^2*S329</f>
        <v>1.2043931079403901E-5</v>
      </c>
      <c r="AH329" s="16">
        <f>$AB$6*($AB$11/AI329*AJ329+$AB$12)</f>
        <v>-3.1792538580402924E-3</v>
      </c>
      <c r="AI329" s="16">
        <f>1+$AB$7*COS(AL329)</f>
        <v>0.83318435166923455</v>
      </c>
      <c r="AJ329" s="16">
        <f>SIN(AL329+RADIANS($AB$9))</f>
        <v>-0.82814847017414284</v>
      </c>
      <c r="AK329" s="16">
        <f>$AB$7*SIN(AL329)</f>
        <v>0.44630306753336935</v>
      </c>
      <c r="AL329" s="16">
        <f>2*ATAN(AM329)</f>
        <v>1.9284900742800031</v>
      </c>
      <c r="AM329" s="16">
        <f>SQRT((1+$AB$7)/(1-$AB$7))*TAN(AN329/2)</f>
        <v>1.4413420837523541</v>
      </c>
      <c r="AN329" s="115">
        <f>$AU329+$AB$7*SIN(AO329)</f>
        <v>7.7017534299813075</v>
      </c>
      <c r="AO329" s="115">
        <f>$AU329+$AB$7*SIN(AP329)</f>
        <v>7.7017532292803041</v>
      </c>
      <c r="AP329" s="115">
        <f>$AU329+$AB$7*SIN(AQ329)</f>
        <v>7.701750451471483</v>
      </c>
      <c r="AQ329" s="115">
        <f>$AU329+$AB$7*SIN(AR329)</f>
        <v>7.7017120102814625</v>
      </c>
      <c r="AR329" s="115">
        <f>$AU329+$AB$7*SIN(AS329)</f>
        <v>7.701181020458213</v>
      </c>
      <c r="AS329" s="115">
        <f>$AU329+$AB$7*SIN(AT329)</f>
        <v>7.694025266570959</v>
      </c>
      <c r="AT329" s="115">
        <f>$AU329+$AB$7*SIN(AU329)</f>
        <v>7.6177022214091537</v>
      </c>
      <c r="AU329" s="115">
        <f>RADIANS($AB$9)+$AB$18*(F329-AB$15)</f>
        <v>7.2308036491048817</v>
      </c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</row>
    <row r="330" spans="1:64" ht="12.95" customHeight="1">
      <c r="A330" s="193" t="s">
        <v>1140</v>
      </c>
      <c r="B330" s="194" t="s">
        <v>92</v>
      </c>
      <c r="C330" s="189">
        <v>57331.090900000185</v>
      </c>
      <c r="D330" s="189" t="s">
        <v>263</v>
      </c>
      <c r="E330" s="80">
        <f>(C330-C$7)/C$8</f>
        <v>34827.049085528226</v>
      </c>
      <c r="F330" s="28">
        <f>ROUND(2*E330,0)/2</f>
        <v>34827</v>
      </c>
      <c r="G330" s="9">
        <f>C330-(C$7+C$8*F330)</f>
        <v>1.8674000188184436E-2</v>
      </c>
      <c r="K330" s="2">
        <f>G330</f>
        <v>1.8674000188184436E-2</v>
      </c>
      <c r="N330" s="2">
        <f ca="1">+C$11+C$12*F330</f>
        <v>2.0001229210889676E-2</v>
      </c>
      <c r="O330" s="100">
        <f>D$11+D$12*F330+D$13*F330^2</f>
        <v>2.5323690773699226E-2</v>
      </c>
      <c r="P330" s="15">
        <f>C330-15018.5</f>
        <v>42312.590900000185</v>
      </c>
      <c r="Q330" s="9">
        <f>SUM(H330,I330)</f>
        <v>0</v>
      </c>
      <c r="R330" s="2">
        <f>(O330-H330)^2</f>
        <v>6.4128931440193924E-4</v>
      </c>
      <c r="S330" s="24">
        <v>1</v>
      </c>
      <c r="T330" s="9">
        <f>S330*R330</f>
        <v>6.4128931440193924E-4</v>
      </c>
      <c r="Y330" s="137">
        <f>+C330-15018.5</f>
        <v>42312.590900000185</v>
      </c>
      <c r="Z330" s="16">
        <f>F330</f>
        <v>34827</v>
      </c>
      <c r="AA330" s="115">
        <f>AB$3+AB$4*Z330+AB$5*Z330^2+AH330</f>
        <v>2.2144436915658934E-2</v>
      </c>
      <c r="AB330" s="115">
        <f>+G330-AA330</f>
        <v>-3.4704367274744977E-3</v>
      </c>
      <c r="AC330" s="147">
        <f>G330-(AB$3+AB$4*Z330+AB$5*Z330^2)</f>
        <v>-6.6496905855147892E-3</v>
      </c>
      <c r="AD330" s="115">
        <f>IF(G330&lt;&gt;"",G330-AH330,9999)</f>
        <v>2.1853254046224728E-2</v>
      </c>
      <c r="AG330" s="115">
        <f>+(G330-AA330)^2*S330</f>
        <v>1.2043931079403901E-5</v>
      </c>
      <c r="AH330" s="16">
        <f>$AB$6*($AB$11/AI330*AJ330+$AB$12)</f>
        <v>-3.1792538580402924E-3</v>
      </c>
      <c r="AI330" s="16">
        <f>1+$AB$7*COS(AL330)</f>
        <v>0.83318435166923455</v>
      </c>
      <c r="AJ330" s="16">
        <f>SIN(AL330+RADIANS($AB$9))</f>
        <v>-0.82814847017414284</v>
      </c>
      <c r="AK330" s="16">
        <f>$AB$7*SIN(AL330)</f>
        <v>0.44630306753336935</v>
      </c>
      <c r="AL330" s="16">
        <f>2*ATAN(AM330)</f>
        <v>1.9284900742800031</v>
      </c>
      <c r="AM330" s="16">
        <f>SQRT((1+$AB$7)/(1-$AB$7))*TAN(AN330/2)</f>
        <v>1.4413420837523541</v>
      </c>
      <c r="AN330" s="115">
        <f>$AU330+$AB$7*SIN(AO330)</f>
        <v>7.7017534299813075</v>
      </c>
      <c r="AO330" s="115">
        <f>$AU330+$AB$7*SIN(AP330)</f>
        <v>7.7017532292803041</v>
      </c>
      <c r="AP330" s="115">
        <f>$AU330+$AB$7*SIN(AQ330)</f>
        <v>7.701750451471483</v>
      </c>
      <c r="AQ330" s="115">
        <f>$AU330+$AB$7*SIN(AR330)</f>
        <v>7.7017120102814625</v>
      </c>
      <c r="AR330" s="115">
        <f>$AU330+$AB$7*SIN(AS330)</f>
        <v>7.701181020458213</v>
      </c>
      <c r="AS330" s="115">
        <f>$AU330+$AB$7*SIN(AT330)</f>
        <v>7.694025266570959</v>
      </c>
      <c r="AT330" s="115">
        <f>$AU330+$AB$7*SIN(AU330)</f>
        <v>7.6177022214091537</v>
      </c>
      <c r="AU330" s="115">
        <f>RADIANS($AB$9)+$AB$18*(F330-AB$15)</f>
        <v>7.2308036491048817</v>
      </c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</row>
    <row r="331" spans="1:64" ht="12.95" customHeight="1">
      <c r="A331" s="230" t="s">
        <v>1</v>
      </c>
      <c r="B331" s="165" t="s">
        <v>95</v>
      </c>
      <c r="C331" s="230">
        <v>57331.270799999998</v>
      </c>
      <c r="D331" s="230" t="s">
        <v>263</v>
      </c>
      <c r="E331" s="80">
        <f>(C331-C$7)/C$8</f>
        <v>34827.52196152856</v>
      </c>
      <c r="F331" s="28">
        <f>ROUND(2*E331,0)/2</f>
        <v>34827.5</v>
      </c>
      <c r="G331" s="9">
        <f>C331-(C$7+C$8*F331)</f>
        <v>8.3549999981187284E-3</v>
      </c>
      <c r="K331" s="2">
        <f>G331</f>
        <v>8.3549999981187284E-3</v>
      </c>
      <c r="N331" s="2">
        <f ca="1">+C$11+C$12*F331</f>
        <v>2.0003292696446379E-2</v>
      </c>
      <c r="O331" s="100">
        <f>D$11+D$12*F331+D$13*F331^2</f>
        <v>2.5326167740884198E-2</v>
      </c>
      <c r="P331" s="15">
        <f>C331-15018.5</f>
        <v>42312.770799999998</v>
      </c>
      <c r="Q331" s="9">
        <f>SUM(H331,I331)</f>
        <v>0</v>
      </c>
      <c r="R331" s="2">
        <f>(O331-H331)^2</f>
        <v>6.4141477243940344E-4</v>
      </c>
      <c r="S331" s="24">
        <v>1</v>
      </c>
      <c r="T331" s="9">
        <f>S331*R331</f>
        <v>6.4141477243940344E-4</v>
      </c>
      <c r="Y331" s="137">
        <f>+C331-15018.5</f>
        <v>42312.770799999998</v>
      </c>
      <c r="Z331" s="16">
        <f>F331</f>
        <v>34827.5</v>
      </c>
      <c r="AA331" s="115">
        <f>AB$3+AB$4*Z331+AB$5*Z331^2+AH331</f>
        <v>2.214602011828877E-2</v>
      </c>
      <c r="AB331" s="115">
        <f>+G331-AA331</f>
        <v>-1.3791020120170042E-2</v>
      </c>
      <c r="AC331" s="147">
        <f>G331-(AB$3+AB$4*Z331+AB$5*Z331^2)</f>
        <v>-1.6971167742765469E-2</v>
      </c>
      <c r="AD331" s="115">
        <f>IF(G331&lt;&gt;"",G331-AH331,9999)</f>
        <v>1.1535147620714154E-2</v>
      </c>
      <c r="AG331" s="115">
        <f>+(G331-AA331)^2*S331</f>
        <v>1.9019223595493492E-4</v>
      </c>
      <c r="AH331" s="16">
        <f>$AB$6*($AB$11/AI331*AJ331+$AB$12)</f>
        <v>-3.1801476225954261E-3</v>
      </c>
      <c r="AI331" s="16">
        <f>1+$AB$7*COS(AL331)</f>
        <v>0.83313317208417004</v>
      </c>
      <c r="AJ331" s="16">
        <f>SIN(AL331+RADIANS($AB$9))</f>
        <v>-0.82821274217727792</v>
      </c>
      <c r="AK331" s="16">
        <f>$AB$7*SIN(AL331)</f>
        <v>0.44628393468622374</v>
      </c>
      <c r="AL331" s="16">
        <f>2*ATAN(AM331)</f>
        <v>1.9286047512468001</v>
      </c>
      <c r="AM331" s="16">
        <f>SQRT((1+$AB$7)/(1-$AB$7))*TAN(AN331/2)</f>
        <v>1.4415185556275805</v>
      </c>
      <c r="AN331" s="115">
        <f>$AU331+$AB$7*SIN(AO331)</f>
        <v>7.701874443608121</v>
      </c>
      <c r="AO331" s="115">
        <f>$AU331+$AB$7*SIN(AP331)</f>
        <v>7.7018742437163183</v>
      </c>
      <c r="AP331" s="115">
        <f>$AU331+$AB$7*SIN(AQ331)</f>
        <v>7.7018714749231538</v>
      </c>
      <c r="AQ331" s="115">
        <f>$AU331+$AB$7*SIN(AR331)</f>
        <v>7.7018331282399703</v>
      </c>
      <c r="AR331" s="115">
        <f>$AU331+$AB$7*SIN(AS331)</f>
        <v>7.7013030246615575</v>
      </c>
      <c r="AS331" s="115">
        <f>$AU331+$AB$7*SIN(AT331)</f>
        <v>7.6941535394945104</v>
      </c>
      <c r="AT331" s="115">
        <f>$AU331+$AB$7*SIN(AU331)</f>
        <v>7.6178457126768588</v>
      </c>
      <c r="AU331" s="115">
        <f>RADIANS($AB$9)+$AB$18*(F331-AB$15)</f>
        <v>7.2309159227782462</v>
      </c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</row>
    <row r="332" spans="1:64" ht="12.95" customHeight="1">
      <c r="A332" s="193" t="s">
        <v>1140</v>
      </c>
      <c r="B332" s="194" t="s">
        <v>95</v>
      </c>
      <c r="C332" s="189">
        <v>57331.270800000057</v>
      </c>
      <c r="D332" s="230"/>
      <c r="E332" s="80">
        <f>(C332-C$7)/C$8</f>
        <v>34827.521961528713</v>
      </c>
      <c r="F332" s="28">
        <f>ROUND(2*E332,0)/2</f>
        <v>34827.5</v>
      </c>
      <c r="G332" s="9"/>
      <c r="K332" s="2">
        <f>U332</f>
        <v>8.3550000563263893E-3</v>
      </c>
      <c r="N332" s="2">
        <f ca="1">+C$11+C$12*F332</f>
        <v>2.0003292696446379E-2</v>
      </c>
      <c r="O332" s="100">
        <f>D$11+D$12*F332+D$13*F332^2</f>
        <v>2.5326167740884198E-2</v>
      </c>
      <c r="P332" s="15">
        <f>C332-15018.5</f>
        <v>42312.770800000057</v>
      </c>
      <c r="Q332" s="9">
        <f>SUM(H332,I332)</f>
        <v>0</v>
      </c>
      <c r="R332" s="2">
        <f>(O332-H332)^2</f>
        <v>6.4141477243940344E-4</v>
      </c>
      <c r="S332" s="24">
        <v>0</v>
      </c>
      <c r="T332" s="9">
        <f>S332*R332</f>
        <v>0</v>
      </c>
      <c r="U332" s="2">
        <f>C332-(C$7+C$8*F332)</f>
        <v>8.3550000563263893E-3</v>
      </c>
      <c r="Y332" s="137">
        <f>+C332-15018.5</f>
        <v>42312.770800000057</v>
      </c>
      <c r="Z332" s="16">
        <f>F332</f>
        <v>34827.5</v>
      </c>
      <c r="AA332" s="115">
        <f>AB$3+AB$4*Z332+AB$5*Z332^2+AH332</f>
        <v>2.214602011828877E-2</v>
      </c>
      <c r="AB332" s="115">
        <f>+G332-AA332</f>
        <v>-2.214602011828877E-2</v>
      </c>
      <c r="AC332" s="147">
        <f>G332-(AB$3+AB$4*Z332+AB$5*Z332^2)</f>
        <v>-2.5326167740884198E-2</v>
      </c>
      <c r="AD332" s="115">
        <f>IF(G332&lt;&gt;"",G332-AH332,9999)</f>
        <v>9999</v>
      </c>
      <c r="AG332" s="115">
        <f>+(G332-AA332)^2*S332</f>
        <v>0</v>
      </c>
      <c r="AH332" s="16">
        <f>$AB$6*($AB$11/AI332*AJ332+$AB$12)</f>
        <v>-3.1801476225954261E-3</v>
      </c>
      <c r="AI332" s="16">
        <f>1+$AB$7*COS(AL332)</f>
        <v>0.83313317208417004</v>
      </c>
      <c r="AJ332" s="16">
        <f>SIN(AL332+RADIANS($AB$9))</f>
        <v>-0.82821274217727792</v>
      </c>
      <c r="AK332" s="16">
        <f>$AB$7*SIN(AL332)</f>
        <v>0.44628393468622374</v>
      </c>
      <c r="AL332" s="16">
        <f>2*ATAN(AM332)</f>
        <v>1.9286047512468001</v>
      </c>
      <c r="AM332" s="16">
        <f>SQRT((1+$AB$7)/(1-$AB$7))*TAN(AN332/2)</f>
        <v>1.4415185556275805</v>
      </c>
      <c r="AN332" s="115">
        <f>$AU332+$AB$7*SIN(AO332)</f>
        <v>7.701874443608121</v>
      </c>
      <c r="AO332" s="115">
        <f>$AU332+$AB$7*SIN(AP332)</f>
        <v>7.7018742437163183</v>
      </c>
      <c r="AP332" s="115">
        <f>$AU332+$AB$7*SIN(AQ332)</f>
        <v>7.7018714749231538</v>
      </c>
      <c r="AQ332" s="115">
        <f>$AU332+$AB$7*SIN(AR332)</f>
        <v>7.7018331282399703</v>
      </c>
      <c r="AR332" s="115">
        <f>$AU332+$AB$7*SIN(AS332)</f>
        <v>7.7013030246615575</v>
      </c>
      <c r="AS332" s="115">
        <f>$AU332+$AB$7*SIN(AT332)</f>
        <v>7.6941535394945104</v>
      </c>
      <c r="AT332" s="115">
        <f>$AU332+$AB$7*SIN(AU332)</f>
        <v>7.6178457126768588</v>
      </c>
      <c r="AU332" s="115">
        <f>RADIANS($AB$9)+$AB$18*(F332-AB$15)</f>
        <v>7.2309159227782462</v>
      </c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</row>
    <row r="333" spans="1:64" ht="12.95" customHeight="1">
      <c r="A333" s="193" t="s">
        <v>1140</v>
      </c>
      <c r="B333" s="194" t="s">
        <v>95</v>
      </c>
      <c r="C333" s="189">
        <v>57331.270800000057</v>
      </c>
      <c r="D333" s="189" t="s">
        <v>263</v>
      </c>
      <c r="E333" s="80">
        <f>(C333-C$7)/C$8</f>
        <v>34827.521961528713</v>
      </c>
      <c r="F333" s="28">
        <f>ROUND(2*E333,0)/2</f>
        <v>34827.5</v>
      </c>
      <c r="G333" s="9">
        <f>C333-(C$7+C$8*F333)</f>
        <v>8.3550000563263893E-3</v>
      </c>
      <c r="K333" s="2">
        <f>G333</f>
        <v>8.3550000563263893E-3</v>
      </c>
      <c r="N333" s="2">
        <f ca="1">+C$11+C$12*F333</f>
        <v>2.0003292696446379E-2</v>
      </c>
      <c r="O333" s="100">
        <f>D$11+D$12*F333+D$13*F333^2</f>
        <v>2.5326167740884198E-2</v>
      </c>
      <c r="P333" s="15">
        <f>C333-15018.5</f>
        <v>42312.770800000057</v>
      </c>
      <c r="Q333" s="9">
        <f>SUM(H333,I333)</f>
        <v>0</v>
      </c>
      <c r="R333" s="2">
        <f>(O333-H333)^2</f>
        <v>6.4141477243940344E-4</v>
      </c>
      <c r="S333" s="24">
        <v>1</v>
      </c>
      <c r="T333" s="9">
        <f>S333*R333</f>
        <v>6.4141477243940344E-4</v>
      </c>
      <c r="Y333" s="137">
        <f>+C333-15018.5</f>
        <v>42312.770800000057</v>
      </c>
      <c r="Z333" s="16">
        <f>F333</f>
        <v>34827.5</v>
      </c>
      <c r="AA333" s="115">
        <f>AB$3+AB$4*Z333+AB$5*Z333^2+AH333</f>
        <v>2.214602011828877E-2</v>
      </c>
      <c r="AB333" s="115">
        <f>+G333-AA333</f>
        <v>-1.3791020061962381E-2</v>
      </c>
      <c r="AC333" s="147">
        <f>G333-(AB$3+AB$4*Z333+AB$5*Z333^2)</f>
        <v>-1.6971167684557809E-2</v>
      </c>
      <c r="AD333" s="115">
        <f>IF(G333&lt;&gt;"",G333-AH333,9999)</f>
        <v>1.1535147678921815E-2</v>
      </c>
      <c r="AG333" s="115">
        <f>+(G333-AA333)^2*S333</f>
        <v>1.9019223434944886E-4</v>
      </c>
      <c r="AH333" s="16">
        <f>$AB$6*($AB$11/AI333*AJ333+$AB$12)</f>
        <v>-3.1801476225954261E-3</v>
      </c>
      <c r="AI333" s="16">
        <f>1+$AB$7*COS(AL333)</f>
        <v>0.83313317208417004</v>
      </c>
      <c r="AJ333" s="16">
        <f>SIN(AL333+RADIANS($AB$9))</f>
        <v>-0.82821274217727792</v>
      </c>
      <c r="AK333" s="16">
        <f>$AB$7*SIN(AL333)</f>
        <v>0.44628393468622374</v>
      </c>
      <c r="AL333" s="16">
        <f>2*ATAN(AM333)</f>
        <v>1.9286047512468001</v>
      </c>
      <c r="AM333" s="16">
        <f>SQRT((1+$AB$7)/(1-$AB$7))*TAN(AN333/2)</f>
        <v>1.4415185556275805</v>
      </c>
      <c r="AN333" s="115">
        <f>$AU333+$AB$7*SIN(AO333)</f>
        <v>7.701874443608121</v>
      </c>
      <c r="AO333" s="115">
        <f>$AU333+$AB$7*SIN(AP333)</f>
        <v>7.7018742437163183</v>
      </c>
      <c r="AP333" s="115">
        <f>$AU333+$AB$7*SIN(AQ333)</f>
        <v>7.7018714749231538</v>
      </c>
      <c r="AQ333" s="115">
        <f>$AU333+$AB$7*SIN(AR333)</f>
        <v>7.7018331282399703</v>
      </c>
      <c r="AR333" s="115">
        <f>$AU333+$AB$7*SIN(AS333)</f>
        <v>7.7013030246615575</v>
      </c>
      <c r="AS333" s="115">
        <f>$AU333+$AB$7*SIN(AT333)</f>
        <v>7.6941535394945104</v>
      </c>
      <c r="AT333" s="115">
        <f>$AU333+$AB$7*SIN(AU333)</f>
        <v>7.6178457126768588</v>
      </c>
      <c r="AU333" s="115">
        <f>RADIANS($AB$9)+$AB$18*(F333-AB$15)</f>
        <v>7.2309159227782462</v>
      </c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</row>
    <row r="334" spans="1:64" ht="12.95" customHeight="1">
      <c r="A334" s="187" t="s">
        <v>0</v>
      </c>
      <c r="B334" s="188" t="s">
        <v>92</v>
      </c>
      <c r="C334" s="190">
        <v>57577.4303</v>
      </c>
      <c r="D334" s="190">
        <v>4.0000000000000002E-4</v>
      </c>
      <c r="E334" s="80">
        <f>(C334-C$7)/C$8</f>
        <v>35474.564317970347</v>
      </c>
      <c r="F334" s="28">
        <f>ROUND(2*E334,0)/2</f>
        <v>35474.5</v>
      </c>
      <c r="G334" s="9">
        <f>C334-(C$7+C$8*F334)</f>
        <v>2.4469000003591646E-2</v>
      </c>
      <c r="K334" s="2">
        <f>G334</f>
        <v>2.4469000003591646E-2</v>
      </c>
      <c r="N334" s="2">
        <f ca="1">+C$11+C$12*F334</f>
        <v>2.2673443006829552E-2</v>
      </c>
      <c r="O334" s="100">
        <f>D$11+D$12*F334+D$13*F334^2</f>
        <v>2.8580162877495457E-2</v>
      </c>
      <c r="P334" s="15">
        <f>C334-15018.5</f>
        <v>42558.9303</v>
      </c>
      <c r="Q334" s="9">
        <f>SUM(H334,I334)</f>
        <v>0</v>
      </c>
      <c r="R334" s="2">
        <f>(O334-H334)^2</f>
        <v>8.1682571010416945E-4</v>
      </c>
      <c r="S334" s="24">
        <v>1</v>
      </c>
      <c r="T334" s="9">
        <f>S334*R334</f>
        <v>8.1682571010416945E-4</v>
      </c>
      <c r="Y334" s="137">
        <f>+C334-15018.5</f>
        <v>42558.9303</v>
      </c>
      <c r="Z334" s="16">
        <f>F334</f>
        <v>35474.5</v>
      </c>
      <c r="AA334" s="115">
        <f>AB$3+AB$4*Z334+AB$5*Z334^2+AH334</f>
        <v>2.4326711513009795E-2</v>
      </c>
      <c r="AB334" s="115">
        <f>+G334-AA334</f>
        <v>1.4228849058185028E-4</v>
      </c>
      <c r="AC334" s="147">
        <f>G334-(AB$3+AB$4*Z334+AB$5*Z334^2)</f>
        <v>-4.111162873903812E-3</v>
      </c>
      <c r="AD334" s="115">
        <f>IF(G334&lt;&gt;"",G334-AH334,9999)</f>
        <v>2.8722451368077308E-2</v>
      </c>
      <c r="AG334" s="115">
        <f>+(G334-AA334)^2*S334</f>
        <v>2.0246014552061296E-8</v>
      </c>
      <c r="AH334" s="16">
        <f>$AB$6*($AB$11/AI334*AJ334+$AB$12)</f>
        <v>-4.2534513644856631E-3</v>
      </c>
      <c r="AI334" s="16">
        <f>1+$AB$7*COS(AL334)</f>
        <v>0.77347413637984763</v>
      </c>
      <c r="AJ334" s="16">
        <f>SIN(AL334+RADIANS($AB$9))</f>
        <v>-0.89727665848098148</v>
      </c>
      <c r="AK334" s="16">
        <f>$AB$7*SIN(AL334)</f>
        <v>0.41916574493731351</v>
      </c>
      <c r="AL334" s="16">
        <f>2*ATAN(AM334)</f>
        <v>2.0662552868445823</v>
      </c>
      <c r="AM334" s="16">
        <f>SQRT((1+$AB$7)/(1-$AB$7))*TAN(AN334/2)</f>
        <v>1.6771065315419151</v>
      </c>
      <c r="AN334" s="115">
        <f>$AU334+$AB$7*SIN(AO334)</f>
        <v>7.8526573833553082</v>
      </c>
      <c r="AO334" s="115">
        <f>$AU334+$AB$7*SIN(AP334)</f>
        <v>7.8526573833553082</v>
      </c>
      <c r="AP334" s="115">
        <f>$AU334+$AB$7*SIN(AQ334)</f>
        <v>7.8526573833550817</v>
      </c>
      <c r="AQ334" s="115">
        <f>$AU334+$AB$7*SIN(AR334)</f>
        <v>7.8526573829957806</v>
      </c>
      <c r="AR334" s="115">
        <f>$AU334+$AB$7*SIN(AS334)</f>
        <v>7.8526568136607899</v>
      </c>
      <c r="AS334" s="115">
        <f>$AU334+$AB$7*SIN(AT334)</f>
        <v>7.8519457052866093</v>
      </c>
      <c r="AT334" s="115">
        <f>$AU334+$AB$7*SIN(AU334)</f>
        <v>7.7993020477877941</v>
      </c>
      <c r="AU334" s="115">
        <f>RADIANS($AB$9)+$AB$18*(F334-AB$15)</f>
        <v>7.376198056111761</v>
      </c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</row>
    <row r="335" spans="1:64" ht="12.95" customHeight="1">
      <c r="A335" s="187" t="s">
        <v>0</v>
      </c>
      <c r="B335" s="188" t="s">
        <v>92</v>
      </c>
      <c r="C335" s="190">
        <v>57590.554199999999</v>
      </c>
      <c r="D335" s="190">
        <v>7.3000000000000001E-3</v>
      </c>
      <c r="E335" s="80">
        <f>(C335-C$7)/C$8</f>
        <v>35509.061134797266</v>
      </c>
      <c r="F335" s="28">
        <f>ROUND(2*E335,0)/2</f>
        <v>35509</v>
      </c>
      <c r="G335" s="9">
        <f>C335-(C$7+C$8*F335)</f>
        <v>2.3258000001078472E-2</v>
      </c>
      <c r="K335" s="2">
        <f>G335</f>
        <v>2.3258000001078472E-2</v>
      </c>
      <c r="N335" s="2">
        <f ca="1">+C$11+C$12*F335</f>
        <v>2.2815823510242583E-2</v>
      </c>
      <c r="O335" s="100">
        <f>D$11+D$12*F335+D$13*F335^2</f>
        <v>2.8756414535783842E-2</v>
      </c>
      <c r="P335" s="15">
        <f>C335-15018.5</f>
        <v>42572.054199999999</v>
      </c>
      <c r="Q335" s="9">
        <f>SUM(H335,I335)</f>
        <v>0</v>
      </c>
      <c r="R335" s="2">
        <f>(O335-H335)^2</f>
        <v>8.2693137695384025E-4</v>
      </c>
      <c r="S335" s="24">
        <v>1</v>
      </c>
      <c r="T335" s="9">
        <f>S335*R335</f>
        <v>8.2693137695384025E-4</v>
      </c>
      <c r="Y335" s="137">
        <f>+C335-15018.5</f>
        <v>42572.054199999999</v>
      </c>
      <c r="Z335" s="16">
        <f>F335</f>
        <v>35509</v>
      </c>
      <c r="AA335" s="115">
        <f>AB$3+AB$4*Z335+AB$5*Z335^2+AH335</f>
        <v>2.4450290568719273E-2</v>
      </c>
      <c r="AB335" s="115">
        <f>+G335-AA335</f>
        <v>-1.192290567640801E-3</v>
      </c>
      <c r="AC335" s="147">
        <f>G335-(AB$3+AB$4*Z335+AB$5*Z335^2)</f>
        <v>-5.4984145347053703E-3</v>
      </c>
      <c r="AD335" s="115">
        <f>IF(G335&lt;&gt;"",G335-AH335,9999)</f>
        <v>2.7564123968143041E-2</v>
      </c>
      <c r="AG335" s="115">
        <f>+(G335-AA335)^2*S335</f>
        <v>1.4215567976852236E-6</v>
      </c>
      <c r="AH335" s="16">
        <f>$AB$6*($AB$11/AI335*AJ335+$AB$12)</f>
        <v>-4.3061239670645702E-3</v>
      </c>
      <c r="AI335" s="16">
        <f>1+$AB$7*COS(AL335)</f>
        <v>0.77063134281051626</v>
      </c>
      <c r="AJ335" s="16">
        <f>SIN(AL335+RADIANS($AB$9))</f>
        <v>-0.90025550653578013</v>
      </c>
      <c r="AK335" s="16">
        <f>$AB$7*SIN(AL335)</f>
        <v>0.41761693897254926</v>
      </c>
      <c r="AL335" s="16">
        <f>2*ATAN(AM335)</f>
        <v>2.0730498410037277</v>
      </c>
      <c r="AM335" s="16">
        <f>SQRT((1+$AB$7)/(1-$AB$7))*TAN(AN335/2)</f>
        <v>1.6901335562174786</v>
      </c>
      <c r="AN335" s="115">
        <f>$AU335+$AB$7*SIN(AO335)</f>
        <v>7.8603948862721262</v>
      </c>
      <c r="AO335" s="115">
        <f>$AU335+$AB$7*SIN(AP335)</f>
        <v>7.8603948862720854</v>
      </c>
      <c r="AP335" s="115">
        <f>$AU335+$AB$7*SIN(AQ335)</f>
        <v>7.8603948862852526</v>
      </c>
      <c r="AQ335" s="115">
        <f>$AU335+$AB$7*SIN(AR335)</f>
        <v>7.8603948819760516</v>
      </c>
      <c r="AR335" s="115">
        <f>$AU335+$AB$7*SIN(AS335)</f>
        <v>7.8603962920691046</v>
      </c>
      <c r="AS335" s="115">
        <f>$AU335+$AB$7*SIN(AT335)</f>
        <v>7.8599170157638385</v>
      </c>
      <c r="AT335" s="115">
        <f>$AU335+$AB$7*SIN(AU335)</f>
        <v>7.8087334205487728</v>
      </c>
      <c r="AU335" s="115">
        <f>RADIANS($AB$9)+$AB$18*(F335-AB$15)</f>
        <v>7.3839449395739027</v>
      </c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</row>
    <row r="336" spans="1:64" ht="12.95" customHeight="1">
      <c r="A336" s="242" t="s">
        <v>1144</v>
      </c>
      <c r="B336" s="243" t="s">
        <v>95</v>
      </c>
      <c r="C336" s="244">
        <v>57644.386059999932</v>
      </c>
      <c r="D336" s="244">
        <v>1E-4</v>
      </c>
      <c r="E336" s="80">
        <f>(C336-C$7)/C$8</f>
        <v>35650.560827256828</v>
      </c>
      <c r="F336" s="28">
        <f>ROUND(2*E336,0)/2</f>
        <v>35650.5</v>
      </c>
      <c r="G336" s="9">
        <f>C336-(C$7+C$8*F336)</f>
        <v>2.3140999932365958E-2</v>
      </c>
      <c r="K336" s="2">
        <f>G336</f>
        <v>2.3140999932365958E-2</v>
      </c>
      <c r="N336" s="2">
        <f ca="1">+C$11+C$12*F336</f>
        <v>2.3399789922791597E-2</v>
      </c>
      <c r="O336" s="100">
        <f>D$11+D$12*F336+D$13*F336^2</f>
        <v>2.9482202729075341E-2</v>
      </c>
      <c r="P336" s="15">
        <f>C336-15018.5</f>
        <v>42625.886059999932</v>
      </c>
      <c r="Q336" s="9">
        <f>SUM(H336,I336)</f>
        <v>0</v>
      </c>
      <c r="R336" s="2">
        <f>(O336-H336)^2</f>
        <v>8.6920027775829747E-4</v>
      </c>
      <c r="S336" s="24">
        <v>1</v>
      </c>
      <c r="T336" s="9">
        <f>S336*R336</f>
        <v>8.6920027775829747E-4</v>
      </c>
      <c r="Y336" s="137">
        <f>+C336-15018.5</f>
        <v>42625.886059999932</v>
      </c>
      <c r="Z336" s="16">
        <f>F336</f>
        <v>35650.5</v>
      </c>
      <c r="AA336" s="115">
        <f>AB$3+AB$4*Z336+AB$5*Z336^2+AH336</f>
        <v>2.4964725008750476E-2</v>
      </c>
      <c r="AB336" s="115">
        <f>+G336-AA336</f>
        <v>-1.8237250763845185E-3</v>
      </c>
      <c r="AC336" s="147">
        <f>G336-(AB$3+AB$4*Z336+AB$5*Z336^2)</f>
        <v>-6.3412027967093831E-3</v>
      </c>
      <c r="AD336" s="115">
        <f>IF(G336&lt;&gt;"",G336-AH336,9999)</f>
        <v>2.7658477652690822E-2</v>
      </c>
      <c r="AG336" s="115">
        <f>+(G336-AA336)^2*S336</f>
        <v>3.3259731542337178E-6</v>
      </c>
      <c r="AH336" s="16">
        <f>$AB$6*($AB$11/AI336*AJ336+$AB$12)</f>
        <v>-4.5174777203248638E-3</v>
      </c>
      <c r="AI336" s="16">
        <f>1+$AB$7*COS(AL336)</f>
        <v>0.75929440098302936</v>
      </c>
      <c r="AJ336" s="16">
        <f>SIN(AL336+RADIANS($AB$9))</f>
        <v>-0.91182680673282657</v>
      </c>
      <c r="AK336" s="16">
        <f>$AB$7*SIN(AL336)</f>
        <v>0.41118694436909126</v>
      </c>
      <c r="AL336" s="16">
        <f>2*ATAN(AM336)</f>
        <v>2.1004054918732162</v>
      </c>
      <c r="AM336" s="16">
        <f>SQRT((1+$AB$7)/(1-$AB$7))*TAN(AN336/2)</f>
        <v>1.7441345204435148</v>
      </c>
      <c r="AN336" s="115">
        <f>$AU336+$AB$7*SIN(AO336)</f>
        <v>7.8918367884757377</v>
      </c>
      <c r="AO336" s="115">
        <f>$AU336+$AB$7*SIN(AP336)</f>
        <v>7.8918367885114336</v>
      </c>
      <c r="AP336" s="115">
        <f>$AU336+$AB$7*SIN(AQ336)</f>
        <v>7.8918367865318961</v>
      </c>
      <c r="AQ336" s="115">
        <f>$AU336+$AB$7*SIN(AR336)</f>
        <v>7.8918368963099521</v>
      </c>
      <c r="AR336" s="115">
        <f>$AU336+$AB$7*SIN(AS336)</f>
        <v>7.8918308079306296</v>
      </c>
      <c r="AS336" s="115">
        <f>$AU336+$AB$7*SIN(AT336)</f>
        <v>7.8921670090321374</v>
      </c>
      <c r="AT336" s="115">
        <f>$AU336+$AB$7*SIN(AU336)</f>
        <v>7.8471479479010782</v>
      </c>
      <c r="AU336" s="115">
        <f>RADIANS($AB$9)+$AB$18*(F336-AB$15)</f>
        <v>7.4157183891360248</v>
      </c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</row>
    <row r="337" spans="1:64" ht="12.95" customHeight="1">
      <c r="A337" s="72" t="s">
        <v>3</v>
      </c>
      <c r="B337" s="56" t="s">
        <v>95</v>
      </c>
      <c r="C337" s="53">
        <v>57676.343090000002</v>
      </c>
      <c r="D337" s="53">
        <v>1E-4</v>
      </c>
      <c r="E337" s="80">
        <f>(C337-C$7)/C$8</f>
        <v>35734.561452851725</v>
      </c>
      <c r="F337" s="28">
        <f>ROUND(2*E337,0)/2</f>
        <v>35734.5</v>
      </c>
      <c r="G337" s="9">
        <f>C337-(C$7+C$8*F337)</f>
        <v>2.337900000566151E-2</v>
      </c>
      <c r="K337" s="2">
        <f>G337</f>
        <v>2.337900000566151E-2</v>
      </c>
      <c r="N337" s="2">
        <f ca="1">+C$11+C$12*F337</f>
        <v>2.374645549631893E-2</v>
      </c>
      <c r="O337" s="100">
        <f>D$11+D$12*F337+D$13*F337^2</f>
        <v>2.9915265794424217E-2</v>
      </c>
      <c r="P337" s="15">
        <f>C337-15018.5</f>
        <v>42657.843090000002</v>
      </c>
      <c r="Q337" s="9">
        <f>SUM(H337,I337)</f>
        <v>0</v>
      </c>
      <c r="R337" s="2">
        <f>(O337-H337)^2</f>
        <v>8.9492312755104757E-4</v>
      </c>
      <c r="S337" s="24">
        <v>1</v>
      </c>
      <c r="T337" s="9">
        <f>S337*R337</f>
        <v>8.9492312755104757E-4</v>
      </c>
      <c r="Y337" s="137">
        <f>+C337-15018.5</f>
        <v>42657.843090000002</v>
      </c>
      <c r="Z337" s="16">
        <f>F337</f>
        <v>35734.5</v>
      </c>
      <c r="AA337" s="115">
        <f>AB$3+AB$4*Z337+AB$5*Z337^2+AH337</f>
        <v>2.5275843283668761E-2</v>
      </c>
      <c r="AB337" s="115">
        <f>+G337-AA337</f>
        <v>-1.8968432780072514E-3</v>
      </c>
      <c r="AC337" s="147">
        <f>G337-(AB$3+AB$4*Z337+AB$5*Z337^2)</f>
        <v>-6.5362657887627074E-3</v>
      </c>
      <c r="AD337" s="115">
        <f>IF(G337&lt;&gt;"",G337-AH337,9999)</f>
        <v>2.8018422516416966E-2</v>
      </c>
      <c r="AG337" s="115">
        <f>+(G337-AA337)^2*S337</f>
        <v>3.5980144213212946E-6</v>
      </c>
      <c r="AH337" s="16">
        <f>$AB$6*($AB$11/AI337*AJ337+$AB$12)</f>
        <v>-4.6394225107554551E-3</v>
      </c>
      <c r="AI337" s="16">
        <f>1+$AB$7*COS(AL337)</f>
        <v>0.75280186355760481</v>
      </c>
      <c r="AJ337" s="16">
        <f>SIN(AL337+RADIANS($AB$9))</f>
        <v>-0.91822518912304552</v>
      </c>
      <c r="AK337" s="16">
        <f>$AB$7*SIN(AL337)</f>
        <v>0.40731679311945368</v>
      </c>
      <c r="AL337" s="16">
        <f>2*ATAN(AM337)</f>
        <v>2.1162695642369829</v>
      </c>
      <c r="AM337" s="16">
        <f>SQRT((1+$AB$7)/(1-$AB$7))*TAN(AN337/2)</f>
        <v>1.7766463197185609</v>
      </c>
      <c r="AN337" s="115">
        <f>$AU337+$AB$7*SIN(AO337)</f>
        <v>7.9102851028499375</v>
      </c>
      <c r="AO337" s="115">
        <f>$AU337+$AB$7*SIN(AP337)</f>
        <v>7.9102851032213914</v>
      </c>
      <c r="AP337" s="115">
        <f>$AU337+$AB$7*SIN(AQ337)</f>
        <v>7.9102850893674503</v>
      </c>
      <c r="AQ337" s="115">
        <f>$AU337+$AB$7*SIN(AR337)</f>
        <v>7.9102856060687561</v>
      </c>
      <c r="AR337" s="115">
        <f>$AU337+$AB$7*SIN(AS337)</f>
        <v>7.9102663317933519</v>
      </c>
      <c r="AS337" s="115">
        <f>$AU337+$AB$7*SIN(AT337)</f>
        <v>7.9109809032301683</v>
      </c>
      <c r="AT337" s="115">
        <f>$AU337+$AB$7*SIN(AU337)</f>
        <v>7.8697467345228258</v>
      </c>
      <c r="AU337" s="115">
        <f>RADIANS($AB$9)+$AB$18*(F337-AB$15)</f>
        <v>7.4345803662612404</v>
      </c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</row>
    <row r="338" spans="1:64" ht="12.95" customHeight="1">
      <c r="A338" s="250" t="s">
        <v>1144</v>
      </c>
      <c r="B338" s="251" t="s">
        <v>95</v>
      </c>
      <c r="C338" s="252">
        <v>58035.480289999861</v>
      </c>
      <c r="D338" s="252">
        <v>2.0000000000000001E-4</v>
      </c>
      <c r="E338" s="80">
        <f>(C338-C$7)/C$8</f>
        <v>36678.571252082766</v>
      </c>
      <c r="F338" s="28">
        <f>ROUND(2*E338,0)/2</f>
        <v>36678.5</v>
      </c>
      <c r="G338" s="9">
        <f>C338-(C$7+C$8*F338)</f>
        <v>2.7106999863462988E-2</v>
      </c>
      <c r="K338" s="2">
        <f>G338</f>
        <v>2.7106999863462988E-2</v>
      </c>
      <c r="N338" s="2">
        <f ca="1">+C$11+C$12*F338</f>
        <v>2.7642316227388053E-2</v>
      </c>
      <c r="O338" s="100">
        <f>D$11+D$12*F338+D$13*F338^2</f>
        <v>3.4895111110593929E-2</v>
      </c>
      <c r="P338" s="15">
        <f>C338-15018.5</f>
        <v>43016.980289999861</v>
      </c>
      <c r="Q338" s="9">
        <f>SUM(H338,I338)</f>
        <v>0</v>
      </c>
      <c r="R338" s="2">
        <f>(O338-H338)^2</f>
        <v>1.2176687794206958E-3</v>
      </c>
      <c r="S338" s="24">
        <v>1</v>
      </c>
      <c r="T338" s="9">
        <f>S338*R338</f>
        <v>1.2176687794206958E-3</v>
      </c>
      <c r="Y338" s="137">
        <f>+C338-15018.5</f>
        <v>43016.980289999861</v>
      </c>
      <c r="Z338" s="16">
        <f>F338</f>
        <v>36678.5</v>
      </c>
      <c r="AA338" s="115">
        <f>AB$3+AB$4*Z338+AB$5*Z338^2+AH338</f>
        <v>2.9057359584572971E-2</v>
      </c>
      <c r="AB338" s="115">
        <f>+G338-AA338</f>
        <v>-1.950359721109983E-3</v>
      </c>
      <c r="AC338" s="147">
        <f>G338-(AB$3+AB$4*Z338+AB$5*Z338^2)</f>
        <v>-7.7881112471309411E-3</v>
      </c>
      <c r="AD338" s="115">
        <f>IF(G338&lt;&gt;"",G338-AH338,9999)</f>
        <v>3.2944751389483946E-2</v>
      </c>
      <c r="AG338" s="115">
        <f>+(G338-AA338)^2*S338</f>
        <v>3.8039030417282104E-6</v>
      </c>
      <c r="AH338" s="16">
        <f>$AB$6*($AB$11/AI338*AJ338+$AB$12)</f>
        <v>-5.8377515260209564E-3</v>
      </c>
      <c r="AI338" s="16">
        <f>1+$AB$7*COS(AL338)</f>
        <v>0.6904015066786594</v>
      </c>
      <c r="AJ338" s="16">
        <f>SIN(AL338+RADIANS($AB$9))</f>
        <v>-0.9700435156160705</v>
      </c>
      <c r="AK338" s="16">
        <f>$AB$7*SIN(AL338)</f>
        <v>0.36216386008389168</v>
      </c>
      <c r="AL338" s="16">
        <f>2*ATAN(AM338)</f>
        <v>2.2781036712013725</v>
      </c>
      <c r="AM338" s="16">
        <f>SQRT((1+$AB$7)/(1-$AB$7))*TAN(AN338/2)</f>
        <v>2.1704491391054503</v>
      </c>
      <c r="AN338" s="115">
        <f>$AU338+$AB$7*SIN(AO338)</f>
        <v>8.1077530004209972</v>
      </c>
      <c r="AO338" s="115">
        <f>$AU338+$AB$7*SIN(AP338)</f>
        <v>8.1077528608561593</v>
      </c>
      <c r="AP338" s="115">
        <f>$AU338+$AB$7*SIN(AQ338)</f>
        <v>8.1077540276064237</v>
      </c>
      <c r="AQ338" s="115">
        <f>$AU338+$AB$7*SIN(AR338)</f>
        <v>8.1077442735112175</v>
      </c>
      <c r="AR338" s="115">
        <f>$AU338+$AB$7*SIN(AS338)</f>
        <v>8.1078258069914479</v>
      </c>
      <c r="AS338" s="115">
        <f>$AU338+$AB$7*SIN(AT338)</f>
        <v>8.1071434868020535</v>
      </c>
      <c r="AT338" s="115">
        <f>$AU338+$AB$7*SIN(AU338)</f>
        <v>8.1127992821724977</v>
      </c>
      <c r="AU338" s="115">
        <f>RADIANS($AB$9)+$AB$18*(F338-AB$15)</f>
        <v>7.6465530615732007</v>
      </c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</row>
    <row r="339" spans="1:64" ht="12.95" customHeight="1">
      <c r="A339" s="236" t="s">
        <v>1143</v>
      </c>
      <c r="B339" s="237" t="s">
        <v>92</v>
      </c>
      <c r="C339" s="238">
        <v>58083.225610000001</v>
      </c>
      <c r="D339" s="238">
        <v>1E-4</v>
      </c>
      <c r="E339" s="80">
        <f>(C339-C$7)/C$8</f>
        <v>36804.072174703906</v>
      </c>
      <c r="F339" s="28">
        <f>ROUND(2*E339,0)/2</f>
        <v>36804</v>
      </c>
      <c r="G339" s="9">
        <f>C339-(C$7+C$8*F339)</f>
        <v>2.7458000004116911E-2</v>
      </c>
      <c r="K339" s="2">
        <f>G339</f>
        <v>2.7458000004116911E-2</v>
      </c>
      <c r="N339" s="2">
        <f ca="1">+C$11+C$12*F339</f>
        <v>2.8160251102122336E-2</v>
      </c>
      <c r="O339" s="100">
        <f>D$11+D$12*F339+D$13*F339^2</f>
        <v>3.5572791182058722E-2</v>
      </c>
      <c r="P339" s="15">
        <f>C339-15018.5</f>
        <v>43064.725610000001</v>
      </c>
      <c r="Q339" s="9">
        <f>SUM(H339,I339)</f>
        <v>0</v>
      </c>
      <c r="R339" s="2">
        <f>(O339-H339)^2</f>
        <v>1.2654234724823548E-3</v>
      </c>
      <c r="S339" s="24">
        <v>1</v>
      </c>
      <c r="T339" s="9">
        <f>S339*R339</f>
        <v>1.2654234724823548E-3</v>
      </c>
      <c r="Y339" s="137">
        <f>+C339-15018.5</f>
        <v>43064.725610000001</v>
      </c>
      <c r="Z339" s="16">
        <f>F339</f>
        <v>36804</v>
      </c>
      <c r="AA339" s="115">
        <f>AB$3+AB$4*Z339+AB$5*Z339^2+AH339</f>
        <v>2.9598411383126966E-2</v>
      </c>
      <c r="AB339" s="115">
        <f>+G339-AA339</f>
        <v>-2.1404113790100543E-3</v>
      </c>
      <c r="AC339" s="147">
        <f>G339-(AB$3+AB$4*Z339+AB$5*Z339^2)</f>
        <v>-8.1147911779418103E-3</v>
      </c>
      <c r="AD339" s="115">
        <f>IF(G339&lt;&gt;"",G339-AH339,9999)</f>
        <v>3.3432379803048667E-2</v>
      </c>
      <c r="AG339" s="115">
        <f>+(G339-AA339)^2*S339</f>
        <v>4.5813608713957227E-6</v>
      </c>
      <c r="AH339" s="16">
        <f>$AB$6*($AB$11/AI339*AJ339+$AB$12)</f>
        <v>-5.9743797989317542E-3</v>
      </c>
      <c r="AI339" s="16">
        <f>1+$AB$7*COS(AL339)</f>
        <v>0.68337605640200294</v>
      </c>
      <c r="AJ339" s="16">
        <f>SIN(AL339+RADIANS($AB$9))</f>
        <v>-0.97461014178034366</v>
      </c>
      <c r="AK339" s="16">
        <f>$AB$7*SIN(AL339)</f>
        <v>0.35603815379557457</v>
      </c>
      <c r="AL339" s="16">
        <f>2*ATAN(AM339)</f>
        <v>2.2976670421505627</v>
      </c>
      <c r="AM339" s="16">
        <f>SQRT((1+$AB$7)/(1-$AB$7))*TAN(AN339/2)</f>
        <v>2.227524438479727</v>
      </c>
      <c r="AN339" s="115">
        <f>$AU339+$AB$7*SIN(AO339)</f>
        <v>8.1327940894470405</v>
      </c>
      <c r="AO339" s="115">
        <f>$AU339+$AB$7*SIN(AP339)</f>
        <v>8.1327936095445565</v>
      </c>
      <c r="AP339" s="115">
        <f>$AU339+$AB$7*SIN(AQ339)</f>
        <v>8.1327972693160095</v>
      </c>
      <c r="AQ339" s="115">
        <f>$AU339+$AB$7*SIN(AR339)</f>
        <v>8.1327693584489893</v>
      </c>
      <c r="AR339" s="115">
        <f>$AU339+$AB$7*SIN(AS339)</f>
        <v>8.1329821490642509</v>
      </c>
      <c r="AS339" s="115">
        <f>$AU339+$AB$7*SIN(AT339)</f>
        <v>8.1313558328867543</v>
      </c>
      <c r="AT339" s="115">
        <f>$AU339+$AB$7*SIN(AU339)</f>
        <v>8.1435596920869084</v>
      </c>
      <c r="AU339" s="115">
        <f>RADIANS($AB$9)+$AB$18*(F339-AB$15)</f>
        <v>7.6747337535876614</v>
      </c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</row>
    <row r="340" spans="1:64" ht="12.95" customHeight="1">
      <c r="A340" s="239" t="s">
        <v>1143</v>
      </c>
      <c r="B340" s="240" t="s">
        <v>92</v>
      </c>
      <c r="C340" s="241">
        <v>58083.225610000001</v>
      </c>
      <c r="D340" s="241">
        <v>1E-4</v>
      </c>
      <c r="E340" s="80">
        <f>(C340-C$7)/C$8</f>
        <v>36804.072174703906</v>
      </c>
      <c r="F340" s="28">
        <f>ROUND(2*E340,0)/2</f>
        <v>36804</v>
      </c>
      <c r="G340" s="9">
        <f>C340-(C$7+C$8*F340)</f>
        <v>2.7458000004116911E-2</v>
      </c>
      <c r="K340" s="2">
        <f>G340</f>
        <v>2.7458000004116911E-2</v>
      </c>
      <c r="N340" s="2">
        <f ca="1">+C$11+C$12*F340</f>
        <v>2.8160251102122336E-2</v>
      </c>
      <c r="O340" s="100">
        <f>D$11+D$12*F340+D$13*F340^2</f>
        <v>3.5572791182058722E-2</v>
      </c>
      <c r="P340" s="15">
        <f>C340-15018.5</f>
        <v>43064.725610000001</v>
      </c>
      <c r="Q340" s="9">
        <f>SUM(H340,I340)</f>
        <v>0</v>
      </c>
      <c r="R340" s="2">
        <f>(O340-H340)^2</f>
        <v>1.2654234724823548E-3</v>
      </c>
      <c r="S340" s="24">
        <v>1</v>
      </c>
      <c r="T340" s="9">
        <f>S340*R340</f>
        <v>1.2654234724823548E-3</v>
      </c>
      <c r="Y340" s="137">
        <f>+C340-15018.5</f>
        <v>43064.725610000001</v>
      </c>
      <c r="Z340" s="16">
        <f>F340</f>
        <v>36804</v>
      </c>
      <c r="AA340" s="115">
        <f>AB$3+AB$4*Z340+AB$5*Z340^2+AH340</f>
        <v>2.9598411383126966E-2</v>
      </c>
      <c r="AB340" s="115">
        <f>+G340-AA340</f>
        <v>-2.1404113790100543E-3</v>
      </c>
      <c r="AC340" s="147">
        <f>G340-(AB$3+AB$4*Z340+AB$5*Z340^2)</f>
        <v>-8.1147911779418103E-3</v>
      </c>
      <c r="AD340" s="115">
        <f>IF(G340&lt;&gt;"",G340-AH340,9999)</f>
        <v>3.3432379803048667E-2</v>
      </c>
      <c r="AG340" s="115">
        <f>+(G340-AA340)^2*S340</f>
        <v>4.5813608713957227E-6</v>
      </c>
      <c r="AH340" s="16">
        <f>$AB$6*($AB$11/AI340*AJ340+$AB$12)</f>
        <v>-5.9743797989317542E-3</v>
      </c>
      <c r="AI340" s="16">
        <f>1+$AB$7*COS(AL340)</f>
        <v>0.68337605640200294</v>
      </c>
      <c r="AJ340" s="16">
        <f>SIN(AL340+RADIANS($AB$9))</f>
        <v>-0.97461014178034366</v>
      </c>
      <c r="AK340" s="16">
        <f>$AB$7*SIN(AL340)</f>
        <v>0.35603815379557457</v>
      </c>
      <c r="AL340" s="16">
        <f>2*ATAN(AM340)</f>
        <v>2.2976670421505627</v>
      </c>
      <c r="AM340" s="16">
        <f>SQRT((1+$AB$7)/(1-$AB$7))*TAN(AN340/2)</f>
        <v>2.227524438479727</v>
      </c>
      <c r="AN340" s="115">
        <f>$AU340+$AB$7*SIN(AO340)</f>
        <v>8.1327940894470405</v>
      </c>
      <c r="AO340" s="115">
        <f>$AU340+$AB$7*SIN(AP340)</f>
        <v>8.1327936095445565</v>
      </c>
      <c r="AP340" s="115">
        <f>$AU340+$AB$7*SIN(AQ340)</f>
        <v>8.1327972693160095</v>
      </c>
      <c r="AQ340" s="115">
        <f>$AU340+$AB$7*SIN(AR340)</f>
        <v>8.1327693584489893</v>
      </c>
      <c r="AR340" s="115">
        <f>$AU340+$AB$7*SIN(AS340)</f>
        <v>8.1329821490642509</v>
      </c>
      <c r="AS340" s="115">
        <f>$AU340+$AB$7*SIN(AT340)</f>
        <v>8.1313558328867543</v>
      </c>
      <c r="AT340" s="115">
        <f>$AU340+$AB$7*SIN(AU340)</f>
        <v>8.1435596920869084</v>
      </c>
      <c r="AU340" s="115">
        <f>RADIANS($AB$9)+$AB$18*(F340-AB$15)</f>
        <v>7.6747337535876614</v>
      </c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</row>
    <row r="341" spans="1:64" ht="12.95" customHeight="1">
      <c r="A341" s="242" t="s">
        <v>1144</v>
      </c>
      <c r="B341" s="243" t="s">
        <v>95</v>
      </c>
      <c r="C341" s="244">
        <v>58091.404910000041</v>
      </c>
      <c r="D341" s="244">
        <v>1E-4</v>
      </c>
      <c r="E341" s="80">
        <f>(C341-C$7)/C$8</f>
        <v>36825.571867163751</v>
      </c>
      <c r="F341" s="28">
        <f>ROUND(2*E341,0)/2</f>
        <v>36825.5</v>
      </c>
      <c r="G341" s="9">
        <f>C341-(C$7+C$8*F341)</f>
        <v>2.7341000044543762E-2</v>
      </c>
      <c r="K341" s="2">
        <f>G341</f>
        <v>2.7341000044543762E-2</v>
      </c>
      <c r="N341" s="2">
        <f ca="1">+C$11+C$12*F341</f>
        <v>2.8248980981060878E-2</v>
      </c>
      <c r="O341" s="100">
        <f>D$11+D$12*F341+D$13*F341^2</f>
        <v>3.5689255920712787E-2</v>
      </c>
      <c r="P341" s="15">
        <f>C341-15018.5</f>
        <v>43072.904910000041</v>
      </c>
      <c r="Q341" s="9">
        <f>SUM(H341,I341)</f>
        <v>0</v>
      </c>
      <c r="R341" s="2">
        <f>(O341-H341)^2</f>
        <v>1.2737229881741327E-3</v>
      </c>
      <c r="S341" s="24">
        <v>1</v>
      </c>
      <c r="T341" s="9">
        <f>S341*R341</f>
        <v>1.2737229881741327E-3</v>
      </c>
      <c r="Y341" s="137">
        <f>+C341-15018.5</f>
        <v>43072.904910000041</v>
      </c>
      <c r="Z341" s="16">
        <f>F341</f>
        <v>36825.5</v>
      </c>
      <c r="AA341" s="115">
        <f>AB$3+AB$4*Z341+AB$5*Z341^2+AH341</f>
        <v>2.9691979668443436E-2</v>
      </c>
      <c r="AB341" s="115">
        <f>+G341-AA341</f>
        <v>-2.3509796238996745E-3</v>
      </c>
      <c r="AC341" s="147">
        <f>G341-(AB$3+AB$4*Z341+AB$5*Z341^2)</f>
        <v>-8.3482558761690251E-3</v>
      </c>
      <c r="AD341" s="115">
        <f>IF(G341&lt;&gt;"",G341-AH341,9999)</f>
        <v>3.3338276296813109E-2</v>
      </c>
      <c r="AG341" s="115">
        <f>+(G341-AA341)^2*S341</f>
        <v>5.5271051919914553E-6</v>
      </c>
      <c r="AH341" s="16">
        <f>$AB$6*($AB$11/AI341*AJ341+$AB$12)</f>
        <v>-5.9972762522693497E-3</v>
      </c>
      <c r="AI341" s="16">
        <f>1+$AB$7*COS(AL341)</f>
        <v>0.68219867828868808</v>
      </c>
      <c r="AJ341" s="16">
        <f>SIN(AL341+RADIANS($AB$9))</f>
        <v>-0.97534632969564494</v>
      </c>
      <c r="AK341" s="16">
        <f>$AB$7*SIN(AL341)</f>
        <v>0.35498761744073842</v>
      </c>
      <c r="AL341" s="16">
        <f>2*ATAN(AM341)</f>
        <v>2.3009788125106194</v>
      </c>
      <c r="AM341" s="16">
        <f>SQRT((1+$AB$7)/(1-$AB$7))*TAN(AN341/2)</f>
        <v>2.2374331602052422</v>
      </c>
      <c r="AN341" s="115">
        <f>$AU341+$AB$7*SIN(AO341)</f>
        <v>8.1370585183185344</v>
      </c>
      <c r="AO341" s="115">
        <f>$AU341+$AB$7*SIN(AP341)</f>
        <v>8.1370579535396335</v>
      </c>
      <c r="AP341" s="115">
        <f>$AU341+$AB$7*SIN(AQ341)</f>
        <v>8.1370621974018515</v>
      </c>
      <c r="AQ341" s="115">
        <f>$AU341+$AB$7*SIN(AR341)</f>
        <v>8.1370303066523686</v>
      </c>
      <c r="AR341" s="115">
        <f>$AU341+$AB$7*SIN(AS341)</f>
        <v>8.1372698660302074</v>
      </c>
      <c r="AS341" s="115">
        <f>$AU341+$AB$7*SIN(AT341)</f>
        <v>8.1354654730262439</v>
      </c>
      <c r="AT341" s="115">
        <f>$AU341+$AB$7*SIN(AU341)</f>
        <v>8.1487921031618153</v>
      </c>
      <c r="AU341" s="115">
        <f>RADIANS($AB$9)+$AB$18*(F341-AB$15)</f>
        <v>7.6795615215423307</v>
      </c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</row>
    <row r="342" spans="1:64" ht="12.95" customHeight="1">
      <c r="A342" s="249" t="s">
        <v>1142</v>
      </c>
      <c r="B342" s="203"/>
      <c r="C342" s="204">
        <v>58397.661</v>
      </c>
      <c r="D342" s="204">
        <v>2.9999999999999997E-4</v>
      </c>
      <c r="E342" s="80">
        <f>(C342-C$7)/C$8</f>
        <v>37630.581067085841</v>
      </c>
      <c r="F342" s="28">
        <f>ROUND(2*E342,0)/2</f>
        <v>37630.5</v>
      </c>
      <c r="G342" s="9">
        <f>C342-(C$7+C$8*F342)</f>
        <v>3.0841000007058028E-2</v>
      </c>
      <c r="K342" s="2">
        <f>G342</f>
        <v>3.0841000007058028E-2</v>
      </c>
      <c r="N342" s="2">
        <f ca="1">+C$11+C$12*F342</f>
        <v>3.1571192727364528E-2</v>
      </c>
      <c r="O342" s="100">
        <f>D$11+D$12*F342+D$13*F342^2</f>
        <v>4.0127414063040406E-2</v>
      </c>
      <c r="P342" s="15">
        <f>C342-15018.5</f>
        <v>43379.161</v>
      </c>
      <c r="Q342" s="9">
        <f>SUM(H342,I342)</f>
        <v>0</v>
      </c>
      <c r="R342" s="2">
        <f>(O342-H342)^2</f>
        <v>1.610209359386693E-3</v>
      </c>
      <c r="S342" s="24">
        <v>1</v>
      </c>
      <c r="T342" s="9">
        <f>S342*R342</f>
        <v>1.610209359386693E-3</v>
      </c>
      <c r="Y342" s="137">
        <f>+C342-15018.5</f>
        <v>43379.161</v>
      </c>
      <c r="Z342" s="16">
        <f>F342</f>
        <v>37630.5</v>
      </c>
      <c r="AA342" s="115">
        <f>AB$3+AB$4*Z342+AB$5*Z342^2+AH342</f>
        <v>3.3376078204314763E-2</v>
      </c>
      <c r="AB342" s="115">
        <f>+G342-AA342</f>
        <v>-2.5350781972567349E-3</v>
      </c>
      <c r="AC342" s="147">
        <f>G342-(AB$3+AB$4*Z342+AB$5*Z342^2)</f>
        <v>-9.2864140559823782E-3</v>
      </c>
      <c r="AD342" s="115">
        <f>IF(G342&lt;&gt;"",G342-AH342,9999)</f>
        <v>3.7592335865783671E-2</v>
      </c>
      <c r="AG342" s="115">
        <f>+(G342-AA342)^2*S342</f>
        <v>6.4266214662064568E-6</v>
      </c>
      <c r="AH342" s="16">
        <f>$AB$6*($AB$11/AI342*AJ342+$AB$12)</f>
        <v>-6.7513358587256468E-3</v>
      </c>
      <c r="AI342" s="16">
        <f>1+$AB$7*COS(AL342)</f>
        <v>0.64307345535199745</v>
      </c>
      <c r="AJ342" s="16">
        <f>SIN(AL342+RADIANS($AB$9))</f>
        <v>-0.99439170962462942</v>
      </c>
      <c r="AK342" s="16">
        <f>$AB$7*SIN(AL342)</f>
        <v>0.31562213221405483</v>
      </c>
      <c r="AL342" s="16">
        <f>2*ATAN(AM342)</f>
        <v>2.4175322056339112</v>
      </c>
      <c r="AM342" s="16">
        <f>SQRT((1+$AB$7)/(1-$AB$7))*TAN(AN342/2)</f>
        <v>2.64045580015171</v>
      </c>
      <c r="AN342" s="115">
        <f>$AU342+$AB$7*SIN(AO342)</f>
        <v>8.2918377844931204</v>
      </c>
      <c r="AO342" s="115">
        <f>$AU342+$AB$7*SIN(AP342)</f>
        <v>8.2918189057256662</v>
      </c>
      <c r="AP342" s="115">
        <f>$AU342+$AB$7*SIN(AQ342)</f>
        <v>8.2919123509110424</v>
      </c>
      <c r="AQ342" s="115">
        <f>$AU342+$AB$7*SIN(AR342)</f>
        <v>8.2914496380916471</v>
      </c>
      <c r="AR342" s="115">
        <f>$AU342+$AB$7*SIN(AS342)</f>
        <v>8.2937363994222171</v>
      </c>
      <c r="AS342" s="115">
        <f>$AU342+$AB$7*SIN(AT342)</f>
        <v>8.2823238647340744</v>
      </c>
      <c r="AT342" s="115">
        <f>$AU342+$AB$7*SIN(AU342)</f>
        <v>8.3367723033957351</v>
      </c>
      <c r="AU342" s="115">
        <f>RADIANS($AB$9)+$AB$18*(F342-AB$15)</f>
        <v>7.8603221356589899</v>
      </c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</row>
    <row r="343" spans="1:64" ht="12.95" customHeight="1">
      <c r="A343" s="245" t="s">
        <v>1147</v>
      </c>
      <c r="B343" s="246" t="s">
        <v>95</v>
      </c>
      <c r="C343" s="247">
        <v>58397.661</v>
      </c>
      <c r="D343" s="248">
        <v>2.9999999999999997E-4</v>
      </c>
      <c r="E343" s="80">
        <f>(C343-C$7)/C$8</f>
        <v>37630.581067085841</v>
      </c>
      <c r="F343" s="28">
        <f>ROUND(2*E343,0)/2</f>
        <v>37630.5</v>
      </c>
      <c r="G343" s="9">
        <f>C343-(C$7+C$8*F343)</f>
        <v>3.0841000007058028E-2</v>
      </c>
      <c r="K343" s="2">
        <f>G343</f>
        <v>3.0841000007058028E-2</v>
      </c>
      <c r="N343" s="2">
        <f ca="1">+C$11+C$12*F343</f>
        <v>3.1571192727364528E-2</v>
      </c>
      <c r="O343" s="100">
        <f>D$11+D$12*F343+D$13*F343^2</f>
        <v>4.0127414063040406E-2</v>
      </c>
      <c r="P343" s="15">
        <f>C343-15018.5</f>
        <v>43379.161</v>
      </c>
      <c r="Q343" s="9">
        <f>SUM(H343,I343)</f>
        <v>0</v>
      </c>
      <c r="R343" s="2">
        <f>(O343-H343)^2</f>
        <v>1.610209359386693E-3</v>
      </c>
      <c r="S343" s="24">
        <v>1</v>
      </c>
      <c r="T343" s="9">
        <f>S343*R343</f>
        <v>1.610209359386693E-3</v>
      </c>
      <c r="Y343" s="137">
        <f>+C343-15018.5</f>
        <v>43379.161</v>
      </c>
      <c r="Z343" s="16">
        <f>F343</f>
        <v>37630.5</v>
      </c>
      <c r="AA343" s="115">
        <f>AB$3+AB$4*Z343+AB$5*Z343^2+AH343</f>
        <v>3.3376078204314763E-2</v>
      </c>
      <c r="AB343" s="115">
        <f>+G343-AA343</f>
        <v>-2.5350781972567349E-3</v>
      </c>
      <c r="AC343" s="147">
        <f>G343-(AB$3+AB$4*Z343+AB$5*Z343^2)</f>
        <v>-9.2864140559823782E-3</v>
      </c>
      <c r="AD343" s="115">
        <f>IF(G343&lt;&gt;"",G343-AH343,9999)</f>
        <v>3.7592335865783671E-2</v>
      </c>
      <c r="AG343" s="115">
        <f>+(G343-AA343)^2*S343</f>
        <v>6.4266214662064568E-6</v>
      </c>
      <c r="AH343" s="16">
        <f>$AB$6*($AB$11/AI343*AJ343+$AB$12)</f>
        <v>-6.7513358587256468E-3</v>
      </c>
      <c r="AI343" s="16">
        <f>1+$AB$7*COS(AL343)</f>
        <v>0.64307345535199745</v>
      </c>
      <c r="AJ343" s="16">
        <f>SIN(AL343+RADIANS($AB$9))</f>
        <v>-0.99439170962462942</v>
      </c>
      <c r="AK343" s="16">
        <f>$AB$7*SIN(AL343)</f>
        <v>0.31562213221405483</v>
      </c>
      <c r="AL343" s="16">
        <f>2*ATAN(AM343)</f>
        <v>2.4175322056339112</v>
      </c>
      <c r="AM343" s="16">
        <f>SQRT((1+$AB$7)/(1-$AB$7))*TAN(AN343/2)</f>
        <v>2.64045580015171</v>
      </c>
      <c r="AN343" s="115">
        <f>$AU343+$AB$7*SIN(AO343)</f>
        <v>8.2918377844931204</v>
      </c>
      <c r="AO343" s="115">
        <f>$AU343+$AB$7*SIN(AP343)</f>
        <v>8.2918189057256662</v>
      </c>
      <c r="AP343" s="115">
        <f>$AU343+$AB$7*SIN(AQ343)</f>
        <v>8.2919123509110424</v>
      </c>
      <c r="AQ343" s="115">
        <f>$AU343+$AB$7*SIN(AR343)</f>
        <v>8.2914496380916471</v>
      </c>
      <c r="AR343" s="115">
        <f>$AU343+$AB$7*SIN(AS343)</f>
        <v>8.2937363994222171</v>
      </c>
      <c r="AS343" s="115">
        <f>$AU343+$AB$7*SIN(AT343)</f>
        <v>8.2823238647340744</v>
      </c>
      <c r="AT343" s="115">
        <f>$AU343+$AB$7*SIN(AU343)</f>
        <v>8.3367723033957351</v>
      </c>
      <c r="AU343" s="115">
        <f>RADIANS($AB$9)+$AB$18*(F343-AB$15)</f>
        <v>7.8603221356589899</v>
      </c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</row>
    <row r="344" spans="1:64" ht="12.95" customHeight="1">
      <c r="A344" s="245" t="s">
        <v>1148</v>
      </c>
      <c r="B344" s="246" t="s">
        <v>95</v>
      </c>
      <c r="C344" s="248">
        <v>59117.079949999999</v>
      </c>
      <c r="D344" s="248">
        <v>6.0000000000000002E-5</v>
      </c>
      <c r="E344" s="80">
        <f>(C344-C$7)/C$8</f>
        <v>39521.60917153387</v>
      </c>
      <c r="F344" s="28">
        <f>ROUND(2*E344,0)/2</f>
        <v>39521.5</v>
      </c>
      <c r="G344" s="9">
        <f>C344-(C$7+C$8*F344)</f>
        <v>4.1533000003255438E-2</v>
      </c>
      <c r="K344" s="2">
        <f>G344</f>
        <v>4.1533000003255438E-2</v>
      </c>
      <c r="N344" s="2">
        <f ca="1">+C$11+C$12*F344</f>
        <v>3.9375295102843016E-2</v>
      </c>
      <c r="O344" s="100">
        <f>D$11+D$12*F344+D$13*F344^2</f>
        <v>5.1146810145336785E-2</v>
      </c>
      <c r="P344" s="15">
        <f>C344-15018.5</f>
        <v>44098.579949999999</v>
      </c>
      <c r="Q344" s="9">
        <f>SUM(H344,I344)</f>
        <v>0</v>
      </c>
      <c r="R344" s="2">
        <f>(O344-H344)^2</f>
        <v>2.615996188043126E-3</v>
      </c>
      <c r="S344" s="24">
        <v>1</v>
      </c>
      <c r="T344" s="9">
        <f>S344*R344</f>
        <v>2.615996188043126E-3</v>
      </c>
      <c r="Y344" s="137">
        <f>+C344-15018.5</f>
        <v>44098.579949999999</v>
      </c>
      <c r="Z344" s="16">
        <f>F344</f>
        <v>39521.5</v>
      </c>
      <c r="AA344" s="115">
        <f>AB$3+AB$4*Z344+AB$5*Z344^2+AH344</f>
        <v>4.3335662540761155E-2</v>
      </c>
      <c r="AB344" s="115">
        <f>+G344-AA344</f>
        <v>-1.802662537505717E-3</v>
      </c>
      <c r="AC344" s="147">
        <f>G344-(AB$3+AB$4*Z344+AB$5*Z344^2)</f>
        <v>-9.6138101420813471E-3</v>
      </c>
      <c r="AD344" s="115">
        <f>IF(G344&lt;&gt;"",G344-AH344,9999)</f>
        <v>4.9344147607831068E-2</v>
      </c>
      <c r="AG344" s="115">
        <f>+(G344-AA344)^2*S344</f>
        <v>3.2495922241265505E-6</v>
      </c>
      <c r="AH344" s="16">
        <f>$AB$6*($AB$11/AI344*AJ344+$AB$12)</f>
        <v>-7.8111476045756283E-3</v>
      </c>
      <c r="AI344" s="16">
        <f>1+$AB$7*COS(AL344)</f>
        <v>0.58010329513643721</v>
      </c>
      <c r="AJ344" s="16">
        <f>SIN(AL344+RADIANS($AB$9))</f>
        <v>-0.99208755761739476</v>
      </c>
      <c r="AK344" s="16">
        <f>$AB$7*SIN(AL344)</f>
        <v>0.22516803916726477</v>
      </c>
      <c r="AL344" s="16">
        <f>2*ATAN(AM344)</f>
        <v>2.649370218468452</v>
      </c>
      <c r="AM344" s="16">
        <f>SQRT((1+$AB$7)/(1-$AB$7))*TAN(AN344/2)</f>
        <v>3.980833395322851</v>
      </c>
      <c r="AN344" s="115">
        <f>$AU344+$AB$7*SIN(AO344)</f>
        <v>8.6263727493958964</v>
      </c>
      <c r="AO344" s="115">
        <f>$AU344+$AB$7*SIN(AP344)</f>
        <v>8.6258610026984872</v>
      </c>
      <c r="AP344" s="115">
        <f>$AU344+$AB$7*SIN(AQ344)</f>
        <v>8.6273996961016621</v>
      </c>
      <c r="AQ344" s="115">
        <f>$AU344+$AB$7*SIN(AR344)</f>
        <v>8.6227658670340528</v>
      </c>
      <c r="AR344" s="115">
        <f>$AU344+$AB$7*SIN(AS344)</f>
        <v>8.6366549164580544</v>
      </c>
      <c r="AS344" s="115">
        <f>$AU344+$AB$7*SIN(AT344)</f>
        <v>8.5944073218276191</v>
      </c>
      <c r="AT344" s="115">
        <f>$AU344+$AB$7*SIN(AU344)</f>
        <v>8.7178359735142816</v>
      </c>
      <c r="AU344" s="115">
        <f>RADIANS($AB$9)+$AB$18*(F344-AB$15)</f>
        <v>8.2849411683230958</v>
      </c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</row>
    <row r="345" spans="1:64" ht="12.95" customHeight="1">
      <c r="A345" s="249" t="s">
        <v>1141</v>
      </c>
      <c r="B345" s="203"/>
      <c r="C345" s="204">
        <v>59137.624100000001</v>
      </c>
      <c r="D345" s="204">
        <v>2.9999999999999997E-4</v>
      </c>
      <c r="E345" s="80">
        <f>(C345-C$7)/C$8</f>
        <v>39575.610480551375</v>
      </c>
      <c r="F345" s="28">
        <f>ROUND(2*E345,0)/2</f>
        <v>39575.5</v>
      </c>
      <c r="G345" s="9">
        <f>C345-(C$7+C$8*F345)</f>
        <v>4.2031000004499219E-2</v>
      </c>
      <c r="K345" s="2">
        <f>G345</f>
        <v>4.2031000004499219E-2</v>
      </c>
      <c r="N345" s="2">
        <f ca="1">+C$11+C$12*F345</f>
        <v>3.9598151542967724E-2</v>
      </c>
      <c r="O345" s="100">
        <f>D$11+D$12*F345+D$13*F345^2</f>
        <v>5.1473718021017745E-2</v>
      </c>
      <c r="P345" s="15">
        <f>C345-15018.5</f>
        <v>44119.124100000001</v>
      </c>
      <c r="Q345" s="9">
        <f>SUM(H345,I345)</f>
        <v>0</v>
      </c>
      <c r="R345" s="2">
        <f>(O345-H345)^2</f>
        <v>2.6495436469072468E-3</v>
      </c>
      <c r="S345" s="24">
        <v>1</v>
      </c>
      <c r="T345" s="9">
        <f>S345*R345</f>
        <v>2.6495436469072468E-3</v>
      </c>
      <c r="Y345" s="137">
        <f>+C345-15018.5</f>
        <v>44119.124100000001</v>
      </c>
      <c r="Z345" s="16">
        <f>F345</f>
        <v>39575.5</v>
      </c>
      <c r="AA345" s="115">
        <f>AB$3+AB$4*Z345+AB$5*Z345^2+AH345</f>
        <v>4.3645526274725455E-2</v>
      </c>
      <c r="AB345" s="115">
        <f>+G345-AA345</f>
        <v>-1.6145262702262353E-3</v>
      </c>
      <c r="AC345" s="147">
        <f>G345-(AB$3+AB$4*Z345+AB$5*Z345^2)</f>
        <v>-9.4427180165185254E-3</v>
      </c>
      <c r="AD345" s="115">
        <f>IF(G345&lt;&gt;"",G345-AH345,9999)</f>
        <v>4.9859191750791509E-2</v>
      </c>
      <c r="AG345" s="115">
        <f>+(G345-AA345)^2*S345</f>
        <v>2.6066950772506385E-6</v>
      </c>
      <c r="AH345" s="16">
        <f>$AB$6*($AB$11/AI345*AJ345+$AB$12)</f>
        <v>-7.8281917462922936E-3</v>
      </c>
      <c r="AI345" s="16">
        <f>1+$AB$7*COS(AL345)</f>
        <v>0.57876078704675815</v>
      </c>
      <c r="AJ345" s="16">
        <f>SIN(AL345+RADIANS($AB$9))</f>
        <v>-0.99131696872784114</v>
      </c>
      <c r="AK345" s="16">
        <f>$AB$7*SIN(AL345)</f>
        <v>0.22264638799729533</v>
      </c>
      <c r="AL345" s="16">
        <f>2*ATAN(AM345)</f>
        <v>2.6553660238125638</v>
      </c>
      <c r="AM345" s="16">
        <f>SQRT((1+$AB$7)/(1-$AB$7))*TAN(AN345/2)</f>
        <v>4.0319493437144649</v>
      </c>
      <c r="AN345" s="115">
        <f>$AU345+$AB$7*SIN(AO345)</f>
        <v>8.6354704575724455</v>
      </c>
      <c r="AO345" s="115">
        <f>$AU345+$AB$7*SIN(AP345)</f>
        <v>8.6349300466584058</v>
      </c>
      <c r="AP345" s="115">
        <f>$AU345+$AB$7*SIN(AQ345)</f>
        <v>8.6365399568148415</v>
      </c>
      <c r="AQ345" s="115">
        <f>$AU345+$AB$7*SIN(AR345)</f>
        <v>8.6317362193805316</v>
      </c>
      <c r="AR345" s="115">
        <f>$AU345+$AB$7*SIN(AS345)</f>
        <v>8.6460019376715085</v>
      </c>
      <c r="AS345" s="115">
        <f>$AU345+$AB$7*SIN(AT345)</f>
        <v>8.6030114657941379</v>
      </c>
      <c r="AT345" s="115">
        <f>$AU345+$AB$7*SIN(AU345)</f>
        <v>8.7275163236809927</v>
      </c>
      <c r="AU345" s="115">
        <f>RADIANS($AB$9)+$AB$18*(F345-AB$15)</f>
        <v>8.2970667250464505</v>
      </c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</row>
    <row r="346" spans="1:64" ht="12.95" customHeight="1">
      <c r="A346" s="245" t="s">
        <v>1148</v>
      </c>
      <c r="B346" s="246" t="s">
        <v>92</v>
      </c>
      <c r="C346" s="248">
        <v>59151.129739999997</v>
      </c>
      <c r="D346" s="248">
        <v>6.9999999999999994E-5</v>
      </c>
      <c r="E346" s="80">
        <f>(C346-C$7)/C$8</f>
        <v>39611.11071974934</v>
      </c>
      <c r="F346" s="28">
        <f>ROUND(2*E346,0)/2</f>
        <v>39611</v>
      </c>
      <c r="G346" s="9">
        <f>C346-(C$7+C$8*F346)</f>
        <v>4.2121999998926185E-2</v>
      </c>
      <c r="K346" s="2">
        <f>G346</f>
        <v>4.2121999998926185E-2</v>
      </c>
      <c r="N346" s="2">
        <f ca="1">+C$11+C$12*F346</f>
        <v>3.9744659017494161E-2</v>
      </c>
      <c r="O346" s="100">
        <f>D$11+D$12*F346+D$13*F346^2</f>
        <v>5.1688999783869732E-2</v>
      </c>
      <c r="P346" s="15">
        <f>C346-15018.5</f>
        <v>44132.629739999997</v>
      </c>
      <c r="Q346" s="9">
        <f>SUM(H346,I346)</f>
        <v>0</v>
      </c>
      <c r="R346" s="2">
        <f>(O346-H346)^2</f>
        <v>2.6717526986568853E-3</v>
      </c>
      <c r="S346" s="24">
        <v>1</v>
      </c>
      <c r="T346" s="9">
        <f>S346*R346</f>
        <v>2.6717526986568853E-3</v>
      </c>
      <c r="Y346" s="137">
        <f>+C346-15018.5</f>
        <v>44132.629739999997</v>
      </c>
      <c r="Z346" s="16">
        <f>F346</f>
        <v>39611</v>
      </c>
      <c r="AA346" s="115">
        <f>AB$3+AB$4*Z346+AB$5*Z346^2+AH346</f>
        <v>4.3849976129929788E-2</v>
      </c>
      <c r="AB346" s="115">
        <f>+G346-AA346</f>
        <v>-1.7279761310036029E-3</v>
      </c>
      <c r="AC346" s="147">
        <f>G346-(AB$3+AB$4*Z346+AB$5*Z346^2)</f>
        <v>-9.5669997849435473E-3</v>
      </c>
      <c r="AD346" s="115">
        <f>IF(G346&lt;&gt;"",G346-AH346,9999)</f>
        <v>4.9961023652866129E-2</v>
      </c>
      <c r="AG346" s="115">
        <f>+(G346-AA346)^2*S346</f>
        <v>2.9859015093181807E-6</v>
      </c>
      <c r="AH346" s="16">
        <f>$AB$6*($AB$11/AI346*AJ346+$AB$12)</f>
        <v>-7.8390236539399426E-3</v>
      </c>
      <c r="AI346" s="16">
        <f>1+$AB$7*COS(AL346)</f>
        <v>0.57788975625273276</v>
      </c>
      <c r="AJ346" s="16">
        <f>SIN(AL346+RADIANS($AB$9))</f>
        <v>-0.99079298090638535</v>
      </c>
      <c r="AK346" s="16">
        <f>$AB$7*SIN(AL346)</f>
        <v>0.22099056708676817</v>
      </c>
      <c r="AL346" s="16">
        <f>2*ATAN(AM346)</f>
        <v>2.6592927917015077</v>
      </c>
      <c r="AM346" s="16">
        <f>SQRT((1+$AB$7)/(1-$AB$7))*TAN(AN346/2)</f>
        <v>4.0661011037964716</v>
      </c>
      <c r="AN346" s="115">
        <f>$AU346+$AB$7*SIN(AO346)</f>
        <v>8.6414401147964952</v>
      </c>
      <c r="AO346" s="115">
        <f>$AU346+$AB$7*SIN(AP346)</f>
        <v>8.6408804405392186</v>
      </c>
      <c r="AP346" s="115">
        <f>$AU346+$AB$7*SIN(AQ346)</f>
        <v>8.6425377931138136</v>
      </c>
      <c r="AQ346" s="115">
        <f>$AU346+$AB$7*SIN(AR346)</f>
        <v>8.6376219240308441</v>
      </c>
      <c r="AR346" s="115">
        <f>$AU346+$AB$7*SIN(AS346)</f>
        <v>8.6521336223840279</v>
      </c>
      <c r="AS346" s="115">
        <f>$AU346+$AB$7*SIN(AT346)</f>
        <v>8.608664922732217</v>
      </c>
      <c r="AT346" s="115">
        <f>$AU346+$AB$7*SIN(AU346)</f>
        <v>8.733845755868785</v>
      </c>
      <c r="AU346" s="115">
        <f>RADIANS($AB$9)+$AB$18*(F346-AB$15)</f>
        <v>8.3050381558553212</v>
      </c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</row>
    <row r="347" spans="1:64" ht="12.95" customHeight="1">
      <c r="A347" s="245" t="s">
        <v>1146</v>
      </c>
      <c r="B347" s="246" t="s">
        <v>92</v>
      </c>
      <c r="C347" s="248">
        <v>59377.48499999987</v>
      </c>
      <c r="D347" s="248">
        <v>1E-3</v>
      </c>
      <c r="E347" s="80">
        <f>(C347-C$7)/C$8</f>
        <v>40206.096657010792</v>
      </c>
      <c r="F347" s="28">
        <f>ROUND(2*E347,0)/2</f>
        <v>40206</v>
      </c>
      <c r="G347" s="9">
        <f>C347-(C$7+C$8*F347)</f>
        <v>3.6771999875782058E-2</v>
      </c>
      <c r="K347" s="2">
        <f>G347</f>
        <v>3.6771999875782058E-2</v>
      </c>
      <c r="N347" s="2">
        <f ca="1">+C$11+C$12*F347</f>
        <v>4.2200206829979464E-2</v>
      </c>
      <c r="O347" s="100">
        <f>D$11+D$12*F347+D$13*F347^2</f>
        <v>5.5340942692490291E-2</v>
      </c>
      <c r="P347" s="15">
        <f>C347-15018.5</f>
        <v>44358.98499999987</v>
      </c>
      <c r="Q347" s="9">
        <f>SUM(H347,I347)</f>
        <v>0</v>
      </c>
      <c r="R347" s="2">
        <f>(O347-H347)^2</f>
        <v>3.0626199380934947E-3</v>
      </c>
      <c r="S347" s="24">
        <v>1</v>
      </c>
      <c r="T347" s="9">
        <f>S347*R347</f>
        <v>3.0626199380934947E-3</v>
      </c>
      <c r="Y347" s="137">
        <f>+C347-15018.5</f>
        <v>44358.98499999987</v>
      </c>
      <c r="Z347" s="16">
        <f>F347</f>
        <v>40206</v>
      </c>
      <c r="AA347" s="115">
        <f>AB$3+AB$4*Z347+AB$5*Z347^2+AH347</f>
        <v>4.7363462026033143E-2</v>
      </c>
      <c r="AB347" s="115">
        <f>+G347-AA347</f>
        <v>-1.0591462150251085E-2</v>
      </c>
      <c r="AC347" s="147">
        <f>G347-(AB$3+AB$4*Z347+AB$5*Z347^2)</f>
        <v>-1.8568942816708234E-2</v>
      </c>
      <c r="AD347" s="115">
        <f>IF(G347&lt;&gt;"",G347-AH347,9999)</f>
        <v>4.4749480542239206E-2</v>
      </c>
      <c r="AG347" s="115">
        <f>+(G347-AA347)^2*S347</f>
        <v>1.1217907048020134E-4</v>
      </c>
      <c r="AH347" s="16">
        <f>$AB$6*($AB$11/AI347*AJ347+$AB$12)</f>
        <v>-7.9774806664571467E-3</v>
      </c>
      <c r="AI347" s="16">
        <f>1+$AB$7*COS(AL347)</f>
        <v>0.56458507078623121</v>
      </c>
      <c r="AJ347" s="16">
        <f>SIN(AL347+RADIANS($AB$9))</f>
        <v>-0.98006971461331005</v>
      </c>
      <c r="AK347" s="16">
        <f>$AB$7*SIN(AL347)</f>
        <v>0.19346247190470164</v>
      </c>
      <c r="AL347" s="16">
        <f>2*ATAN(AM347)</f>
        <v>2.7234743358974769</v>
      </c>
      <c r="AM347" s="16">
        <f>SQRT((1+$AB$7)/(1-$AB$7))*TAN(AN347/2)</f>
        <v>4.7134447588150374</v>
      </c>
      <c r="AN347" s="115">
        <f>$AU347+$AB$7*SIN(AO347)</f>
        <v>8.7402524057476345</v>
      </c>
      <c r="AO347" s="115">
        <f>$AU347+$AB$7*SIN(AP347)</f>
        <v>8.7393297322603303</v>
      </c>
      <c r="AP347" s="115">
        <f>$AU347+$AB$7*SIN(AQ347)</f>
        <v>8.7418287069505318</v>
      </c>
      <c r="AQ347" s="115">
        <f>$AU347+$AB$7*SIN(AR347)</f>
        <v>8.7350486039860726</v>
      </c>
      <c r="AR347" s="115">
        <f>$AU347+$AB$7*SIN(AS347)</f>
        <v>8.7533581274613343</v>
      </c>
      <c r="AS347" s="115">
        <f>$AU347+$AB$7*SIN(AT347)</f>
        <v>8.7032581315245565</v>
      </c>
      <c r="AT347" s="115">
        <f>$AU347+$AB$7*SIN(AU347)</f>
        <v>8.835962929584074</v>
      </c>
      <c r="AU347" s="115">
        <f>RADIANS($AB$9)+$AB$18*(F347-AB$15)</f>
        <v>8.4386438271589395</v>
      </c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</row>
    <row r="348" spans="1:64" ht="12.95" customHeight="1">
      <c r="A348" s="245" t="s">
        <v>1145</v>
      </c>
      <c r="B348" s="246" t="s">
        <v>92</v>
      </c>
      <c r="C348" s="248">
        <v>59425.4254</v>
      </c>
      <c r="D348" s="248">
        <v>1.1000000000000001E-3</v>
      </c>
      <c r="E348" s="80">
        <f>(C348-C$7)/C$8</f>
        <v>40332.110357009558</v>
      </c>
      <c r="F348" s="28">
        <f>ROUND(2*E348,0)/2</f>
        <v>40332</v>
      </c>
      <c r="G348" s="9">
        <f>C348-(C$7+C$8*F348)</f>
        <v>4.1984000003139954E-2</v>
      </c>
      <c r="K348" s="2">
        <f>G348</f>
        <v>4.1984000003139954E-2</v>
      </c>
      <c r="N348" s="2">
        <f ca="1">+C$11+C$12*F348</f>
        <v>4.2720205190270449E-2</v>
      </c>
      <c r="O348" s="100">
        <f>D$11+D$12*F348+D$13*F348^2</f>
        <v>5.6124877558305392E-2</v>
      </c>
      <c r="P348" s="15">
        <f>C348-15018.5</f>
        <v>44406.9254</v>
      </c>
      <c r="Q348" s="9">
        <f>SUM(H348,I348)</f>
        <v>0</v>
      </c>
      <c r="R348" s="2">
        <f>(O348-H348)^2</f>
        <v>3.1500018809347721E-3</v>
      </c>
      <c r="S348" s="24">
        <v>1</v>
      </c>
      <c r="T348" s="9">
        <f>S348*R348</f>
        <v>3.1500018809347721E-3</v>
      </c>
      <c r="Y348" s="137">
        <f>+C348-15018.5</f>
        <v>44406.9254</v>
      </c>
      <c r="Z348" s="16">
        <f>F348</f>
        <v>40332</v>
      </c>
      <c r="AA348" s="115">
        <f>AB$3+AB$4*Z348+AB$5*Z348^2+AH348</f>
        <v>4.8128266364436956E-2</v>
      </c>
      <c r="AB348" s="115">
        <f>+G348-AA348</f>
        <v>-6.1442663612970017E-3</v>
      </c>
      <c r="AC348" s="147">
        <f>G348-(AB$3+AB$4*Z348+AB$5*Z348^2)</f>
        <v>-1.4140877555165438E-2</v>
      </c>
      <c r="AD348" s="115">
        <f>IF(G348&lt;&gt;"",G348-AH348,9999)</f>
        <v>4.998061119700839E-2</v>
      </c>
      <c r="AG348" s="115">
        <f>+(G348-AA348)^2*S348</f>
        <v>3.7752009118565895E-5</v>
      </c>
      <c r="AH348" s="16">
        <f>$AB$6*($AB$11/AI348*AJ348+$AB$12)</f>
        <v>-7.9966111938684324E-3</v>
      </c>
      <c r="AI348" s="16">
        <f>1+$AB$7*COS(AL348)</f>
        <v>0.56206412560333008</v>
      </c>
      <c r="AJ348" s="16">
        <f>SIN(AL348+RADIANS($AB$9))</f>
        <v>-0.97735626187291991</v>
      </c>
      <c r="AK348" s="16">
        <f>$AB$7*SIN(AL348)</f>
        <v>0.18768606377174868</v>
      </c>
      <c r="AL348" s="16">
        <f>2*ATAN(AM348)</f>
        <v>2.7367022939636096</v>
      </c>
      <c r="AM348" s="16">
        <f>SQRT((1+$AB$7)/(1-$AB$7))*TAN(AN348/2)</f>
        <v>4.8719420133481295</v>
      </c>
      <c r="AN348" s="115">
        <f>$AU348+$AB$7*SIN(AO348)</f>
        <v>8.7608979137310019</v>
      </c>
      <c r="AO348" s="115">
        <f>$AU348+$AB$7*SIN(AP348)</f>
        <v>8.7598918854226788</v>
      </c>
      <c r="AP348" s="115">
        <f>$AU348+$AB$7*SIN(AQ348)</f>
        <v>8.7625720464397894</v>
      </c>
      <c r="AQ348" s="115">
        <f>$AU348+$AB$7*SIN(AR348)</f>
        <v>8.7554192903774002</v>
      </c>
      <c r="AR348" s="115">
        <f>$AU348+$AB$7*SIN(AS348)</f>
        <v>8.7744205795088153</v>
      </c>
      <c r="AS348" s="115">
        <f>$AU348+$AB$7*SIN(AT348)</f>
        <v>8.7232952363331737</v>
      </c>
      <c r="AT348" s="115">
        <f>$AU348+$AB$7*SIN(AU348)</f>
        <v>8.856657768822835</v>
      </c>
      <c r="AU348" s="115">
        <f>RADIANS($AB$9)+$AB$18*(F348-AB$15)</f>
        <v>8.4669367928467647</v>
      </c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</row>
    <row r="349" spans="1:64" ht="12.95" customHeight="1">
      <c r="A349" s="245" t="s">
        <v>1145</v>
      </c>
      <c r="B349" s="246" t="s">
        <v>92</v>
      </c>
      <c r="C349" s="248">
        <v>59462.331700000002</v>
      </c>
      <c r="D349" s="248">
        <v>1.8E-3</v>
      </c>
      <c r="E349" s="80">
        <f>(C349-C$7)/C$8</f>
        <v>40429.120382296212</v>
      </c>
      <c r="F349" s="28">
        <f>ROUND(2*E349,0)/2</f>
        <v>40429</v>
      </c>
      <c r="G349" s="9">
        <f>C349-(C$7+C$8*F349)</f>
        <v>4.5798000006470829E-2</v>
      </c>
      <c r="K349" s="2">
        <f>G349</f>
        <v>4.5798000006470829E-2</v>
      </c>
      <c r="N349" s="2">
        <f ca="1">+C$11+C$12*F349</f>
        <v>4.312052138827227E-2</v>
      </c>
      <c r="O349" s="100">
        <f>D$11+D$12*F349+D$13*F349^2</f>
        <v>5.67309026706658E-2</v>
      </c>
      <c r="P349" s="15">
        <f>C349-15018.5</f>
        <v>44443.831700000002</v>
      </c>
      <c r="Q349" s="9">
        <f>SUM(H349,I349)</f>
        <v>0</v>
      </c>
      <c r="R349" s="2">
        <f>(O349-H349)^2</f>
        <v>3.2183953178285562E-3</v>
      </c>
      <c r="S349" s="24">
        <v>1</v>
      </c>
      <c r="T349" s="9">
        <f>S349*R349</f>
        <v>3.2183953178285562E-3</v>
      </c>
      <c r="Y349" s="137">
        <f>+C349-15018.5</f>
        <v>44443.831700000002</v>
      </c>
      <c r="Z349" s="16">
        <f>F349</f>
        <v>40429</v>
      </c>
      <c r="AA349" s="115">
        <f>AB$3+AB$4*Z349+AB$5*Z349^2+AH349</f>
        <v>4.8721929552883216E-2</v>
      </c>
      <c r="AB349" s="115">
        <f>+G349-AA349</f>
        <v>-2.9239295464123863E-3</v>
      </c>
      <c r="AC349" s="147">
        <f>G349-(AB$3+AB$4*Z349+AB$5*Z349^2)</f>
        <v>-1.0932902664194971E-2</v>
      </c>
      <c r="AD349" s="115">
        <f>IF(G349&lt;&gt;"",G349-AH349,9999)</f>
        <v>5.3806973124253414E-2</v>
      </c>
      <c r="AG349" s="115">
        <f>+(G349-AA349)^2*S349</f>
        <v>8.5493639923833422E-6</v>
      </c>
      <c r="AH349" s="16">
        <f>$AB$6*($AB$11/AI349*AJ349+$AB$12)</f>
        <v>-8.0089731177825866E-3</v>
      </c>
      <c r="AI349" s="16">
        <f>1+$AB$7*COS(AL349)</f>
        <v>0.56019002197652501</v>
      </c>
      <c r="AJ349" s="16">
        <f>SIN(AL349+RADIANS($AB$9))</f>
        <v>-0.9751682651537289</v>
      </c>
      <c r="AK349" s="16">
        <f>$AB$7*SIN(AL349)</f>
        <v>0.18325138975925734</v>
      </c>
      <c r="AL349" s="16">
        <f>2*ATAN(AM349)</f>
        <v>2.7468068960358671</v>
      </c>
      <c r="AM349" s="16">
        <f>SQRT((1+$AB$7)/(1-$AB$7))*TAN(AN349/2)</f>
        <v>5.0000697088303347</v>
      </c>
      <c r="AN349" s="115">
        <f>$AU349+$AB$7*SIN(AO349)</f>
        <v>8.7767303274933894</v>
      </c>
      <c r="AO349" s="115">
        <f>$AU349+$AB$7*SIN(AP349)</f>
        <v>8.7756595976458431</v>
      </c>
      <c r="AP349" s="115">
        <f>$AU349+$AB$7*SIN(AQ349)</f>
        <v>8.7784775950578364</v>
      </c>
      <c r="AQ349" s="115">
        <f>$AU349+$AB$7*SIN(AR349)</f>
        <v>8.7710480608698926</v>
      </c>
      <c r="AR349" s="115">
        <f>$AU349+$AB$7*SIN(AS349)</f>
        <v>8.7905468878591329</v>
      </c>
      <c r="AS349" s="115">
        <f>$AU349+$AB$7*SIN(AT349)</f>
        <v>8.7387319796088416</v>
      </c>
      <c r="AT349" s="115">
        <f>$AU349+$AB$7*SIN(AU349)</f>
        <v>8.8723766693287782</v>
      </c>
      <c r="AU349" s="115">
        <f>RADIANS($AB$9)+$AB$18*(F349-AB$15)</f>
        <v>8.4887178854794563</v>
      </c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</row>
    <row r="350" spans="1:64" ht="12.95" customHeight="1">
      <c r="A350" s="245" t="s">
        <v>1145</v>
      </c>
      <c r="B350" s="246" t="s">
        <v>92</v>
      </c>
      <c r="C350" s="248">
        <v>59462.5219</v>
      </c>
      <c r="D350" s="248">
        <v>6.9999999999999999E-4</v>
      </c>
      <c r="E350" s="80">
        <f>(C350-C$7)/C$8</f>
        <v>40429.62033235377</v>
      </c>
      <c r="F350" s="28">
        <f>ROUND(2*E350,0)/2</f>
        <v>40429.5</v>
      </c>
      <c r="G350" s="9">
        <f>C350-(C$7+C$8*F350)</f>
        <v>4.577900000003865E-2</v>
      </c>
      <c r="K350" s="2">
        <f>G350</f>
        <v>4.577900000003865E-2</v>
      </c>
      <c r="N350" s="2">
        <f ca="1">+C$11+C$12*F350</f>
        <v>4.3122584873828973E-2</v>
      </c>
      <c r="O350" s="100">
        <f>D$11+D$12*F350+D$13*F350^2</f>
        <v>5.6734032190123629E-2</v>
      </c>
      <c r="P350" s="15">
        <f>C350-15018.5</f>
        <v>44444.0219</v>
      </c>
      <c r="Q350" s="9">
        <f>SUM(H350,I350)</f>
        <v>0</v>
      </c>
      <c r="R350" s="2">
        <f>(O350-H350)^2</f>
        <v>3.218750408549984E-3</v>
      </c>
      <c r="S350" s="24">
        <v>1</v>
      </c>
      <c r="T350" s="9">
        <f>S350*R350</f>
        <v>3.218750408549984E-3</v>
      </c>
      <c r="Y350" s="137">
        <f>+C350-15018.5</f>
        <v>44444.0219</v>
      </c>
      <c r="Z350" s="16">
        <f>F350</f>
        <v>40429.5</v>
      </c>
      <c r="AA350" s="115">
        <f>AB$3+AB$4*Z350+AB$5*Z350^2+AH350</f>
        <v>4.8725000646301982E-2</v>
      </c>
      <c r="AB350" s="115">
        <f>+G350-AA350</f>
        <v>-2.9460006462633317E-3</v>
      </c>
      <c r="AC350" s="147">
        <f>G350-(AB$3+AB$4*Z350+AB$5*Z350^2)</f>
        <v>-1.0955032190084979E-2</v>
      </c>
      <c r="AD350" s="115">
        <f>IF(G350&lt;&gt;"",G350-AH350,9999)</f>
        <v>5.3788031543860297E-2</v>
      </c>
      <c r="AG350" s="115">
        <f>+(G350-AA350)^2*S350</f>
        <v>8.6789198077839675E-6</v>
      </c>
      <c r="AH350" s="16">
        <f>$AB$6*($AB$11/AI350*AJ350+$AB$12)</f>
        <v>-8.0090315438216455E-3</v>
      </c>
      <c r="AI350" s="16">
        <f>1+$AB$7*COS(AL350)</f>
        <v>0.56018050955477894</v>
      </c>
      <c r="AJ350" s="16">
        <f>SIN(AL350+RADIANS($AB$9))</f>
        <v>-0.97515676705350707</v>
      </c>
      <c r="AK350" s="16">
        <f>$AB$7*SIN(AL350)</f>
        <v>0.18322855793302212</v>
      </c>
      <c r="AL350" s="16">
        <f>2*ATAN(AM350)</f>
        <v>2.7468588084081751</v>
      </c>
      <c r="AM350" s="16">
        <f>SQRT((1+$AB$7)/(1-$AB$7))*TAN(AN350/2)</f>
        <v>5.0007446753633715</v>
      </c>
      <c r="AN350" s="115">
        <f>$AU350+$AB$7*SIN(AO350)</f>
        <v>8.776811802619191</v>
      </c>
      <c r="AO350" s="115">
        <f>$AU350+$AB$7*SIN(AP350)</f>
        <v>8.7757407387771842</v>
      </c>
      <c r="AP350" s="115">
        <f>$AU350+$AB$7*SIN(AQ350)</f>
        <v>8.7785594414262178</v>
      </c>
      <c r="AQ350" s="115">
        <f>$AU350+$AB$7*SIN(AR350)</f>
        <v>8.7711285062888837</v>
      </c>
      <c r="AR350" s="115">
        <f>$AU350+$AB$7*SIN(AS350)</f>
        <v>8.7906298142858592</v>
      </c>
      <c r="AS350" s="115">
        <f>$AU350+$AB$7*SIN(AT350)</f>
        <v>8.738811581334879</v>
      </c>
      <c r="AT350" s="115">
        <f>$AU350+$AB$7*SIN(AU350)</f>
        <v>8.8724572205737307</v>
      </c>
      <c r="AU350" s="115">
        <f>RADIANS($AB$9)+$AB$18*(F350-AB$15)</f>
        <v>8.4888301591528208</v>
      </c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</row>
    <row r="351" spans="1:64" ht="12.95" customHeight="1">
      <c r="A351" s="245" t="s">
        <v>1148</v>
      </c>
      <c r="B351" s="246" t="s">
        <v>95</v>
      </c>
      <c r="C351" s="248">
        <v>59475.07634</v>
      </c>
      <c r="D351" s="248">
        <v>5.0000000000000002E-5</v>
      </c>
      <c r="E351" s="80">
        <f>(C351-C$7)/C$8</f>
        <v>40462.620295554079</v>
      </c>
      <c r="F351" s="28">
        <f>ROUND(2*E351,0)/2</f>
        <v>40462.5</v>
      </c>
      <c r="G351" s="9">
        <f>C351-(C$7+C$8*F351)</f>
        <v>4.5765000002575107E-2</v>
      </c>
      <c r="K351" s="2">
        <f>G351</f>
        <v>4.5765000002575107E-2</v>
      </c>
      <c r="N351" s="2">
        <f ca="1">+C$11+C$12*F351</f>
        <v>4.3258774920571869E-2</v>
      </c>
      <c r="O351" s="100">
        <f>D$11+D$12*F351+D$13*F351^2</f>
        <v>5.6940709249161392E-2</v>
      </c>
      <c r="P351" s="15">
        <f>C351-15018.5</f>
        <v>44456.57634</v>
      </c>
      <c r="Q351" s="9">
        <f>SUM(H351,I351)</f>
        <v>0</v>
      </c>
      <c r="R351" s="2">
        <f>(O351-H351)^2</f>
        <v>3.2422443697975338E-3</v>
      </c>
      <c r="S351" s="24">
        <v>1</v>
      </c>
      <c r="T351" s="9">
        <f>S351*R351</f>
        <v>3.2422443697975338E-3</v>
      </c>
      <c r="Y351" s="137">
        <f>+C351-15018.5</f>
        <v>44456.57634</v>
      </c>
      <c r="Z351" s="16">
        <f>F351</f>
        <v>40462.5</v>
      </c>
      <c r="AA351" s="115">
        <f>AB$3+AB$4*Z351+AB$5*Z351^2+AH351</f>
        <v>4.8927941194008354E-2</v>
      </c>
      <c r="AB351" s="115">
        <f>+G351-AA351</f>
        <v>-3.1629411914332467E-3</v>
      </c>
      <c r="AC351" s="147">
        <f>G351-(AB$3+AB$4*Z351+AB$5*Z351^2)</f>
        <v>-1.1175709246586285E-2</v>
      </c>
      <c r="AD351" s="115">
        <f>IF(G351&lt;&gt;"",G351-AH351,9999)</f>
        <v>5.3777768057728145E-2</v>
      </c>
      <c r="AG351" s="115">
        <f>+(G351-AA351)^2*S351</f>
        <v>1.0004196980465165E-5</v>
      </c>
      <c r="AH351" s="16">
        <f>$AB$6*($AB$11/AI351*AJ351+$AB$12)</f>
        <v>-8.0127680551530366E-3</v>
      </c>
      <c r="AI351" s="16">
        <f>1+$AB$7*COS(AL351)</f>
        <v>0.55955601484133322</v>
      </c>
      <c r="AJ351" s="16">
        <f>SIN(AL351+RADIANS($AB$9))</f>
        <v>-0.97439295373888324</v>
      </c>
      <c r="AK351" s="16">
        <f>$AB$7*SIN(AL351)</f>
        <v>0.18172227314025352</v>
      </c>
      <c r="AL351" s="16">
        <f>2*ATAN(AM351)</f>
        <v>2.7502811549312858</v>
      </c>
      <c r="AM351" s="16">
        <f>SQRT((1+$AB$7)/(1-$AB$7))*TAN(AN351/2)</f>
        <v>5.0456320754024899</v>
      </c>
      <c r="AN351" s="115">
        <f>$AU351+$AB$7*SIN(AO351)</f>
        <v>8.7821861329401134</v>
      </c>
      <c r="AO351" s="115">
        <f>$AU351+$AB$7*SIN(AP351)</f>
        <v>8.7810930243576433</v>
      </c>
      <c r="AP351" s="115">
        <f>$AU351+$AB$7*SIN(AQ351)</f>
        <v>8.7839581326668288</v>
      </c>
      <c r="AQ351" s="115">
        <f>$AU351+$AB$7*SIN(AR351)</f>
        <v>8.7764353575972365</v>
      </c>
      <c r="AR351" s="115">
        <f>$AU351+$AB$7*SIN(AS351)</f>
        <v>8.7960984551984822</v>
      </c>
      <c r="AS351" s="115">
        <f>$AU351+$AB$7*SIN(AT351)</f>
        <v>8.7440660622623554</v>
      </c>
      <c r="AT351" s="115">
        <f>$AU351+$AB$7*SIN(AU351)</f>
        <v>8.8777629300718761</v>
      </c>
      <c r="AU351" s="115">
        <f>RADIANS($AB$9)+$AB$18*(F351-AB$15)</f>
        <v>8.4962402215948707</v>
      </c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</row>
    <row r="352" spans="1:64" ht="12.95" customHeight="1">
      <c r="A352" s="328" t="s">
        <v>1151</v>
      </c>
      <c r="B352" s="330" t="s">
        <v>92</v>
      </c>
      <c r="C352" s="329">
        <v>60101.471400000155</v>
      </c>
      <c r="D352" s="328">
        <v>2.9999999999999997E-4</v>
      </c>
      <c r="E352" s="80">
        <f>(C352-C$7)/C$8</f>
        <v>42109.13052849652</v>
      </c>
      <c r="F352" s="28">
        <f>ROUND(2*E352,0)/2</f>
        <v>42109</v>
      </c>
      <c r="G352" s="9">
        <f>C352-(C$7+C$8*F352)</f>
        <v>4.9658000156341586E-2</v>
      </c>
      <c r="K352" s="2">
        <f>G352</f>
        <v>4.9658000156341586E-2</v>
      </c>
      <c r="N352" s="2">
        <f ca="1">+C$11+C$12*F352</f>
        <v>5.0053832858818981E-2</v>
      </c>
      <c r="O352" s="100">
        <f>D$11+D$12*F352+D$13*F352^2</f>
        <v>6.7574759129224837E-2</v>
      </c>
      <c r="P352" s="15">
        <f>C352-15018.5</f>
        <v>45082.971400000155</v>
      </c>
      <c r="Q352" s="9">
        <f>SUM(H352,I352)</f>
        <v>0</v>
      </c>
      <c r="R352" s="2">
        <f>(O352-H352)^2</f>
        <v>4.5663480713727554E-3</v>
      </c>
      <c r="S352" s="24">
        <v>1</v>
      </c>
      <c r="T352" s="9">
        <f>S352*R352</f>
        <v>4.5663480713727554E-3</v>
      </c>
      <c r="Y352" s="137">
        <f>+C352-15018.5</f>
        <v>45082.971400000155</v>
      </c>
      <c r="Z352" s="16">
        <f>F352</f>
        <v>42109</v>
      </c>
      <c r="AA352" s="115">
        <f>AB$3+AB$4*Z352+AB$5*Z352^2+AH352</f>
        <v>5.9660518912080338E-2</v>
      </c>
      <c r="AB352" s="115">
        <f>+G352-AA352</f>
        <v>-1.0002518755738751E-2</v>
      </c>
      <c r="AC352" s="147">
        <f>G352-(AB$3+AB$4*Z352+AB$5*Z352^2)</f>
        <v>-1.7916758972883251E-2</v>
      </c>
      <c r="AD352" s="115">
        <f>IF(G352&lt;&gt;"",G352-AH352,9999)</f>
        <v>5.7572240373486086E-2</v>
      </c>
      <c r="AG352" s="115">
        <f>+(G352-AA352)^2*S352</f>
        <v>1.000503814589055E-4</v>
      </c>
      <c r="AH352" s="16">
        <f>$AB$6*($AB$11/AI352*AJ352+$AB$12)</f>
        <v>-7.9142402171445015E-3</v>
      </c>
      <c r="AI352" s="16">
        <f>1+$AB$7*COS(AL352)</f>
        <v>0.53593425904370362</v>
      </c>
      <c r="AJ352" s="16">
        <f>SIN(AL352+RADIANS($AB$9))</f>
        <v>-0.92509356821280508</v>
      </c>
      <c r="AK352" s="16">
        <f>$AB$7*SIN(AL352)</f>
        <v>0.10796701666894579</v>
      </c>
      <c r="AL352" s="16">
        <f>2*ATAN(AM352)</f>
        <v>2.9130045309031156</v>
      </c>
      <c r="AM352" s="16">
        <f>SQRT((1+$AB$7)/(1-$AB$7))*TAN(AN352/2)</f>
        <v>8.7112297346608596</v>
      </c>
      <c r="AN352" s="115">
        <f>$AU352+$AB$7*SIN(AO352)</f>
        <v>9.0438953976490559</v>
      </c>
      <c r="AO352" s="115">
        <f>$AU352+$AB$7*SIN(AP352)</f>
        <v>9.0420434113843946</v>
      </c>
      <c r="AP352" s="115">
        <f>$AU352+$AB$7*SIN(AQ352)</f>
        <v>9.0462300385887939</v>
      </c>
      <c r="AQ352" s="115">
        <f>$AU352+$AB$7*SIN(AR352)</f>
        <v>9.0367556026617066</v>
      </c>
      <c r="AR352" s="115">
        <f>$AU352+$AB$7*SIN(AS352)</f>
        <v>9.0581457954077393</v>
      </c>
      <c r="AS352" s="115">
        <f>$AU352+$AB$7*SIN(AT352)</f>
        <v>9.0095839321097451</v>
      </c>
      <c r="AT352" s="115">
        <f>$AU352+$AB$7*SIN(AU352)</f>
        <v>9.1185699616591194</v>
      </c>
      <c r="AU352" s="115">
        <f>RADIANS($AB$9)+$AB$18*(F352-AB$15)</f>
        <v>8.8659574279837905</v>
      </c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</row>
    <row r="353" spans="1:64" ht="12.95" customHeight="1">
      <c r="A353" s="245" t="s">
        <v>1148</v>
      </c>
      <c r="B353" s="246" t="s">
        <v>95</v>
      </c>
      <c r="C353" s="248">
        <v>60248.130550000002</v>
      </c>
      <c r="D353" s="248">
        <v>4.0000000000000003E-5</v>
      </c>
      <c r="E353" s="80">
        <f>(C353-C$7)/C$8</f>
        <v>42494.631319689419</v>
      </c>
      <c r="F353" s="28">
        <f>ROUND(2*E353,0)/2</f>
        <v>42494.5</v>
      </c>
      <c r="G353" s="9">
        <f>C353-(C$7+C$8*F353)</f>
        <v>4.9959000003582332E-2</v>
      </c>
      <c r="K353" s="2">
        <f>G353</f>
        <v>4.9959000003582332E-2</v>
      </c>
      <c r="N353" s="2">
        <f ca="1">+C$11+C$12*F353</f>
        <v>5.1644780223042669E-2</v>
      </c>
      <c r="O353" s="100">
        <f>D$11+D$12*F353+D$13*F353^2</f>
        <v>7.01557885857092E-2</v>
      </c>
      <c r="P353" s="15">
        <f>C353-15018.5</f>
        <v>45229.630550000002</v>
      </c>
      <c r="Q353" s="9">
        <f>SUM(H353,I353)</f>
        <v>0</v>
      </c>
      <c r="R353" s="2">
        <f>(O353-H353)^2</f>
        <v>4.9218346720827253E-3</v>
      </c>
      <c r="S353" s="24">
        <v>1</v>
      </c>
      <c r="T353" s="9">
        <f>S353*R353</f>
        <v>4.9218346720827253E-3</v>
      </c>
      <c r="Y353" s="137">
        <f>+C353-15018.5</f>
        <v>45229.630550000002</v>
      </c>
      <c r="Z353" s="16">
        <f>F353</f>
        <v>42494.5</v>
      </c>
      <c r="AA353" s="115">
        <f>AB$3+AB$4*Z353+AB$5*Z353^2+AH353</f>
        <v>6.2340724911628599E-2</v>
      </c>
      <c r="AB353" s="115">
        <f>+G353-AA353</f>
        <v>-1.2381724908046267E-2</v>
      </c>
      <c r="AC353" s="147">
        <f>G353-(AB$3+AB$4*Z353+AB$5*Z353^2)</f>
        <v>-2.0196788582126868E-2</v>
      </c>
      <c r="AD353" s="115">
        <f>IF(G353&lt;&gt;"",G353-AH353,9999)</f>
        <v>5.7774063677662933E-2</v>
      </c>
      <c r="AG353" s="115">
        <f>+(G353-AA353)^2*S353</f>
        <v>1.5330711169853333E-4</v>
      </c>
      <c r="AH353" s="16">
        <f>$AB$6*($AB$11/AI353*AJ353+$AB$12)</f>
        <v>-7.8150636740806009E-3</v>
      </c>
      <c r="AI353" s="16">
        <f>1+$AB$7*COS(AL353)</f>
        <v>0.53231861836587924</v>
      </c>
      <c r="AJ353" s="16">
        <f>SIN(AL353+RADIANS($AB$9))</f>
        <v>-0.91068896703639468</v>
      </c>
      <c r="AK353" s="16">
        <f>$AB$7*SIN(AL353)</f>
        <v>9.1038529703135612E-2</v>
      </c>
      <c r="AL353" s="16">
        <f>2*ATAN(AM353)</f>
        <v>2.9493376179594231</v>
      </c>
      <c r="AM353" s="16">
        <f>SQRT((1+$AB$7)/(1-$AB$7))*TAN(AN353/2)</f>
        <v>10.370786190480965</v>
      </c>
      <c r="AN353" s="115">
        <f>$AU353+$AB$7*SIN(AO353)</f>
        <v>9.1037072712561748</v>
      </c>
      <c r="AO353" s="115">
        <f>$AU353+$AB$7*SIN(AP353)</f>
        <v>9.1018833171897793</v>
      </c>
      <c r="AP353" s="115">
        <f>$AU353+$AB$7*SIN(AQ353)</f>
        <v>9.1059173603159369</v>
      </c>
      <c r="AQ353" s="115">
        <f>$AU353+$AB$7*SIN(AR353)</f>
        <v>9.0969879438576662</v>
      </c>
      <c r="AR353" s="115">
        <f>$AU353+$AB$7*SIN(AS353)</f>
        <v>9.1167181835671229</v>
      </c>
      <c r="AS353" s="115">
        <f>$AU353+$AB$7*SIN(AT353)</f>
        <v>9.0729435642861702</v>
      </c>
      <c r="AT353" s="115">
        <f>$AU353+$AB$7*SIN(AU353)</f>
        <v>9.1692609544034944</v>
      </c>
      <c r="AU353" s="115">
        <f>RADIANS($AB$9)+$AB$18*(F353-AB$15)</f>
        <v>8.9525204301477324</v>
      </c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</row>
    <row r="354" spans="1:64" ht="12.95" customHeight="1">
      <c r="C354" s="40"/>
      <c r="D354" s="40"/>
      <c r="Q354" s="9"/>
      <c r="S354" s="24"/>
      <c r="T354" s="9"/>
      <c r="Y354" s="137"/>
      <c r="AA354" s="115"/>
      <c r="AB354" s="115"/>
      <c r="AC354" s="147"/>
      <c r="AD354" s="115"/>
      <c r="AG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</row>
    <row r="355" spans="1:64" ht="12.95" customHeight="1">
      <c r="C355" s="40"/>
      <c r="D355" s="40"/>
      <c r="Q355" s="9"/>
      <c r="S355" s="24"/>
      <c r="T355" s="9"/>
      <c r="Y355" s="137"/>
      <c r="AA355" s="115"/>
      <c r="AB355" s="115"/>
      <c r="AC355" s="147"/>
      <c r="AD355" s="115"/>
      <c r="AG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</row>
    <row r="356" spans="1:64" ht="12.95" customHeight="1">
      <c r="C356" s="40"/>
      <c r="D356" s="40"/>
      <c r="Q356" s="9"/>
      <c r="S356" s="24"/>
      <c r="T356" s="9"/>
      <c r="Y356" s="137"/>
      <c r="AA356" s="115"/>
      <c r="AB356" s="115"/>
      <c r="AC356" s="147"/>
      <c r="AD356" s="115"/>
      <c r="AG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</row>
    <row r="357" spans="1:64" ht="12.95" customHeight="1">
      <c r="C357" s="40"/>
      <c r="D357" s="40"/>
      <c r="Q357" s="9"/>
      <c r="S357" s="24"/>
      <c r="T357" s="9"/>
      <c r="Y357" s="137"/>
      <c r="AA357" s="115"/>
      <c r="AB357" s="115"/>
      <c r="AC357" s="147"/>
      <c r="AD357" s="115"/>
      <c r="AG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</row>
    <row r="358" spans="1:64" ht="12.95" customHeight="1">
      <c r="C358" s="40"/>
      <c r="D358" s="40"/>
      <c r="Q358" s="9"/>
      <c r="S358" s="24"/>
      <c r="T358" s="9"/>
      <c r="Y358" s="137"/>
      <c r="AA358" s="115"/>
      <c r="AB358" s="115"/>
      <c r="AC358" s="147"/>
      <c r="AD358" s="115"/>
      <c r="AG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</row>
    <row r="359" spans="1:64" ht="12.95" customHeight="1">
      <c r="C359" s="40"/>
      <c r="D359" s="40"/>
      <c r="Q359" s="9"/>
      <c r="S359" s="24"/>
      <c r="T359" s="9"/>
      <c r="Y359" s="137"/>
      <c r="AA359" s="115"/>
      <c r="AB359" s="115"/>
      <c r="AC359" s="147"/>
      <c r="AD359" s="115"/>
      <c r="AG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</row>
    <row r="360" spans="1:64" ht="12.95" customHeight="1">
      <c r="C360" s="40"/>
      <c r="D360" s="40"/>
      <c r="Q360" s="9"/>
      <c r="S360" s="24"/>
      <c r="T360" s="9"/>
      <c r="Y360" s="137"/>
      <c r="AA360" s="115"/>
      <c r="AB360" s="115"/>
      <c r="AC360" s="147"/>
      <c r="AD360" s="115"/>
      <c r="AG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</row>
    <row r="361" spans="1:64" ht="12.95" customHeight="1">
      <c r="C361" s="40"/>
      <c r="D361" s="40"/>
      <c r="Q361" s="9"/>
      <c r="S361" s="24"/>
      <c r="T361" s="9"/>
      <c r="Y361" s="137"/>
      <c r="AA361" s="115"/>
      <c r="AB361" s="115"/>
      <c r="AC361" s="147"/>
      <c r="AD361" s="115"/>
      <c r="AG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</row>
    <row r="362" spans="1:64" ht="12.95" customHeight="1">
      <c r="C362" s="40"/>
      <c r="D362" s="40"/>
      <c r="Q362" s="9"/>
      <c r="S362" s="24"/>
      <c r="T362" s="9"/>
      <c r="Y362" s="137"/>
      <c r="AA362" s="115"/>
      <c r="AB362" s="115"/>
      <c r="AC362" s="147"/>
      <c r="AD362" s="115"/>
      <c r="AG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</row>
    <row r="363" spans="1:64" ht="12.95" customHeight="1">
      <c r="C363" s="40"/>
      <c r="D363" s="40"/>
      <c r="Q363" s="9"/>
      <c r="S363" s="24"/>
      <c r="T363" s="9"/>
      <c r="Y363" s="137"/>
      <c r="AA363" s="115"/>
      <c r="AB363" s="115"/>
      <c r="AC363" s="147"/>
      <c r="AD363" s="115"/>
      <c r="AG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</row>
    <row r="364" spans="1:64" ht="12.95" customHeight="1">
      <c r="C364" s="40"/>
      <c r="D364" s="40"/>
      <c r="Q364" s="9"/>
      <c r="S364" s="24"/>
      <c r="T364" s="9"/>
      <c r="Y364" s="137"/>
      <c r="AA364" s="115"/>
      <c r="AB364" s="115"/>
      <c r="AC364" s="147"/>
      <c r="AD364" s="115"/>
      <c r="AG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</row>
    <row r="365" spans="1:64" ht="12.95" customHeight="1">
      <c r="C365" s="40"/>
      <c r="D365" s="40"/>
      <c r="Q365" s="9"/>
      <c r="S365" s="24"/>
      <c r="T365" s="9"/>
      <c r="Y365" s="137"/>
      <c r="AA365" s="115"/>
      <c r="AB365" s="115"/>
      <c r="AC365" s="147"/>
      <c r="AD365" s="115"/>
      <c r="AG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</row>
    <row r="366" spans="1:64" ht="12.95" customHeight="1">
      <c r="C366" s="40"/>
      <c r="D366" s="40"/>
      <c r="Q366" s="9"/>
      <c r="S366" s="24"/>
      <c r="T366" s="9"/>
      <c r="Y366" s="137"/>
      <c r="AA366" s="115"/>
      <c r="AB366" s="115"/>
      <c r="AC366" s="147"/>
      <c r="AD366" s="115"/>
      <c r="AG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</row>
    <row r="367" spans="1:64" ht="12.95" customHeight="1">
      <c r="C367" s="40"/>
      <c r="D367" s="40"/>
      <c r="Q367" s="9"/>
      <c r="S367" s="24"/>
      <c r="T367" s="9"/>
      <c r="Y367" s="137"/>
      <c r="AA367" s="115"/>
      <c r="AB367" s="115"/>
      <c r="AC367" s="147"/>
      <c r="AD367" s="115"/>
      <c r="AG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</row>
    <row r="368" spans="1:64" ht="12.95" customHeight="1">
      <c r="C368" s="40"/>
      <c r="D368" s="40"/>
      <c r="Q368" s="9"/>
      <c r="S368" s="24"/>
      <c r="T368" s="9"/>
      <c r="Y368" s="137"/>
      <c r="AA368" s="115"/>
      <c r="AB368" s="115"/>
      <c r="AC368" s="147"/>
      <c r="AD368" s="115"/>
      <c r="AG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</row>
    <row r="369" spans="3:48" ht="12.95" customHeight="1">
      <c r="C369" s="40"/>
      <c r="D369" s="40"/>
      <c r="Q369" s="9"/>
      <c r="S369" s="24"/>
      <c r="T369" s="9"/>
      <c r="Y369" s="137"/>
      <c r="AA369" s="115"/>
      <c r="AB369" s="115"/>
      <c r="AC369" s="147"/>
      <c r="AD369" s="115"/>
      <c r="AG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</row>
    <row r="370" spans="3:48" ht="12.95" customHeight="1">
      <c r="C370" s="40"/>
      <c r="D370" s="40"/>
      <c r="Q370" s="9"/>
      <c r="S370" s="24"/>
      <c r="T370" s="9"/>
      <c r="Y370" s="137"/>
      <c r="AA370" s="115"/>
      <c r="AB370" s="115"/>
      <c r="AC370" s="147"/>
      <c r="AD370" s="115"/>
      <c r="AG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</row>
    <row r="371" spans="3:48" ht="12.95" customHeight="1">
      <c r="C371" s="40"/>
      <c r="D371" s="40"/>
      <c r="Q371" s="9"/>
      <c r="S371" s="24"/>
      <c r="T371" s="9"/>
      <c r="Y371" s="137"/>
      <c r="AA371" s="115"/>
      <c r="AB371" s="115"/>
      <c r="AC371" s="147"/>
      <c r="AD371" s="115"/>
      <c r="AG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</row>
    <row r="372" spans="3:48" ht="12.95" customHeight="1">
      <c r="C372" s="40"/>
      <c r="D372" s="40"/>
      <c r="Q372" s="9"/>
      <c r="S372" s="24"/>
      <c r="T372" s="9"/>
      <c r="Y372" s="137"/>
      <c r="AA372" s="115"/>
      <c r="AB372" s="115"/>
      <c r="AC372" s="147"/>
      <c r="AD372" s="115"/>
      <c r="AG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</row>
    <row r="373" spans="3:48" ht="12.95" customHeight="1">
      <c r="C373" s="40"/>
      <c r="D373" s="40"/>
      <c r="Q373" s="9"/>
      <c r="S373" s="24"/>
      <c r="T373" s="9"/>
      <c r="Y373" s="137"/>
      <c r="AA373" s="115"/>
      <c r="AB373" s="115"/>
      <c r="AC373" s="147"/>
      <c r="AD373" s="115"/>
      <c r="AG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</row>
    <row r="374" spans="3:48" ht="12.95" customHeight="1">
      <c r="C374" s="40"/>
      <c r="D374" s="40"/>
      <c r="Q374" s="9"/>
      <c r="S374" s="24"/>
      <c r="T374" s="9"/>
      <c r="Y374" s="137"/>
      <c r="AA374" s="115"/>
      <c r="AB374" s="115"/>
      <c r="AC374" s="147"/>
      <c r="AD374" s="115"/>
      <c r="AG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</row>
    <row r="375" spans="3:48" ht="12.95" customHeight="1">
      <c r="C375" s="40"/>
      <c r="D375" s="40"/>
      <c r="Q375" s="9"/>
      <c r="S375" s="24"/>
      <c r="T375" s="9"/>
      <c r="Y375" s="137"/>
      <c r="AA375" s="115"/>
      <c r="AB375" s="115"/>
      <c r="AC375" s="147"/>
      <c r="AD375" s="115"/>
      <c r="AG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</row>
    <row r="376" spans="3:48" ht="12.95" customHeight="1">
      <c r="C376" s="40"/>
      <c r="D376" s="40"/>
      <c r="Q376" s="9"/>
      <c r="S376" s="24"/>
      <c r="T376" s="9"/>
      <c r="Y376" s="137"/>
      <c r="AA376" s="115"/>
      <c r="AB376" s="115"/>
      <c r="AC376" s="147"/>
      <c r="AD376" s="115"/>
      <c r="AG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</row>
    <row r="377" spans="3:48" ht="12.95" customHeight="1">
      <c r="C377" s="40"/>
      <c r="D377" s="40"/>
      <c r="Q377" s="9"/>
      <c r="S377" s="24"/>
      <c r="T377" s="9"/>
      <c r="Y377" s="137"/>
      <c r="AA377" s="115"/>
      <c r="AB377" s="115"/>
      <c r="AC377" s="147"/>
      <c r="AD377" s="115"/>
      <c r="AG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</row>
    <row r="378" spans="3:48" ht="12.95" customHeight="1">
      <c r="C378" s="40"/>
      <c r="D378" s="40"/>
      <c r="Q378" s="9"/>
      <c r="S378" s="24"/>
      <c r="T378" s="9"/>
      <c r="Y378" s="137"/>
      <c r="AA378" s="115"/>
      <c r="AB378" s="115"/>
      <c r="AC378" s="147"/>
      <c r="AD378" s="115"/>
      <c r="AG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</row>
    <row r="379" spans="3:48" ht="12.95" customHeight="1">
      <c r="C379" s="40"/>
      <c r="D379" s="40"/>
      <c r="Q379" s="9"/>
      <c r="S379" s="24"/>
      <c r="T379" s="9"/>
      <c r="Y379" s="137"/>
      <c r="AA379" s="115"/>
      <c r="AB379" s="115"/>
      <c r="AC379" s="147"/>
      <c r="AD379" s="115"/>
      <c r="AG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</row>
    <row r="380" spans="3:48" ht="12.95" customHeight="1">
      <c r="C380" s="40"/>
      <c r="D380" s="40"/>
      <c r="Q380" s="9"/>
      <c r="S380" s="24"/>
      <c r="T380" s="9"/>
      <c r="Y380" s="137"/>
      <c r="AA380" s="115"/>
      <c r="AB380" s="115"/>
      <c r="AC380" s="147"/>
      <c r="AD380" s="115"/>
      <c r="AG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</row>
    <row r="381" spans="3:48" ht="12.95" customHeight="1">
      <c r="C381" s="40"/>
      <c r="D381" s="40"/>
      <c r="Q381" s="9"/>
      <c r="S381" s="24"/>
      <c r="T381" s="9"/>
      <c r="Y381" s="137"/>
      <c r="AA381" s="115"/>
      <c r="AB381" s="115"/>
      <c r="AC381" s="147"/>
      <c r="AD381" s="115"/>
      <c r="AG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</row>
    <row r="382" spans="3:48" ht="12.95" customHeight="1">
      <c r="C382" s="40"/>
      <c r="D382" s="40"/>
      <c r="Q382" s="9"/>
      <c r="S382" s="24"/>
      <c r="T382" s="9"/>
      <c r="Y382" s="137"/>
      <c r="AA382" s="115"/>
      <c r="AB382" s="115"/>
      <c r="AC382" s="147"/>
      <c r="AD382" s="115"/>
      <c r="AG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</row>
    <row r="383" spans="3:48" ht="12.95" customHeight="1">
      <c r="C383" s="40"/>
      <c r="D383" s="40"/>
      <c r="Q383" s="9"/>
      <c r="S383" s="24"/>
      <c r="T383" s="9"/>
      <c r="Y383" s="137"/>
      <c r="AA383" s="115"/>
      <c r="AB383" s="115"/>
      <c r="AC383" s="147"/>
      <c r="AD383" s="115"/>
      <c r="AG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</row>
    <row r="384" spans="3:48" ht="12.95" customHeight="1">
      <c r="C384" s="40"/>
      <c r="D384" s="40"/>
      <c r="Q384" s="9"/>
      <c r="S384" s="24"/>
      <c r="T384" s="9"/>
      <c r="Y384" s="137"/>
      <c r="AA384" s="115"/>
      <c r="AB384" s="115"/>
      <c r="AC384" s="147"/>
      <c r="AD384" s="115"/>
      <c r="AG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</row>
    <row r="385" spans="3:48" ht="12.95" customHeight="1">
      <c r="C385" s="40"/>
      <c r="D385" s="40"/>
      <c r="Q385" s="9"/>
      <c r="S385" s="24"/>
      <c r="T385" s="9"/>
      <c r="Y385" s="137"/>
      <c r="AA385" s="115"/>
      <c r="AB385" s="115"/>
      <c r="AC385" s="147"/>
      <c r="AD385" s="115"/>
      <c r="AG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</row>
    <row r="386" spans="3:48" ht="12.95" customHeight="1">
      <c r="C386" s="40"/>
      <c r="D386" s="40"/>
      <c r="Q386" s="9"/>
      <c r="S386" s="24"/>
      <c r="T386" s="9"/>
      <c r="Y386" s="137"/>
      <c r="AA386" s="115"/>
      <c r="AB386" s="115"/>
      <c r="AC386" s="147"/>
      <c r="AD386" s="115"/>
      <c r="AG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</row>
    <row r="387" spans="3:48" ht="12.95" customHeight="1">
      <c r="C387" s="40"/>
      <c r="D387" s="40"/>
      <c r="Q387" s="9"/>
      <c r="S387" s="24"/>
      <c r="T387" s="9"/>
      <c r="Y387" s="137"/>
      <c r="AA387" s="115"/>
      <c r="AB387" s="115"/>
      <c r="AC387" s="147"/>
      <c r="AD387" s="115"/>
      <c r="AG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</row>
    <row r="388" spans="3:48" ht="12.95" customHeight="1">
      <c r="C388" s="40"/>
      <c r="D388" s="40"/>
      <c r="Q388" s="9"/>
      <c r="S388" s="24"/>
      <c r="T388" s="9"/>
      <c r="Y388" s="137"/>
      <c r="AA388" s="115"/>
      <c r="AB388" s="115"/>
      <c r="AC388" s="147"/>
      <c r="AD388" s="115"/>
      <c r="AG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</row>
    <row r="389" spans="3:48" ht="12.95" customHeight="1">
      <c r="C389" s="40"/>
      <c r="D389" s="40"/>
      <c r="Q389" s="9"/>
      <c r="S389" s="24"/>
      <c r="T389" s="9"/>
      <c r="Y389" s="137"/>
      <c r="AA389" s="115"/>
      <c r="AB389" s="115"/>
      <c r="AC389" s="147"/>
      <c r="AD389" s="115"/>
      <c r="AG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</row>
    <row r="390" spans="3:48" ht="12.95" customHeight="1">
      <c r="C390" s="40"/>
      <c r="D390" s="40"/>
      <c r="Q390" s="9"/>
      <c r="S390" s="24"/>
      <c r="T390" s="9"/>
      <c r="Y390" s="137"/>
      <c r="AA390" s="115"/>
      <c r="AB390" s="115"/>
      <c r="AC390" s="147"/>
      <c r="AD390" s="115"/>
      <c r="AG390" s="115"/>
      <c r="AN390" s="115"/>
      <c r="AO390" s="115"/>
      <c r="AP390" s="115"/>
      <c r="AQ390" s="115"/>
      <c r="AR390" s="115"/>
      <c r="AS390" s="115"/>
      <c r="AT390" s="115"/>
      <c r="AU390" s="115"/>
    </row>
    <row r="391" spans="3:48" ht="12.95" customHeight="1">
      <c r="C391" s="40"/>
      <c r="D391" s="40"/>
      <c r="Q391" s="9"/>
      <c r="S391" s="24"/>
      <c r="T391" s="9"/>
      <c r="Y391" s="137"/>
      <c r="AA391" s="115"/>
      <c r="AB391" s="115"/>
      <c r="AC391" s="147"/>
      <c r="AD391" s="115"/>
      <c r="AG391" s="115"/>
      <c r="AN391" s="115"/>
      <c r="AO391" s="115"/>
      <c r="AP391" s="115"/>
      <c r="AQ391" s="115"/>
      <c r="AR391" s="115"/>
      <c r="AS391" s="115"/>
      <c r="AT391" s="115"/>
      <c r="AU391" s="115"/>
    </row>
    <row r="392" spans="3:48" ht="12.95" customHeight="1">
      <c r="C392" s="40"/>
      <c r="D392" s="40"/>
      <c r="Q392" s="9"/>
      <c r="S392" s="24"/>
      <c r="T392" s="9"/>
      <c r="Y392" s="137"/>
      <c r="AA392" s="115"/>
      <c r="AB392" s="115"/>
      <c r="AC392" s="147"/>
      <c r="AD392" s="115"/>
      <c r="AG392" s="115"/>
      <c r="AN392" s="115"/>
      <c r="AO392" s="115"/>
      <c r="AP392" s="115"/>
      <c r="AQ392" s="115"/>
      <c r="AR392" s="115"/>
      <c r="AS392" s="115"/>
      <c r="AT392" s="115"/>
      <c r="AU392" s="115"/>
    </row>
    <row r="393" spans="3:48" ht="12.95" customHeight="1">
      <c r="C393" s="40"/>
      <c r="D393" s="40"/>
      <c r="Q393" s="9"/>
      <c r="S393" s="24"/>
      <c r="T393" s="9"/>
      <c r="Y393" s="137"/>
      <c r="AA393" s="115"/>
      <c r="AB393" s="115"/>
      <c r="AC393" s="147"/>
      <c r="AD393" s="115"/>
      <c r="AG393" s="115"/>
      <c r="AN393" s="115"/>
      <c r="AO393" s="115"/>
      <c r="AP393" s="115"/>
      <c r="AQ393" s="115"/>
      <c r="AR393" s="115"/>
      <c r="AS393" s="115"/>
      <c r="AT393" s="115"/>
      <c r="AU393" s="115"/>
    </row>
    <row r="394" spans="3:48" ht="12.95" customHeight="1">
      <c r="C394" s="40"/>
      <c r="D394" s="40"/>
      <c r="Q394" s="9"/>
      <c r="S394" s="24"/>
      <c r="T394" s="9"/>
      <c r="Y394" s="137"/>
      <c r="AA394" s="115"/>
      <c r="AB394" s="115"/>
      <c r="AC394" s="147"/>
      <c r="AD394" s="115"/>
      <c r="AG394" s="115"/>
      <c r="AN394" s="115"/>
      <c r="AO394" s="115"/>
      <c r="AP394" s="115"/>
      <c r="AQ394" s="115"/>
      <c r="AR394" s="115"/>
      <c r="AS394" s="115"/>
      <c r="AT394" s="115"/>
      <c r="AU394" s="115"/>
    </row>
    <row r="395" spans="3:48" ht="12.95" customHeight="1">
      <c r="C395" s="40"/>
      <c r="D395" s="40"/>
      <c r="Q395" s="9"/>
      <c r="S395" s="24"/>
      <c r="T395" s="9"/>
      <c r="AA395" s="115"/>
      <c r="AB395" s="115"/>
      <c r="AC395" s="147"/>
      <c r="AD395" s="115"/>
      <c r="AF395" s="137"/>
      <c r="AG395" s="115"/>
      <c r="AN395" s="115"/>
      <c r="AO395" s="115"/>
      <c r="AP395" s="115"/>
      <c r="AQ395" s="115"/>
      <c r="AR395" s="115"/>
      <c r="AS395" s="115"/>
      <c r="AT395" s="115"/>
      <c r="AU395" s="115"/>
    </row>
    <row r="396" spans="3:48" ht="12.95" customHeight="1">
      <c r="C396" s="40"/>
      <c r="D396" s="40"/>
      <c r="Q396" s="9"/>
      <c r="S396" s="24"/>
      <c r="T396" s="9"/>
      <c r="AA396" s="115"/>
      <c r="AB396" s="115"/>
      <c r="AC396" s="115"/>
      <c r="AD396" s="115"/>
      <c r="AF396" s="137"/>
      <c r="AG396" s="115"/>
      <c r="AN396" s="115"/>
      <c r="AO396" s="115"/>
      <c r="AP396" s="115"/>
      <c r="AQ396" s="115"/>
      <c r="AR396" s="115"/>
      <c r="AS396" s="115"/>
      <c r="AT396" s="115"/>
      <c r="AU396" s="115"/>
    </row>
    <row r="397" spans="3:48" ht="12.95" customHeight="1">
      <c r="C397" s="40"/>
      <c r="D397" s="40"/>
      <c r="Q397" s="9"/>
      <c r="S397" s="24"/>
      <c r="T397" s="9"/>
      <c r="AA397" s="115"/>
      <c r="AB397" s="115"/>
      <c r="AC397" s="115"/>
      <c r="AD397" s="115"/>
      <c r="AF397" s="137"/>
      <c r="AG397" s="115"/>
      <c r="AN397" s="115"/>
      <c r="AO397" s="115"/>
      <c r="AP397" s="115"/>
      <c r="AQ397" s="115"/>
      <c r="AR397" s="115"/>
      <c r="AS397" s="115"/>
      <c r="AT397" s="115"/>
      <c r="AU397" s="115"/>
    </row>
    <row r="398" spans="3:48" ht="12.95" customHeight="1">
      <c r="C398" s="40"/>
      <c r="D398" s="40"/>
      <c r="Q398" s="9"/>
      <c r="S398" s="24"/>
      <c r="T398" s="9"/>
      <c r="AA398" s="115"/>
      <c r="AB398" s="115"/>
      <c r="AC398" s="115"/>
      <c r="AD398" s="115"/>
      <c r="AF398" s="137"/>
      <c r="AG398" s="115"/>
      <c r="AN398" s="115"/>
      <c r="AO398" s="115"/>
      <c r="AP398" s="115"/>
      <c r="AQ398" s="115"/>
      <c r="AR398" s="115"/>
      <c r="AS398" s="115"/>
      <c r="AT398" s="115"/>
      <c r="AU398" s="115"/>
    </row>
    <row r="399" spans="3:48" ht="12.95" customHeight="1">
      <c r="C399" s="40"/>
      <c r="D399" s="40"/>
      <c r="Q399" s="9"/>
      <c r="S399" s="24"/>
      <c r="T399" s="9"/>
      <c r="AA399" s="115"/>
      <c r="AB399" s="115"/>
      <c r="AC399" s="115"/>
      <c r="AD399" s="115"/>
      <c r="AF399" s="137"/>
      <c r="AG399" s="115"/>
      <c r="AN399" s="115"/>
      <c r="AO399" s="115"/>
      <c r="AP399" s="115"/>
      <c r="AQ399" s="115"/>
      <c r="AR399" s="115"/>
      <c r="AS399" s="115"/>
      <c r="AT399" s="115"/>
      <c r="AU399" s="115"/>
    </row>
    <row r="400" spans="3:48" ht="12.95" customHeight="1">
      <c r="C400" s="40"/>
      <c r="D400" s="40"/>
      <c r="Q400" s="9"/>
      <c r="S400" s="24"/>
      <c r="T400" s="9"/>
      <c r="AA400" s="115"/>
      <c r="AB400" s="115"/>
      <c r="AC400" s="115"/>
      <c r="AD400" s="115"/>
      <c r="AF400" s="137"/>
      <c r="AG400" s="115"/>
      <c r="AN400" s="115"/>
      <c r="AO400" s="115"/>
      <c r="AP400" s="115"/>
      <c r="AQ400" s="115"/>
      <c r="AR400" s="115"/>
      <c r="AS400" s="115"/>
      <c r="AT400" s="115"/>
      <c r="AU400" s="115"/>
    </row>
    <row r="401" spans="3:47" ht="12.95" customHeight="1">
      <c r="C401" s="40"/>
      <c r="D401" s="40"/>
      <c r="Q401" s="9"/>
      <c r="S401" s="24"/>
      <c r="T401" s="9"/>
      <c r="AA401" s="115"/>
      <c r="AB401" s="115"/>
      <c r="AC401" s="115"/>
      <c r="AD401" s="115"/>
      <c r="AF401" s="137"/>
      <c r="AG401" s="115"/>
      <c r="AN401" s="115"/>
      <c r="AO401" s="115"/>
      <c r="AP401" s="115"/>
      <c r="AQ401" s="115"/>
      <c r="AR401" s="115"/>
      <c r="AS401" s="115"/>
      <c r="AT401" s="115"/>
      <c r="AU401" s="115"/>
    </row>
    <row r="402" spans="3:47" ht="12.95" customHeight="1">
      <c r="C402" s="40"/>
      <c r="D402" s="40"/>
      <c r="Q402" s="9"/>
      <c r="S402" s="24"/>
      <c r="T402" s="9"/>
      <c r="AA402" s="115"/>
      <c r="AB402" s="115"/>
      <c r="AC402" s="115"/>
      <c r="AD402" s="115"/>
      <c r="AF402" s="137"/>
      <c r="AG402" s="115"/>
      <c r="AN402" s="115"/>
      <c r="AO402" s="115"/>
      <c r="AP402" s="115"/>
      <c r="AQ402" s="115"/>
      <c r="AR402" s="115"/>
      <c r="AS402" s="115"/>
      <c r="AT402" s="115"/>
      <c r="AU402" s="115"/>
    </row>
    <row r="403" spans="3:47" ht="12.95" customHeight="1">
      <c r="C403" s="40"/>
      <c r="D403" s="40"/>
      <c r="Q403" s="9"/>
      <c r="S403" s="24"/>
      <c r="T403" s="9"/>
      <c r="AA403" s="115"/>
      <c r="AB403" s="115"/>
      <c r="AC403" s="115"/>
      <c r="AD403" s="115"/>
      <c r="AF403" s="137"/>
      <c r="AG403" s="115"/>
      <c r="AN403" s="115"/>
      <c r="AO403" s="115"/>
      <c r="AP403" s="115"/>
      <c r="AQ403" s="115"/>
      <c r="AR403" s="115"/>
      <c r="AS403" s="115"/>
      <c r="AT403" s="115"/>
      <c r="AU403" s="115"/>
    </row>
    <row r="404" spans="3:47" ht="12.95" customHeight="1">
      <c r="C404" s="40"/>
      <c r="D404" s="40"/>
      <c r="Q404" s="9"/>
      <c r="S404" s="24"/>
      <c r="T404" s="9"/>
      <c r="AA404" s="115"/>
      <c r="AB404" s="115"/>
      <c r="AC404" s="115"/>
      <c r="AD404" s="115"/>
      <c r="AF404" s="137"/>
      <c r="AG404" s="115"/>
      <c r="AN404" s="115"/>
      <c r="AO404" s="115"/>
      <c r="AP404" s="115"/>
      <c r="AQ404" s="115"/>
      <c r="AR404" s="115"/>
      <c r="AS404" s="115"/>
      <c r="AT404" s="115"/>
      <c r="AU404" s="115"/>
    </row>
    <row r="405" spans="3:47" ht="12.95" customHeight="1">
      <c r="C405" s="40"/>
      <c r="D405" s="40"/>
      <c r="Q405" s="9"/>
      <c r="S405" s="24"/>
      <c r="T405" s="9"/>
      <c r="AA405" s="115"/>
      <c r="AB405" s="115"/>
      <c r="AC405" s="115"/>
      <c r="AD405" s="115"/>
      <c r="AF405" s="137"/>
      <c r="AG405" s="115"/>
      <c r="AN405" s="115"/>
      <c r="AO405" s="115"/>
      <c r="AP405" s="115"/>
      <c r="AQ405" s="115"/>
      <c r="AR405" s="115"/>
      <c r="AS405" s="115"/>
      <c r="AT405" s="115"/>
      <c r="AU405" s="115"/>
    </row>
    <row r="406" spans="3:47" ht="12.95" customHeight="1">
      <c r="C406" s="40"/>
      <c r="D406" s="40"/>
      <c r="Q406" s="9"/>
      <c r="S406" s="24"/>
      <c r="T406" s="9"/>
      <c r="AA406" s="115"/>
      <c r="AB406" s="115"/>
      <c r="AC406" s="115"/>
      <c r="AD406" s="115"/>
      <c r="AF406" s="137"/>
      <c r="AG406" s="115"/>
      <c r="AN406" s="115"/>
      <c r="AO406" s="115"/>
      <c r="AP406" s="115"/>
      <c r="AQ406" s="115"/>
      <c r="AR406" s="115"/>
      <c r="AS406" s="115"/>
      <c r="AT406" s="115"/>
      <c r="AU406" s="115"/>
    </row>
    <row r="407" spans="3:47" ht="12.95" customHeight="1">
      <c r="C407" s="40"/>
      <c r="D407" s="40"/>
      <c r="Q407" s="9"/>
      <c r="S407" s="24"/>
      <c r="T407" s="9"/>
      <c r="AA407" s="115"/>
      <c r="AB407" s="115"/>
      <c r="AC407" s="115"/>
      <c r="AD407" s="115"/>
      <c r="AF407" s="137"/>
      <c r="AG407" s="115"/>
      <c r="AN407" s="115"/>
      <c r="AO407" s="115"/>
      <c r="AP407" s="115"/>
      <c r="AQ407" s="115"/>
      <c r="AR407" s="115"/>
      <c r="AS407" s="115"/>
      <c r="AT407" s="115"/>
      <c r="AU407" s="115"/>
    </row>
    <row r="408" spans="3:47" ht="12.95" customHeight="1">
      <c r="C408" s="40"/>
      <c r="D408" s="40"/>
      <c r="Q408" s="9"/>
      <c r="S408" s="24"/>
      <c r="T408" s="9"/>
      <c r="AA408" s="115"/>
      <c r="AB408" s="115"/>
      <c r="AC408" s="115"/>
      <c r="AD408" s="115"/>
      <c r="AF408" s="137"/>
      <c r="AG408" s="115"/>
      <c r="AN408" s="115"/>
      <c r="AO408" s="115"/>
      <c r="AP408" s="115"/>
      <c r="AQ408" s="115"/>
      <c r="AR408" s="115"/>
      <c r="AS408" s="115"/>
      <c r="AT408" s="115"/>
      <c r="AU408" s="115"/>
    </row>
    <row r="409" spans="3:47" ht="12.95" customHeight="1">
      <c r="C409" s="40"/>
      <c r="D409" s="40"/>
      <c r="Q409" s="9"/>
      <c r="S409" s="24"/>
      <c r="T409" s="9"/>
      <c r="AA409" s="115"/>
      <c r="AB409" s="115"/>
      <c r="AC409" s="115"/>
      <c r="AD409" s="115"/>
      <c r="AF409" s="137"/>
      <c r="AG409" s="115"/>
      <c r="AN409" s="115"/>
      <c r="AO409" s="115"/>
      <c r="AP409" s="115"/>
      <c r="AQ409" s="115"/>
      <c r="AR409" s="115"/>
      <c r="AS409" s="115"/>
      <c r="AT409" s="115"/>
      <c r="AU409" s="115"/>
    </row>
    <row r="410" spans="3:47" ht="12.95" customHeight="1">
      <c r="C410" s="40"/>
      <c r="D410" s="40"/>
      <c r="Q410" s="9"/>
      <c r="S410" s="24"/>
      <c r="T410" s="9"/>
      <c r="AA410" s="115"/>
      <c r="AB410" s="115"/>
      <c r="AC410" s="115"/>
      <c r="AD410" s="115"/>
      <c r="AF410" s="137"/>
      <c r="AG410" s="115"/>
      <c r="AN410" s="115"/>
      <c r="AO410" s="115"/>
      <c r="AP410" s="115"/>
      <c r="AQ410" s="115"/>
      <c r="AR410" s="115"/>
      <c r="AS410" s="115"/>
      <c r="AT410" s="115"/>
      <c r="AU410" s="115"/>
    </row>
    <row r="411" spans="3:47" ht="12.95" customHeight="1">
      <c r="C411" s="40"/>
      <c r="D411" s="40"/>
      <c r="Q411" s="9"/>
      <c r="S411" s="24"/>
      <c r="T411" s="9"/>
      <c r="AA411" s="115"/>
      <c r="AB411" s="115"/>
      <c r="AC411" s="115"/>
      <c r="AD411" s="115"/>
      <c r="AF411" s="137"/>
      <c r="AG411" s="115"/>
      <c r="AN411" s="115"/>
      <c r="AO411" s="115"/>
      <c r="AP411" s="115"/>
      <c r="AQ411" s="115"/>
      <c r="AR411" s="115"/>
      <c r="AS411" s="115"/>
      <c r="AT411" s="115"/>
      <c r="AU411" s="115"/>
    </row>
    <row r="412" spans="3:47" ht="12.95" customHeight="1">
      <c r="C412" s="40"/>
      <c r="D412" s="40"/>
      <c r="Q412" s="9"/>
      <c r="S412" s="24"/>
      <c r="T412" s="9"/>
      <c r="AA412" s="115"/>
      <c r="AB412" s="115"/>
      <c r="AC412" s="115"/>
      <c r="AD412" s="115"/>
      <c r="AF412" s="137"/>
      <c r="AG412" s="115"/>
      <c r="AN412" s="115"/>
      <c r="AO412" s="115"/>
      <c r="AP412" s="115"/>
      <c r="AQ412" s="115"/>
      <c r="AR412" s="115"/>
      <c r="AS412" s="115"/>
      <c r="AT412" s="115"/>
      <c r="AU412" s="115"/>
    </row>
    <row r="413" spans="3:47" ht="12.95" customHeight="1">
      <c r="C413" s="40"/>
      <c r="D413" s="40"/>
      <c r="Q413" s="9"/>
      <c r="S413" s="24"/>
      <c r="T413" s="9"/>
      <c r="AA413" s="115"/>
      <c r="AB413" s="115"/>
      <c r="AC413" s="115"/>
      <c r="AD413" s="115"/>
      <c r="AF413" s="137"/>
      <c r="AG413" s="115"/>
      <c r="AN413" s="115"/>
      <c r="AO413" s="115"/>
      <c r="AP413" s="115"/>
      <c r="AQ413" s="115"/>
      <c r="AR413" s="115"/>
      <c r="AS413" s="115"/>
      <c r="AT413" s="115"/>
      <c r="AU413" s="115"/>
    </row>
    <row r="414" spans="3:47" ht="12.95" customHeight="1">
      <c r="C414" s="40"/>
      <c r="D414" s="40"/>
      <c r="Q414" s="9"/>
      <c r="S414" s="24"/>
      <c r="T414" s="9"/>
      <c r="AA414" s="115"/>
      <c r="AB414" s="115"/>
      <c r="AC414" s="115"/>
      <c r="AD414" s="115"/>
      <c r="AF414" s="137"/>
      <c r="AG414" s="115"/>
      <c r="AN414" s="115"/>
      <c r="AO414" s="115"/>
      <c r="AP414" s="115"/>
      <c r="AQ414" s="115"/>
      <c r="AR414" s="115"/>
      <c r="AS414" s="115"/>
      <c r="AT414" s="115"/>
      <c r="AU414" s="115"/>
    </row>
    <row r="415" spans="3:47" ht="12.95" customHeight="1">
      <c r="C415" s="40"/>
      <c r="D415" s="40"/>
      <c r="Q415" s="9"/>
      <c r="S415" s="24"/>
      <c r="T415" s="9"/>
      <c r="AA415" s="115"/>
      <c r="AB415" s="115"/>
      <c r="AC415" s="115"/>
      <c r="AD415" s="115"/>
      <c r="AF415" s="137"/>
      <c r="AG415" s="115"/>
      <c r="AN415" s="115"/>
      <c r="AO415" s="115"/>
      <c r="AP415" s="115"/>
      <c r="AQ415" s="115"/>
      <c r="AR415" s="115"/>
      <c r="AS415" s="115"/>
      <c r="AT415" s="115"/>
      <c r="AU415" s="115"/>
    </row>
    <row r="416" spans="3:47" ht="12.95" customHeight="1">
      <c r="C416" s="40"/>
      <c r="D416" s="40"/>
      <c r="Q416" s="9"/>
      <c r="S416" s="24"/>
      <c r="T416" s="9"/>
      <c r="AA416" s="115"/>
      <c r="AB416" s="115"/>
      <c r="AC416" s="115"/>
      <c r="AD416" s="115"/>
      <c r="AF416" s="137"/>
      <c r="AG416" s="115"/>
      <c r="AN416" s="115"/>
      <c r="AO416" s="115"/>
      <c r="AP416" s="115"/>
      <c r="AQ416" s="115"/>
      <c r="AR416" s="115"/>
      <c r="AS416" s="115"/>
      <c r="AT416" s="115"/>
      <c r="AU416" s="115"/>
    </row>
    <row r="417" spans="3:47" ht="12.95" customHeight="1">
      <c r="C417" s="40"/>
      <c r="D417" s="40"/>
      <c r="Q417" s="9"/>
      <c r="S417" s="24"/>
      <c r="T417" s="9"/>
      <c r="AA417" s="115"/>
      <c r="AB417" s="115"/>
      <c r="AC417" s="115"/>
      <c r="AD417" s="115"/>
      <c r="AF417" s="137"/>
      <c r="AG417" s="115"/>
      <c r="AN417" s="115"/>
      <c r="AO417" s="115"/>
      <c r="AP417" s="115"/>
      <c r="AQ417" s="115"/>
      <c r="AR417" s="115"/>
      <c r="AS417" s="115"/>
      <c r="AT417" s="115"/>
      <c r="AU417" s="115"/>
    </row>
    <row r="418" spans="3:47" ht="12.95" customHeight="1">
      <c r="C418" s="40"/>
      <c r="D418" s="40"/>
      <c r="Q418" s="9"/>
      <c r="S418" s="24"/>
      <c r="T418" s="9"/>
      <c r="AA418" s="115"/>
      <c r="AB418" s="115"/>
      <c r="AC418" s="115"/>
      <c r="AD418" s="115"/>
      <c r="AF418" s="137"/>
      <c r="AG418" s="115"/>
      <c r="AN418" s="115"/>
      <c r="AO418" s="115"/>
      <c r="AP418" s="115"/>
      <c r="AQ418" s="115"/>
      <c r="AR418" s="115"/>
      <c r="AS418" s="115"/>
      <c r="AT418" s="115"/>
      <c r="AU418" s="115"/>
    </row>
    <row r="419" spans="3:47" ht="12.95" customHeight="1">
      <c r="C419" s="40"/>
      <c r="D419" s="40"/>
      <c r="Q419" s="9"/>
      <c r="S419" s="24"/>
      <c r="T419" s="9"/>
      <c r="AA419" s="115"/>
      <c r="AB419" s="115"/>
      <c r="AC419" s="115"/>
      <c r="AD419" s="115"/>
      <c r="AF419" s="137"/>
      <c r="AG419" s="115"/>
      <c r="AN419" s="115"/>
      <c r="AO419" s="115"/>
      <c r="AP419" s="115"/>
      <c r="AQ419" s="115"/>
      <c r="AR419" s="115"/>
      <c r="AS419" s="115"/>
      <c r="AT419" s="115"/>
      <c r="AU419" s="115"/>
    </row>
    <row r="420" spans="3:47" ht="12.95" customHeight="1">
      <c r="C420" s="40"/>
      <c r="D420" s="40"/>
      <c r="Q420" s="9"/>
      <c r="S420" s="24"/>
      <c r="T420" s="9"/>
      <c r="AA420" s="115"/>
      <c r="AB420" s="115"/>
      <c r="AC420" s="115"/>
      <c r="AD420" s="115"/>
      <c r="AF420" s="137"/>
      <c r="AG420" s="115"/>
      <c r="AN420" s="115"/>
      <c r="AO420" s="115"/>
      <c r="AP420" s="115"/>
      <c r="AQ420" s="115"/>
      <c r="AR420" s="115"/>
      <c r="AS420" s="115"/>
      <c r="AT420" s="115"/>
      <c r="AU420" s="115"/>
    </row>
    <row r="421" spans="3:47" ht="12.95" customHeight="1">
      <c r="C421" s="40"/>
      <c r="D421" s="40"/>
      <c r="Q421" s="9"/>
      <c r="S421" s="24"/>
      <c r="T421" s="9"/>
      <c r="AA421" s="115"/>
      <c r="AB421" s="115"/>
      <c r="AC421" s="115"/>
      <c r="AD421" s="115"/>
      <c r="AF421" s="137"/>
      <c r="AG421" s="115"/>
      <c r="AN421" s="115"/>
      <c r="AO421" s="115"/>
      <c r="AP421" s="115"/>
      <c r="AQ421" s="115"/>
      <c r="AR421" s="115"/>
      <c r="AS421" s="115"/>
      <c r="AT421" s="115"/>
      <c r="AU421" s="115"/>
    </row>
    <row r="422" spans="3:47" ht="12.95" customHeight="1">
      <c r="C422" s="40"/>
      <c r="D422" s="40"/>
      <c r="Q422" s="9"/>
      <c r="S422" s="24"/>
      <c r="T422" s="9"/>
      <c r="AA422" s="115"/>
      <c r="AB422" s="115"/>
      <c r="AC422" s="115"/>
      <c r="AD422" s="115"/>
      <c r="AF422" s="137"/>
      <c r="AG422" s="115"/>
      <c r="AN422" s="115"/>
      <c r="AO422" s="115"/>
      <c r="AP422" s="115"/>
      <c r="AQ422" s="115"/>
      <c r="AR422" s="115"/>
      <c r="AS422" s="115"/>
      <c r="AT422" s="115"/>
      <c r="AU422" s="115"/>
    </row>
    <row r="423" spans="3:47" ht="12.95" customHeight="1">
      <c r="C423" s="40"/>
      <c r="D423" s="40"/>
      <c r="Q423" s="9"/>
      <c r="S423" s="24"/>
      <c r="T423" s="9"/>
      <c r="AA423" s="115"/>
      <c r="AB423" s="115"/>
      <c r="AC423" s="115"/>
      <c r="AD423" s="115"/>
      <c r="AF423" s="137"/>
      <c r="AG423" s="115"/>
      <c r="AN423" s="115"/>
      <c r="AO423" s="115"/>
      <c r="AP423" s="115"/>
      <c r="AQ423" s="115"/>
      <c r="AR423" s="115"/>
      <c r="AS423" s="115"/>
      <c r="AT423" s="115"/>
      <c r="AU423" s="115"/>
    </row>
    <row r="424" spans="3:47" ht="12.95" customHeight="1">
      <c r="C424" s="40"/>
      <c r="D424" s="40"/>
      <c r="Q424" s="9"/>
      <c r="S424" s="24"/>
      <c r="T424" s="9"/>
      <c r="AA424" s="115"/>
      <c r="AB424" s="115"/>
      <c r="AC424" s="115"/>
      <c r="AD424" s="115"/>
      <c r="AF424" s="137"/>
      <c r="AG424" s="115"/>
      <c r="AN424" s="115"/>
      <c r="AO424" s="115"/>
      <c r="AP424" s="115"/>
      <c r="AQ424" s="115"/>
      <c r="AR424" s="115"/>
      <c r="AS424" s="115"/>
      <c r="AT424" s="115"/>
      <c r="AU424" s="115"/>
    </row>
    <row r="425" spans="3:47" ht="12.95" customHeight="1">
      <c r="C425" s="40"/>
      <c r="D425" s="40"/>
      <c r="Q425" s="9"/>
      <c r="S425" s="24"/>
      <c r="T425" s="9"/>
      <c r="AA425" s="115"/>
      <c r="AB425" s="115"/>
      <c r="AC425" s="115"/>
      <c r="AD425" s="115"/>
      <c r="AF425" s="137"/>
      <c r="AG425" s="115"/>
      <c r="AN425" s="115"/>
      <c r="AO425" s="115"/>
      <c r="AP425" s="115"/>
      <c r="AQ425" s="115"/>
      <c r="AR425" s="115"/>
      <c r="AS425" s="115"/>
      <c r="AT425" s="115"/>
      <c r="AU425" s="115"/>
    </row>
    <row r="426" spans="3:47" ht="12.95" customHeight="1">
      <c r="C426" s="40"/>
      <c r="D426" s="40"/>
      <c r="Q426" s="9"/>
      <c r="S426" s="24"/>
      <c r="T426" s="9"/>
      <c r="AA426" s="115"/>
      <c r="AB426" s="115"/>
      <c r="AC426" s="115"/>
      <c r="AD426" s="115"/>
      <c r="AF426" s="137"/>
      <c r="AG426" s="115"/>
      <c r="AN426" s="115"/>
      <c r="AO426" s="115"/>
      <c r="AP426" s="115"/>
      <c r="AQ426" s="115"/>
      <c r="AR426" s="115"/>
      <c r="AS426" s="115"/>
      <c r="AT426" s="115"/>
      <c r="AU426" s="115"/>
    </row>
    <row r="427" spans="3:47" ht="12.95" customHeight="1">
      <c r="C427" s="40"/>
      <c r="D427" s="40"/>
      <c r="Q427" s="9"/>
      <c r="S427" s="24"/>
      <c r="T427" s="9"/>
      <c r="AA427" s="115"/>
      <c r="AB427" s="115"/>
      <c r="AC427" s="115"/>
      <c r="AD427" s="115"/>
      <c r="AF427" s="137"/>
      <c r="AG427" s="115"/>
      <c r="AN427" s="115"/>
      <c r="AO427" s="115"/>
      <c r="AP427" s="115"/>
      <c r="AQ427" s="115"/>
      <c r="AR427" s="115"/>
      <c r="AS427" s="115"/>
      <c r="AT427" s="115"/>
      <c r="AU427" s="115"/>
    </row>
    <row r="428" spans="3:47" ht="12.95" customHeight="1">
      <c r="C428" s="40"/>
      <c r="D428" s="40"/>
      <c r="Q428" s="9"/>
      <c r="S428" s="24"/>
      <c r="T428" s="9"/>
      <c r="AA428" s="115"/>
      <c r="AB428" s="115"/>
      <c r="AC428" s="115"/>
      <c r="AD428" s="115"/>
      <c r="AF428" s="137"/>
      <c r="AG428" s="115"/>
      <c r="AN428" s="115"/>
      <c r="AO428" s="115"/>
      <c r="AP428" s="115"/>
      <c r="AQ428" s="115"/>
      <c r="AR428" s="115"/>
      <c r="AS428" s="115"/>
      <c r="AT428" s="115"/>
      <c r="AU428" s="115"/>
    </row>
    <row r="429" spans="3:47" ht="12.95" customHeight="1">
      <c r="C429" s="40"/>
      <c r="D429" s="40"/>
      <c r="Q429" s="9"/>
      <c r="S429" s="24"/>
      <c r="T429" s="9"/>
      <c r="AA429" s="115"/>
      <c r="AB429" s="115"/>
      <c r="AC429" s="115"/>
      <c r="AD429" s="115"/>
      <c r="AF429" s="137"/>
      <c r="AG429" s="115"/>
      <c r="AN429" s="115"/>
      <c r="AO429" s="115"/>
      <c r="AP429" s="115"/>
      <c r="AQ429" s="115"/>
      <c r="AR429" s="115"/>
      <c r="AS429" s="115"/>
      <c r="AT429" s="115"/>
      <c r="AU429" s="115"/>
    </row>
    <row r="430" spans="3:47" ht="12.95" customHeight="1">
      <c r="C430" s="40"/>
      <c r="D430" s="40"/>
      <c r="Q430" s="9"/>
      <c r="S430" s="24"/>
      <c r="T430" s="9"/>
      <c r="AA430" s="115"/>
      <c r="AB430" s="115"/>
      <c r="AC430" s="115"/>
      <c r="AD430" s="115"/>
      <c r="AF430" s="137"/>
      <c r="AG430" s="115"/>
      <c r="AN430" s="115"/>
      <c r="AO430" s="115"/>
      <c r="AP430" s="115"/>
      <c r="AQ430" s="115"/>
      <c r="AR430" s="115"/>
      <c r="AS430" s="115"/>
      <c r="AT430" s="115"/>
      <c r="AU430" s="115"/>
    </row>
    <row r="431" spans="3:47" ht="12.95" customHeight="1">
      <c r="C431" s="40"/>
      <c r="D431" s="40"/>
      <c r="Q431" s="9"/>
      <c r="S431" s="24"/>
      <c r="T431" s="9"/>
      <c r="AA431" s="115"/>
      <c r="AB431" s="115"/>
      <c r="AC431" s="115"/>
      <c r="AD431" s="115"/>
      <c r="AF431" s="137"/>
      <c r="AG431" s="115"/>
      <c r="AN431" s="115"/>
      <c r="AO431" s="115"/>
      <c r="AP431" s="115"/>
      <c r="AQ431" s="115"/>
      <c r="AR431" s="115"/>
      <c r="AS431" s="115"/>
      <c r="AT431" s="115"/>
      <c r="AU431" s="115"/>
    </row>
    <row r="432" spans="3:47" ht="12.95" customHeight="1">
      <c r="C432" s="40"/>
      <c r="D432" s="40"/>
      <c r="Q432" s="9"/>
      <c r="S432" s="24"/>
      <c r="T432" s="9"/>
      <c r="AA432" s="115"/>
      <c r="AB432" s="115"/>
      <c r="AC432" s="115"/>
      <c r="AD432" s="115"/>
      <c r="AF432" s="137"/>
      <c r="AG432" s="115"/>
      <c r="AN432" s="115"/>
      <c r="AO432" s="115"/>
      <c r="AP432" s="115"/>
      <c r="AQ432" s="115"/>
      <c r="AR432" s="115"/>
      <c r="AS432" s="115"/>
      <c r="AT432" s="115"/>
      <c r="AU432" s="115"/>
    </row>
    <row r="433" spans="3:47" ht="12.95" customHeight="1">
      <c r="C433" s="40"/>
      <c r="D433" s="40"/>
      <c r="Q433" s="9"/>
      <c r="S433" s="24"/>
      <c r="T433" s="9"/>
      <c r="AA433" s="115"/>
      <c r="AB433" s="115"/>
      <c r="AC433" s="115"/>
      <c r="AD433" s="115"/>
      <c r="AF433" s="137"/>
      <c r="AG433" s="115"/>
      <c r="AN433" s="115"/>
      <c r="AO433" s="115"/>
      <c r="AP433" s="115"/>
      <c r="AQ433" s="115"/>
      <c r="AR433" s="115"/>
      <c r="AS433" s="115"/>
      <c r="AT433" s="115"/>
      <c r="AU433" s="115"/>
    </row>
    <row r="434" spans="3:47" ht="12.95" customHeight="1">
      <c r="C434" s="40"/>
      <c r="D434" s="40"/>
      <c r="Q434" s="9"/>
      <c r="S434" s="24"/>
      <c r="T434" s="9"/>
      <c r="AA434" s="115"/>
      <c r="AB434" s="115"/>
      <c r="AC434" s="115"/>
      <c r="AD434" s="115"/>
      <c r="AF434" s="137"/>
      <c r="AG434" s="115"/>
      <c r="AN434" s="115"/>
      <c r="AO434" s="115"/>
      <c r="AP434" s="115"/>
      <c r="AQ434" s="115"/>
      <c r="AR434" s="115"/>
      <c r="AS434" s="115"/>
      <c r="AT434" s="115"/>
      <c r="AU434" s="115"/>
    </row>
    <row r="435" spans="3:47" ht="12.95" customHeight="1">
      <c r="C435" s="40"/>
      <c r="D435" s="40"/>
      <c r="Q435" s="9"/>
      <c r="S435" s="24"/>
      <c r="T435" s="9"/>
      <c r="AA435" s="115"/>
      <c r="AB435" s="115"/>
      <c r="AC435" s="115"/>
      <c r="AD435" s="115"/>
      <c r="AF435" s="137"/>
      <c r="AG435" s="115"/>
      <c r="AN435" s="115"/>
      <c r="AO435" s="115"/>
      <c r="AP435" s="115"/>
      <c r="AQ435" s="115"/>
      <c r="AR435" s="115"/>
      <c r="AS435" s="115"/>
      <c r="AT435" s="115"/>
      <c r="AU435" s="115"/>
    </row>
    <row r="436" spans="3:47" ht="12.95" customHeight="1">
      <c r="C436" s="40"/>
      <c r="D436" s="40"/>
      <c r="Q436" s="9"/>
      <c r="S436" s="24"/>
      <c r="T436" s="9"/>
      <c r="AA436" s="115"/>
      <c r="AB436" s="115"/>
      <c r="AC436" s="115"/>
      <c r="AD436" s="115"/>
      <c r="AF436" s="137"/>
      <c r="AG436" s="115"/>
      <c r="AN436" s="115"/>
      <c r="AO436" s="115"/>
      <c r="AP436" s="115"/>
      <c r="AQ436" s="115"/>
      <c r="AR436" s="115"/>
      <c r="AS436" s="115"/>
      <c r="AT436" s="115"/>
      <c r="AU436" s="115"/>
    </row>
    <row r="437" spans="3:47" ht="12.95" customHeight="1">
      <c r="C437" s="40"/>
      <c r="D437" s="40"/>
      <c r="Q437" s="9"/>
      <c r="S437" s="24"/>
      <c r="T437" s="9"/>
      <c r="AA437" s="115"/>
      <c r="AB437" s="115"/>
      <c r="AC437" s="115"/>
      <c r="AD437" s="115"/>
      <c r="AF437" s="137"/>
      <c r="AG437" s="115"/>
      <c r="AN437" s="115"/>
      <c r="AO437" s="115"/>
      <c r="AP437" s="115"/>
      <c r="AQ437" s="115"/>
      <c r="AR437" s="115"/>
      <c r="AS437" s="115"/>
      <c r="AT437" s="115"/>
      <c r="AU437" s="115"/>
    </row>
    <row r="438" spans="3:47" ht="12.95" customHeight="1">
      <c r="C438" s="40"/>
      <c r="D438" s="40"/>
      <c r="Q438" s="9"/>
      <c r="S438" s="24"/>
      <c r="T438" s="9"/>
      <c r="AA438" s="115"/>
      <c r="AB438" s="115"/>
      <c r="AC438" s="115"/>
      <c r="AD438" s="115"/>
      <c r="AF438" s="137"/>
      <c r="AG438" s="115"/>
      <c r="AN438" s="115"/>
      <c r="AO438" s="115"/>
      <c r="AP438" s="115"/>
      <c r="AQ438" s="115"/>
      <c r="AR438" s="115"/>
      <c r="AS438" s="115"/>
      <c r="AT438" s="115"/>
      <c r="AU438" s="115"/>
    </row>
    <row r="439" spans="3:47" ht="12.95" customHeight="1">
      <c r="C439" s="40"/>
      <c r="D439" s="40"/>
      <c r="Q439" s="9"/>
      <c r="S439" s="24"/>
      <c r="T439" s="9"/>
      <c r="AA439" s="115"/>
      <c r="AB439" s="115"/>
      <c r="AC439" s="115"/>
      <c r="AD439" s="115"/>
      <c r="AF439" s="137"/>
      <c r="AG439" s="115"/>
      <c r="AN439" s="115"/>
      <c r="AO439" s="115"/>
      <c r="AP439" s="115"/>
      <c r="AQ439" s="115"/>
      <c r="AR439" s="115"/>
      <c r="AS439" s="115"/>
      <c r="AT439" s="115"/>
      <c r="AU439" s="115"/>
    </row>
    <row r="440" spans="3:47" ht="12.95" customHeight="1">
      <c r="C440" s="40"/>
      <c r="D440" s="40"/>
      <c r="Q440" s="9"/>
      <c r="S440" s="24"/>
      <c r="T440" s="9"/>
      <c r="AA440" s="115"/>
      <c r="AB440" s="115"/>
      <c r="AC440" s="115"/>
      <c r="AD440" s="115"/>
      <c r="AF440" s="137"/>
      <c r="AG440" s="115"/>
      <c r="AN440" s="115"/>
      <c r="AO440" s="115"/>
      <c r="AP440" s="115"/>
      <c r="AQ440" s="115"/>
      <c r="AR440" s="115"/>
      <c r="AS440" s="115"/>
      <c r="AT440" s="115"/>
      <c r="AU440" s="115"/>
    </row>
    <row r="441" spans="3:47" ht="12.95" customHeight="1">
      <c r="C441" s="40"/>
      <c r="D441" s="40"/>
      <c r="Q441" s="9"/>
      <c r="S441" s="24"/>
      <c r="T441" s="9"/>
      <c r="AA441" s="115"/>
      <c r="AB441" s="115"/>
      <c r="AC441" s="115"/>
      <c r="AD441" s="115"/>
      <c r="AF441" s="137"/>
      <c r="AG441" s="115"/>
      <c r="AN441" s="115"/>
      <c r="AO441" s="115"/>
      <c r="AP441" s="115"/>
      <c r="AQ441" s="115"/>
      <c r="AR441" s="115"/>
      <c r="AS441" s="115"/>
      <c r="AT441" s="115"/>
      <c r="AU441" s="115"/>
    </row>
    <row r="442" spans="3:47" ht="12.95" customHeight="1">
      <c r="C442" s="40"/>
      <c r="D442" s="40"/>
      <c r="Q442" s="9"/>
      <c r="S442" s="24"/>
      <c r="T442" s="9"/>
      <c r="AA442" s="115"/>
      <c r="AB442" s="115"/>
      <c r="AC442" s="115"/>
      <c r="AD442" s="115"/>
      <c r="AF442" s="137"/>
      <c r="AG442" s="115"/>
      <c r="AN442" s="115"/>
      <c r="AO442" s="115"/>
      <c r="AP442" s="115"/>
      <c r="AQ442" s="115"/>
      <c r="AR442" s="115"/>
      <c r="AS442" s="115"/>
      <c r="AT442" s="115"/>
      <c r="AU442" s="115"/>
    </row>
    <row r="443" spans="3:47" ht="12.95" customHeight="1">
      <c r="C443" s="40"/>
      <c r="D443" s="40"/>
      <c r="Q443" s="9"/>
      <c r="S443" s="24"/>
      <c r="T443" s="9"/>
      <c r="AA443" s="115"/>
      <c r="AB443" s="115"/>
      <c r="AC443" s="115"/>
      <c r="AD443" s="115"/>
      <c r="AF443" s="137"/>
      <c r="AG443" s="115"/>
      <c r="AN443" s="115"/>
      <c r="AO443" s="115"/>
      <c r="AP443" s="115"/>
      <c r="AQ443" s="115"/>
      <c r="AR443" s="115"/>
      <c r="AS443" s="115"/>
      <c r="AT443" s="115"/>
      <c r="AU443" s="115"/>
    </row>
    <row r="444" spans="3:47" ht="12.95" customHeight="1">
      <c r="C444" s="40"/>
      <c r="D444" s="40"/>
      <c r="Q444" s="9"/>
      <c r="S444" s="24"/>
      <c r="T444" s="9"/>
      <c r="AA444" s="115"/>
      <c r="AB444" s="115"/>
      <c r="AC444" s="115"/>
      <c r="AD444" s="115"/>
      <c r="AF444" s="137"/>
      <c r="AG444" s="115"/>
      <c r="AN444" s="115"/>
      <c r="AO444" s="115"/>
      <c r="AP444" s="115"/>
      <c r="AQ444" s="115"/>
      <c r="AR444" s="115"/>
      <c r="AS444" s="115"/>
      <c r="AT444" s="115"/>
      <c r="AU444" s="115"/>
    </row>
    <row r="445" spans="3:47" ht="12.95" customHeight="1">
      <c r="C445" s="40"/>
      <c r="D445" s="40"/>
      <c r="Q445" s="9"/>
      <c r="S445" s="24"/>
      <c r="T445" s="9"/>
      <c r="AA445" s="115"/>
      <c r="AB445" s="115"/>
      <c r="AC445" s="115"/>
      <c r="AD445" s="115"/>
      <c r="AF445" s="137"/>
      <c r="AG445" s="115"/>
      <c r="AN445" s="115"/>
      <c r="AO445" s="115"/>
      <c r="AP445" s="115"/>
      <c r="AQ445" s="115"/>
      <c r="AR445" s="115"/>
      <c r="AS445" s="115"/>
      <c r="AT445" s="115"/>
      <c r="AU445" s="115"/>
    </row>
    <row r="446" spans="3:47" ht="12.95" customHeight="1">
      <c r="C446" s="40"/>
      <c r="D446" s="40"/>
      <c r="Q446" s="9"/>
      <c r="S446" s="24"/>
      <c r="T446" s="9"/>
      <c r="AA446" s="115"/>
      <c r="AB446" s="115"/>
      <c r="AC446" s="115"/>
      <c r="AD446" s="115"/>
      <c r="AF446" s="137"/>
      <c r="AG446" s="115"/>
      <c r="AN446" s="115"/>
      <c r="AO446" s="115"/>
      <c r="AP446" s="115"/>
      <c r="AQ446" s="115"/>
      <c r="AR446" s="115"/>
      <c r="AS446" s="115"/>
      <c r="AT446" s="115"/>
      <c r="AU446" s="115"/>
    </row>
    <row r="447" spans="3:47" ht="12.95" customHeight="1">
      <c r="C447" s="40"/>
      <c r="D447" s="40"/>
      <c r="Q447" s="9"/>
      <c r="S447" s="24"/>
      <c r="T447" s="9"/>
      <c r="AA447" s="115"/>
      <c r="AB447" s="115"/>
      <c r="AC447" s="115"/>
      <c r="AD447" s="115"/>
      <c r="AF447" s="137"/>
      <c r="AG447" s="115"/>
      <c r="AN447" s="115"/>
      <c r="AO447" s="115"/>
      <c r="AP447" s="115"/>
      <c r="AQ447" s="115"/>
      <c r="AR447" s="115"/>
      <c r="AS447" s="115"/>
      <c r="AT447" s="115"/>
      <c r="AU447" s="115"/>
    </row>
    <row r="448" spans="3:47" ht="12.95" customHeight="1">
      <c r="C448" s="40"/>
      <c r="D448" s="40"/>
      <c r="Q448" s="9"/>
      <c r="S448" s="24"/>
      <c r="T448" s="9"/>
      <c r="AA448" s="115"/>
      <c r="AB448" s="115"/>
      <c r="AC448" s="115"/>
      <c r="AD448" s="115"/>
      <c r="AF448" s="137"/>
      <c r="AG448" s="115"/>
      <c r="AN448" s="115"/>
      <c r="AO448" s="115"/>
      <c r="AP448" s="115"/>
      <c r="AQ448" s="115"/>
      <c r="AR448" s="115"/>
      <c r="AS448" s="115"/>
      <c r="AT448" s="115"/>
      <c r="AU448" s="115"/>
    </row>
    <row r="449" spans="3:47" ht="12.95" customHeight="1">
      <c r="C449" s="40"/>
      <c r="D449" s="40"/>
      <c r="Q449" s="9"/>
      <c r="S449" s="24"/>
      <c r="T449" s="9"/>
      <c r="AA449" s="115"/>
      <c r="AB449" s="115"/>
      <c r="AC449" s="115"/>
      <c r="AD449" s="115"/>
      <c r="AF449" s="137"/>
      <c r="AG449" s="115"/>
      <c r="AN449" s="115"/>
      <c r="AO449" s="115"/>
      <c r="AP449" s="115"/>
      <c r="AQ449" s="115"/>
      <c r="AR449" s="115"/>
      <c r="AS449" s="115"/>
      <c r="AT449" s="115"/>
      <c r="AU449" s="115"/>
    </row>
    <row r="450" spans="3:47" ht="12.95" customHeight="1">
      <c r="C450" s="40"/>
      <c r="D450" s="40"/>
      <c r="Q450" s="9"/>
      <c r="S450" s="24"/>
      <c r="T450" s="9"/>
      <c r="AA450" s="115"/>
      <c r="AB450" s="115"/>
      <c r="AC450" s="115"/>
      <c r="AD450" s="115"/>
      <c r="AF450" s="137"/>
      <c r="AG450" s="115"/>
      <c r="AN450" s="115"/>
      <c r="AO450" s="115"/>
      <c r="AP450" s="115"/>
      <c r="AQ450" s="115"/>
      <c r="AR450" s="115"/>
      <c r="AS450" s="115"/>
      <c r="AT450" s="115"/>
      <c r="AU450" s="115"/>
    </row>
    <row r="451" spans="3:47" ht="12.95" customHeight="1">
      <c r="C451" s="40"/>
      <c r="D451" s="40"/>
      <c r="Q451" s="9"/>
      <c r="S451" s="24"/>
      <c r="T451" s="9"/>
      <c r="AA451" s="115"/>
      <c r="AB451" s="115"/>
      <c r="AC451" s="115"/>
      <c r="AD451" s="115"/>
      <c r="AF451" s="137"/>
      <c r="AG451" s="115"/>
      <c r="AN451" s="115"/>
      <c r="AO451" s="115"/>
      <c r="AP451" s="115"/>
      <c r="AQ451" s="115"/>
      <c r="AR451" s="115"/>
      <c r="AS451" s="115"/>
      <c r="AT451" s="115"/>
      <c r="AU451" s="115"/>
    </row>
    <row r="452" spans="3:47" ht="12.95" customHeight="1">
      <c r="C452" s="40"/>
      <c r="D452" s="40"/>
      <c r="Q452" s="9"/>
      <c r="S452" s="24"/>
      <c r="T452" s="9"/>
      <c r="AA452" s="115"/>
      <c r="AB452" s="115"/>
      <c r="AC452" s="115"/>
      <c r="AD452" s="115"/>
      <c r="AF452" s="137"/>
      <c r="AG452" s="115"/>
      <c r="AN452" s="115"/>
      <c r="AO452" s="115"/>
      <c r="AP452" s="115"/>
      <c r="AQ452" s="115"/>
      <c r="AR452" s="115"/>
      <c r="AS452" s="115"/>
      <c r="AT452" s="115"/>
      <c r="AU452" s="115"/>
    </row>
    <row r="453" spans="3:47" ht="12.95" customHeight="1">
      <c r="C453" s="40"/>
      <c r="D453" s="40"/>
      <c r="Q453" s="9"/>
      <c r="S453" s="24"/>
      <c r="T453" s="9"/>
      <c r="AA453" s="115"/>
      <c r="AB453" s="115"/>
      <c r="AC453" s="115"/>
      <c r="AD453" s="115"/>
      <c r="AF453" s="137"/>
      <c r="AG453" s="115"/>
      <c r="AN453" s="115"/>
      <c r="AO453" s="115"/>
      <c r="AP453" s="115"/>
      <c r="AQ453" s="115"/>
      <c r="AR453" s="115"/>
      <c r="AS453" s="115"/>
      <c r="AT453" s="115"/>
      <c r="AU453" s="115"/>
    </row>
    <row r="454" spans="3:47" ht="12.95" customHeight="1">
      <c r="C454" s="40"/>
      <c r="D454" s="40"/>
      <c r="Q454" s="9"/>
      <c r="S454" s="24"/>
      <c r="T454" s="9"/>
      <c r="AA454" s="115"/>
      <c r="AB454" s="115"/>
      <c r="AC454" s="115"/>
      <c r="AD454" s="115"/>
      <c r="AF454" s="137"/>
      <c r="AG454" s="115"/>
      <c r="AN454" s="115"/>
      <c r="AO454" s="115"/>
      <c r="AP454" s="115"/>
      <c r="AQ454" s="115"/>
      <c r="AR454" s="115"/>
      <c r="AS454" s="115"/>
      <c r="AT454" s="115"/>
      <c r="AU454" s="115"/>
    </row>
    <row r="455" spans="3:47" ht="12.95" customHeight="1">
      <c r="C455" s="40"/>
      <c r="D455" s="40"/>
      <c r="Q455" s="9"/>
      <c r="S455" s="24"/>
      <c r="T455" s="9"/>
      <c r="AA455" s="115"/>
      <c r="AB455" s="115"/>
      <c r="AC455" s="115"/>
      <c r="AD455" s="115"/>
      <c r="AF455" s="137"/>
      <c r="AG455" s="115"/>
      <c r="AN455" s="115"/>
      <c r="AO455" s="115"/>
      <c r="AP455" s="115"/>
      <c r="AQ455" s="115"/>
      <c r="AR455" s="115"/>
      <c r="AS455" s="115"/>
      <c r="AT455" s="115"/>
      <c r="AU455" s="115"/>
    </row>
    <row r="456" spans="3:47" ht="12.95" customHeight="1">
      <c r="C456" s="40"/>
      <c r="D456" s="40"/>
      <c r="Q456" s="9"/>
      <c r="S456" s="24"/>
      <c r="T456" s="9"/>
      <c r="AA456" s="115"/>
      <c r="AB456" s="115"/>
      <c r="AC456" s="115"/>
      <c r="AD456" s="115"/>
      <c r="AF456" s="137"/>
      <c r="AG456" s="115"/>
      <c r="AN456" s="115"/>
      <c r="AO456" s="115"/>
      <c r="AP456" s="115"/>
      <c r="AQ456" s="115"/>
      <c r="AR456" s="115"/>
      <c r="AS456" s="115"/>
      <c r="AT456" s="115"/>
      <c r="AU456" s="115"/>
    </row>
    <row r="457" spans="3:47" ht="12.95" customHeight="1">
      <c r="C457" s="40"/>
      <c r="D457" s="40"/>
      <c r="Q457" s="9"/>
      <c r="S457" s="24"/>
      <c r="T457" s="9"/>
      <c r="AA457" s="115"/>
      <c r="AB457" s="115"/>
      <c r="AC457" s="115"/>
      <c r="AD457" s="115"/>
      <c r="AF457" s="137"/>
      <c r="AG457" s="115"/>
      <c r="AN457" s="115"/>
      <c r="AO457" s="115"/>
      <c r="AP457" s="115"/>
      <c r="AQ457" s="115"/>
      <c r="AR457" s="115"/>
      <c r="AS457" s="115"/>
      <c r="AT457" s="115"/>
      <c r="AU457" s="115"/>
    </row>
    <row r="458" spans="3:47" ht="12.95" customHeight="1">
      <c r="C458" s="40"/>
      <c r="D458" s="40"/>
      <c r="Q458" s="9"/>
      <c r="S458" s="24"/>
      <c r="T458" s="9"/>
      <c r="AA458" s="115"/>
      <c r="AB458" s="115"/>
      <c r="AC458" s="115"/>
      <c r="AD458" s="115"/>
      <c r="AF458" s="137"/>
      <c r="AG458" s="115"/>
      <c r="AN458" s="115"/>
      <c r="AO458" s="115"/>
      <c r="AP458" s="115"/>
      <c r="AQ458" s="115"/>
      <c r="AR458" s="115"/>
      <c r="AS458" s="115"/>
      <c r="AT458" s="115"/>
      <c r="AU458" s="115"/>
    </row>
    <row r="459" spans="3:47" ht="12.95" customHeight="1">
      <c r="C459" s="40"/>
      <c r="D459" s="40"/>
      <c r="Q459" s="9"/>
      <c r="S459" s="24"/>
      <c r="T459" s="9"/>
      <c r="AA459" s="115"/>
      <c r="AB459" s="115"/>
      <c r="AC459" s="115"/>
      <c r="AD459" s="115"/>
      <c r="AF459" s="137"/>
      <c r="AG459" s="115"/>
      <c r="AN459" s="115"/>
      <c r="AO459" s="115"/>
      <c r="AP459" s="115"/>
      <c r="AQ459" s="115"/>
      <c r="AR459" s="115"/>
      <c r="AS459" s="115"/>
      <c r="AT459" s="115"/>
      <c r="AU459" s="115"/>
    </row>
    <row r="460" spans="3:47" ht="12.95" customHeight="1">
      <c r="C460" s="40"/>
      <c r="D460" s="40"/>
      <c r="Q460" s="9"/>
      <c r="S460" s="24"/>
      <c r="T460" s="9"/>
      <c r="AA460" s="115"/>
      <c r="AB460" s="115"/>
      <c r="AC460" s="115"/>
      <c r="AD460" s="115"/>
      <c r="AF460" s="137"/>
      <c r="AG460" s="115"/>
      <c r="AN460" s="115"/>
      <c r="AO460" s="115"/>
      <c r="AP460" s="115"/>
      <c r="AQ460" s="115"/>
      <c r="AR460" s="115"/>
      <c r="AS460" s="115"/>
      <c r="AT460" s="115"/>
      <c r="AU460" s="115"/>
    </row>
    <row r="461" spans="3:47" ht="12.95" customHeight="1">
      <c r="C461" s="40"/>
      <c r="D461" s="40"/>
      <c r="Q461" s="9"/>
      <c r="S461" s="24"/>
      <c r="AA461" s="115"/>
      <c r="AB461" s="115"/>
      <c r="AC461" s="115"/>
      <c r="AD461" s="115"/>
      <c r="AF461" s="137"/>
      <c r="AG461" s="115"/>
      <c r="AN461" s="115"/>
      <c r="AO461" s="115"/>
      <c r="AP461" s="115"/>
      <c r="AQ461" s="115"/>
      <c r="AR461" s="115"/>
      <c r="AS461" s="115"/>
      <c r="AT461" s="115"/>
      <c r="AU461" s="115"/>
    </row>
    <row r="462" spans="3:47" ht="12.95" customHeight="1">
      <c r="C462" s="40"/>
      <c r="D462" s="40"/>
      <c r="Q462" s="9"/>
      <c r="S462" s="24"/>
      <c r="AA462" s="115"/>
      <c r="AB462" s="115"/>
      <c r="AC462" s="115"/>
      <c r="AD462" s="115"/>
      <c r="AF462" s="137"/>
      <c r="AG462" s="115"/>
      <c r="AN462" s="115"/>
      <c r="AO462" s="115"/>
      <c r="AP462" s="115"/>
      <c r="AQ462" s="115"/>
      <c r="AR462" s="115"/>
      <c r="AS462" s="115"/>
      <c r="AT462" s="115"/>
      <c r="AU462" s="115"/>
    </row>
    <row r="463" spans="3:47" ht="12.95" customHeight="1">
      <c r="C463" s="40"/>
      <c r="D463" s="40"/>
      <c r="Q463" s="9"/>
      <c r="S463" s="24"/>
      <c r="AA463" s="115"/>
      <c r="AB463" s="115"/>
      <c r="AC463" s="115"/>
      <c r="AD463" s="115"/>
      <c r="AF463" s="137"/>
      <c r="AG463" s="115"/>
      <c r="AN463" s="115"/>
      <c r="AO463" s="115"/>
      <c r="AP463" s="115"/>
      <c r="AQ463" s="115"/>
      <c r="AR463" s="115"/>
      <c r="AS463" s="115"/>
      <c r="AT463" s="115"/>
      <c r="AU463" s="115"/>
    </row>
    <row r="464" spans="3:47" ht="12.95" customHeight="1">
      <c r="C464" s="40"/>
      <c r="D464" s="40"/>
      <c r="Q464" s="9"/>
      <c r="S464" s="24"/>
      <c r="AA464" s="115"/>
      <c r="AB464" s="115"/>
      <c r="AC464" s="115"/>
      <c r="AD464" s="115"/>
      <c r="AE464" s="115"/>
      <c r="AF464" s="137"/>
      <c r="AG464" s="138"/>
      <c r="AN464" s="115"/>
      <c r="AO464" s="115"/>
      <c r="AP464" s="115"/>
      <c r="AQ464" s="115"/>
      <c r="AR464" s="115"/>
      <c r="AS464" s="115"/>
      <c r="AT464" s="115"/>
      <c r="AU464" s="115"/>
    </row>
    <row r="465" spans="3:47" ht="12.95" customHeight="1">
      <c r="C465" s="40"/>
      <c r="D465" s="40"/>
      <c r="Q465" s="9"/>
      <c r="S465" s="24"/>
      <c r="AA465" s="115"/>
      <c r="AB465" s="115"/>
      <c r="AC465" s="115"/>
      <c r="AD465" s="115"/>
      <c r="AE465" s="115"/>
      <c r="AF465" s="137"/>
      <c r="AG465" s="138"/>
      <c r="AN465" s="115"/>
      <c r="AO465" s="115"/>
      <c r="AP465" s="115"/>
      <c r="AQ465" s="115"/>
      <c r="AR465" s="115"/>
      <c r="AS465" s="115"/>
      <c r="AT465" s="115"/>
      <c r="AU465" s="115"/>
    </row>
    <row r="466" spans="3:47" ht="12.95" customHeight="1">
      <c r="C466" s="40"/>
      <c r="D466" s="40"/>
      <c r="Q466" s="9"/>
      <c r="S466" s="24"/>
      <c r="AA466" s="115"/>
      <c r="AB466" s="115"/>
      <c r="AC466" s="115"/>
      <c r="AD466" s="115"/>
      <c r="AE466" s="115"/>
      <c r="AF466" s="137"/>
      <c r="AG466" s="138"/>
      <c r="AN466" s="115"/>
      <c r="AO466" s="115"/>
      <c r="AP466" s="115"/>
      <c r="AQ466" s="115"/>
      <c r="AR466" s="115"/>
      <c r="AS466" s="115"/>
      <c r="AT466" s="115"/>
      <c r="AU466" s="115"/>
    </row>
    <row r="467" spans="3:47" ht="12.95" customHeight="1">
      <c r="C467" s="40"/>
      <c r="D467" s="40"/>
      <c r="Q467" s="9"/>
      <c r="S467" s="24"/>
      <c r="AA467" s="115"/>
      <c r="AB467" s="115"/>
      <c r="AC467" s="115"/>
      <c r="AD467" s="115"/>
      <c r="AE467" s="115"/>
      <c r="AF467" s="137"/>
      <c r="AG467" s="138"/>
      <c r="AN467" s="115"/>
      <c r="AO467" s="115"/>
      <c r="AP467" s="115"/>
      <c r="AQ467" s="115"/>
      <c r="AR467" s="115"/>
      <c r="AS467" s="115"/>
      <c r="AT467" s="115"/>
      <c r="AU467" s="115"/>
    </row>
    <row r="468" spans="3:47" ht="12.95" customHeight="1">
      <c r="C468" s="40"/>
      <c r="D468" s="40"/>
      <c r="Q468" s="9"/>
      <c r="S468" s="24"/>
      <c r="AA468" s="115"/>
      <c r="AB468" s="115"/>
      <c r="AC468" s="115"/>
      <c r="AD468" s="115"/>
      <c r="AE468" s="115"/>
      <c r="AF468" s="137"/>
      <c r="AG468" s="138"/>
      <c r="AN468" s="115"/>
      <c r="AO468" s="115"/>
      <c r="AP468" s="115"/>
      <c r="AQ468" s="115"/>
      <c r="AR468" s="115"/>
      <c r="AS468" s="115"/>
      <c r="AT468" s="115"/>
      <c r="AU468" s="115"/>
    </row>
    <row r="469" spans="3:47" ht="12.95" customHeight="1">
      <c r="C469" s="40"/>
      <c r="D469" s="40"/>
      <c r="Q469" s="9"/>
      <c r="S469" s="24"/>
      <c r="AA469" s="115"/>
      <c r="AB469" s="115"/>
      <c r="AC469" s="115"/>
      <c r="AD469" s="115"/>
      <c r="AE469" s="115"/>
      <c r="AF469" s="137"/>
      <c r="AG469" s="138"/>
      <c r="AN469" s="115"/>
      <c r="AO469" s="115"/>
      <c r="AP469" s="115"/>
      <c r="AQ469" s="115"/>
      <c r="AR469" s="115"/>
      <c r="AS469" s="115"/>
      <c r="AT469" s="115"/>
      <c r="AU469" s="115"/>
    </row>
    <row r="470" spans="3:47" ht="12.95" customHeight="1">
      <c r="C470" s="40"/>
      <c r="D470" s="40"/>
      <c r="Q470" s="9"/>
      <c r="S470" s="24"/>
      <c r="AA470" s="115"/>
      <c r="AB470" s="115"/>
      <c r="AC470" s="115"/>
      <c r="AD470" s="115"/>
      <c r="AE470" s="115"/>
      <c r="AF470" s="137"/>
      <c r="AG470" s="138"/>
      <c r="AN470" s="115"/>
      <c r="AO470" s="115"/>
      <c r="AP470" s="115"/>
      <c r="AQ470" s="115"/>
      <c r="AR470" s="115"/>
      <c r="AS470" s="115"/>
      <c r="AT470" s="115"/>
      <c r="AU470" s="115"/>
    </row>
    <row r="471" spans="3:47" ht="12.95" customHeight="1">
      <c r="C471" s="40"/>
      <c r="D471" s="40"/>
      <c r="Q471" s="9"/>
      <c r="S471" s="24"/>
      <c r="AA471" s="115"/>
      <c r="AB471" s="115"/>
      <c r="AC471" s="115"/>
      <c r="AD471" s="115"/>
      <c r="AE471" s="115"/>
      <c r="AF471" s="137"/>
      <c r="AG471" s="138"/>
      <c r="AN471" s="115"/>
      <c r="AO471" s="115"/>
      <c r="AP471" s="115"/>
      <c r="AQ471" s="115"/>
      <c r="AR471" s="115"/>
      <c r="AS471" s="115"/>
      <c r="AT471" s="115"/>
      <c r="AU471" s="115"/>
    </row>
    <row r="472" spans="3:47" ht="12.95" customHeight="1">
      <c r="C472" s="40"/>
      <c r="D472" s="40"/>
      <c r="Q472" s="9"/>
      <c r="S472" s="24"/>
      <c r="AA472" s="115"/>
      <c r="AB472" s="115"/>
      <c r="AC472" s="115"/>
      <c r="AD472" s="115"/>
      <c r="AE472" s="115"/>
      <c r="AF472" s="137"/>
      <c r="AG472" s="138"/>
      <c r="AN472" s="115"/>
      <c r="AO472" s="115"/>
      <c r="AP472" s="115"/>
      <c r="AQ472" s="115"/>
      <c r="AR472" s="115"/>
      <c r="AS472" s="115"/>
      <c r="AT472" s="115"/>
      <c r="AU472" s="115"/>
    </row>
    <row r="473" spans="3:47" ht="12.95" customHeight="1">
      <c r="C473" s="40"/>
      <c r="D473" s="40"/>
      <c r="Q473" s="9"/>
      <c r="S473" s="24"/>
      <c r="AA473" s="115"/>
      <c r="AB473" s="115"/>
      <c r="AC473" s="115"/>
      <c r="AD473" s="115"/>
      <c r="AE473" s="115"/>
      <c r="AF473" s="137"/>
      <c r="AG473" s="138"/>
      <c r="AN473" s="115"/>
      <c r="AO473" s="115"/>
      <c r="AP473" s="115"/>
      <c r="AQ473" s="115"/>
      <c r="AR473" s="115"/>
      <c r="AS473" s="115"/>
      <c r="AT473" s="115"/>
      <c r="AU473" s="115"/>
    </row>
    <row r="474" spans="3:47" ht="12.95" customHeight="1">
      <c r="C474" s="40"/>
      <c r="D474" s="40"/>
      <c r="Q474" s="9"/>
      <c r="S474" s="24"/>
      <c r="AA474" s="115"/>
      <c r="AB474" s="115"/>
      <c r="AC474" s="115"/>
      <c r="AD474" s="115"/>
      <c r="AE474" s="115"/>
      <c r="AF474" s="137"/>
      <c r="AG474" s="138"/>
      <c r="AN474" s="115"/>
      <c r="AO474" s="115"/>
      <c r="AP474" s="115"/>
      <c r="AQ474" s="115"/>
      <c r="AR474" s="115"/>
      <c r="AS474" s="115"/>
      <c r="AT474" s="115"/>
      <c r="AU474" s="115"/>
    </row>
    <row r="475" spans="3:47" ht="12.95" customHeight="1">
      <c r="C475" s="40"/>
      <c r="D475" s="40"/>
      <c r="Q475" s="9"/>
      <c r="S475" s="24"/>
      <c r="AA475" s="115"/>
      <c r="AB475" s="115"/>
      <c r="AC475" s="115"/>
      <c r="AD475" s="115"/>
      <c r="AE475" s="115"/>
      <c r="AF475" s="137"/>
      <c r="AG475" s="138"/>
      <c r="AN475" s="115"/>
      <c r="AO475" s="115"/>
      <c r="AP475" s="115"/>
      <c r="AQ475" s="115"/>
      <c r="AR475" s="115"/>
      <c r="AS475" s="115"/>
      <c r="AT475" s="115"/>
      <c r="AU475" s="115"/>
    </row>
    <row r="476" spans="3:47" ht="12.95" customHeight="1">
      <c r="C476" s="40"/>
      <c r="D476" s="40"/>
      <c r="Q476" s="9"/>
      <c r="S476" s="24"/>
      <c r="AA476" s="115"/>
      <c r="AB476" s="115"/>
      <c r="AC476" s="115"/>
      <c r="AD476" s="115"/>
      <c r="AE476" s="115"/>
      <c r="AF476" s="137"/>
      <c r="AG476" s="138"/>
      <c r="AN476" s="115"/>
      <c r="AO476" s="115"/>
      <c r="AP476" s="115"/>
      <c r="AQ476" s="115"/>
      <c r="AR476" s="115"/>
      <c r="AS476" s="115"/>
      <c r="AT476" s="115"/>
      <c r="AU476" s="115"/>
    </row>
    <row r="477" spans="3:47" ht="12.95" customHeight="1">
      <c r="C477" s="40"/>
      <c r="D477" s="40"/>
      <c r="Q477" s="9"/>
      <c r="S477" s="24"/>
      <c r="AA477" s="115"/>
      <c r="AB477" s="115"/>
      <c r="AC477" s="115"/>
      <c r="AD477" s="115"/>
      <c r="AE477" s="115"/>
      <c r="AF477" s="137"/>
      <c r="AG477" s="138"/>
      <c r="AN477" s="115"/>
      <c r="AO477" s="115"/>
      <c r="AP477" s="115"/>
      <c r="AQ477" s="115"/>
      <c r="AR477" s="115"/>
      <c r="AS477" s="115"/>
      <c r="AT477" s="115"/>
      <c r="AU477" s="115"/>
    </row>
    <row r="478" spans="3:47" ht="12.95" customHeight="1">
      <c r="C478" s="40"/>
      <c r="D478" s="40"/>
      <c r="Q478" s="9"/>
      <c r="S478" s="24"/>
      <c r="AA478" s="115"/>
      <c r="AB478" s="115"/>
      <c r="AC478" s="115"/>
      <c r="AD478" s="115"/>
      <c r="AE478" s="115"/>
      <c r="AF478" s="137"/>
      <c r="AG478" s="138"/>
      <c r="AN478" s="115"/>
      <c r="AO478" s="115"/>
      <c r="AP478" s="115"/>
      <c r="AQ478" s="115"/>
      <c r="AR478" s="115"/>
      <c r="AS478" s="115"/>
      <c r="AT478" s="115"/>
      <c r="AU478" s="115"/>
    </row>
    <row r="479" spans="3:47" ht="12.95" customHeight="1">
      <c r="C479" s="40"/>
      <c r="D479" s="40"/>
      <c r="Q479" s="9"/>
      <c r="S479" s="24"/>
      <c r="AA479" s="115"/>
      <c r="AB479" s="115"/>
      <c r="AC479" s="115"/>
      <c r="AD479" s="115"/>
      <c r="AE479" s="115"/>
      <c r="AF479" s="137"/>
      <c r="AG479" s="138"/>
      <c r="AN479" s="115"/>
      <c r="AO479" s="115"/>
      <c r="AP479" s="115"/>
      <c r="AQ479" s="115"/>
      <c r="AR479" s="115"/>
      <c r="AS479" s="115"/>
      <c r="AT479" s="115"/>
      <c r="AU479" s="115"/>
    </row>
    <row r="480" spans="3:47" ht="12.95" customHeight="1">
      <c r="C480" s="40"/>
      <c r="D480" s="40"/>
      <c r="Q480" s="9"/>
      <c r="S480" s="24"/>
      <c r="AA480" s="115"/>
      <c r="AB480" s="115"/>
      <c r="AC480" s="115"/>
      <c r="AD480" s="115"/>
      <c r="AE480" s="115"/>
      <c r="AF480" s="137"/>
      <c r="AG480" s="138"/>
      <c r="AN480" s="115"/>
      <c r="AO480" s="115"/>
      <c r="AP480" s="115"/>
      <c r="AQ480" s="115"/>
      <c r="AR480" s="115"/>
      <c r="AS480" s="115"/>
      <c r="AT480" s="115"/>
      <c r="AU480" s="115"/>
    </row>
    <row r="481" spans="3:47" ht="12.95" customHeight="1">
      <c r="C481" s="40"/>
      <c r="D481" s="40"/>
      <c r="Q481" s="9"/>
      <c r="S481" s="24"/>
      <c r="AA481" s="115"/>
      <c r="AB481" s="115"/>
      <c r="AC481" s="115"/>
      <c r="AD481" s="115"/>
      <c r="AE481" s="115"/>
      <c r="AF481" s="137"/>
      <c r="AG481" s="138"/>
      <c r="AN481" s="115"/>
      <c r="AO481" s="115"/>
      <c r="AP481" s="115"/>
      <c r="AQ481" s="115"/>
      <c r="AR481" s="115"/>
      <c r="AS481" s="115"/>
      <c r="AT481" s="115"/>
      <c r="AU481" s="115"/>
    </row>
    <row r="482" spans="3:47" ht="12.95" customHeight="1">
      <c r="C482" s="40"/>
      <c r="D482" s="40"/>
      <c r="Q482" s="9"/>
      <c r="S482" s="24"/>
      <c r="AA482" s="115"/>
      <c r="AB482" s="115"/>
      <c r="AC482" s="115"/>
      <c r="AD482" s="115"/>
      <c r="AE482" s="115"/>
      <c r="AF482" s="137"/>
      <c r="AG482" s="138"/>
      <c r="AN482" s="115"/>
      <c r="AO482" s="115"/>
      <c r="AP482" s="115"/>
      <c r="AQ482" s="115"/>
      <c r="AR482" s="115"/>
      <c r="AS482" s="115"/>
      <c r="AT482" s="115"/>
      <c r="AU482" s="115"/>
    </row>
    <row r="483" spans="3:47" ht="12.95" customHeight="1">
      <c r="C483" s="40"/>
      <c r="D483" s="40"/>
      <c r="Q483" s="9"/>
      <c r="S483" s="24"/>
      <c r="AA483" s="115"/>
      <c r="AB483" s="115"/>
      <c r="AC483" s="115"/>
      <c r="AD483" s="115"/>
      <c r="AE483" s="115"/>
      <c r="AF483" s="137"/>
      <c r="AG483" s="138"/>
      <c r="AN483" s="115"/>
      <c r="AO483" s="115"/>
      <c r="AP483" s="115"/>
      <c r="AQ483" s="115"/>
      <c r="AR483" s="115"/>
      <c r="AS483" s="115"/>
      <c r="AT483" s="115"/>
      <c r="AU483" s="115"/>
    </row>
    <row r="484" spans="3:47" ht="12.95" customHeight="1">
      <c r="C484" s="40"/>
      <c r="D484" s="40"/>
      <c r="Q484" s="9"/>
      <c r="S484" s="24"/>
      <c r="AA484" s="115"/>
      <c r="AB484" s="115"/>
      <c r="AC484" s="115"/>
      <c r="AD484" s="115"/>
      <c r="AE484" s="115"/>
      <c r="AF484" s="137"/>
      <c r="AG484" s="138"/>
      <c r="AN484" s="115"/>
      <c r="AO484" s="115"/>
      <c r="AP484" s="115"/>
      <c r="AQ484" s="115"/>
      <c r="AR484" s="115"/>
      <c r="AS484" s="115"/>
      <c r="AT484" s="115"/>
      <c r="AU484" s="115"/>
    </row>
    <row r="485" spans="3:47" ht="12.95" customHeight="1">
      <c r="C485" s="40"/>
      <c r="D485" s="40"/>
      <c r="Q485" s="9"/>
      <c r="S485" s="24"/>
      <c r="AA485" s="115"/>
      <c r="AB485" s="115"/>
      <c r="AC485" s="115"/>
      <c r="AD485" s="115"/>
      <c r="AE485" s="115"/>
      <c r="AF485" s="137"/>
      <c r="AG485" s="138"/>
      <c r="AN485" s="115"/>
      <c r="AO485" s="115"/>
      <c r="AP485" s="115"/>
      <c r="AQ485" s="115"/>
      <c r="AR485" s="115"/>
      <c r="AS485" s="115"/>
      <c r="AT485" s="115"/>
      <c r="AU485" s="115"/>
    </row>
    <row r="486" spans="3:47" ht="12.95" customHeight="1">
      <c r="C486" s="40"/>
      <c r="D486" s="40"/>
      <c r="Q486" s="9"/>
      <c r="S486" s="24"/>
      <c r="AA486" s="115"/>
      <c r="AB486" s="115"/>
      <c r="AC486" s="115"/>
      <c r="AD486" s="115"/>
      <c r="AE486" s="115"/>
      <c r="AF486" s="137"/>
      <c r="AG486" s="138"/>
      <c r="AN486" s="115"/>
      <c r="AO486" s="115"/>
      <c r="AP486" s="115"/>
      <c r="AQ486" s="115"/>
      <c r="AR486" s="115"/>
      <c r="AS486" s="115"/>
      <c r="AT486" s="115"/>
      <c r="AU486" s="115"/>
    </row>
    <row r="487" spans="3:47" ht="12.95" customHeight="1">
      <c r="C487" s="40"/>
      <c r="D487" s="40"/>
      <c r="Q487" s="9"/>
      <c r="S487" s="24"/>
      <c r="AA487" s="115"/>
      <c r="AB487" s="115"/>
      <c r="AC487" s="115"/>
      <c r="AD487" s="115"/>
      <c r="AE487" s="115"/>
      <c r="AF487" s="137"/>
      <c r="AG487" s="138"/>
      <c r="AN487" s="115"/>
      <c r="AO487" s="115"/>
      <c r="AP487" s="115"/>
      <c r="AQ487" s="115"/>
      <c r="AR487" s="115"/>
      <c r="AS487" s="115"/>
      <c r="AT487" s="115"/>
      <c r="AU487" s="115"/>
    </row>
    <row r="488" spans="3:47" ht="12.95" customHeight="1">
      <c r="C488" s="40"/>
      <c r="D488" s="40"/>
      <c r="Q488" s="9"/>
      <c r="S488" s="24"/>
      <c r="AA488" s="115"/>
      <c r="AB488" s="115"/>
      <c r="AC488" s="115"/>
      <c r="AD488" s="115"/>
      <c r="AE488" s="115"/>
      <c r="AF488" s="137"/>
      <c r="AG488" s="138"/>
      <c r="AN488" s="115"/>
      <c r="AO488" s="115"/>
      <c r="AP488" s="115"/>
      <c r="AQ488" s="115"/>
      <c r="AR488" s="115"/>
      <c r="AS488" s="115"/>
      <c r="AT488" s="115"/>
      <c r="AU488" s="115"/>
    </row>
    <row r="489" spans="3:47" ht="12.95" customHeight="1">
      <c r="C489" s="40"/>
      <c r="D489" s="40"/>
      <c r="Q489" s="9"/>
      <c r="S489" s="24"/>
      <c r="AA489" s="115"/>
      <c r="AB489" s="115"/>
      <c r="AC489" s="115"/>
      <c r="AD489" s="115"/>
      <c r="AE489" s="115"/>
      <c r="AF489" s="137"/>
      <c r="AG489" s="138"/>
      <c r="AN489" s="115"/>
      <c r="AO489" s="115"/>
      <c r="AP489" s="115"/>
      <c r="AQ489" s="115"/>
      <c r="AR489" s="115"/>
      <c r="AS489" s="115"/>
      <c r="AT489" s="115"/>
      <c r="AU489" s="115"/>
    </row>
    <row r="490" spans="3:47" ht="12.95" customHeight="1">
      <c r="C490" s="40"/>
      <c r="D490" s="40"/>
      <c r="Q490" s="9"/>
      <c r="S490" s="24"/>
      <c r="AA490" s="115"/>
      <c r="AB490" s="115"/>
      <c r="AC490" s="115"/>
      <c r="AD490" s="115"/>
      <c r="AE490" s="115"/>
      <c r="AF490" s="137"/>
      <c r="AG490" s="138"/>
      <c r="AN490" s="115"/>
      <c r="AO490" s="115"/>
      <c r="AP490" s="115"/>
      <c r="AQ490" s="115"/>
      <c r="AR490" s="115"/>
      <c r="AS490" s="115"/>
      <c r="AT490" s="115"/>
      <c r="AU490" s="115"/>
    </row>
    <row r="491" spans="3:47">
      <c r="C491" s="40"/>
      <c r="D491" s="40"/>
      <c r="Q491" s="9"/>
      <c r="S491" s="24"/>
      <c r="AA491" s="115"/>
      <c r="AB491" s="115"/>
      <c r="AC491" s="115"/>
      <c r="AD491" s="115"/>
      <c r="AE491" s="115"/>
      <c r="AF491" s="137"/>
      <c r="AG491" s="138"/>
      <c r="AN491" s="115"/>
      <c r="AO491" s="115"/>
      <c r="AP491" s="115"/>
      <c r="AQ491" s="115"/>
      <c r="AR491" s="115"/>
      <c r="AS491" s="115"/>
      <c r="AT491" s="115"/>
      <c r="AU491" s="115"/>
    </row>
    <row r="492" spans="3:47">
      <c r="C492" s="40"/>
      <c r="D492" s="40"/>
      <c r="Q492" s="9"/>
      <c r="S492" s="24"/>
      <c r="AA492" s="115"/>
      <c r="AB492" s="115"/>
      <c r="AC492" s="115"/>
      <c r="AD492" s="115"/>
      <c r="AE492" s="115"/>
      <c r="AF492" s="137"/>
      <c r="AG492" s="138"/>
      <c r="AN492" s="115"/>
      <c r="AO492" s="115"/>
      <c r="AP492" s="115"/>
      <c r="AQ492" s="115"/>
      <c r="AR492" s="115"/>
      <c r="AS492" s="115"/>
      <c r="AT492" s="115"/>
      <c r="AU492" s="115"/>
    </row>
    <row r="493" spans="3:47">
      <c r="C493" s="40"/>
      <c r="D493" s="40"/>
      <c r="Q493" s="9"/>
      <c r="S493" s="24"/>
      <c r="AA493" s="115"/>
      <c r="AB493" s="115"/>
      <c r="AC493" s="115"/>
      <c r="AD493" s="115"/>
      <c r="AE493" s="115"/>
      <c r="AF493" s="137"/>
      <c r="AG493" s="138"/>
      <c r="AN493" s="115"/>
      <c r="AO493" s="115"/>
      <c r="AP493" s="115"/>
      <c r="AQ493" s="115"/>
      <c r="AR493" s="115"/>
      <c r="AS493" s="115"/>
      <c r="AT493" s="115"/>
      <c r="AU493" s="115"/>
    </row>
    <row r="494" spans="3:47">
      <c r="C494" s="40"/>
      <c r="D494" s="40"/>
      <c r="Q494" s="9"/>
      <c r="S494" s="24"/>
      <c r="AA494" s="115"/>
      <c r="AB494" s="115"/>
      <c r="AC494" s="115"/>
      <c r="AD494" s="115"/>
      <c r="AE494" s="115"/>
      <c r="AF494" s="137"/>
      <c r="AG494" s="138"/>
      <c r="AN494" s="115"/>
      <c r="AO494" s="115"/>
      <c r="AP494" s="115"/>
      <c r="AQ494" s="115"/>
      <c r="AR494" s="115"/>
      <c r="AS494" s="115"/>
      <c r="AT494" s="115"/>
      <c r="AU494" s="115"/>
    </row>
    <row r="495" spans="3:47">
      <c r="C495" s="40"/>
      <c r="D495" s="40"/>
      <c r="Q495" s="9"/>
      <c r="S495" s="24"/>
      <c r="AA495" s="115"/>
      <c r="AB495" s="115"/>
      <c r="AC495" s="115"/>
      <c r="AD495" s="115"/>
      <c r="AE495" s="115"/>
      <c r="AF495" s="137"/>
      <c r="AG495" s="138"/>
      <c r="AN495" s="115"/>
      <c r="AO495" s="115"/>
      <c r="AP495" s="115"/>
      <c r="AQ495" s="115"/>
      <c r="AR495" s="115"/>
      <c r="AS495" s="115"/>
      <c r="AT495" s="115"/>
      <c r="AU495" s="115"/>
    </row>
    <row r="496" spans="3:47">
      <c r="C496" s="40"/>
      <c r="D496" s="40"/>
      <c r="Q496" s="9"/>
      <c r="S496" s="24"/>
      <c r="AA496" s="115"/>
      <c r="AB496" s="115"/>
      <c r="AC496" s="115"/>
      <c r="AD496" s="115"/>
      <c r="AE496" s="115"/>
      <c r="AF496" s="137"/>
      <c r="AG496" s="138"/>
      <c r="AN496" s="115"/>
      <c r="AO496" s="115"/>
      <c r="AP496" s="115"/>
      <c r="AQ496" s="115"/>
      <c r="AR496" s="115"/>
      <c r="AS496" s="115"/>
      <c r="AT496" s="115"/>
      <c r="AU496" s="115"/>
    </row>
    <row r="497" spans="3:47">
      <c r="C497" s="40"/>
      <c r="D497" s="40"/>
      <c r="Q497" s="9"/>
      <c r="S497" s="24"/>
      <c r="AA497" s="115"/>
      <c r="AB497" s="115"/>
      <c r="AC497" s="115"/>
      <c r="AD497" s="115"/>
      <c r="AE497" s="115"/>
      <c r="AF497" s="137"/>
      <c r="AG497" s="138"/>
      <c r="AN497" s="115"/>
      <c r="AO497" s="115"/>
      <c r="AP497" s="115"/>
      <c r="AQ497" s="115"/>
      <c r="AR497" s="115"/>
      <c r="AS497" s="115"/>
      <c r="AT497" s="115"/>
      <c r="AU497" s="115"/>
    </row>
    <row r="498" spans="3:47">
      <c r="C498" s="40"/>
      <c r="D498" s="40"/>
      <c r="S498" s="24"/>
      <c r="AA498" s="115"/>
      <c r="AB498" s="115"/>
      <c r="AC498" s="115"/>
      <c r="AD498" s="115"/>
      <c r="AE498" s="115"/>
      <c r="AF498" s="137"/>
      <c r="AG498" s="138"/>
      <c r="AN498" s="115"/>
      <c r="AO498" s="115"/>
      <c r="AP498" s="115"/>
      <c r="AQ498" s="115"/>
      <c r="AR498" s="115"/>
      <c r="AS498" s="115"/>
      <c r="AT498" s="115"/>
      <c r="AU498" s="115"/>
    </row>
    <row r="499" spans="3:47">
      <c r="C499" s="40"/>
      <c r="D499" s="40"/>
      <c r="S499" s="24"/>
      <c r="AA499" s="115"/>
      <c r="AB499" s="115"/>
      <c r="AC499" s="115"/>
      <c r="AD499" s="115"/>
      <c r="AE499" s="115"/>
      <c r="AF499" s="137"/>
      <c r="AG499" s="138"/>
      <c r="AN499" s="115"/>
      <c r="AO499" s="115"/>
      <c r="AP499" s="115"/>
      <c r="AQ499" s="115"/>
      <c r="AR499" s="115"/>
      <c r="AS499" s="115"/>
      <c r="AT499" s="115"/>
      <c r="AU499" s="115"/>
    </row>
    <row r="500" spans="3:47">
      <c r="C500" s="40"/>
      <c r="D500" s="40"/>
      <c r="S500" s="24"/>
      <c r="AA500" s="115"/>
      <c r="AB500" s="115"/>
      <c r="AC500" s="115"/>
      <c r="AD500" s="115"/>
      <c r="AE500" s="115"/>
      <c r="AF500" s="137"/>
      <c r="AG500" s="138"/>
      <c r="AN500" s="115"/>
      <c r="AO500" s="115"/>
      <c r="AP500" s="115"/>
      <c r="AQ500" s="115"/>
      <c r="AR500" s="115"/>
      <c r="AS500" s="115"/>
      <c r="AT500" s="115"/>
      <c r="AU500" s="115"/>
    </row>
    <row r="501" spans="3:47">
      <c r="C501" s="40"/>
      <c r="D501" s="40"/>
      <c r="S501" s="24"/>
      <c r="AA501" s="115"/>
      <c r="AB501" s="115"/>
      <c r="AC501" s="115"/>
      <c r="AD501" s="115"/>
      <c r="AE501" s="115"/>
      <c r="AF501" s="137"/>
      <c r="AG501" s="138"/>
      <c r="AN501" s="115"/>
      <c r="AO501" s="115"/>
      <c r="AP501" s="115"/>
      <c r="AQ501" s="115"/>
      <c r="AR501" s="115"/>
      <c r="AS501" s="115"/>
      <c r="AT501" s="115"/>
      <c r="AU501" s="115"/>
    </row>
    <row r="502" spans="3:47">
      <c r="C502" s="40"/>
      <c r="D502" s="40"/>
      <c r="S502" s="24"/>
      <c r="AA502" s="115"/>
      <c r="AB502" s="115"/>
      <c r="AC502" s="115"/>
      <c r="AD502" s="115"/>
      <c r="AE502" s="115"/>
      <c r="AF502" s="137"/>
      <c r="AG502" s="138"/>
      <c r="AN502" s="115"/>
      <c r="AO502" s="115"/>
      <c r="AP502" s="115"/>
      <c r="AQ502" s="115"/>
      <c r="AR502" s="115"/>
      <c r="AS502" s="115"/>
      <c r="AT502" s="115"/>
      <c r="AU502" s="115"/>
    </row>
    <row r="503" spans="3:47">
      <c r="C503" s="40"/>
      <c r="D503" s="40"/>
      <c r="S503" s="24"/>
      <c r="AA503" s="115"/>
      <c r="AB503" s="115"/>
      <c r="AC503" s="115"/>
      <c r="AD503" s="115"/>
      <c r="AE503" s="115"/>
      <c r="AF503" s="137"/>
      <c r="AG503" s="138"/>
      <c r="AN503" s="115"/>
      <c r="AO503" s="115"/>
      <c r="AP503" s="115"/>
      <c r="AQ503" s="115"/>
      <c r="AR503" s="115"/>
      <c r="AS503" s="115"/>
      <c r="AT503" s="115"/>
      <c r="AU503" s="115"/>
    </row>
    <row r="504" spans="3:47">
      <c r="C504" s="40"/>
      <c r="D504" s="40"/>
      <c r="S504" s="24"/>
      <c r="AA504" s="115"/>
      <c r="AB504" s="115"/>
      <c r="AC504" s="115"/>
      <c r="AD504" s="115"/>
      <c r="AE504" s="115"/>
      <c r="AF504" s="137"/>
      <c r="AG504" s="138"/>
      <c r="AN504" s="115"/>
      <c r="AO504" s="115"/>
      <c r="AP504" s="115"/>
      <c r="AQ504" s="115"/>
      <c r="AR504" s="115"/>
      <c r="AS504" s="115"/>
      <c r="AT504" s="115"/>
      <c r="AU504" s="115"/>
    </row>
    <row r="505" spans="3:47">
      <c r="C505" s="40"/>
      <c r="D505" s="40"/>
      <c r="S505" s="24"/>
      <c r="AA505" s="115"/>
      <c r="AB505" s="115"/>
      <c r="AC505" s="115"/>
      <c r="AD505" s="115"/>
      <c r="AE505" s="115"/>
      <c r="AF505" s="137"/>
      <c r="AG505" s="138"/>
      <c r="AN505" s="115"/>
      <c r="AO505" s="115"/>
      <c r="AP505" s="115"/>
      <c r="AQ505" s="115"/>
      <c r="AR505" s="115"/>
      <c r="AS505" s="115"/>
      <c r="AT505" s="115"/>
      <c r="AU505" s="115"/>
    </row>
    <row r="506" spans="3:47">
      <c r="C506" s="40"/>
      <c r="D506" s="40"/>
      <c r="S506" s="24"/>
      <c r="AA506" s="115"/>
      <c r="AB506" s="115"/>
      <c r="AC506" s="115"/>
      <c r="AD506" s="115"/>
      <c r="AE506" s="115"/>
      <c r="AF506" s="137"/>
      <c r="AG506" s="138"/>
      <c r="AN506" s="115"/>
      <c r="AO506" s="115"/>
      <c r="AP506" s="115"/>
      <c r="AQ506" s="115"/>
      <c r="AR506" s="115"/>
      <c r="AS506" s="115"/>
      <c r="AT506" s="115"/>
      <c r="AU506" s="115"/>
    </row>
    <row r="507" spans="3:47">
      <c r="C507" s="40"/>
      <c r="D507" s="40"/>
      <c r="S507" s="24"/>
      <c r="AA507" s="115"/>
      <c r="AB507" s="115"/>
      <c r="AC507" s="115"/>
      <c r="AD507" s="115"/>
      <c r="AE507" s="115"/>
      <c r="AF507" s="137"/>
      <c r="AG507" s="138"/>
      <c r="AN507" s="115"/>
      <c r="AO507" s="115"/>
      <c r="AP507" s="115"/>
      <c r="AQ507" s="115"/>
      <c r="AR507" s="115"/>
      <c r="AS507" s="115"/>
      <c r="AT507" s="115"/>
      <c r="AU507" s="115"/>
    </row>
    <row r="508" spans="3:47">
      <c r="C508" s="40"/>
      <c r="D508" s="40"/>
      <c r="S508" s="24"/>
      <c r="AA508" s="115"/>
      <c r="AB508" s="115"/>
      <c r="AC508" s="115"/>
      <c r="AD508" s="115"/>
      <c r="AE508" s="115"/>
      <c r="AF508" s="137"/>
      <c r="AG508" s="138"/>
      <c r="AN508" s="115"/>
      <c r="AO508" s="115"/>
      <c r="AP508" s="115"/>
      <c r="AQ508" s="115"/>
      <c r="AR508" s="115"/>
      <c r="AS508" s="115"/>
      <c r="AT508" s="115"/>
      <c r="AU508" s="115"/>
    </row>
    <row r="509" spans="3:47">
      <c r="C509" s="40"/>
      <c r="D509" s="40"/>
      <c r="S509" s="24"/>
      <c r="AA509" s="115"/>
      <c r="AB509" s="115"/>
      <c r="AC509" s="115"/>
      <c r="AD509" s="115"/>
      <c r="AE509" s="115"/>
      <c r="AF509" s="137"/>
      <c r="AG509" s="138"/>
      <c r="AN509" s="115"/>
      <c r="AO509" s="115"/>
      <c r="AP509" s="115"/>
      <c r="AQ509" s="115"/>
      <c r="AR509" s="115"/>
      <c r="AS509" s="115"/>
      <c r="AT509" s="115"/>
      <c r="AU509" s="115"/>
    </row>
    <row r="510" spans="3:47">
      <c r="C510" s="40"/>
      <c r="D510" s="40"/>
      <c r="S510" s="24"/>
      <c r="AA510" s="115"/>
      <c r="AB510" s="115"/>
      <c r="AC510" s="115"/>
      <c r="AD510" s="115"/>
      <c r="AE510" s="115"/>
      <c r="AF510" s="137"/>
      <c r="AG510" s="138"/>
      <c r="AN510" s="115"/>
      <c r="AO510" s="115"/>
      <c r="AP510" s="115"/>
      <c r="AQ510" s="115"/>
      <c r="AR510" s="115"/>
      <c r="AS510" s="115"/>
      <c r="AT510" s="115"/>
      <c r="AU510" s="115"/>
    </row>
    <row r="511" spans="3:47">
      <c r="C511" s="40"/>
      <c r="D511" s="40"/>
      <c r="S511" s="24"/>
      <c r="AA511" s="115"/>
      <c r="AB511" s="115"/>
      <c r="AC511" s="115"/>
      <c r="AD511" s="115"/>
      <c r="AE511" s="115"/>
      <c r="AF511" s="137"/>
      <c r="AG511" s="138"/>
      <c r="AN511" s="115"/>
      <c r="AO511" s="115"/>
      <c r="AP511" s="115"/>
      <c r="AQ511" s="115"/>
      <c r="AR511" s="115"/>
      <c r="AS511" s="115"/>
      <c r="AT511" s="115"/>
      <c r="AU511" s="115"/>
    </row>
    <row r="512" spans="3:47">
      <c r="C512" s="40"/>
      <c r="D512" s="40"/>
      <c r="S512" s="24"/>
      <c r="AA512" s="115"/>
      <c r="AB512" s="115"/>
      <c r="AC512" s="115"/>
      <c r="AD512" s="115"/>
      <c r="AE512" s="115"/>
      <c r="AF512" s="137"/>
      <c r="AG512" s="138"/>
      <c r="AN512" s="115"/>
      <c r="AO512" s="115"/>
      <c r="AP512" s="115"/>
      <c r="AQ512" s="115"/>
      <c r="AR512" s="115"/>
      <c r="AS512" s="115"/>
      <c r="AT512" s="115"/>
      <c r="AU512" s="115"/>
    </row>
    <row r="513" spans="3:47">
      <c r="C513" s="40"/>
      <c r="D513" s="40"/>
      <c r="S513" s="24"/>
      <c r="AA513" s="115"/>
      <c r="AB513" s="115"/>
      <c r="AC513" s="115"/>
      <c r="AD513" s="115"/>
      <c r="AE513" s="115"/>
      <c r="AF513" s="137"/>
      <c r="AG513" s="138"/>
      <c r="AN513" s="115"/>
      <c r="AO513" s="115"/>
      <c r="AP513" s="115"/>
      <c r="AQ513" s="115"/>
      <c r="AR513" s="115"/>
      <c r="AS513" s="115"/>
      <c r="AT513" s="115"/>
      <c r="AU513" s="115"/>
    </row>
    <row r="514" spans="3:47">
      <c r="C514" s="40"/>
      <c r="D514" s="40"/>
      <c r="S514" s="24"/>
      <c r="AA514" s="115"/>
      <c r="AB514" s="115"/>
      <c r="AC514" s="115"/>
      <c r="AD514" s="115"/>
      <c r="AE514" s="115"/>
      <c r="AF514" s="137"/>
      <c r="AG514" s="138"/>
      <c r="AN514" s="115"/>
      <c r="AO514" s="115"/>
      <c r="AP514" s="115"/>
      <c r="AQ514" s="115"/>
      <c r="AR514" s="115"/>
      <c r="AS514" s="115"/>
      <c r="AT514" s="115"/>
      <c r="AU514" s="115"/>
    </row>
    <row r="515" spans="3:47">
      <c r="C515" s="40"/>
      <c r="D515" s="40"/>
      <c r="S515" s="24"/>
      <c r="AA515" s="115"/>
      <c r="AB515" s="115"/>
      <c r="AC515" s="115"/>
      <c r="AD515" s="115"/>
      <c r="AE515" s="115"/>
      <c r="AF515" s="137"/>
      <c r="AG515" s="138"/>
      <c r="AN515" s="115"/>
      <c r="AO515" s="115"/>
      <c r="AP515" s="115"/>
      <c r="AQ515" s="115"/>
      <c r="AR515" s="115"/>
      <c r="AS515" s="115"/>
      <c r="AT515" s="115"/>
      <c r="AU515" s="115"/>
    </row>
    <row r="516" spans="3:47">
      <c r="C516" s="40"/>
      <c r="D516" s="40"/>
      <c r="S516" s="24"/>
      <c r="AA516" s="115"/>
      <c r="AB516" s="115"/>
      <c r="AC516" s="115"/>
      <c r="AD516" s="115"/>
      <c r="AE516" s="115"/>
      <c r="AF516" s="137"/>
      <c r="AG516" s="138"/>
      <c r="AN516" s="115"/>
      <c r="AO516" s="115"/>
      <c r="AP516" s="115"/>
      <c r="AQ516" s="115"/>
      <c r="AR516" s="115"/>
      <c r="AS516" s="115"/>
      <c r="AT516" s="115"/>
      <c r="AU516" s="115"/>
    </row>
    <row r="517" spans="3:47">
      <c r="C517" s="40"/>
      <c r="D517" s="40"/>
      <c r="S517" s="24"/>
      <c r="AA517" s="115"/>
      <c r="AB517" s="115"/>
      <c r="AC517" s="115"/>
      <c r="AD517" s="115"/>
      <c r="AE517" s="115"/>
      <c r="AF517" s="137"/>
      <c r="AG517" s="138"/>
      <c r="AN517" s="115"/>
      <c r="AO517" s="115"/>
      <c r="AP517" s="115"/>
      <c r="AQ517" s="115"/>
      <c r="AR517" s="115"/>
      <c r="AS517" s="115"/>
      <c r="AT517" s="115"/>
      <c r="AU517" s="115"/>
    </row>
    <row r="518" spans="3:47">
      <c r="C518" s="40"/>
      <c r="D518" s="40"/>
      <c r="S518" s="24"/>
      <c r="AA518" s="115"/>
      <c r="AB518" s="115"/>
      <c r="AC518" s="115"/>
      <c r="AD518" s="115"/>
      <c r="AE518" s="115"/>
      <c r="AF518" s="137"/>
      <c r="AG518" s="138"/>
      <c r="AN518" s="115"/>
      <c r="AO518" s="115"/>
      <c r="AP518" s="115"/>
      <c r="AQ518" s="115"/>
      <c r="AR518" s="115"/>
      <c r="AS518" s="115"/>
      <c r="AT518" s="115"/>
      <c r="AU518" s="115"/>
    </row>
    <row r="519" spans="3:47">
      <c r="C519" s="40"/>
      <c r="D519" s="40"/>
      <c r="S519" s="24"/>
      <c r="AA519" s="115"/>
      <c r="AB519" s="115"/>
      <c r="AC519" s="115"/>
      <c r="AD519" s="115"/>
      <c r="AE519" s="115"/>
      <c r="AF519" s="137"/>
      <c r="AG519" s="138"/>
      <c r="AN519" s="115"/>
      <c r="AO519" s="115"/>
      <c r="AP519" s="115"/>
      <c r="AQ519" s="115"/>
      <c r="AR519" s="115"/>
      <c r="AS519" s="115"/>
      <c r="AT519" s="115"/>
      <c r="AU519" s="115"/>
    </row>
    <row r="520" spans="3:47">
      <c r="C520" s="40"/>
      <c r="D520" s="40"/>
      <c r="S520" s="24"/>
      <c r="AA520" s="115"/>
      <c r="AB520" s="115"/>
      <c r="AC520" s="115"/>
      <c r="AD520" s="115"/>
      <c r="AE520" s="115"/>
      <c r="AF520" s="137"/>
      <c r="AG520" s="138"/>
      <c r="AN520" s="115"/>
      <c r="AO520" s="115"/>
      <c r="AP520" s="115"/>
      <c r="AQ520" s="115"/>
      <c r="AR520" s="115"/>
      <c r="AS520" s="115"/>
      <c r="AT520" s="115"/>
      <c r="AU520" s="115"/>
    </row>
    <row r="521" spans="3:47">
      <c r="C521" s="40"/>
      <c r="D521" s="40"/>
      <c r="S521" s="24"/>
      <c r="AA521" s="115"/>
      <c r="AB521" s="115"/>
      <c r="AC521" s="115"/>
      <c r="AD521" s="115"/>
      <c r="AE521" s="115"/>
      <c r="AF521" s="137"/>
      <c r="AG521" s="138"/>
      <c r="AN521" s="115"/>
      <c r="AO521" s="115"/>
      <c r="AP521" s="115"/>
      <c r="AQ521" s="115"/>
      <c r="AR521" s="115"/>
      <c r="AS521" s="115"/>
      <c r="AT521" s="115"/>
      <c r="AU521" s="115"/>
    </row>
    <row r="522" spans="3:47">
      <c r="C522" s="40"/>
      <c r="D522" s="40"/>
      <c r="S522" s="24"/>
      <c r="AA522" s="115"/>
      <c r="AB522" s="115"/>
      <c r="AC522" s="115"/>
      <c r="AD522" s="115"/>
      <c r="AE522" s="115"/>
      <c r="AF522" s="137"/>
      <c r="AG522" s="138"/>
      <c r="AN522" s="115"/>
      <c r="AO522" s="115"/>
      <c r="AP522" s="115"/>
      <c r="AQ522" s="115"/>
      <c r="AR522" s="115"/>
      <c r="AS522" s="115"/>
      <c r="AT522" s="115"/>
      <c r="AU522" s="115"/>
    </row>
    <row r="523" spans="3:47">
      <c r="C523" s="40"/>
      <c r="D523" s="40"/>
      <c r="S523" s="24"/>
      <c r="AA523" s="115"/>
      <c r="AB523" s="115"/>
      <c r="AC523" s="115"/>
      <c r="AD523" s="115"/>
      <c r="AE523" s="115"/>
      <c r="AF523" s="137"/>
      <c r="AG523" s="138"/>
      <c r="AN523" s="115"/>
      <c r="AO523" s="115"/>
      <c r="AP523" s="115"/>
      <c r="AQ523" s="115"/>
      <c r="AR523" s="115"/>
      <c r="AS523" s="115"/>
      <c r="AT523" s="115"/>
      <c r="AU523" s="115"/>
    </row>
    <row r="524" spans="3:47">
      <c r="C524" s="40"/>
      <c r="D524" s="40"/>
      <c r="S524" s="24"/>
      <c r="AA524" s="115"/>
      <c r="AB524" s="115"/>
      <c r="AC524" s="115"/>
      <c r="AD524" s="115"/>
      <c r="AE524" s="115"/>
      <c r="AF524" s="137"/>
      <c r="AG524" s="138"/>
      <c r="AN524" s="115"/>
      <c r="AO524" s="115"/>
      <c r="AP524" s="115"/>
      <c r="AQ524" s="115"/>
      <c r="AR524" s="115"/>
      <c r="AS524" s="115"/>
      <c r="AT524" s="115"/>
      <c r="AU524" s="115"/>
    </row>
    <row r="525" spans="3:47">
      <c r="C525" s="40"/>
      <c r="D525" s="40"/>
      <c r="S525" s="24"/>
      <c r="AA525" s="115"/>
      <c r="AB525" s="115"/>
      <c r="AC525" s="115"/>
      <c r="AD525" s="115"/>
      <c r="AE525" s="115"/>
      <c r="AF525" s="137"/>
      <c r="AG525" s="138"/>
      <c r="AN525" s="115"/>
      <c r="AO525" s="115"/>
      <c r="AP525" s="115"/>
      <c r="AQ525" s="115"/>
      <c r="AR525" s="115"/>
      <c r="AS525" s="115"/>
      <c r="AT525" s="115"/>
      <c r="AU525" s="115"/>
    </row>
    <row r="526" spans="3:47">
      <c r="C526" s="40"/>
      <c r="D526" s="40"/>
      <c r="S526" s="24"/>
      <c r="AA526" s="115"/>
      <c r="AB526" s="115"/>
      <c r="AC526" s="115"/>
      <c r="AD526" s="115"/>
      <c r="AE526" s="115"/>
      <c r="AF526" s="137"/>
      <c r="AG526" s="138"/>
      <c r="AN526" s="115"/>
      <c r="AO526" s="115"/>
      <c r="AP526" s="115"/>
      <c r="AQ526" s="115"/>
      <c r="AR526" s="115"/>
      <c r="AS526" s="115"/>
      <c r="AT526" s="115"/>
      <c r="AU526" s="115"/>
    </row>
    <row r="527" spans="3:47">
      <c r="C527" s="40"/>
      <c r="D527" s="40"/>
      <c r="S527" s="24"/>
      <c r="AA527" s="115"/>
      <c r="AB527" s="115"/>
      <c r="AC527" s="115"/>
      <c r="AD527" s="115"/>
      <c r="AE527" s="115"/>
      <c r="AF527" s="137"/>
      <c r="AG527" s="138"/>
      <c r="AN527" s="115"/>
      <c r="AO527" s="115"/>
      <c r="AP527" s="115"/>
      <c r="AQ527" s="115"/>
      <c r="AR527" s="115"/>
      <c r="AS527" s="115"/>
      <c r="AT527" s="115"/>
      <c r="AU527" s="115"/>
    </row>
    <row r="528" spans="3:47">
      <c r="C528" s="40"/>
      <c r="D528" s="40"/>
      <c r="S528" s="24"/>
      <c r="AA528" s="115"/>
      <c r="AB528" s="115"/>
      <c r="AC528" s="115"/>
      <c r="AD528" s="115"/>
      <c r="AE528" s="115"/>
      <c r="AF528" s="137"/>
      <c r="AG528" s="138"/>
      <c r="AN528" s="115"/>
      <c r="AO528" s="115"/>
      <c r="AP528" s="115"/>
      <c r="AQ528" s="115"/>
      <c r="AR528" s="115"/>
      <c r="AS528" s="115"/>
      <c r="AT528" s="115"/>
      <c r="AU528" s="115"/>
    </row>
    <row r="529" spans="3:47">
      <c r="C529" s="40"/>
      <c r="D529" s="40"/>
      <c r="S529" s="24"/>
      <c r="AA529" s="115"/>
      <c r="AB529" s="115"/>
      <c r="AC529" s="115"/>
      <c r="AD529" s="115"/>
      <c r="AE529" s="115"/>
      <c r="AF529" s="137"/>
      <c r="AG529" s="138"/>
      <c r="AN529" s="115"/>
      <c r="AO529" s="115"/>
      <c r="AP529" s="115"/>
      <c r="AQ529" s="115"/>
      <c r="AR529" s="115"/>
      <c r="AS529" s="115"/>
      <c r="AT529" s="115"/>
      <c r="AU529" s="115"/>
    </row>
    <row r="530" spans="3:47">
      <c r="C530" s="40"/>
      <c r="D530" s="40"/>
      <c r="AA530" s="115"/>
      <c r="AB530" s="115"/>
      <c r="AC530" s="115"/>
      <c r="AD530" s="115"/>
      <c r="AE530" s="115"/>
      <c r="AF530" s="137"/>
      <c r="AG530" s="138"/>
      <c r="AN530" s="115"/>
      <c r="AO530" s="115"/>
      <c r="AP530" s="115"/>
      <c r="AQ530" s="115"/>
      <c r="AR530" s="115"/>
      <c r="AS530" s="115"/>
      <c r="AT530" s="115"/>
      <c r="AU530" s="115"/>
    </row>
    <row r="531" spans="3:47">
      <c r="C531" s="40"/>
      <c r="D531" s="40"/>
      <c r="AA531" s="115"/>
      <c r="AB531" s="115"/>
      <c r="AC531" s="115"/>
      <c r="AD531" s="115"/>
      <c r="AE531" s="115"/>
      <c r="AF531" s="137"/>
      <c r="AG531" s="138"/>
      <c r="AN531" s="115"/>
      <c r="AO531" s="115"/>
      <c r="AP531" s="115"/>
      <c r="AQ531" s="115"/>
      <c r="AR531" s="115"/>
      <c r="AS531" s="115"/>
      <c r="AT531" s="115"/>
      <c r="AU531" s="115"/>
    </row>
    <row r="532" spans="3:47">
      <c r="C532" s="40"/>
      <c r="D532" s="40"/>
      <c r="AA532" s="115"/>
      <c r="AB532" s="115"/>
      <c r="AC532" s="115"/>
      <c r="AD532" s="115"/>
      <c r="AE532" s="115"/>
      <c r="AF532" s="137"/>
      <c r="AG532" s="138"/>
      <c r="AN532" s="115"/>
      <c r="AO532" s="115"/>
      <c r="AP532" s="115"/>
      <c r="AQ532" s="115"/>
      <c r="AR532" s="115"/>
      <c r="AS532" s="115"/>
      <c r="AT532" s="115"/>
      <c r="AU532" s="115"/>
    </row>
    <row r="533" spans="3:47">
      <c r="C533" s="40"/>
      <c r="D533" s="40"/>
      <c r="AA533" s="115"/>
      <c r="AB533" s="115"/>
      <c r="AC533" s="115"/>
      <c r="AD533" s="115"/>
      <c r="AE533" s="115"/>
      <c r="AF533" s="137"/>
      <c r="AG533" s="138"/>
      <c r="AN533" s="115"/>
      <c r="AO533" s="115"/>
      <c r="AP533" s="115"/>
      <c r="AQ533" s="115"/>
      <c r="AR533" s="115"/>
      <c r="AS533" s="115"/>
      <c r="AT533" s="115"/>
      <c r="AU533" s="115"/>
    </row>
    <row r="534" spans="3:47">
      <c r="C534" s="40"/>
      <c r="D534" s="40"/>
      <c r="AA534" s="115"/>
      <c r="AB534" s="115"/>
      <c r="AC534" s="115"/>
      <c r="AD534" s="115"/>
      <c r="AE534" s="115"/>
      <c r="AF534" s="137"/>
      <c r="AG534" s="138"/>
      <c r="AN534" s="115"/>
      <c r="AO534" s="115"/>
      <c r="AP534" s="115"/>
      <c r="AQ534" s="115"/>
      <c r="AR534" s="115"/>
      <c r="AS534" s="115"/>
      <c r="AT534" s="115"/>
      <c r="AU534" s="115"/>
    </row>
    <row r="535" spans="3:47">
      <c r="C535" s="40"/>
      <c r="D535" s="40"/>
      <c r="AA535" s="115"/>
      <c r="AB535" s="115"/>
      <c r="AC535" s="115"/>
      <c r="AD535" s="115"/>
      <c r="AE535" s="115"/>
      <c r="AF535" s="137"/>
      <c r="AG535" s="138"/>
      <c r="AN535" s="115"/>
      <c r="AO535" s="115"/>
      <c r="AP535" s="115"/>
      <c r="AQ535" s="115"/>
      <c r="AR535" s="115"/>
      <c r="AS535" s="115"/>
      <c r="AT535" s="115"/>
      <c r="AU535" s="115"/>
    </row>
    <row r="536" spans="3:47">
      <c r="C536" s="40"/>
      <c r="D536" s="40"/>
      <c r="AA536" s="115"/>
      <c r="AB536" s="115"/>
      <c r="AC536" s="115"/>
      <c r="AD536" s="115"/>
      <c r="AE536" s="115"/>
      <c r="AF536" s="137"/>
      <c r="AG536" s="138"/>
      <c r="AN536" s="115"/>
      <c r="AO536" s="115"/>
      <c r="AP536" s="115"/>
      <c r="AQ536" s="115"/>
      <c r="AR536" s="115"/>
      <c r="AS536" s="115"/>
      <c r="AT536" s="115"/>
      <c r="AU536" s="115"/>
    </row>
    <row r="537" spans="3:47">
      <c r="C537" s="40"/>
      <c r="D537" s="40"/>
      <c r="AA537" s="115"/>
      <c r="AB537" s="115"/>
      <c r="AC537" s="115"/>
      <c r="AD537" s="115"/>
      <c r="AE537" s="115"/>
      <c r="AF537" s="137"/>
      <c r="AG537" s="138"/>
      <c r="AN537" s="115"/>
      <c r="AO537" s="115"/>
      <c r="AP537" s="115"/>
      <c r="AQ537" s="115"/>
      <c r="AR537" s="115"/>
      <c r="AS537" s="115"/>
      <c r="AT537" s="115"/>
      <c r="AU537" s="115"/>
    </row>
    <row r="538" spans="3:47">
      <c r="C538" s="40"/>
      <c r="D538" s="40"/>
      <c r="AA538" s="115"/>
      <c r="AB538" s="115"/>
      <c r="AC538" s="115"/>
      <c r="AD538" s="115"/>
      <c r="AE538" s="115"/>
      <c r="AF538" s="137"/>
      <c r="AG538" s="138"/>
      <c r="AN538" s="115"/>
      <c r="AO538" s="115"/>
      <c r="AP538" s="115"/>
      <c r="AQ538" s="115"/>
      <c r="AR538" s="115"/>
      <c r="AS538" s="115"/>
      <c r="AT538" s="115"/>
      <c r="AU538" s="115"/>
    </row>
    <row r="539" spans="3:47">
      <c r="C539" s="40"/>
      <c r="D539" s="40"/>
      <c r="AA539" s="115"/>
      <c r="AB539" s="115"/>
      <c r="AC539" s="115"/>
      <c r="AD539" s="115"/>
      <c r="AE539" s="115"/>
      <c r="AF539" s="137"/>
      <c r="AG539" s="138"/>
      <c r="AN539" s="115"/>
      <c r="AO539" s="115"/>
      <c r="AP539" s="115"/>
      <c r="AQ539" s="115"/>
      <c r="AR539" s="115"/>
      <c r="AS539" s="115"/>
      <c r="AT539" s="115"/>
      <c r="AU539" s="115"/>
    </row>
    <row r="540" spans="3:47">
      <c r="C540" s="40"/>
      <c r="D540" s="40"/>
      <c r="AA540" s="115"/>
      <c r="AB540" s="115"/>
      <c r="AC540" s="115"/>
      <c r="AD540" s="115"/>
      <c r="AE540" s="115"/>
      <c r="AF540" s="137"/>
      <c r="AG540" s="138"/>
      <c r="AN540" s="115"/>
      <c r="AO540" s="115"/>
      <c r="AP540" s="115"/>
      <c r="AQ540" s="115"/>
      <c r="AR540" s="115"/>
      <c r="AS540" s="115"/>
      <c r="AT540" s="115"/>
      <c r="AU540" s="115"/>
    </row>
    <row r="541" spans="3:47">
      <c r="C541" s="40"/>
      <c r="D541" s="40"/>
      <c r="AA541" s="115"/>
      <c r="AB541" s="115"/>
      <c r="AC541" s="115"/>
      <c r="AD541" s="115"/>
      <c r="AE541" s="115"/>
      <c r="AF541" s="137"/>
      <c r="AG541" s="138"/>
      <c r="AN541" s="115"/>
      <c r="AO541" s="115"/>
      <c r="AP541" s="115"/>
      <c r="AQ541" s="115"/>
      <c r="AR541" s="115"/>
      <c r="AS541" s="115"/>
      <c r="AT541" s="115"/>
      <c r="AU541" s="115"/>
    </row>
    <row r="542" spans="3:47">
      <c r="C542" s="40"/>
      <c r="D542" s="40"/>
      <c r="AA542" s="115"/>
      <c r="AB542" s="115"/>
      <c r="AC542" s="115"/>
      <c r="AD542" s="115"/>
      <c r="AE542" s="115"/>
      <c r="AF542" s="137"/>
      <c r="AG542" s="138"/>
      <c r="AN542" s="115"/>
      <c r="AO542" s="115"/>
      <c r="AP542" s="115"/>
      <c r="AQ542" s="115"/>
      <c r="AR542" s="115"/>
      <c r="AS542" s="115"/>
      <c r="AT542" s="115"/>
      <c r="AU542" s="115"/>
    </row>
    <row r="543" spans="3:47">
      <c r="C543" s="40"/>
      <c r="D543" s="40"/>
      <c r="AA543" s="115"/>
      <c r="AB543" s="115"/>
      <c r="AC543" s="115"/>
      <c r="AD543" s="115"/>
      <c r="AE543" s="115"/>
      <c r="AF543" s="137"/>
      <c r="AG543" s="138"/>
      <c r="AN543" s="115"/>
      <c r="AO543" s="115"/>
      <c r="AP543" s="115"/>
      <c r="AQ543" s="115"/>
      <c r="AR543" s="115"/>
      <c r="AS543" s="115"/>
      <c r="AT543" s="115"/>
      <c r="AU543" s="115"/>
    </row>
    <row r="544" spans="3:47">
      <c r="C544" s="40"/>
      <c r="D544" s="40"/>
      <c r="AA544" s="115"/>
      <c r="AB544" s="115"/>
      <c r="AC544" s="115"/>
      <c r="AD544" s="115"/>
      <c r="AE544" s="115"/>
      <c r="AF544" s="137"/>
      <c r="AG544" s="138"/>
      <c r="AN544" s="115"/>
      <c r="AO544" s="115"/>
      <c r="AP544" s="115"/>
      <c r="AQ544" s="115"/>
      <c r="AR544" s="115"/>
      <c r="AS544" s="115"/>
      <c r="AT544" s="115"/>
      <c r="AU544" s="115"/>
    </row>
    <row r="545" spans="3:47">
      <c r="C545" s="40"/>
      <c r="D545" s="40"/>
      <c r="AA545" s="115"/>
      <c r="AB545" s="115"/>
      <c r="AC545" s="115"/>
      <c r="AD545" s="115"/>
      <c r="AE545" s="115"/>
      <c r="AF545" s="137"/>
      <c r="AG545" s="138"/>
      <c r="AN545" s="115"/>
      <c r="AO545" s="115"/>
      <c r="AP545" s="115"/>
      <c r="AQ545" s="115"/>
      <c r="AR545" s="115"/>
      <c r="AS545" s="115"/>
      <c r="AT545" s="115"/>
      <c r="AU545" s="115"/>
    </row>
    <row r="546" spans="3:47">
      <c r="C546" s="40"/>
      <c r="D546" s="40"/>
      <c r="AA546" s="115"/>
      <c r="AB546" s="115"/>
      <c r="AC546" s="115"/>
      <c r="AD546" s="115"/>
      <c r="AE546" s="115"/>
      <c r="AF546" s="137"/>
      <c r="AG546" s="138"/>
      <c r="AN546" s="115"/>
      <c r="AO546" s="115"/>
      <c r="AP546" s="115"/>
      <c r="AQ546" s="115"/>
      <c r="AR546" s="115"/>
      <c r="AS546" s="115"/>
      <c r="AT546" s="115"/>
      <c r="AU546" s="115"/>
    </row>
    <row r="547" spans="3:47">
      <c r="C547" s="40"/>
      <c r="D547" s="40"/>
      <c r="AA547" s="115"/>
      <c r="AB547" s="115"/>
      <c r="AC547" s="115"/>
      <c r="AD547" s="115"/>
      <c r="AE547" s="115"/>
      <c r="AF547" s="137"/>
      <c r="AG547" s="138"/>
      <c r="AN547" s="115"/>
      <c r="AO547" s="115"/>
      <c r="AP547" s="115"/>
      <c r="AQ547" s="115"/>
      <c r="AR547" s="115"/>
      <c r="AS547" s="115"/>
      <c r="AT547" s="115"/>
      <c r="AU547" s="115"/>
    </row>
    <row r="548" spans="3:47">
      <c r="C548" s="40"/>
      <c r="D548" s="40"/>
      <c r="AA548" s="115"/>
      <c r="AB548" s="115"/>
      <c r="AC548" s="115"/>
      <c r="AD548" s="115"/>
      <c r="AE548" s="115"/>
      <c r="AF548" s="137"/>
      <c r="AG548" s="138"/>
      <c r="AN548" s="115"/>
      <c r="AO548" s="115"/>
      <c r="AP548" s="115"/>
      <c r="AQ548" s="115"/>
      <c r="AR548" s="115"/>
      <c r="AS548" s="115"/>
      <c r="AT548" s="115"/>
      <c r="AU548" s="115"/>
    </row>
    <row r="549" spans="3:47">
      <c r="C549" s="40"/>
      <c r="D549" s="40"/>
      <c r="AA549" s="115"/>
      <c r="AB549" s="115"/>
      <c r="AC549" s="115"/>
      <c r="AD549" s="115"/>
      <c r="AE549" s="115"/>
      <c r="AF549" s="137"/>
      <c r="AG549" s="138"/>
      <c r="AN549" s="115"/>
      <c r="AO549" s="115"/>
      <c r="AP549" s="115"/>
      <c r="AQ549" s="115"/>
      <c r="AR549" s="115"/>
      <c r="AS549" s="115"/>
      <c r="AT549" s="115"/>
      <c r="AU549" s="115"/>
    </row>
    <row r="550" spans="3:47">
      <c r="C550" s="40"/>
      <c r="D550" s="40"/>
      <c r="AA550" s="115"/>
      <c r="AB550" s="115"/>
      <c r="AC550" s="115"/>
      <c r="AD550" s="115"/>
      <c r="AE550" s="115"/>
      <c r="AF550" s="137"/>
      <c r="AG550" s="138"/>
      <c r="AN550" s="115"/>
      <c r="AO550" s="115"/>
      <c r="AP550" s="115"/>
      <c r="AQ550" s="115"/>
      <c r="AR550" s="115"/>
      <c r="AS550" s="115"/>
      <c r="AT550" s="115"/>
      <c r="AU550" s="115"/>
    </row>
    <row r="551" spans="3:47">
      <c r="C551" s="40"/>
      <c r="D551" s="40"/>
      <c r="AA551" s="115"/>
      <c r="AB551" s="115"/>
      <c r="AC551" s="115"/>
      <c r="AD551" s="115"/>
      <c r="AE551" s="115"/>
      <c r="AF551" s="137"/>
      <c r="AG551" s="138"/>
      <c r="AN551" s="115"/>
      <c r="AO551" s="115"/>
      <c r="AP551" s="115"/>
      <c r="AQ551" s="115"/>
      <c r="AR551" s="115"/>
      <c r="AS551" s="115"/>
      <c r="AT551" s="115"/>
      <c r="AU551" s="115"/>
    </row>
    <row r="552" spans="3:47">
      <c r="C552" s="40"/>
      <c r="D552" s="40"/>
      <c r="AA552" s="115"/>
      <c r="AB552" s="115"/>
      <c r="AC552" s="115"/>
      <c r="AD552" s="115"/>
      <c r="AE552" s="115"/>
      <c r="AF552" s="137"/>
      <c r="AG552" s="138"/>
      <c r="AN552" s="115"/>
      <c r="AO552" s="115"/>
      <c r="AP552" s="115"/>
      <c r="AQ552" s="115"/>
      <c r="AR552" s="115"/>
      <c r="AS552" s="115"/>
      <c r="AT552" s="115"/>
      <c r="AU552" s="115"/>
    </row>
    <row r="553" spans="3:47">
      <c r="C553" s="40"/>
      <c r="D553" s="40"/>
      <c r="AA553" s="115"/>
      <c r="AB553" s="115"/>
      <c r="AC553" s="115"/>
      <c r="AD553" s="115"/>
      <c r="AE553" s="115"/>
      <c r="AF553" s="137"/>
      <c r="AG553" s="138"/>
      <c r="AN553" s="115"/>
      <c r="AO553" s="115"/>
      <c r="AP553" s="115"/>
      <c r="AQ553" s="115"/>
      <c r="AR553" s="115"/>
      <c r="AS553" s="115"/>
      <c r="AT553" s="115"/>
      <c r="AU553" s="115"/>
    </row>
    <row r="554" spans="3:47">
      <c r="C554" s="40"/>
      <c r="D554" s="40"/>
      <c r="AA554" s="115"/>
      <c r="AB554" s="115"/>
      <c r="AC554" s="115"/>
      <c r="AD554" s="115"/>
      <c r="AE554" s="115"/>
      <c r="AF554" s="137"/>
      <c r="AG554" s="138"/>
      <c r="AN554" s="115"/>
      <c r="AO554" s="115"/>
      <c r="AP554" s="115"/>
      <c r="AQ554" s="115"/>
      <c r="AR554" s="115"/>
      <c r="AS554" s="115"/>
      <c r="AT554" s="115"/>
      <c r="AU554" s="115"/>
    </row>
    <row r="555" spans="3:47">
      <c r="C555" s="40"/>
      <c r="D555" s="40"/>
      <c r="AA555" s="115"/>
      <c r="AB555" s="115"/>
      <c r="AC555" s="115"/>
      <c r="AD555" s="115"/>
      <c r="AE555" s="115"/>
      <c r="AF555" s="137"/>
      <c r="AG555" s="138"/>
      <c r="AN555" s="115"/>
      <c r="AO555" s="115"/>
      <c r="AP555" s="115"/>
      <c r="AQ555" s="115"/>
      <c r="AR555" s="115"/>
      <c r="AS555" s="115"/>
      <c r="AT555" s="115"/>
      <c r="AU555" s="115"/>
    </row>
    <row r="556" spans="3:47">
      <c r="C556" s="40"/>
      <c r="D556" s="40"/>
      <c r="AA556" s="115"/>
      <c r="AB556" s="115"/>
      <c r="AC556" s="115"/>
      <c r="AD556" s="115"/>
      <c r="AE556" s="115"/>
      <c r="AF556" s="137"/>
      <c r="AG556" s="138"/>
      <c r="AN556" s="115"/>
      <c r="AO556" s="115"/>
      <c r="AP556" s="115"/>
      <c r="AQ556" s="115"/>
      <c r="AR556" s="115"/>
      <c r="AS556" s="115"/>
      <c r="AT556" s="115"/>
      <c r="AU556" s="115"/>
    </row>
    <row r="557" spans="3:47">
      <c r="C557" s="40"/>
      <c r="D557" s="40"/>
      <c r="AA557" s="115"/>
      <c r="AB557" s="115"/>
      <c r="AC557" s="115"/>
      <c r="AD557" s="115"/>
      <c r="AE557" s="115"/>
      <c r="AF557" s="137"/>
      <c r="AG557" s="138"/>
      <c r="AN557" s="115"/>
      <c r="AO557" s="115"/>
      <c r="AP557" s="115"/>
      <c r="AQ557" s="115"/>
      <c r="AR557" s="115"/>
      <c r="AS557" s="115"/>
      <c r="AT557" s="115"/>
      <c r="AU557" s="115"/>
    </row>
    <row r="558" spans="3:47">
      <c r="C558" s="40"/>
      <c r="D558" s="40"/>
      <c r="AA558" s="115"/>
      <c r="AB558" s="115"/>
      <c r="AC558" s="115"/>
      <c r="AD558" s="115"/>
      <c r="AE558" s="115"/>
      <c r="AF558" s="137"/>
      <c r="AG558" s="138"/>
      <c r="AN558" s="115"/>
      <c r="AO558" s="115"/>
      <c r="AP558" s="115"/>
      <c r="AQ558" s="115"/>
      <c r="AR558" s="115"/>
      <c r="AS558" s="115"/>
      <c r="AT558" s="115"/>
      <c r="AU558" s="115"/>
    </row>
    <row r="559" spans="3:47">
      <c r="C559" s="40"/>
      <c r="D559" s="40"/>
      <c r="AA559" s="115"/>
      <c r="AB559" s="115"/>
      <c r="AC559" s="115"/>
      <c r="AD559" s="115"/>
      <c r="AE559" s="115"/>
      <c r="AF559" s="137"/>
      <c r="AG559" s="138"/>
      <c r="AN559" s="115"/>
      <c r="AO559" s="115"/>
      <c r="AP559" s="115"/>
      <c r="AQ559" s="115"/>
      <c r="AR559" s="115"/>
      <c r="AS559" s="115"/>
      <c r="AT559" s="115"/>
      <c r="AU559" s="115"/>
    </row>
    <row r="560" spans="3:47">
      <c r="C560" s="40"/>
      <c r="D560" s="40"/>
      <c r="AA560" s="115"/>
      <c r="AB560" s="115"/>
      <c r="AC560" s="115"/>
      <c r="AD560" s="115"/>
      <c r="AE560" s="115"/>
      <c r="AF560" s="137"/>
      <c r="AG560" s="138"/>
      <c r="AN560" s="115"/>
      <c r="AO560" s="115"/>
      <c r="AP560" s="115"/>
      <c r="AQ560" s="115"/>
      <c r="AR560" s="115"/>
      <c r="AS560" s="115"/>
      <c r="AT560" s="115"/>
      <c r="AU560" s="115"/>
    </row>
    <row r="561" spans="3:47">
      <c r="C561" s="40"/>
      <c r="D561" s="40"/>
      <c r="AA561" s="115"/>
      <c r="AB561" s="115"/>
      <c r="AC561" s="115"/>
      <c r="AD561" s="115"/>
      <c r="AE561" s="115"/>
      <c r="AF561" s="137"/>
      <c r="AG561" s="138"/>
      <c r="AN561" s="115"/>
      <c r="AO561" s="115"/>
      <c r="AP561" s="115"/>
      <c r="AQ561" s="115"/>
      <c r="AR561" s="115"/>
      <c r="AS561" s="115"/>
      <c r="AT561" s="115"/>
      <c r="AU561" s="115"/>
    </row>
    <row r="562" spans="3:47">
      <c r="C562" s="40"/>
      <c r="D562" s="40"/>
      <c r="AA562" s="115"/>
      <c r="AB562" s="115"/>
      <c r="AC562" s="115"/>
      <c r="AD562" s="115"/>
      <c r="AE562" s="115"/>
      <c r="AF562" s="137"/>
      <c r="AG562" s="138"/>
      <c r="AN562" s="115"/>
      <c r="AO562" s="115"/>
      <c r="AP562" s="115"/>
      <c r="AQ562" s="115"/>
      <c r="AR562" s="115"/>
      <c r="AS562" s="115"/>
      <c r="AT562" s="115"/>
      <c r="AU562" s="115"/>
    </row>
    <row r="563" spans="3:47">
      <c r="C563" s="40"/>
      <c r="D563" s="40"/>
      <c r="AA563" s="115"/>
      <c r="AB563" s="115"/>
      <c r="AC563" s="115"/>
      <c r="AD563" s="115"/>
      <c r="AE563" s="115"/>
      <c r="AF563" s="137"/>
      <c r="AG563" s="138"/>
      <c r="AN563" s="115"/>
      <c r="AO563" s="115"/>
      <c r="AP563" s="115"/>
      <c r="AQ563" s="115"/>
      <c r="AR563" s="115"/>
      <c r="AS563" s="115"/>
      <c r="AT563" s="115"/>
      <c r="AU563" s="115"/>
    </row>
    <row r="564" spans="3:47">
      <c r="C564" s="40"/>
      <c r="D564" s="40"/>
      <c r="AA564" s="115"/>
      <c r="AB564" s="115"/>
      <c r="AC564" s="115"/>
      <c r="AD564" s="115"/>
      <c r="AE564" s="115"/>
      <c r="AF564" s="137"/>
      <c r="AG564" s="138"/>
      <c r="AN564" s="115"/>
      <c r="AO564" s="115"/>
      <c r="AP564" s="115"/>
      <c r="AQ564" s="115"/>
      <c r="AR564" s="115"/>
      <c r="AS564" s="115"/>
      <c r="AT564" s="115"/>
      <c r="AU564" s="115"/>
    </row>
    <row r="565" spans="3:47">
      <c r="C565" s="40"/>
      <c r="D565" s="40"/>
      <c r="AA565" s="115"/>
      <c r="AB565" s="115"/>
      <c r="AC565" s="115"/>
      <c r="AD565" s="115"/>
      <c r="AE565" s="115"/>
      <c r="AF565" s="137"/>
      <c r="AG565" s="138"/>
      <c r="AN565" s="115"/>
      <c r="AO565" s="115"/>
      <c r="AP565" s="115"/>
      <c r="AQ565" s="115"/>
      <c r="AR565" s="115"/>
      <c r="AS565" s="115"/>
      <c r="AT565" s="115"/>
      <c r="AU565" s="115"/>
    </row>
    <row r="566" spans="3:47">
      <c r="C566" s="40"/>
      <c r="D566" s="40"/>
      <c r="AA566" s="115"/>
      <c r="AB566" s="115"/>
      <c r="AC566" s="115"/>
      <c r="AD566" s="115"/>
      <c r="AE566" s="115"/>
      <c r="AF566" s="137"/>
      <c r="AG566" s="138"/>
      <c r="AN566" s="115"/>
      <c r="AO566" s="115"/>
      <c r="AP566" s="115"/>
      <c r="AQ566" s="115"/>
      <c r="AR566" s="115"/>
      <c r="AS566" s="115"/>
      <c r="AT566" s="115"/>
      <c r="AU566" s="115"/>
    </row>
    <row r="567" spans="3:47">
      <c r="C567" s="40"/>
      <c r="D567" s="40"/>
      <c r="AA567" s="115"/>
      <c r="AB567" s="115"/>
      <c r="AC567" s="115"/>
      <c r="AD567" s="115"/>
      <c r="AE567" s="115"/>
      <c r="AF567" s="137"/>
      <c r="AG567" s="138"/>
      <c r="AN567" s="115"/>
      <c r="AO567" s="115"/>
      <c r="AP567" s="115"/>
      <c r="AQ567" s="115"/>
      <c r="AR567" s="115"/>
      <c r="AS567" s="115"/>
      <c r="AT567" s="115"/>
      <c r="AU567" s="115"/>
    </row>
    <row r="568" spans="3:47">
      <c r="C568" s="40"/>
      <c r="D568" s="40"/>
      <c r="AA568" s="115"/>
      <c r="AB568" s="115"/>
      <c r="AC568" s="115"/>
      <c r="AD568" s="115"/>
      <c r="AE568" s="115"/>
      <c r="AF568" s="137"/>
      <c r="AG568" s="138"/>
      <c r="AN568" s="115"/>
      <c r="AO568" s="115"/>
      <c r="AP568" s="115"/>
      <c r="AQ568" s="115"/>
      <c r="AR568" s="115"/>
      <c r="AS568" s="115"/>
      <c r="AT568" s="115"/>
      <c r="AU568" s="115"/>
    </row>
    <row r="569" spans="3:47">
      <c r="C569" s="40"/>
      <c r="D569" s="40"/>
      <c r="AA569" s="115"/>
      <c r="AB569" s="115"/>
      <c r="AC569" s="115"/>
      <c r="AD569" s="115"/>
      <c r="AE569" s="115"/>
      <c r="AF569" s="137"/>
      <c r="AG569" s="138"/>
      <c r="AN569" s="115"/>
      <c r="AO569" s="115"/>
      <c r="AP569" s="115"/>
      <c r="AQ569" s="115"/>
      <c r="AR569" s="115"/>
      <c r="AS569" s="115"/>
      <c r="AT569" s="115"/>
      <c r="AU569" s="115"/>
    </row>
    <row r="570" spans="3:47">
      <c r="C570" s="40"/>
      <c r="D570" s="40"/>
      <c r="AA570" s="115"/>
      <c r="AB570" s="115"/>
      <c r="AC570" s="115"/>
      <c r="AD570" s="115"/>
      <c r="AE570" s="115"/>
      <c r="AF570" s="137"/>
      <c r="AG570" s="138"/>
      <c r="AN570" s="115"/>
      <c r="AO570" s="115"/>
      <c r="AP570" s="115"/>
      <c r="AQ570" s="115"/>
      <c r="AR570" s="115"/>
      <c r="AS570" s="115"/>
      <c r="AT570" s="115"/>
      <c r="AU570" s="115"/>
    </row>
    <row r="571" spans="3:47">
      <c r="C571" s="40"/>
      <c r="D571" s="40"/>
      <c r="AA571" s="115"/>
      <c r="AB571" s="115"/>
      <c r="AC571" s="115"/>
      <c r="AD571" s="115"/>
      <c r="AE571" s="115"/>
      <c r="AF571" s="137"/>
      <c r="AG571" s="138"/>
      <c r="AN571" s="115"/>
      <c r="AO571" s="115"/>
      <c r="AP571" s="115"/>
      <c r="AQ571" s="115"/>
      <c r="AR571" s="115"/>
      <c r="AS571" s="115"/>
      <c r="AT571" s="115"/>
      <c r="AU571" s="115"/>
    </row>
    <row r="572" spans="3:47">
      <c r="C572" s="40"/>
      <c r="D572" s="40"/>
      <c r="AA572" s="115"/>
      <c r="AB572" s="115"/>
      <c r="AC572" s="115"/>
      <c r="AD572" s="115"/>
      <c r="AE572" s="115"/>
      <c r="AF572" s="137"/>
      <c r="AG572" s="138"/>
      <c r="AN572" s="115"/>
      <c r="AO572" s="115"/>
      <c r="AP572" s="115"/>
      <c r="AQ572" s="115"/>
      <c r="AR572" s="115"/>
      <c r="AS572" s="115"/>
      <c r="AT572" s="115"/>
      <c r="AU572" s="115"/>
    </row>
    <row r="573" spans="3:47">
      <c r="C573" s="40"/>
      <c r="D573" s="40"/>
      <c r="AA573" s="115"/>
      <c r="AB573" s="115"/>
      <c r="AC573" s="115"/>
      <c r="AD573" s="115"/>
      <c r="AE573" s="115"/>
      <c r="AF573" s="137"/>
      <c r="AG573" s="138"/>
      <c r="AN573" s="115"/>
      <c r="AO573" s="115"/>
      <c r="AP573" s="115"/>
      <c r="AQ573" s="115"/>
      <c r="AR573" s="115"/>
      <c r="AS573" s="115"/>
      <c r="AT573" s="115"/>
      <c r="AU573" s="115"/>
    </row>
    <row r="574" spans="3:47">
      <c r="C574" s="40"/>
      <c r="D574" s="40"/>
      <c r="AA574" s="115"/>
      <c r="AB574" s="115"/>
      <c r="AC574" s="115"/>
      <c r="AD574" s="115"/>
      <c r="AE574" s="115"/>
      <c r="AF574" s="137"/>
      <c r="AG574" s="138"/>
      <c r="AN574" s="115"/>
      <c r="AO574" s="115"/>
      <c r="AP574" s="115"/>
      <c r="AQ574" s="115"/>
      <c r="AR574" s="115"/>
      <c r="AS574" s="115"/>
      <c r="AT574" s="115"/>
      <c r="AU574" s="115"/>
    </row>
    <row r="575" spans="3:47">
      <c r="C575" s="40"/>
      <c r="D575" s="40"/>
      <c r="AA575" s="115"/>
      <c r="AB575" s="115"/>
      <c r="AC575" s="115"/>
      <c r="AD575" s="115"/>
      <c r="AE575" s="115"/>
      <c r="AF575" s="137"/>
      <c r="AG575" s="138"/>
      <c r="AN575" s="115"/>
      <c r="AO575" s="115"/>
      <c r="AP575" s="115"/>
      <c r="AQ575" s="115"/>
      <c r="AR575" s="115"/>
      <c r="AS575" s="115"/>
      <c r="AT575" s="115"/>
      <c r="AU575" s="115"/>
    </row>
    <row r="576" spans="3:47">
      <c r="C576" s="40"/>
      <c r="D576" s="40"/>
      <c r="AA576" s="115"/>
      <c r="AB576" s="115"/>
      <c r="AC576" s="115"/>
      <c r="AD576" s="115"/>
      <c r="AE576" s="115"/>
      <c r="AF576" s="137"/>
      <c r="AG576" s="138"/>
      <c r="AN576" s="115"/>
      <c r="AO576" s="115"/>
      <c r="AP576" s="115"/>
      <c r="AQ576" s="115"/>
      <c r="AR576" s="115"/>
      <c r="AS576" s="115"/>
      <c r="AT576" s="115"/>
      <c r="AU576" s="115"/>
    </row>
    <row r="577" spans="3:47">
      <c r="C577" s="40"/>
      <c r="D577" s="40"/>
      <c r="AA577" s="115"/>
      <c r="AB577" s="115"/>
      <c r="AC577" s="115"/>
      <c r="AD577" s="115"/>
      <c r="AE577" s="115"/>
      <c r="AF577" s="137"/>
      <c r="AG577" s="138"/>
      <c r="AN577" s="115"/>
      <c r="AO577" s="115"/>
      <c r="AP577" s="115"/>
      <c r="AQ577" s="115"/>
      <c r="AR577" s="115"/>
      <c r="AS577" s="115"/>
      <c r="AT577" s="115"/>
      <c r="AU577" s="115"/>
    </row>
    <row r="578" spans="3:47">
      <c r="C578" s="40"/>
      <c r="D578" s="40"/>
      <c r="AA578" s="115"/>
      <c r="AB578" s="115"/>
      <c r="AC578" s="115"/>
      <c r="AD578" s="115"/>
      <c r="AE578" s="115"/>
      <c r="AF578" s="137"/>
      <c r="AG578" s="138"/>
      <c r="AN578" s="115"/>
      <c r="AO578" s="115"/>
      <c r="AP578" s="115"/>
      <c r="AQ578" s="115"/>
      <c r="AR578" s="115"/>
      <c r="AS578" s="115"/>
      <c r="AT578" s="115"/>
      <c r="AU578" s="115"/>
    </row>
    <row r="579" spans="3:47">
      <c r="C579" s="40"/>
      <c r="D579" s="40"/>
      <c r="AA579" s="115"/>
      <c r="AB579" s="115"/>
      <c r="AC579" s="115"/>
      <c r="AD579" s="115"/>
      <c r="AE579" s="115"/>
      <c r="AF579" s="137"/>
      <c r="AG579" s="138"/>
      <c r="AN579" s="115"/>
      <c r="AO579" s="115"/>
      <c r="AP579" s="115"/>
      <c r="AQ579" s="115"/>
      <c r="AR579" s="115"/>
      <c r="AS579" s="115"/>
      <c r="AT579" s="115"/>
      <c r="AU579" s="115"/>
    </row>
    <row r="580" spans="3:47">
      <c r="C580" s="40"/>
      <c r="D580" s="40"/>
      <c r="AA580" s="115"/>
      <c r="AB580" s="115"/>
      <c r="AC580" s="115"/>
      <c r="AD580" s="115"/>
      <c r="AE580" s="115"/>
      <c r="AF580" s="137"/>
      <c r="AG580" s="138"/>
      <c r="AN580" s="115"/>
      <c r="AO580" s="115"/>
      <c r="AP580" s="115"/>
      <c r="AQ580" s="115"/>
      <c r="AR580" s="115"/>
      <c r="AS580" s="115"/>
      <c r="AT580" s="115"/>
      <c r="AU580" s="115"/>
    </row>
    <row r="581" spans="3:47">
      <c r="C581" s="40"/>
      <c r="D581" s="40"/>
      <c r="AA581" s="115"/>
      <c r="AB581" s="115"/>
      <c r="AC581" s="115"/>
      <c r="AD581" s="115"/>
      <c r="AE581" s="115"/>
      <c r="AF581" s="137"/>
      <c r="AG581" s="138"/>
      <c r="AN581" s="115"/>
      <c r="AO581" s="115"/>
      <c r="AP581" s="115"/>
      <c r="AQ581" s="115"/>
      <c r="AR581" s="115"/>
      <c r="AS581" s="115"/>
      <c r="AT581" s="115"/>
      <c r="AU581" s="115"/>
    </row>
    <row r="582" spans="3:47">
      <c r="C582" s="40"/>
      <c r="D582" s="40"/>
      <c r="AA582" s="115"/>
      <c r="AB582" s="115"/>
      <c r="AC582" s="115"/>
      <c r="AD582" s="115"/>
      <c r="AE582" s="115"/>
      <c r="AF582" s="137"/>
      <c r="AG582" s="138"/>
      <c r="AN582" s="115"/>
      <c r="AO582" s="115"/>
      <c r="AP582" s="115"/>
      <c r="AQ582" s="115"/>
      <c r="AR582" s="115"/>
      <c r="AS582" s="115"/>
      <c r="AT582" s="115"/>
      <c r="AU582" s="115"/>
    </row>
    <row r="583" spans="3:47">
      <c r="C583" s="40"/>
      <c r="D583" s="40"/>
      <c r="AA583" s="115"/>
      <c r="AB583" s="115"/>
      <c r="AC583" s="115"/>
      <c r="AD583" s="115"/>
      <c r="AE583" s="115"/>
      <c r="AF583" s="137"/>
      <c r="AG583" s="138"/>
      <c r="AN583" s="115"/>
      <c r="AO583" s="115"/>
      <c r="AP583" s="115"/>
      <c r="AQ583" s="115"/>
      <c r="AR583" s="115"/>
      <c r="AS583" s="115"/>
      <c r="AT583" s="115"/>
      <c r="AU583" s="115"/>
    </row>
    <row r="584" spans="3:47">
      <c r="C584" s="40"/>
      <c r="D584" s="40"/>
      <c r="AA584" s="115"/>
      <c r="AB584" s="115"/>
      <c r="AC584" s="115"/>
      <c r="AD584" s="115"/>
      <c r="AE584" s="115"/>
      <c r="AF584" s="137"/>
      <c r="AG584" s="138"/>
      <c r="AN584" s="115"/>
      <c r="AO584" s="115"/>
      <c r="AP584" s="115"/>
      <c r="AQ584" s="115"/>
      <c r="AR584" s="115"/>
      <c r="AS584" s="115"/>
      <c r="AT584" s="115"/>
      <c r="AU584" s="115"/>
    </row>
    <row r="585" spans="3:47">
      <c r="C585" s="40"/>
      <c r="D585" s="40"/>
      <c r="AA585" s="115"/>
      <c r="AB585" s="115"/>
      <c r="AC585" s="115"/>
      <c r="AD585" s="115"/>
      <c r="AE585" s="115"/>
      <c r="AF585" s="137"/>
      <c r="AG585" s="138"/>
      <c r="AN585" s="115"/>
      <c r="AO585" s="115"/>
      <c r="AP585" s="115"/>
      <c r="AQ585" s="115"/>
      <c r="AR585" s="115"/>
      <c r="AS585" s="115"/>
      <c r="AT585" s="115"/>
      <c r="AU585" s="115"/>
    </row>
    <row r="586" spans="3:47">
      <c r="C586" s="40"/>
      <c r="D586" s="40"/>
      <c r="AA586" s="115"/>
      <c r="AB586" s="115"/>
      <c r="AC586" s="115"/>
      <c r="AD586" s="115"/>
      <c r="AE586" s="115"/>
      <c r="AF586" s="137"/>
      <c r="AG586" s="138"/>
      <c r="AN586" s="115"/>
      <c r="AO586" s="115"/>
      <c r="AP586" s="115"/>
      <c r="AQ586" s="115"/>
      <c r="AR586" s="115"/>
      <c r="AS586" s="115"/>
      <c r="AT586" s="115"/>
      <c r="AU586" s="115"/>
    </row>
    <row r="587" spans="3:47">
      <c r="C587" s="40"/>
      <c r="D587" s="40"/>
      <c r="AA587" s="115"/>
      <c r="AB587" s="115"/>
      <c r="AC587" s="115"/>
      <c r="AD587" s="115"/>
      <c r="AE587" s="115"/>
      <c r="AF587" s="137"/>
      <c r="AG587" s="138"/>
      <c r="AN587" s="115"/>
      <c r="AO587" s="115"/>
      <c r="AP587" s="115"/>
      <c r="AQ587" s="115"/>
      <c r="AR587" s="115"/>
      <c r="AS587" s="115"/>
      <c r="AT587" s="115"/>
      <c r="AU587" s="115"/>
    </row>
    <row r="588" spans="3:47">
      <c r="C588" s="40"/>
      <c r="D588" s="40"/>
      <c r="AA588" s="115"/>
      <c r="AB588" s="115"/>
      <c r="AC588" s="115"/>
      <c r="AD588" s="115"/>
      <c r="AE588" s="115"/>
      <c r="AF588" s="137"/>
      <c r="AG588" s="138"/>
      <c r="AN588" s="115"/>
      <c r="AO588" s="115"/>
      <c r="AP588" s="115"/>
      <c r="AQ588" s="115"/>
      <c r="AR588" s="115"/>
      <c r="AS588" s="115"/>
      <c r="AT588" s="115"/>
      <c r="AU588" s="115"/>
    </row>
    <row r="589" spans="3:47">
      <c r="C589" s="40"/>
      <c r="D589" s="40"/>
      <c r="AA589" s="115"/>
      <c r="AB589" s="115"/>
      <c r="AC589" s="115"/>
      <c r="AD589" s="115"/>
      <c r="AE589" s="115"/>
      <c r="AF589" s="137"/>
      <c r="AG589" s="138"/>
      <c r="AN589" s="115"/>
      <c r="AO589" s="115"/>
      <c r="AP589" s="115"/>
      <c r="AQ589" s="115"/>
      <c r="AR589" s="115"/>
      <c r="AS589" s="115"/>
      <c r="AT589" s="115"/>
      <c r="AU589" s="115"/>
    </row>
    <row r="590" spans="3:47">
      <c r="C590" s="40"/>
      <c r="D590" s="40"/>
      <c r="AA590" s="115"/>
      <c r="AB590" s="115"/>
      <c r="AC590" s="115"/>
      <c r="AD590" s="115"/>
      <c r="AE590" s="115"/>
      <c r="AF590" s="137"/>
      <c r="AG590" s="138"/>
      <c r="AN590" s="115"/>
      <c r="AO590" s="115"/>
      <c r="AP590" s="115"/>
      <c r="AQ590" s="115"/>
      <c r="AR590" s="115"/>
      <c r="AS590" s="115"/>
      <c r="AT590" s="115"/>
      <c r="AU590" s="115"/>
    </row>
    <row r="591" spans="3:47">
      <c r="C591" s="40"/>
      <c r="D591" s="40"/>
      <c r="AA591" s="115"/>
      <c r="AB591" s="115"/>
      <c r="AC591" s="115"/>
      <c r="AD591" s="115"/>
      <c r="AE591" s="115"/>
      <c r="AF591" s="137"/>
      <c r="AG591" s="138"/>
      <c r="AN591" s="115"/>
      <c r="AO591" s="115"/>
      <c r="AP591" s="115"/>
      <c r="AQ591" s="115"/>
      <c r="AR591" s="115"/>
      <c r="AS591" s="115"/>
      <c r="AT591" s="115"/>
      <c r="AU591" s="115"/>
    </row>
    <row r="592" spans="3:47">
      <c r="C592" s="40"/>
      <c r="D592" s="40"/>
      <c r="AA592" s="115"/>
      <c r="AB592" s="115"/>
      <c r="AC592" s="115"/>
      <c r="AD592" s="115"/>
      <c r="AE592" s="115"/>
      <c r="AF592" s="137"/>
      <c r="AG592" s="138"/>
      <c r="AN592" s="115"/>
      <c r="AO592" s="115"/>
      <c r="AP592" s="115"/>
      <c r="AQ592" s="115"/>
      <c r="AR592" s="115"/>
      <c r="AS592" s="115"/>
      <c r="AT592" s="115"/>
      <c r="AU592" s="115"/>
    </row>
    <row r="593" spans="3:47">
      <c r="C593" s="40"/>
      <c r="D593" s="40"/>
      <c r="AA593" s="115"/>
      <c r="AB593" s="115"/>
      <c r="AC593" s="115"/>
      <c r="AD593" s="115"/>
      <c r="AE593" s="115"/>
      <c r="AF593" s="137"/>
      <c r="AG593" s="138"/>
      <c r="AN593" s="115"/>
      <c r="AO593" s="115"/>
      <c r="AP593" s="115"/>
      <c r="AQ593" s="115"/>
      <c r="AR593" s="115"/>
      <c r="AS593" s="115"/>
      <c r="AT593" s="115"/>
      <c r="AU593" s="115"/>
    </row>
    <row r="594" spans="3:47">
      <c r="C594" s="40"/>
      <c r="D594" s="40"/>
      <c r="AA594" s="115"/>
      <c r="AB594" s="115"/>
      <c r="AC594" s="115"/>
      <c r="AD594" s="115"/>
      <c r="AE594" s="115"/>
      <c r="AF594" s="137"/>
      <c r="AG594" s="138"/>
      <c r="AN594" s="115"/>
      <c r="AO594" s="115"/>
      <c r="AP594" s="115"/>
      <c r="AQ594" s="115"/>
      <c r="AR594" s="115"/>
      <c r="AS594" s="115"/>
      <c r="AT594" s="115"/>
      <c r="AU594" s="115"/>
    </row>
    <row r="595" spans="3:47">
      <c r="C595" s="40"/>
      <c r="D595" s="40"/>
      <c r="AA595" s="115"/>
      <c r="AB595" s="115"/>
      <c r="AC595" s="115"/>
      <c r="AD595" s="115"/>
      <c r="AE595" s="115"/>
      <c r="AF595" s="137"/>
      <c r="AG595" s="138"/>
      <c r="AN595" s="115"/>
      <c r="AO595" s="115"/>
      <c r="AP595" s="115"/>
      <c r="AQ595" s="115"/>
      <c r="AR595" s="115"/>
      <c r="AS595" s="115"/>
      <c r="AT595" s="115"/>
      <c r="AU595" s="115"/>
    </row>
    <row r="596" spans="3:47">
      <c r="C596" s="40"/>
      <c r="D596" s="40"/>
      <c r="AA596" s="115"/>
      <c r="AB596" s="115"/>
      <c r="AC596" s="115"/>
      <c r="AD596" s="115"/>
      <c r="AE596" s="115"/>
      <c r="AF596" s="137"/>
      <c r="AG596" s="138"/>
      <c r="AN596" s="115"/>
      <c r="AO596" s="115"/>
      <c r="AP596" s="115"/>
      <c r="AQ596" s="115"/>
      <c r="AR596" s="115"/>
      <c r="AS596" s="115"/>
      <c r="AT596" s="115"/>
      <c r="AU596" s="115"/>
    </row>
    <row r="597" spans="3:47">
      <c r="C597" s="40"/>
      <c r="D597" s="40"/>
      <c r="AA597" s="115"/>
      <c r="AB597" s="115"/>
      <c r="AC597" s="115"/>
      <c r="AD597" s="115"/>
      <c r="AE597" s="115"/>
      <c r="AF597" s="137"/>
      <c r="AG597" s="138"/>
      <c r="AN597" s="115"/>
      <c r="AO597" s="115"/>
      <c r="AP597" s="115"/>
      <c r="AQ597" s="115"/>
      <c r="AR597" s="115"/>
      <c r="AS597" s="115"/>
      <c r="AT597" s="115"/>
      <c r="AU597" s="115"/>
    </row>
    <row r="598" spans="3:47">
      <c r="C598" s="40"/>
      <c r="D598" s="40"/>
      <c r="AA598" s="115"/>
      <c r="AB598" s="115"/>
      <c r="AC598" s="115"/>
      <c r="AD598" s="115"/>
      <c r="AE598" s="115"/>
      <c r="AF598" s="137"/>
      <c r="AG598" s="138"/>
      <c r="AN598" s="115"/>
      <c r="AO598" s="115"/>
      <c r="AP598" s="115"/>
      <c r="AQ598" s="115"/>
      <c r="AR598" s="115"/>
      <c r="AS598" s="115"/>
      <c r="AT598" s="115"/>
      <c r="AU598" s="115"/>
    </row>
    <row r="599" spans="3:47">
      <c r="C599" s="40"/>
      <c r="D599" s="40"/>
      <c r="AA599" s="115"/>
      <c r="AB599" s="115"/>
      <c r="AC599" s="115"/>
      <c r="AD599" s="115"/>
      <c r="AE599" s="115"/>
      <c r="AF599" s="137"/>
      <c r="AG599" s="138"/>
      <c r="AN599" s="115"/>
      <c r="AO599" s="115"/>
      <c r="AP599" s="115"/>
      <c r="AQ599" s="115"/>
      <c r="AR599" s="115"/>
      <c r="AS599" s="115"/>
      <c r="AT599" s="115"/>
      <c r="AU599" s="115"/>
    </row>
    <row r="600" spans="3:47">
      <c r="C600" s="40"/>
      <c r="D600" s="40"/>
      <c r="AA600" s="115"/>
      <c r="AB600" s="115"/>
      <c r="AC600" s="115"/>
      <c r="AD600" s="115"/>
      <c r="AE600" s="115"/>
      <c r="AF600" s="137"/>
      <c r="AG600" s="138"/>
      <c r="AN600" s="115"/>
      <c r="AO600" s="115"/>
      <c r="AP600" s="115"/>
      <c r="AQ600" s="115"/>
      <c r="AR600" s="115"/>
      <c r="AS600" s="115"/>
      <c r="AT600" s="115"/>
      <c r="AU600" s="115"/>
    </row>
    <row r="601" spans="3:47">
      <c r="C601" s="40"/>
      <c r="D601" s="40"/>
      <c r="AA601" s="115"/>
      <c r="AB601" s="115"/>
      <c r="AC601" s="115"/>
      <c r="AD601" s="115"/>
      <c r="AE601" s="115"/>
      <c r="AF601" s="137"/>
      <c r="AG601" s="138"/>
      <c r="AN601" s="115"/>
      <c r="AO601" s="115"/>
      <c r="AP601" s="115"/>
      <c r="AQ601" s="115"/>
      <c r="AR601" s="115"/>
      <c r="AS601" s="115"/>
      <c r="AT601" s="115"/>
      <c r="AU601" s="115"/>
    </row>
    <row r="602" spans="3:47">
      <c r="C602" s="40"/>
      <c r="D602" s="40"/>
      <c r="AA602" s="115"/>
      <c r="AB602" s="115"/>
      <c r="AC602" s="115"/>
      <c r="AD602" s="115"/>
      <c r="AE602" s="115"/>
      <c r="AF602" s="137"/>
      <c r="AG602" s="138"/>
      <c r="AN602" s="115"/>
      <c r="AO602" s="115"/>
      <c r="AP602" s="115"/>
      <c r="AQ602" s="115"/>
      <c r="AR602" s="115"/>
      <c r="AS602" s="115"/>
      <c r="AT602" s="115"/>
      <c r="AU602" s="115"/>
    </row>
    <row r="603" spans="3:47">
      <c r="C603" s="40"/>
      <c r="D603" s="40"/>
      <c r="AA603" s="115"/>
      <c r="AB603" s="115"/>
      <c r="AC603" s="115"/>
      <c r="AD603" s="115"/>
      <c r="AE603" s="115"/>
      <c r="AF603" s="137"/>
      <c r="AG603" s="138"/>
      <c r="AN603" s="115"/>
      <c r="AO603" s="115"/>
      <c r="AP603" s="115"/>
      <c r="AQ603" s="115"/>
      <c r="AR603" s="115"/>
      <c r="AS603" s="115"/>
      <c r="AT603" s="115"/>
      <c r="AU603" s="115"/>
    </row>
    <row r="604" spans="3:47">
      <c r="C604" s="40"/>
      <c r="D604" s="40"/>
      <c r="AA604" s="115"/>
      <c r="AB604" s="115"/>
      <c r="AC604" s="115"/>
      <c r="AD604" s="115"/>
      <c r="AE604" s="115"/>
      <c r="AF604" s="137"/>
      <c r="AG604" s="138"/>
      <c r="AN604" s="115"/>
      <c r="AO604" s="115"/>
      <c r="AP604" s="115"/>
      <c r="AQ604" s="115"/>
      <c r="AR604" s="115"/>
      <c r="AS604" s="115"/>
      <c r="AT604" s="115"/>
      <c r="AU604" s="115"/>
    </row>
    <row r="605" spans="3:47">
      <c r="C605" s="40"/>
      <c r="D605" s="40"/>
      <c r="AA605" s="115"/>
      <c r="AB605" s="115"/>
      <c r="AC605" s="115"/>
      <c r="AD605" s="115"/>
      <c r="AE605" s="115"/>
      <c r="AF605" s="137"/>
      <c r="AG605" s="138"/>
      <c r="AN605" s="115"/>
      <c r="AO605" s="115"/>
      <c r="AP605" s="115"/>
      <c r="AQ605" s="115"/>
      <c r="AR605" s="115"/>
      <c r="AS605" s="115"/>
      <c r="AT605" s="115"/>
      <c r="AU605" s="115"/>
    </row>
    <row r="606" spans="3:47">
      <c r="C606" s="40"/>
      <c r="D606" s="40"/>
      <c r="AA606" s="115"/>
      <c r="AB606" s="115"/>
      <c r="AC606" s="115"/>
      <c r="AD606" s="115"/>
      <c r="AE606" s="115"/>
      <c r="AF606" s="137"/>
      <c r="AG606" s="138"/>
      <c r="AN606" s="115"/>
      <c r="AO606" s="115"/>
      <c r="AP606" s="115"/>
      <c r="AQ606" s="115"/>
      <c r="AR606" s="115"/>
      <c r="AS606" s="115"/>
      <c r="AT606" s="115"/>
      <c r="AU606" s="115"/>
    </row>
    <row r="607" spans="3:47">
      <c r="C607" s="40"/>
      <c r="D607" s="40"/>
      <c r="AA607" s="115"/>
      <c r="AB607" s="115"/>
      <c r="AC607" s="115"/>
      <c r="AD607" s="115"/>
      <c r="AE607" s="115"/>
      <c r="AF607" s="137"/>
      <c r="AG607" s="138"/>
      <c r="AN607" s="115"/>
      <c r="AO607" s="115"/>
      <c r="AP607" s="115"/>
      <c r="AQ607" s="115"/>
      <c r="AR607" s="115"/>
      <c r="AS607" s="115"/>
      <c r="AT607" s="115"/>
      <c r="AU607" s="115"/>
    </row>
    <row r="608" spans="3:47">
      <c r="C608" s="40"/>
      <c r="D608" s="40"/>
      <c r="AA608" s="115"/>
      <c r="AB608" s="115"/>
      <c r="AC608" s="115"/>
      <c r="AD608" s="115"/>
      <c r="AE608" s="115"/>
      <c r="AF608" s="137"/>
      <c r="AG608" s="138"/>
      <c r="AN608" s="115"/>
      <c r="AO608" s="115"/>
      <c r="AP608" s="115"/>
      <c r="AQ608" s="115"/>
      <c r="AR608" s="115"/>
      <c r="AS608" s="115"/>
      <c r="AT608" s="115"/>
      <c r="AU608" s="115"/>
    </row>
    <row r="609" spans="3:47">
      <c r="C609" s="40"/>
      <c r="D609" s="40"/>
      <c r="AA609" s="115"/>
      <c r="AB609" s="115"/>
      <c r="AC609" s="115"/>
      <c r="AD609" s="115"/>
      <c r="AE609" s="115"/>
      <c r="AF609" s="137"/>
      <c r="AG609" s="138"/>
      <c r="AN609" s="115"/>
      <c r="AO609" s="115"/>
      <c r="AP609" s="115"/>
      <c r="AQ609" s="115"/>
      <c r="AR609" s="115"/>
      <c r="AS609" s="115"/>
      <c r="AT609" s="115"/>
      <c r="AU609" s="115"/>
    </row>
    <row r="610" spans="3:47">
      <c r="C610" s="40"/>
      <c r="D610" s="40"/>
      <c r="AA610" s="115"/>
      <c r="AB610" s="115"/>
      <c r="AC610" s="115"/>
      <c r="AD610" s="115"/>
      <c r="AE610" s="115"/>
      <c r="AF610" s="137"/>
      <c r="AG610" s="138"/>
      <c r="AN610" s="115"/>
      <c r="AO610" s="115"/>
      <c r="AP610" s="115"/>
      <c r="AQ610" s="115"/>
      <c r="AR610" s="115"/>
      <c r="AS610" s="115"/>
      <c r="AT610" s="115"/>
      <c r="AU610" s="115"/>
    </row>
    <row r="611" spans="3:47">
      <c r="C611" s="40"/>
      <c r="D611" s="40"/>
      <c r="AA611" s="115"/>
      <c r="AB611" s="115"/>
      <c r="AC611" s="115"/>
      <c r="AD611" s="115"/>
      <c r="AE611" s="115"/>
      <c r="AF611" s="137"/>
      <c r="AG611" s="138"/>
      <c r="AN611" s="115"/>
      <c r="AO611" s="115"/>
      <c r="AP611" s="115"/>
      <c r="AQ611" s="115"/>
      <c r="AR611" s="115"/>
      <c r="AS611" s="115"/>
      <c r="AT611" s="115"/>
      <c r="AU611" s="115"/>
    </row>
    <row r="612" spans="3:47">
      <c r="C612" s="40"/>
      <c r="D612" s="40"/>
      <c r="AA612" s="115"/>
      <c r="AB612" s="115"/>
      <c r="AC612" s="115"/>
      <c r="AD612" s="115"/>
      <c r="AE612" s="115"/>
      <c r="AF612" s="137"/>
      <c r="AG612" s="138"/>
      <c r="AN612" s="115"/>
      <c r="AO612" s="115"/>
      <c r="AP612" s="115"/>
      <c r="AQ612" s="115"/>
      <c r="AR612" s="115"/>
      <c r="AS612" s="115"/>
      <c r="AT612" s="115"/>
      <c r="AU612" s="115"/>
    </row>
    <row r="613" spans="3:47">
      <c r="C613" s="40"/>
      <c r="D613" s="40"/>
      <c r="AA613" s="115"/>
      <c r="AB613" s="115"/>
      <c r="AC613" s="115"/>
      <c r="AD613" s="115"/>
      <c r="AE613" s="115"/>
      <c r="AF613" s="137"/>
      <c r="AG613" s="138"/>
      <c r="AN613" s="115"/>
      <c r="AO613" s="115"/>
      <c r="AP613" s="115"/>
      <c r="AQ613" s="115"/>
      <c r="AR613" s="115"/>
      <c r="AS613" s="115"/>
      <c r="AT613" s="115"/>
      <c r="AU613" s="115"/>
    </row>
    <row r="614" spans="3:47">
      <c r="C614" s="40"/>
      <c r="D614" s="40"/>
      <c r="AA614" s="115"/>
      <c r="AB614" s="115"/>
      <c r="AC614" s="115"/>
      <c r="AD614" s="115"/>
      <c r="AE614" s="115"/>
      <c r="AF614" s="137"/>
      <c r="AG614" s="138"/>
      <c r="AN614" s="115"/>
      <c r="AO614" s="115"/>
      <c r="AP614" s="115"/>
      <c r="AQ614" s="115"/>
      <c r="AR614" s="115"/>
      <c r="AS614" s="115"/>
      <c r="AT614" s="115"/>
      <c r="AU614" s="115"/>
    </row>
    <row r="615" spans="3:47">
      <c r="C615" s="40"/>
      <c r="D615" s="40"/>
      <c r="AA615" s="115"/>
      <c r="AB615" s="115"/>
      <c r="AC615" s="115"/>
      <c r="AD615" s="115"/>
      <c r="AE615" s="115"/>
      <c r="AF615" s="137"/>
      <c r="AG615" s="138"/>
      <c r="AN615" s="115"/>
      <c r="AO615" s="115"/>
      <c r="AP615" s="115"/>
      <c r="AQ615" s="115"/>
      <c r="AR615" s="115"/>
      <c r="AS615" s="115"/>
      <c r="AT615" s="115"/>
      <c r="AU615" s="115"/>
    </row>
    <row r="616" spans="3:47">
      <c r="C616" s="40"/>
      <c r="D616" s="40"/>
      <c r="AA616" s="115"/>
      <c r="AB616" s="115"/>
      <c r="AC616" s="115"/>
      <c r="AD616" s="115"/>
      <c r="AE616" s="115"/>
      <c r="AF616" s="137"/>
      <c r="AG616" s="138"/>
      <c r="AN616" s="115"/>
      <c r="AO616" s="115"/>
      <c r="AP616" s="115"/>
      <c r="AQ616" s="115"/>
      <c r="AR616" s="115"/>
      <c r="AS616" s="115"/>
      <c r="AT616" s="115"/>
      <c r="AU616" s="115"/>
    </row>
    <row r="617" spans="3:47">
      <c r="C617" s="40"/>
      <c r="D617" s="40"/>
      <c r="AA617" s="115"/>
      <c r="AB617" s="115"/>
      <c r="AC617" s="115"/>
      <c r="AD617" s="115"/>
      <c r="AE617" s="115"/>
      <c r="AF617" s="137"/>
      <c r="AG617" s="138"/>
      <c r="AN617" s="115"/>
      <c r="AO617" s="115"/>
      <c r="AP617" s="115"/>
      <c r="AQ617" s="115"/>
      <c r="AR617" s="115"/>
      <c r="AS617" s="115"/>
      <c r="AT617" s="115"/>
      <c r="AU617" s="115"/>
    </row>
    <row r="618" spans="3:47">
      <c r="C618" s="40"/>
      <c r="D618" s="40"/>
      <c r="AA618" s="115"/>
      <c r="AB618" s="115"/>
      <c r="AC618" s="115"/>
      <c r="AD618" s="115"/>
      <c r="AE618" s="115"/>
      <c r="AF618" s="137"/>
      <c r="AG618" s="138"/>
      <c r="AN618" s="115"/>
      <c r="AO618" s="115"/>
      <c r="AP618" s="115"/>
      <c r="AQ618" s="115"/>
      <c r="AR618" s="115"/>
      <c r="AS618" s="115"/>
      <c r="AT618" s="115"/>
      <c r="AU618" s="115"/>
    </row>
    <row r="619" spans="3:47">
      <c r="C619" s="40"/>
      <c r="D619" s="40"/>
      <c r="AA619" s="115"/>
      <c r="AB619" s="115"/>
      <c r="AC619" s="115"/>
      <c r="AD619" s="115"/>
      <c r="AE619" s="115"/>
      <c r="AF619" s="137"/>
      <c r="AG619" s="138"/>
      <c r="AN619" s="115"/>
      <c r="AO619" s="115"/>
      <c r="AP619" s="115"/>
      <c r="AQ619" s="115"/>
      <c r="AR619" s="115"/>
      <c r="AS619" s="115"/>
      <c r="AT619" s="115"/>
      <c r="AU619" s="115"/>
    </row>
    <row r="620" spans="3:47">
      <c r="C620" s="40"/>
      <c r="D620" s="40"/>
      <c r="AA620" s="115"/>
      <c r="AB620" s="115"/>
      <c r="AC620" s="115"/>
      <c r="AD620" s="115"/>
      <c r="AE620" s="115"/>
      <c r="AF620" s="137"/>
      <c r="AG620" s="138"/>
      <c r="AN620" s="115"/>
      <c r="AO620" s="115"/>
      <c r="AP620" s="115"/>
      <c r="AQ620" s="115"/>
      <c r="AR620" s="115"/>
      <c r="AS620" s="115"/>
      <c r="AT620" s="115"/>
      <c r="AU620" s="115"/>
    </row>
    <row r="621" spans="3:47">
      <c r="C621" s="40"/>
      <c r="D621" s="40"/>
      <c r="AA621" s="115"/>
      <c r="AB621" s="115"/>
      <c r="AC621" s="115"/>
      <c r="AD621" s="115"/>
      <c r="AE621" s="115"/>
      <c r="AF621" s="137"/>
      <c r="AG621" s="138"/>
      <c r="AN621" s="115"/>
      <c r="AO621" s="115"/>
      <c r="AP621" s="115"/>
      <c r="AQ621" s="115"/>
      <c r="AR621" s="115"/>
      <c r="AS621" s="115"/>
      <c r="AT621" s="115"/>
      <c r="AU621" s="115"/>
    </row>
    <row r="622" spans="3:47">
      <c r="C622" s="40"/>
      <c r="D622" s="40"/>
      <c r="AA622" s="115"/>
      <c r="AB622" s="115"/>
      <c r="AC622" s="115"/>
      <c r="AD622" s="115"/>
      <c r="AE622" s="115"/>
      <c r="AF622" s="137"/>
      <c r="AG622" s="138"/>
      <c r="AN622" s="115"/>
      <c r="AO622" s="115"/>
      <c r="AP622" s="115"/>
      <c r="AQ622" s="115"/>
      <c r="AR622" s="115"/>
      <c r="AS622" s="115"/>
      <c r="AT622" s="115"/>
      <c r="AU622" s="115"/>
    </row>
    <row r="623" spans="3:47">
      <c r="C623" s="40"/>
      <c r="D623" s="40"/>
      <c r="AA623" s="115"/>
      <c r="AB623" s="115"/>
      <c r="AC623" s="115"/>
      <c r="AD623" s="115"/>
      <c r="AE623" s="115"/>
      <c r="AF623" s="137"/>
      <c r="AG623" s="138"/>
      <c r="AN623" s="115"/>
      <c r="AO623" s="115"/>
      <c r="AP623" s="115"/>
      <c r="AQ623" s="115"/>
      <c r="AR623" s="115"/>
      <c r="AS623" s="115"/>
      <c r="AT623" s="115"/>
      <c r="AU623" s="115"/>
    </row>
    <row r="624" spans="3:47">
      <c r="C624" s="40"/>
      <c r="D624" s="40"/>
      <c r="AA624" s="115"/>
      <c r="AB624" s="115"/>
      <c r="AC624" s="115"/>
      <c r="AD624" s="115"/>
      <c r="AE624" s="115"/>
      <c r="AF624" s="137"/>
      <c r="AG624" s="138"/>
      <c r="AN624" s="115"/>
      <c r="AO624" s="115"/>
      <c r="AP624" s="115"/>
      <c r="AQ624" s="115"/>
      <c r="AR624" s="115"/>
      <c r="AS624" s="115"/>
      <c r="AT624" s="115"/>
      <c r="AU624" s="115"/>
    </row>
    <row r="625" spans="3:47">
      <c r="C625" s="40"/>
      <c r="D625" s="40"/>
      <c r="AA625" s="115"/>
      <c r="AB625" s="115"/>
      <c r="AC625" s="115"/>
      <c r="AD625" s="115"/>
      <c r="AE625" s="115"/>
      <c r="AF625" s="137"/>
      <c r="AG625" s="138"/>
      <c r="AN625" s="115"/>
      <c r="AO625" s="115"/>
      <c r="AP625" s="115"/>
      <c r="AQ625" s="115"/>
      <c r="AR625" s="115"/>
      <c r="AS625" s="115"/>
      <c r="AT625" s="115"/>
      <c r="AU625" s="115"/>
    </row>
    <row r="626" spans="3:47">
      <c r="C626" s="40"/>
      <c r="D626" s="40"/>
      <c r="AA626" s="115"/>
      <c r="AB626" s="115"/>
      <c r="AC626" s="115"/>
      <c r="AD626" s="115"/>
      <c r="AE626" s="115"/>
      <c r="AF626" s="137"/>
      <c r="AG626" s="138"/>
      <c r="AN626" s="115"/>
      <c r="AO626" s="115"/>
      <c r="AP626" s="115"/>
      <c r="AQ626" s="115"/>
      <c r="AR626" s="115"/>
      <c r="AS626" s="115"/>
      <c r="AT626" s="115"/>
      <c r="AU626" s="115"/>
    </row>
    <row r="627" spans="3:47">
      <c r="C627" s="40"/>
      <c r="D627" s="40"/>
      <c r="AA627" s="115"/>
      <c r="AB627" s="115"/>
      <c r="AC627" s="115"/>
      <c r="AD627" s="115"/>
      <c r="AE627" s="115"/>
      <c r="AF627" s="137"/>
      <c r="AG627" s="138"/>
      <c r="AN627" s="115"/>
      <c r="AO627" s="115"/>
      <c r="AP627" s="115"/>
      <c r="AQ627" s="115"/>
      <c r="AR627" s="115"/>
      <c r="AS627" s="115"/>
      <c r="AT627" s="115"/>
      <c r="AU627" s="115"/>
    </row>
    <row r="628" spans="3:47">
      <c r="C628" s="40"/>
      <c r="D628" s="40"/>
      <c r="AA628" s="115"/>
      <c r="AB628" s="115"/>
      <c r="AC628" s="115"/>
      <c r="AD628" s="115"/>
      <c r="AE628" s="115"/>
      <c r="AF628" s="137"/>
      <c r="AG628" s="138"/>
      <c r="AN628" s="115"/>
      <c r="AO628" s="115"/>
      <c r="AP628" s="115"/>
      <c r="AQ628" s="115"/>
      <c r="AR628" s="115"/>
      <c r="AS628" s="115"/>
      <c r="AT628" s="115"/>
      <c r="AU628" s="115"/>
    </row>
    <row r="629" spans="3:47">
      <c r="C629" s="40"/>
      <c r="D629" s="40"/>
      <c r="AA629" s="115"/>
      <c r="AB629" s="115"/>
      <c r="AC629" s="115"/>
      <c r="AD629" s="115"/>
      <c r="AE629" s="115"/>
      <c r="AF629" s="137"/>
      <c r="AG629" s="138"/>
      <c r="AN629" s="115"/>
      <c r="AO629" s="115"/>
      <c r="AP629" s="115"/>
      <c r="AQ629" s="115"/>
      <c r="AR629" s="115"/>
      <c r="AS629" s="115"/>
      <c r="AT629" s="115"/>
      <c r="AU629" s="115"/>
    </row>
    <row r="630" spans="3:47">
      <c r="C630" s="40"/>
      <c r="D630" s="40"/>
      <c r="AA630" s="115"/>
      <c r="AB630" s="115"/>
      <c r="AC630" s="115"/>
      <c r="AD630" s="115"/>
      <c r="AE630" s="115"/>
      <c r="AF630" s="137"/>
      <c r="AG630" s="138"/>
      <c r="AN630" s="115"/>
      <c r="AO630" s="115"/>
      <c r="AP630" s="115"/>
      <c r="AQ630" s="115"/>
      <c r="AR630" s="115"/>
      <c r="AS630" s="115"/>
      <c r="AT630" s="115"/>
      <c r="AU630" s="115"/>
    </row>
    <row r="631" spans="3:47">
      <c r="C631" s="40"/>
      <c r="D631" s="40"/>
      <c r="AA631" s="115"/>
      <c r="AB631" s="115"/>
      <c r="AC631" s="115"/>
      <c r="AD631" s="115"/>
      <c r="AE631" s="115"/>
      <c r="AF631" s="137"/>
      <c r="AG631" s="138"/>
      <c r="AN631" s="115"/>
      <c r="AO631" s="115"/>
      <c r="AP631" s="115"/>
      <c r="AQ631" s="115"/>
      <c r="AR631" s="115"/>
      <c r="AS631" s="115"/>
      <c r="AT631" s="115"/>
      <c r="AU631" s="115"/>
    </row>
    <row r="632" spans="3:47">
      <c r="C632" s="40"/>
      <c r="D632" s="40"/>
      <c r="AA632" s="115"/>
      <c r="AB632" s="115"/>
      <c r="AC632" s="115"/>
      <c r="AD632" s="115"/>
      <c r="AE632" s="115"/>
      <c r="AF632" s="137"/>
      <c r="AG632" s="138"/>
      <c r="AN632" s="115"/>
      <c r="AO632" s="115"/>
      <c r="AP632" s="115"/>
      <c r="AQ632" s="115"/>
      <c r="AR632" s="115"/>
      <c r="AS632" s="115"/>
      <c r="AT632" s="115"/>
      <c r="AU632" s="115"/>
    </row>
    <row r="633" spans="3:47">
      <c r="C633" s="40"/>
      <c r="D633" s="40"/>
      <c r="AA633" s="115"/>
      <c r="AB633" s="115"/>
      <c r="AC633" s="115"/>
      <c r="AD633" s="115"/>
      <c r="AE633" s="115"/>
      <c r="AF633" s="137"/>
      <c r="AG633" s="138"/>
      <c r="AN633" s="115"/>
      <c r="AO633" s="115"/>
      <c r="AP633" s="115"/>
      <c r="AQ633" s="115"/>
      <c r="AR633" s="115"/>
      <c r="AS633" s="115"/>
      <c r="AT633" s="115"/>
      <c r="AU633" s="115"/>
    </row>
    <row r="634" spans="3:47">
      <c r="C634" s="40"/>
      <c r="D634" s="40"/>
      <c r="AA634" s="115"/>
      <c r="AB634" s="115"/>
      <c r="AC634" s="115"/>
      <c r="AD634" s="115"/>
      <c r="AE634" s="115"/>
      <c r="AF634" s="137"/>
      <c r="AG634" s="138"/>
      <c r="AN634" s="115"/>
      <c r="AO634" s="115"/>
      <c r="AP634" s="115"/>
      <c r="AQ634" s="115"/>
      <c r="AR634" s="115"/>
      <c r="AS634" s="115"/>
      <c r="AT634" s="115"/>
      <c r="AU634" s="115"/>
    </row>
    <row r="635" spans="3:47">
      <c r="C635" s="40"/>
      <c r="D635" s="40"/>
      <c r="AA635" s="115"/>
      <c r="AB635" s="115"/>
      <c r="AC635" s="115"/>
      <c r="AD635" s="115"/>
      <c r="AE635" s="115"/>
      <c r="AF635" s="137"/>
      <c r="AG635" s="138"/>
      <c r="AN635" s="115"/>
      <c r="AO635" s="115"/>
      <c r="AP635" s="115"/>
      <c r="AQ635" s="115"/>
      <c r="AR635" s="115"/>
      <c r="AS635" s="115"/>
      <c r="AT635" s="115"/>
      <c r="AU635" s="115"/>
    </row>
    <row r="636" spans="3:47">
      <c r="C636" s="40"/>
      <c r="D636" s="40"/>
      <c r="AA636" s="115"/>
      <c r="AB636" s="115"/>
      <c r="AC636" s="115"/>
      <c r="AD636" s="115"/>
      <c r="AE636" s="115"/>
      <c r="AF636" s="137"/>
      <c r="AG636" s="138"/>
      <c r="AN636" s="115"/>
      <c r="AO636" s="115"/>
      <c r="AP636" s="115"/>
      <c r="AQ636" s="115"/>
      <c r="AR636" s="115"/>
      <c r="AS636" s="115"/>
      <c r="AT636" s="115"/>
      <c r="AU636" s="115"/>
    </row>
    <row r="637" spans="3:47">
      <c r="C637" s="40"/>
      <c r="D637" s="40"/>
      <c r="AA637" s="115"/>
      <c r="AB637" s="115"/>
      <c r="AC637" s="115"/>
      <c r="AD637" s="115"/>
      <c r="AE637" s="115"/>
      <c r="AF637" s="137"/>
      <c r="AG637" s="138"/>
      <c r="AN637" s="115"/>
      <c r="AO637" s="115"/>
      <c r="AP637" s="115"/>
      <c r="AQ637" s="115"/>
      <c r="AR637" s="115"/>
      <c r="AS637" s="115"/>
      <c r="AT637" s="115"/>
      <c r="AU637" s="115"/>
    </row>
    <row r="638" spans="3:47">
      <c r="C638" s="40"/>
      <c r="D638" s="40"/>
      <c r="AA638" s="115"/>
      <c r="AB638" s="115"/>
      <c r="AC638" s="115"/>
      <c r="AD638" s="115"/>
      <c r="AE638" s="115"/>
      <c r="AF638" s="137"/>
      <c r="AG638" s="138"/>
      <c r="AN638" s="115"/>
      <c r="AO638" s="115"/>
      <c r="AP638" s="115"/>
      <c r="AQ638" s="115"/>
      <c r="AR638" s="115"/>
      <c r="AS638" s="115"/>
      <c r="AT638" s="115"/>
      <c r="AU638" s="115"/>
    </row>
    <row r="639" spans="3:47">
      <c r="C639" s="40"/>
      <c r="D639" s="40"/>
      <c r="AA639" s="115"/>
      <c r="AB639" s="115"/>
      <c r="AC639" s="115"/>
      <c r="AD639" s="115"/>
      <c r="AE639" s="115"/>
      <c r="AF639" s="137"/>
      <c r="AG639" s="138"/>
      <c r="AN639" s="115"/>
      <c r="AO639" s="115"/>
      <c r="AP639" s="115"/>
      <c r="AQ639" s="115"/>
      <c r="AR639" s="115"/>
      <c r="AS639" s="115"/>
      <c r="AT639" s="115"/>
      <c r="AU639" s="115"/>
    </row>
    <row r="640" spans="3:47">
      <c r="C640" s="40"/>
      <c r="D640" s="40"/>
      <c r="AA640" s="115"/>
      <c r="AB640" s="115"/>
      <c r="AC640" s="115"/>
      <c r="AD640" s="115"/>
      <c r="AE640" s="115"/>
      <c r="AF640" s="137"/>
      <c r="AG640" s="138"/>
      <c r="AN640" s="115"/>
      <c r="AO640" s="115"/>
      <c r="AP640" s="115"/>
      <c r="AQ640" s="115"/>
      <c r="AR640" s="115"/>
      <c r="AS640" s="115"/>
      <c r="AT640" s="115"/>
      <c r="AU640" s="115"/>
    </row>
    <row r="641" spans="3:47">
      <c r="C641" s="40"/>
      <c r="D641" s="40"/>
      <c r="AA641" s="115"/>
      <c r="AB641" s="115"/>
      <c r="AC641" s="115"/>
      <c r="AD641" s="115"/>
      <c r="AE641" s="115"/>
      <c r="AF641" s="137"/>
      <c r="AG641" s="138"/>
      <c r="AN641" s="115"/>
      <c r="AO641" s="115"/>
      <c r="AP641" s="115"/>
      <c r="AQ641" s="115"/>
      <c r="AR641" s="115"/>
      <c r="AS641" s="115"/>
      <c r="AT641" s="115"/>
      <c r="AU641" s="115"/>
    </row>
    <row r="642" spans="3:47">
      <c r="C642" s="40"/>
      <c r="D642" s="40"/>
      <c r="AA642" s="115"/>
      <c r="AB642" s="115"/>
      <c r="AC642" s="115"/>
      <c r="AD642" s="115"/>
      <c r="AE642" s="115"/>
      <c r="AF642" s="137"/>
      <c r="AG642" s="138"/>
      <c r="AN642" s="115"/>
      <c r="AO642" s="115"/>
      <c r="AP642" s="115"/>
      <c r="AQ642" s="115"/>
      <c r="AR642" s="115"/>
      <c r="AS642" s="115"/>
      <c r="AT642" s="115"/>
      <c r="AU642" s="115"/>
    </row>
    <row r="643" spans="3:47">
      <c r="C643" s="40"/>
      <c r="D643" s="40"/>
      <c r="AA643" s="115"/>
      <c r="AB643" s="115"/>
      <c r="AC643" s="115"/>
      <c r="AD643" s="115"/>
      <c r="AE643" s="115"/>
      <c r="AF643" s="137"/>
      <c r="AG643" s="138"/>
      <c r="AN643" s="115"/>
      <c r="AO643" s="115"/>
      <c r="AP643" s="115"/>
      <c r="AQ643" s="115"/>
      <c r="AR643" s="115"/>
      <c r="AS643" s="115"/>
      <c r="AT643" s="115"/>
      <c r="AU643" s="115"/>
    </row>
    <row r="644" spans="3:47">
      <c r="C644" s="40"/>
      <c r="D644" s="40"/>
      <c r="AA644" s="115"/>
      <c r="AB644" s="115"/>
      <c r="AC644" s="115"/>
      <c r="AD644" s="115"/>
      <c r="AE644" s="115"/>
      <c r="AF644" s="137"/>
      <c r="AG644" s="138"/>
      <c r="AN644" s="115"/>
      <c r="AO644" s="115"/>
      <c r="AP644" s="115"/>
      <c r="AQ644" s="115"/>
      <c r="AR644" s="115"/>
      <c r="AS644" s="115"/>
      <c r="AT644" s="115"/>
      <c r="AU644" s="115"/>
    </row>
    <row r="645" spans="3:47">
      <c r="C645" s="40"/>
      <c r="D645" s="40"/>
      <c r="AA645" s="115"/>
      <c r="AB645" s="115"/>
      <c r="AC645" s="115"/>
      <c r="AD645" s="115"/>
      <c r="AE645" s="115"/>
      <c r="AF645" s="137"/>
      <c r="AG645" s="138"/>
      <c r="AN645" s="115"/>
      <c r="AO645" s="115"/>
      <c r="AP645" s="115"/>
      <c r="AQ645" s="115"/>
      <c r="AR645" s="115"/>
      <c r="AS645" s="115"/>
      <c r="AT645" s="115"/>
      <c r="AU645" s="115"/>
    </row>
    <row r="646" spans="3:47">
      <c r="C646" s="40"/>
      <c r="D646" s="40"/>
      <c r="AA646" s="115"/>
      <c r="AB646" s="115"/>
      <c r="AC646" s="115"/>
      <c r="AD646" s="115"/>
      <c r="AE646" s="115"/>
      <c r="AF646" s="137"/>
      <c r="AG646" s="138"/>
      <c r="AN646" s="115"/>
      <c r="AO646" s="115"/>
      <c r="AP646" s="115"/>
      <c r="AQ646" s="115"/>
      <c r="AR646" s="115"/>
      <c r="AS646" s="115"/>
      <c r="AT646" s="115"/>
      <c r="AU646" s="115"/>
    </row>
    <row r="647" spans="3:47">
      <c r="C647" s="40"/>
      <c r="D647" s="40"/>
      <c r="AA647" s="115"/>
      <c r="AB647" s="115"/>
      <c r="AC647" s="115"/>
      <c r="AD647" s="115"/>
      <c r="AE647" s="115"/>
      <c r="AF647" s="137"/>
      <c r="AG647" s="138"/>
      <c r="AN647" s="115"/>
      <c r="AO647" s="115"/>
      <c r="AP647" s="115"/>
      <c r="AQ647" s="115"/>
      <c r="AR647" s="115"/>
      <c r="AS647" s="115"/>
      <c r="AT647" s="115"/>
      <c r="AU647" s="115"/>
    </row>
    <row r="648" spans="3:47">
      <c r="C648" s="40"/>
      <c r="D648" s="40"/>
      <c r="AA648" s="115"/>
      <c r="AB648" s="115"/>
      <c r="AC648" s="115"/>
      <c r="AD648" s="115"/>
      <c r="AE648" s="115"/>
      <c r="AF648" s="137"/>
      <c r="AG648" s="138"/>
      <c r="AN648" s="115"/>
      <c r="AO648" s="115"/>
      <c r="AP648" s="115"/>
      <c r="AQ648" s="115"/>
      <c r="AR648" s="115"/>
      <c r="AS648" s="115"/>
      <c r="AT648" s="115"/>
      <c r="AU648" s="115"/>
    </row>
    <row r="649" spans="3:47">
      <c r="C649" s="40"/>
      <c r="D649" s="40"/>
      <c r="AA649" s="115"/>
      <c r="AB649" s="115"/>
      <c r="AC649" s="115"/>
      <c r="AD649" s="115"/>
      <c r="AE649" s="115"/>
      <c r="AF649" s="137"/>
      <c r="AG649" s="138"/>
      <c r="AN649" s="115"/>
      <c r="AO649" s="115"/>
      <c r="AP649" s="115"/>
      <c r="AQ649" s="115"/>
      <c r="AR649" s="115"/>
      <c r="AS649" s="115"/>
      <c r="AT649" s="115"/>
      <c r="AU649" s="115"/>
    </row>
    <row r="650" spans="3:47">
      <c r="C650" s="40"/>
      <c r="D650" s="40"/>
      <c r="AA650" s="115"/>
      <c r="AB650" s="115"/>
      <c r="AC650" s="115"/>
      <c r="AD650" s="115"/>
      <c r="AE650" s="115"/>
      <c r="AF650" s="137"/>
      <c r="AG650" s="138"/>
      <c r="AN650" s="115"/>
      <c r="AO650" s="115"/>
      <c r="AP650" s="115"/>
      <c r="AQ650" s="115"/>
      <c r="AR650" s="115"/>
      <c r="AS650" s="115"/>
      <c r="AT650" s="115"/>
      <c r="AU650" s="115"/>
    </row>
    <row r="651" spans="3:47">
      <c r="C651" s="40"/>
      <c r="D651" s="40"/>
      <c r="AA651" s="115"/>
      <c r="AB651" s="115"/>
      <c r="AC651" s="115"/>
      <c r="AD651" s="115"/>
      <c r="AE651" s="115"/>
      <c r="AF651" s="137"/>
      <c r="AG651" s="138"/>
      <c r="AN651" s="115"/>
      <c r="AO651" s="115"/>
      <c r="AP651" s="115"/>
      <c r="AQ651" s="115"/>
      <c r="AR651" s="115"/>
      <c r="AS651" s="115"/>
      <c r="AT651" s="115"/>
      <c r="AU651" s="115"/>
    </row>
    <row r="652" spans="3:47">
      <c r="C652" s="40"/>
      <c r="D652" s="40"/>
      <c r="AA652" s="115"/>
      <c r="AB652" s="115"/>
      <c r="AC652" s="115"/>
      <c r="AD652" s="115"/>
      <c r="AE652" s="115"/>
      <c r="AF652" s="137"/>
      <c r="AG652" s="138"/>
      <c r="AN652" s="115"/>
      <c r="AO652" s="115"/>
      <c r="AP652" s="115"/>
      <c r="AQ652" s="115"/>
      <c r="AR652" s="115"/>
      <c r="AS652" s="115"/>
      <c r="AT652" s="115"/>
      <c r="AU652" s="115"/>
    </row>
    <row r="653" spans="3:47">
      <c r="C653" s="40"/>
      <c r="D653" s="40"/>
      <c r="AA653" s="115"/>
      <c r="AB653" s="115"/>
      <c r="AC653" s="115"/>
      <c r="AD653" s="115"/>
      <c r="AE653" s="115"/>
      <c r="AF653" s="137"/>
      <c r="AG653" s="138"/>
      <c r="AN653" s="115"/>
      <c r="AO653" s="115"/>
      <c r="AP653" s="115"/>
      <c r="AQ653" s="115"/>
      <c r="AR653" s="115"/>
      <c r="AS653" s="115"/>
      <c r="AT653" s="115"/>
      <c r="AU653" s="115"/>
    </row>
    <row r="654" spans="3:47">
      <c r="C654" s="40"/>
      <c r="D654" s="40"/>
      <c r="AA654" s="115"/>
      <c r="AB654" s="115"/>
      <c r="AC654" s="115"/>
      <c r="AD654" s="115"/>
      <c r="AE654" s="115"/>
      <c r="AF654" s="137"/>
      <c r="AG654" s="138"/>
      <c r="AN654" s="115"/>
      <c r="AO654" s="115"/>
      <c r="AP654" s="115"/>
      <c r="AQ654" s="115"/>
      <c r="AR654" s="115"/>
      <c r="AS654" s="115"/>
      <c r="AT654" s="115"/>
      <c r="AU654" s="115"/>
    </row>
    <row r="655" spans="3:47">
      <c r="C655" s="40"/>
      <c r="D655" s="40"/>
      <c r="AA655" s="115"/>
      <c r="AB655" s="115"/>
      <c r="AC655" s="115"/>
      <c r="AD655" s="115"/>
      <c r="AE655" s="115"/>
      <c r="AF655" s="137"/>
      <c r="AG655" s="138"/>
      <c r="AN655" s="115"/>
      <c r="AO655" s="115"/>
      <c r="AP655" s="115"/>
      <c r="AQ655" s="115"/>
      <c r="AR655" s="115"/>
      <c r="AS655" s="115"/>
      <c r="AT655" s="115"/>
      <c r="AU655" s="115"/>
    </row>
    <row r="656" spans="3:47">
      <c r="C656" s="40"/>
      <c r="D656" s="40"/>
      <c r="AA656" s="115"/>
      <c r="AB656" s="115"/>
      <c r="AC656" s="115"/>
      <c r="AD656" s="115"/>
      <c r="AE656" s="115"/>
      <c r="AF656" s="137"/>
      <c r="AG656" s="138"/>
      <c r="AN656" s="115"/>
      <c r="AO656" s="115"/>
      <c r="AP656" s="115"/>
      <c r="AQ656" s="115"/>
      <c r="AR656" s="115"/>
      <c r="AS656" s="115"/>
      <c r="AT656" s="115"/>
      <c r="AU656" s="115"/>
    </row>
    <row r="657" spans="3:47">
      <c r="C657" s="40"/>
      <c r="D657" s="40"/>
      <c r="AA657" s="115"/>
      <c r="AB657" s="115"/>
      <c r="AC657" s="115"/>
      <c r="AD657" s="115"/>
      <c r="AE657" s="115"/>
      <c r="AF657" s="137"/>
      <c r="AG657" s="138"/>
      <c r="AN657" s="115"/>
      <c r="AO657" s="115"/>
      <c r="AP657" s="115"/>
      <c r="AQ657" s="115"/>
      <c r="AR657" s="115"/>
      <c r="AS657" s="115"/>
      <c r="AT657" s="115"/>
      <c r="AU657" s="115"/>
    </row>
    <row r="658" spans="3:47">
      <c r="C658" s="40"/>
      <c r="D658" s="40"/>
      <c r="AA658" s="115"/>
      <c r="AB658" s="115"/>
      <c r="AC658" s="115"/>
      <c r="AD658" s="115"/>
      <c r="AE658" s="115"/>
      <c r="AF658" s="137"/>
      <c r="AG658" s="138"/>
      <c r="AN658" s="115"/>
      <c r="AO658" s="115"/>
      <c r="AP658" s="115"/>
      <c r="AQ658" s="115"/>
      <c r="AR658" s="115"/>
      <c r="AS658" s="115"/>
      <c r="AT658" s="115"/>
      <c r="AU658" s="115"/>
    </row>
    <row r="659" spans="3:47">
      <c r="C659" s="40"/>
      <c r="D659" s="40"/>
      <c r="AA659" s="115"/>
      <c r="AB659" s="115"/>
      <c r="AC659" s="115"/>
      <c r="AD659" s="115"/>
      <c r="AE659" s="115"/>
      <c r="AF659" s="137"/>
      <c r="AG659" s="138"/>
      <c r="AN659" s="115"/>
      <c r="AO659" s="115"/>
      <c r="AP659" s="115"/>
      <c r="AQ659" s="115"/>
      <c r="AR659" s="115"/>
      <c r="AS659" s="115"/>
      <c r="AT659" s="115"/>
      <c r="AU659" s="115"/>
    </row>
    <row r="660" spans="3:47">
      <c r="C660" s="40"/>
      <c r="D660" s="40"/>
      <c r="AA660" s="115"/>
      <c r="AB660" s="115"/>
      <c r="AC660" s="115"/>
      <c r="AD660" s="115"/>
      <c r="AE660" s="115"/>
      <c r="AF660" s="137"/>
      <c r="AG660" s="138"/>
      <c r="AN660" s="115"/>
      <c r="AO660" s="115"/>
      <c r="AP660" s="115"/>
      <c r="AQ660" s="115"/>
      <c r="AR660" s="115"/>
      <c r="AS660" s="115"/>
      <c r="AT660" s="115"/>
      <c r="AU660" s="115"/>
    </row>
    <row r="661" spans="3:47">
      <c r="C661" s="40"/>
      <c r="D661" s="40"/>
      <c r="AA661" s="115"/>
      <c r="AB661" s="115"/>
      <c r="AC661" s="115"/>
      <c r="AD661" s="115"/>
      <c r="AE661" s="115"/>
      <c r="AF661" s="137"/>
      <c r="AG661" s="138"/>
      <c r="AN661" s="115"/>
      <c r="AO661" s="115"/>
      <c r="AP661" s="115"/>
      <c r="AQ661" s="115"/>
      <c r="AR661" s="115"/>
      <c r="AS661" s="115"/>
      <c r="AT661" s="115"/>
      <c r="AU661" s="115"/>
    </row>
    <row r="662" spans="3:47">
      <c r="C662" s="40"/>
      <c r="D662" s="40"/>
      <c r="AA662" s="115"/>
      <c r="AB662" s="115"/>
      <c r="AC662" s="115"/>
      <c r="AD662" s="115"/>
      <c r="AE662" s="115"/>
      <c r="AF662" s="137"/>
      <c r="AG662" s="138"/>
      <c r="AN662" s="115"/>
      <c r="AO662" s="115"/>
      <c r="AP662" s="115"/>
      <c r="AQ662" s="115"/>
      <c r="AR662" s="115"/>
      <c r="AS662" s="115"/>
      <c r="AT662" s="115"/>
      <c r="AU662" s="115"/>
    </row>
    <row r="663" spans="3:47">
      <c r="C663" s="40"/>
      <c r="D663" s="40"/>
      <c r="AA663" s="115"/>
      <c r="AB663" s="115"/>
      <c r="AC663" s="115"/>
      <c r="AD663" s="115"/>
      <c r="AE663" s="115"/>
      <c r="AF663" s="137"/>
      <c r="AG663" s="138"/>
      <c r="AN663" s="115"/>
      <c r="AO663" s="115"/>
      <c r="AP663" s="115"/>
      <c r="AQ663" s="115"/>
      <c r="AR663" s="115"/>
      <c r="AS663" s="115"/>
      <c r="AT663" s="115"/>
      <c r="AU663" s="115"/>
    </row>
    <row r="664" spans="3:47">
      <c r="C664" s="40"/>
      <c r="D664" s="40"/>
      <c r="AA664" s="115"/>
      <c r="AB664" s="115"/>
      <c r="AC664" s="115"/>
      <c r="AD664" s="115"/>
      <c r="AE664" s="115"/>
      <c r="AF664" s="137"/>
      <c r="AG664" s="138"/>
      <c r="AN664" s="115"/>
      <c r="AO664" s="115"/>
      <c r="AP664" s="115"/>
      <c r="AQ664" s="115"/>
      <c r="AR664" s="115"/>
      <c r="AS664" s="115"/>
      <c r="AT664" s="115"/>
      <c r="AU664" s="115"/>
    </row>
    <row r="665" spans="3:47">
      <c r="C665" s="40"/>
      <c r="D665" s="40"/>
      <c r="AA665" s="115"/>
      <c r="AB665" s="115"/>
      <c r="AC665" s="115"/>
      <c r="AD665" s="115"/>
      <c r="AE665" s="115"/>
      <c r="AF665" s="137"/>
      <c r="AG665" s="138"/>
      <c r="AN665" s="115"/>
      <c r="AO665" s="115"/>
      <c r="AP665" s="115"/>
      <c r="AQ665" s="115"/>
      <c r="AR665" s="115"/>
      <c r="AS665" s="115"/>
      <c r="AT665" s="115"/>
      <c r="AU665" s="115"/>
    </row>
    <row r="666" spans="3:47">
      <c r="C666" s="40"/>
      <c r="D666" s="40"/>
      <c r="AA666" s="115"/>
      <c r="AB666" s="115"/>
      <c r="AC666" s="115"/>
      <c r="AD666" s="115"/>
      <c r="AE666" s="115"/>
      <c r="AF666" s="137"/>
      <c r="AG666" s="138"/>
      <c r="AN666" s="115"/>
      <c r="AO666" s="115"/>
      <c r="AP666" s="115"/>
      <c r="AQ666" s="115"/>
      <c r="AR666" s="115"/>
      <c r="AS666" s="115"/>
      <c r="AT666" s="115"/>
      <c r="AU666" s="115"/>
    </row>
    <row r="667" spans="3:47">
      <c r="C667" s="40"/>
      <c r="D667" s="40"/>
      <c r="AA667" s="115"/>
      <c r="AB667" s="115"/>
      <c r="AC667" s="115"/>
      <c r="AD667" s="115"/>
      <c r="AE667" s="115"/>
      <c r="AF667" s="137"/>
      <c r="AG667" s="138"/>
      <c r="AN667" s="115"/>
      <c r="AO667" s="115"/>
      <c r="AP667" s="115"/>
      <c r="AQ667" s="115"/>
      <c r="AR667" s="115"/>
      <c r="AS667" s="115"/>
      <c r="AT667" s="115"/>
      <c r="AU667" s="115"/>
    </row>
    <row r="668" spans="3:47">
      <c r="C668" s="40"/>
      <c r="D668" s="40"/>
      <c r="AA668" s="115"/>
      <c r="AB668" s="115"/>
      <c r="AC668" s="115"/>
      <c r="AD668" s="115"/>
      <c r="AE668" s="115"/>
      <c r="AF668" s="137"/>
      <c r="AG668" s="138"/>
      <c r="AN668" s="115"/>
      <c r="AO668" s="115"/>
      <c r="AP668" s="115"/>
      <c r="AQ668" s="115"/>
      <c r="AR668" s="115"/>
      <c r="AS668" s="115"/>
      <c r="AT668" s="115"/>
      <c r="AU668" s="115"/>
    </row>
    <row r="669" spans="3:47">
      <c r="C669" s="40"/>
      <c r="D669" s="40"/>
      <c r="AA669" s="115"/>
      <c r="AB669" s="115"/>
      <c r="AC669" s="115"/>
      <c r="AD669" s="115"/>
      <c r="AE669" s="115"/>
      <c r="AF669" s="137"/>
      <c r="AG669" s="138"/>
      <c r="AN669" s="115"/>
      <c r="AO669" s="115"/>
      <c r="AP669" s="115"/>
      <c r="AQ669" s="115"/>
      <c r="AR669" s="115"/>
      <c r="AS669" s="115"/>
      <c r="AT669" s="115"/>
      <c r="AU669" s="115"/>
    </row>
    <row r="670" spans="3:47">
      <c r="C670" s="40"/>
      <c r="D670" s="40"/>
      <c r="AA670" s="115"/>
      <c r="AB670" s="115"/>
      <c r="AC670" s="115"/>
      <c r="AD670" s="115"/>
      <c r="AE670" s="115"/>
      <c r="AF670" s="137"/>
      <c r="AG670" s="138"/>
      <c r="AN670" s="115"/>
      <c r="AO670" s="115"/>
      <c r="AP670" s="115"/>
      <c r="AQ670" s="115"/>
      <c r="AR670" s="115"/>
      <c r="AS670" s="115"/>
      <c r="AT670" s="115"/>
      <c r="AU670" s="115"/>
    </row>
    <row r="671" spans="3:47">
      <c r="C671" s="40"/>
      <c r="D671" s="40"/>
      <c r="AA671" s="115"/>
      <c r="AB671" s="115"/>
      <c r="AC671" s="115"/>
      <c r="AD671" s="115"/>
      <c r="AE671" s="115"/>
      <c r="AF671" s="137"/>
      <c r="AG671" s="138"/>
      <c r="AN671" s="115"/>
      <c r="AO671" s="115"/>
      <c r="AP671" s="115"/>
      <c r="AQ671" s="115"/>
      <c r="AR671" s="115"/>
      <c r="AS671" s="115"/>
      <c r="AT671" s="115"/>
      <c r="AU671" s="115"/>
    </row>
    <row r="672" spans="3:47">
      <c r="C672" s="40"/>
      <c r="D672" s="40"/>
      <c r="AA672" s="115"/>
      <c r="AB672" s="115"/>
      <c r="AC672" s="115"/>
      <c r="AD672" s="115"/>
      <c r="AE672" s="115"/>
      <c r="AF672" s="137"/>
      <c r="AG672" s="138"/>
      <c r="AN672" s="115"/>
      <c r="AO672" s="115"/>
      <c r="AP672" s="115"/>
      <c r="AQ672" s="115"/>
      <c r="AR672" s="115"/>
      <c r="AS672" s="115"/>
      <c r="AT672" s="115"/>
      <c r="AU672" s="115"/>
    </row>
    <row r="673" spans="3:47">
      <c r="C673" s="40"/>
      <c r="D673" s="40"/>
      <c r="AA673" s="115"/>
      <c r="AB673" s="115"/>
      <c r="AC673" s="115"/>
      <c r="AD673" s="115"/>
      <c r="AE673" s="115"/>
      <c r="AF673" s="137"/>
      <c r="AG673" s="138"/>
      <c r="AN673" s="115"/>
      <c r="AO673" s="115"/>
      <c r="AP673" s="115"/>
      <c r="AQ673" s="115"/>
      <c r="AR673" s="115"/>
      <c r="AS673" s="115"/>
      <c r="AT673" s="115"/>
      <c r="AU673" s="115"/>
    </row>
    <row r="674" spans="3:47">
      <c r="C674" s="40"/>
      <c r="D674" s="40"/>
      <c r="AA674" s="115"/>
      <c r="AB674" s="115"/>
      <c r="AC674" s="115"/>
      <c r="AD674" s="115"/>
      <c r="AE674" s="115"/>
      <c r="AF674" s="137"/>
      <c r="AG674" s="138"/>
      <c r="AN674" s="115"/>
      <c r="AO674" s="115"/>
      <c r="AP674" s="115"/>
      <c r="AQ674" s="115"/>
      <c r="AR674" s="115"/>
      <c r="AS674" s="115"/>
      <c r="AT674" s="115"/>
      <c r="AU674" s="115"/>
    </row>
    <row r="675" spans="3:47">
      <c r="C675" s="40"/>
      <c r="D675" s="40"/>
      <c r="AA675" s="115"/>
      <c r="AB675" s="115"/>
      <c r="AC675" s="115"/>
      <c r="AD675" s="115"/>
      <c r="AE675" s="115"/>
      <c r="AF675" s="137"/>
      <c r="AG675" s="138"/>
      <c r="AN675" s="115"/>
      <c r="AO675" s="115"/>
      <c r="AP675" s="115"/>
      <c r="AQ675" s="115"/>
      <c r="AR675" s="115"/>
      <c r="AS675" s="115"/>
      <c r="AT675" s="115"/>
      <c r="AU675" s="115"/>
    </row>
    <row r="676" spans="3:47">
      <c r="C676" s="40"/>
      <c r="D676" s="40"/>
      <c r="AA676" s="115"/>
      <c r="AB676" s="115"/>
      <c r="AC676" s="115"/>
      <c r="AD676" s="115"/>
      <c r="AE676" s="115"/>
      <c r="AF676" s="137"/>
      <c r="AG676" s="138"/>
      <c r="AN676" s="115"/>
      <c r="AO676" s="115"/>
      <c r="AP676" s="115"/>
      <c r="AQ676" s="115"/>
      <c r="AR676" s="115"/>
      <c r="AS676" s="115"/>
      <c r="AT676" s="115"/>
      <c r="AU676" s="115"/>
    </row>
    <row r="677" spans="3:47">
      <c r="C677" s="40"/>
      <c r="D677" s="40"/>
      <c r="AA677" s="115"/>
      <c r="AB677" s="115"/>
      <c r="AC677" s="115"/>
      <c r="AD677" s="115"/>
      <c r="AE677" s="115"/>
      <c r="AF677" s="137"/>
      <c r="AG677" s="138"/>
      <c r="AN677" s="115"/>
      <c r="AO677" s="115"/>
      <c r="AP677" s="115"/>
      <c r="AQ677" s="115"/>
      <c r="AR677" s="115"/>
      <c r="AS677" s="115"/>
      <c r="AT677" s="115"/>
      <c r="AU677" s="115"/>
    </row>
    <row r="678" spans="3:47">
      <c r="C678" s="40"/>
      <c r="D678" s="40"/>
      <c r="AA678" s="115"/>
      <c r="AB678" s="115"/>
      <c r="AC678" s="115"/>
      <c r="AD678" s="115"/>
      <c r="AE678" s="115"/>
      <c r="AF678" s="137"/>
      <c r="AG678" s="138"/>
      <c r="AN678" s="115"/>
      <c r="AO678" s="115"/>
      <c r="AP678" s="115"/>
      <c r="AQ678" s="115"/>
      <c r="AR678" s="115"/>
      <c r="AS678" s="115"/>
      <c r="AT678" s="115"/>
      <c r="AU678" s="115"/>
    </row>
    <row r="679" spans="3:47">
      <c r="C679" s="40"/>
      <c r="D679" s="40"/>
      <c r="AA679" s="115"/>
      <c r="AB679" s="115"/>
      <c r="AC679" s="115"/>
      <c r="AD679" s="115"/>
      <c r="AE679" s="115"/>
      <c r="AF679" s="137"/>
      <c r="AG679" s="138"/>
      <c r="AN679" s="115"/>
      <c r="AO679" s="115"/>
      <c r="AP679" s="115"/>
      <c r="AQ679" s="115"/>
      <c r="AR679" s="115"/>
      <c r="AS679" s="115"/>
      <c r="AT679" s="115"/>
      <c r="AU679" s="115"/>
    </row>
    <row r="680" spans="3:47">
      <c r="C680" s="40"/>
      <c r="D680" s="40"/>
      <c r="AA680" s="115"/>
      <c r="AB680" s="115"/>
      <c r="AC680" s="115"/>
      <c r="AD680" s="115"/>
      <c r="AE680" s="115"/>
      <c r="AF680" s="137"/>
      <c r="AG680" s="138"/>
      <c r="AN680" s="115"/>
      <c r="AO680" s="115"/>
      <c r="AP680" s="115"/>
      <c r="AQ680" s="115"/>
      <c r="AR680" s="115"/>
      <c r="AS680" s="115"/>
      <c r="AT680" s="115"/>
      <c r="AU680" s="115"/>
    </row>
    <row r="681" spans="3:47">
      <c r="C681" s="40"/>
      <c r="D681" s="40"/>
      <c r="AA681" s="115"/>
      <c r="AB681" s="115"/>
      <c r="AC681" s="115"/>
      <c r="AD681" s="115"/>
      <c r="AE681" s="115"/>
      <c r="AF681" s="137"/>
      <c r="AG681" s="138"/>
      <c r="AN681" s="115"/>
      <c r="AO681" s="115"/>
      <c r="AP681" s="115"/>
      <c r="AQ681" s="115"/>
      <c r="AR681" s="115"/>
      <c r="AS681" s="115"/>
      <c r="AT681" s="115"/>
      <c r="AU681" s="115"/>
    </row>
    <row r="682" spans="3:47">
      <c r="C682" s="40"/>
      <c r="D682" s="40"/>
      <c r="AA682" s="115"/>
      <c r="AB682" s="115"/>
      <c r="AC682" s="115"/>
      <c r="AD682" s="115"/>
      <c r="AE682" s="115"/>
      <c r="AF682" s="137"/>
      <c r="AG682" s="138"/>
      <c r="AN682" s="115"/>
      <c r="AO682" s="115"/>
      <c r="AP682" s="115"/>
      <c r="AQ682" s="115"/>
      <c r="AR682" s="115"/>
      <c r="AS682" s="115"/>
      <c r="AT682" s="115"/>
      <c r="AU682" s="115"/>
    </row>
    <row r="683" spans="3:47">
      <c r="C683" s="40"/>
      <c r="D683" s="40"/>
      <c r="AA683" s="115"/>
      <c r="AB683" s="115"/>
      <c r="AC683" s="115"/>
      <c r="AD683" s="115"/>
      <c r="AE683" s="115"/>
      <c r="AF683" s="137"/>
      <c r="AG683" s="138"/>
      <c r="AN683" s="115"/>
      <c r="AO683" s="115"/>
      <c r="AP683" s="115"/>
      <c r="AQ683" s="115"/>
      <c r="AR683" s="115"/>
      <c r="AS683" s="115"/>
      <c r="AT683" s="115"/>
      <c r="AU683" s="115"/>
    </row>
    <row r="684" spans="3:47">
      <c r="C684" s="40"/>
      <c r="D684" s="40"/>
      <c r="AA684" s="115"/>
      <c r="AB684" s="115"/>
      <c r="AC684" s="115"/>
      <c r="AD684" s="115"/>
      <c r="AE684" s="115"/>
      <c r="AF684" s="137"/>
      <c r="AG684" s="138"/>
      <c r="AN684" s="115"/>
      <c r="AO684" s="115"/>
      <c r="AP684" s="115"/>
      <c r="AQ684" s="115"/>
      <c r="AR684" s="115"/>
      <c r="AS684" s="115"/>
      <c r="AT684" s="115"/>
      <c r="AU684" s="115"/>
    </row>
    <row r="685" spans="3:47">
      <c r="C685" s="40"/>
      <c r="D685" s="40"/>
      <c r="AA685" s="115"/>
      <c r="AB685" s="115"/>
      <c r="AC685" s="115"/>
      <c r="AD685" s="115"/>
      <c r="AE685" s="115"/>
      <c r="AF685" s="137"/>
      <c r="AG685" s="138"/>
      <c r="AN685" s="115"/>
      <c r="AO685" s="115"/>
      <c r="AP685" s="115"/>
      <c r="AQ685" s="115"/>
      <c r="AR685" s="115"/>
      <c r="AS685" s="115"/>
      <c r="AT685" s="115"/>
      <c r="AU685" s="115"/>
    </row>
    <row r="686" spans="3:47">
      <c r="C686" s="40"/>
      <c r="D686" s="40"/>
      <c r="AA686" s="115"/>
      <c r="AB686" s="115"/>
      <c r="AC686" s="115"/>
      <c r="AD686" s="115"/>
      <c r="AE686" s="115"/>
      <c r="AF686" s="137"/>
      <c r="AG686" s="138"/>
      <c r="AN686" s="115"/>
      <c r="AO686" s="115"/>
      <c r="AP686" s="115"/>
      <c r="AQ686" s="115"/>
      <c r="AR686" s="115"/>
      <c r="AS686" s="115"/>
      <c r="AT686" s="115"/>
      <c r="AU686" s="115"/>
    </row>
    <row r="687" spans="3:47">
      <c r="C687" s="40"/>
      <c r="D687" s="40"/>
      <c r="AA687" s="115"/>
      <c r="AB687" s="115"/>
      <c r="AC687" s="115"/>
      <c r="AD687" s="115"/>
      <c r="AE687" s="115"/>
      <c r="AF687" s="137"/>
      <c r="AG687" s="138"/>
      <c r="AN687" s="115"/>
      <c r="AO687" s="115"/>
      <c r="AP687" s="115"/>
      <c r="AQ687" s="115"/>
      <c r="AR687" s="115"/>
      <c r="AS687" s="115"/>
      <c r="AT687" s="115"/>
      <c r="AU687" s="115"/>
    </row>
    <row r="688" spans="3:47">
      <c r="C688" s="40"/>
      <c r="D688" s="40"/>
      <c r="AA688" s="115"/>
      <c r="AB688" s="115"/>
      <c r="AC688" s="115"/>
      <c r="AD688" s="115"/>
      <c r="AE688" s="115"/>
      <c r="AF688" s="137"/>
      <c r="AG688" s="138"/>
      <c r="AN688" s="115"/>
      <c r="AO688" s="115"/>
      <c r="AP688" s="115"/>
      <c r="AQ688" s="115"/>
      <c r="AR688" s="115"/>
      <c r="AS688" s="115"/>
      <c r="AT688" s="115"/>
      <c r="AU688" s="115"/>
    </row>
    <row r="689" spans="3:47">
      <c r="C689" s="40"/>
      <c r="D689" s="40"/>
      <c r="AA689" s="115"/>
      <c r="AB689" s="115"/>
      <c r="AC689" s="115"/>
      <c r="AD689" s="115"/>
      <c r="AE689" s="115"/>
      <c r="AF689" s="137"/>
      <c r="AG689" s="138"/>
      <c r="AN689" s="115"/>
      <c r="AO689" s="115"/>
      <c r="AP689" s="115"/>
      <c r="AQ689" s="115"/>
      <c r="AR689" s="115"/>
      <c r="AS689" s="115"/>
      <c r="AT689" s="115"/>
      <c r="AU689" s="115"/>
    </row>
    <row r="690" spans="3:47">
      <c r="C690" s="40"/>
      <c r="D690" s="40"/>
      <c r="AA690" s="115"/>
      <c r="AB690" s="115"/>
      <c r="AC690" s="115"/>
      <c r="AD690" s="115"/>
      <c r="AE690" s="115"/>
      <c r="AF690" s="137"/>
      <c r="AG690" s="138"/>
      <c r="AN690" s="115"/>
      <c r="AO690" s="115"/>
      <c r="AP690" s="115"/>
      <c r="AQ690" s="115"/>
      <c r="AR690" s="115"/>
      <c r="AS690" s="115"/>
      <c r="AT690" s="115"/>
      <c r="AU690" s="115"/>
    </row>
    <row r="691" spans="3:47">
      <c r="C691" s="40"/>
      <c r="D691" s="40"/>
      <c r="AA691" s="115"/>
      <c r="AB691" s="115"/>
      <c r="AC691" s="115"/>
      <c r="AD691" s="115"/>
      <c r="AE691" s="115"/>
      <c r="AF691" s="137"/>
      <c r="AG691" s="138"/>
      <c r="AN691" s="115"/>
      <c r="AO691" s="115"/>
      <c r="AP691" s="115"/>
      <c r="AQ691" s="115"/>
      <c r="AR691" s="115"/>
      <c r="AS691" s="115"/>
      <c r="AT691" s="115"/>
      <c r="AU691" s="115"/>
    </row>
    <row r="692" spans="3:47">
      <c r="C692" s="40"/>
      <c r="D692" s="40"/>
      <c r="AA692" s="115"/>
      <c r="AB692" s="115"/>
      <c r="AC692" s="115"/>
      <c r="AD692" s="115"/>
      <c r="AE692" s="115"/>
      <c r="AF692" s="137"/>
      <c r="AG692" s="138"/>
      <c r="AN692" s="115"/>
      <c r="AO692" s="115"/>
      <c r="AP692" s="115"/>
      <c r="AQ692" s="115"/>
      <c r="AR692" s="115"/>
      <c r="AS692" s="115"/>
      <c r="AT692" s="115"/>
      <c r="AU692" s="115"/>
    </row>
    <row r="693" spans="3:47">
      <c r="C693" s="40"/>
      <c r="D693" s="40"/>
      <c r="AA693" s="115"/>
      <c r="AB693" s="115"/>
      <c r="AC693" s="115"/>
      <c r="AD693" s="115"/>
      <c r="AE693" s="115"/>
      <c r="AF693" s="137"/>
      <c r="AG693" s="138"/>
      <c r="AN693" s="115"/>
      <c r="AO693" s="115"/>
      <c r="AP693" s="115"/>
      <c r="AQ693" s="115"/>
      <c r="AR693" s="115"/>
      <c r="AS693" s="115"/>
      <c r="AT693" s="115"/>
      <c r="AU693" s="115"/>
    </row>
    <row r="694" spans="3:47">
      <c r="C694" s="40"/>
      <c r="D694" s="40"/>
      <c r="AA694" s="115"/>
      <c r="AB694" s="115"/>
      <c r="AC694" s="115"/>
      <c r="AD694" s="115"/>
      <c r="AE694" s="115"/>
      <c r="AF694" s="137"/>
      <c r="AG694" s="138"/>
      <c r="AN694" s="115"/>
      <c r="AO694" s="115"/>
      <c r="AP694" s="115"/>
      <c r="AQ694" s="115"/>
      <c r="AR694" s="115"/>
      <c r="AS694" s="115"/>
      <c r="AT694" s="115"/>
      <c r="AU694" s="115"/>
    </row>
    <row r="695" spans="3:47">
      <c r="C695" s="40"/>
      <c r="D695" s="40"/>
      <c r="AA695" s="115"/>
      <c r="AB695" s="115"/>
      <c r="AC695" s="115"/>
      <c r="AD695" s="115"/>
      <c r="AE695" s="115"/>
      <c r="AF695" s="137"/>
      <c r="AG695" s="138"/>
      <c r="AN695" s="115"/>
      <c r="AO695" s="115"/>
      <c r="AP695" s="115"/>
      <c r="AQ695" s="115"/>
      <c r="AR695" s="115"/>
      <c r="AS695" s="115"/>
      <c r="AT695" s="115"/>
      <c r="AU695" s="115"/>
    </row>
    <row r="696" spans="3:47">
      <c r="C696" s="40"/>
      <c r="D696" s="40"/>
      <c r="AA696" s="115"/>
      <c r="AB696" s="115"/>
      <c r="AC696" s="115"/>
      <c r="AD696" s="115"/>
      <c r="AE696" s="115"/>
      <c r="AF696" s="137"/>
      <c r="AG696" s="138"/>
      <c r="AN696" s="115"/>
      <c r="AO696" s="115"/>
      <c r="AP696" s="115"/>
      <c r="AQ696" s="115"/>
      <c r="AR696" s="115"/>
      <c r="AS696" s="115"/>
      <c r="AT696" s="115"/>
      <c r="AU696" s="115"/>
    </row>
    <row r="697" spans="3:47">
      <c r="C697" s="40"/>
      <c r="D697" s="40"/>
      <c r="AA697" s="115"/>
      <c r="AB697" s="115"/>
      <c r="AC697" s="115"/>
      <c r="AD697" s="115"/>
      <c r="AE697" s="115"/>
      <c r="AF697" s="137"/>
      <c r="AG697" s="138"/>
      <c r="AN697" s="115"/>
      <c r="AO697" s="115"/>
      <c r="AP697" s="115"/>
      <c r="AQ697" s="115"/>
      <c r="AR697" s="115"/>
      <c r="AS697" s="115"/>
      <c r="AT697" s="115"/>
      <c r="AU697" s="115"/>
    </row>
    <row r="698" spans="3:47">
      <c r="C698" s="40"/>
      <c r="D698" s="40"/>
      <c r="AA698" s="115"/>
      <c r="AB698" s="115"/>
      <c r="AC698" s="115"/>
      <c r="AD698" s="115"/>
      <c r="AE698" s="115"/>
      <c r="AF698" s="137"/>
      <c r="AG698" s="138"/>
      <c r="AN698" s="115"/>
      <c r="AO698" s="115"/>
      <c r="AP698" s="115"/>
      <c r="AQ698" s="115"/>
      <c r="AR698" s="115"/>
      <c r="AS698" s="115"/>
      <c r="AT698" s="115"/>
      <c r="AU698" s="115"/>
    </row>
    <row r="699" spans="3:47">
      <c r="C699" s="40"/>
      <c r="D699" s="40"/>
      <c r="AA699" s="115"/>
      <c r="AB699" s="115"/>
      <c r="AC699" s="115"/>
      <c r="AD699" s="115"/>
      <c r="AE699" s="115"/>
      <c r="AF699" s="137"/>
      <c r="AG699" s="138"/>
      <c r="AN699" s="115"/>
      <c r="AO699" s="115"/>
      <c r="AP699" s="115"/>
      <c r="AQ699" s="115"/>
      <c r="AR699" s="115"/>
      <c r="AS699" s="115"/>
      <c r="AT699" s="115"/>
      <c r="AU699" s="115"/>
    </row>
    <row r="700" spans="3:47">
      <c r="C700" s="40"/>
      <c r="D700" s="40"/>
      <c r="AA700" s="115"/>
      <c r="AB700" s="115"/>
      <c r="AC700" s="115"/>
      <c r="AD700" s="115"/>
      <c r="AE700" s="115"/>
      <c r="AF700" s="137"/>
      <c r="AG700" s="138"/>
      <c r="AN700" s="115"/>
      <c r="AO700" s="115"/>
      <c r="AP700" s="115"/>
      <c r="AQ700" s="115"/>
      <c r="AR700" s="115"/>
      <c r="AS700" s="115"/>
      <c r="AT700" s="115"/>
      <c r="AU700" s="115"/>
    </row>
    <row r="701" spans="3:47">
      <c r="C701" s="40"/>
      <c r="D701" s="40"/>
      <c r="AA701" s="115"/>
      <c r="AB701" s="115"/>
      <c r="AC701" s="115"/>
      <c r="AD701" s="115"/>
      <c r="AE701" s="115"/>
      <c r="AF701" s="137"/>
      <c r="AG701" s="138"/>
      <c r="AN701" s="115"/>
      <c r="AO701" s="115"/>
      <c r="AP701" s="115"/>
      <c r="AQ701" s="115"/>
      <c r="AR701" s="115"/>
      <c r="AS701" s="115"/>
      <c r="AT701" s="115"/>
      <c r="AU701" s="115"/>
    </row>
    <row r="702" spans="3:47">
      <c r="C702" s="40"/>
      <c r="D702" s="40"/>
      <c r="AA702" s="115"/>
      <c r="AB702" s="115"/>
      <c r="AC702" s="115"/>
      <c r="AD702" s="115"/>
      <c r="AE702" s="115"/>
      <c r="AF702" s="137"/>
      <c r="AG702" s="138"/>
      <c r="AN702" s="115"/>
      <c r="AO702" s="115"/>
      <c r="AP702" s="115"/>
      <c r="AQ702" s="115"/>
      <c r="AR702" s="115"/>
      <c r="AS702" s="115"/>
      <c r="AT702" s="115"/>
      <c r="AU702" s="115"/>
    </row>
    <row r="703" spans="3:47">
      <c r="C703" s="40"/>
      <c r="D703" s="40"/>
      <c r="AA703" s="115"/>
      <c r="AB703" s="115"/>
      <c r="AC703" s="115"/>
      <c r="AD703" s="115"/>
      <c r="AE703" s="115"/>
      <c r="AF703" s="137"/>
      <c r="AG703" s="138"/>
      <c r="AN703" s="115"/>
      <c r="AO703" s="115"/>
      <c r="AP703" s="115"/>
      <c r="AQ703" s="115"/>
      <c r="AR703" s="115"/>
      <c r="AS703" s="115"/>
      <c r="AT703" s="115"/>
      <c r="AU703" s="115"/>
    </row>
    <row r="704" spans="3:47">
      <c r="C704" s="40"/>
      <c r="D704" s="40"/>
      <c r="AA704" s="115"/>
      <c r="AB704" s="115"/>
      <c r="AC704" s="115"/>
      <c r="AD704" s="115"/>
      <c r="AE704" s="115"/>
      <c r="AF704" s="137"/>
      <c r="AG704" s="138"/>
      <c r="AN704" s="115"/>
      <c r="AO704" s="115"/>
      <c r="AP704" s="115"/>
      <c r="AQ704" s="115"/>
      <c r="AR704" s="115"/>
      <c r="AS704" s="115"/>
      <c r="AT704" s="115"/>
      <c r="AU704" s="115"/>
    </row>
    <row r="705" spans="3:47">
      <c r="C705" s="40"/>
      <c r="D705" s="40"/>
      <c r="AA705" s="115"/>
      <c r="AB705" s="115"/>
      <c r="AC705" s="115"/>
      <c r="AD705" s="115"/>
      <c r="AE705" s="115"/>
      <c r="AF705" s="137"/>
      <c r="AG705" s="138"/>
      <c r="AN705" s="115"/>
      <c r="AO705" s="115"/>
      <c r="AP705" s="115"/>
      <c r="AQ705" s="115"/>
      <c r="AR705" s="115"/>
      <c r="AS705" s="115"/>
      <c r="AT705" s="115"/>
      <c r="AU705" s="115"/>
    </row>
    <row r="706" spans="3:47">
      <c r="C706" s="40"/>
      <c r="D706" s="40"/>
      <c r="AA706" s="115"/>
      <c r="AB706" s="115"/>
      <c r="AC706" s="115"/>
      <c r="AD706" s="115"/>
      <c r="AE706" s="115"/>
      <c r="AF706" s="137"/>
      <c r="AG706" s="138"/>
      <c r="AN706" s="115"/>
      <c r="AO706" s="115"/>
      <c r="AP706" s="115"/>
      <c r="AQ706" s="115"/>
      <c r="AR706" s="115"/>
      <c r="AS706" s="115"/>
      <c r="AT706" s="115"/>
      <c r="AU706" s="115"/>
    </row>
    <row r="707" spans="3:47">
      <c r="C707" s="40"/>
      <c r="D707" s="40"/>
      <c r="AA707" s="115"/>
      <c r="AB707" s="115"/>
      <c r="AC707" s="115"/>
      <c r="AD707" s="115"/>
      <c r="AE707" s="115"/>
      <c r="AF707" s="137"/>
      <c r="AG707" s="138"/>
      <c r="AN707" s="115"/>
      <c r="AO707" s="115"/>
      <c r="AP707" s="115"/>
      <c r="AQ707" s="115"/>
      <c r="AR707" s="115"/>
      <c r="AS707" s="115"/>
      <c r="AT707" s="115"/>
      <c r="AU707" s="115"/>
    </row>
    <row r="708" spans="3:47">
      <c r="C708" s="40"/>
      <c r="D708" s="40"/>
      <c r="AA708" s="115"/>
      <c r="AB708" s="115"/>
      <c r="AC708" s="115"/>
      <c r="AD708" s="115"/>
      <c r="AE708" s="115"/>
      <c r="AF708" s="137"/>
      <c r="AG708" s="138"/>
      <c r="AN708" s="115"/>
      <c r="AO708" s="115"/>
      <c r="AP708" s="115"/>
      <c r="AQ708" s="115"/>
      <c r="AR708" s="115"/>
      <c r="AS708" s="115"/>
      <c r="AT708" s="115"/>
      <c r="AU708" s="115"/>
    </row>
    <row r="709" spans="3:47">
      <c r="C709" s="40"/>
      <c r="D709" s="40"/>
      <c r="AA709" s="115"/>
      <c r="AB709" s="115"/>
      <c r="AC709" s="115"/>
      <c r="AD709" s="115"/>
      <c r="AE709" s="115"/>
      <c r="AF709" s="137"/>
      <c r="AG709" s="138"/>
      <c r="AN709" s="115"/>
      <c r="AO709" s="115"/>
      <c r="AP709" s="115"/>
      <c r="AQ709" s="115"/>
      <c r="AR709" s="115"/>
      <c r="AS709" s="115"/>
      <c r="AT709" s="115"/>
      <c r="AU709" s="115"/>
    </row>
    <row r="710" spans="3:47">
      <c r="C710" s="40"/>
      <c r="D710" s="40"/>
      <c r="AA710" s="115"/>
      <c r="AB710" s="115"/>
      <c r="AC710" s="115"/>
      <c r="AD710" s="115"/>
      <c r="AE710" s="115"/>
      <c r="AF710" s="137"/>
      <c r="AG710" s="138"/>
      <c r="AN710" s="115"/>
      <c r="AO710" s="115"/>
      <c r="AP710" s="115"/>
      <c r="AQ710" s="115"/>
      <c r="AR710" s="115"/>
      <c r="AS710" s="115"/>
      <c r="AT710" s="115"/>
      <c r="AU710" s="115"/>
    </row>
    <row r="711" spans="3:47">
      <c r="C711" s="40"/>
      <c r="D711" s="40"/>
      <c r="AA711" s="115"/>
      <c r="AB711" s="115"/>
      <c r="AC711" s="115"/>
      <c r="AD711" s="115"/>
      <c r="AE711" s="115"/>
      <c r="AF711" s="137"/>
      <c r="AG711" s="138"/>
      <c r="AN711" s="115"/>
      <c r="AO711" s="115"/>
      <c r="AP711" s="115"/>
      <c r="AQ711" s="115"/>
      <c r="AR711" s="115"/>
      <c r="AS711" s="115"/>
      <c r="AT711" s="115"/>
      <c r="AU711" s="115"/>
    </row>
    <row r="712" spans="3:47">
      <c r="C712" s="40"/>
      <c r="D712" s="40"/>
      <c r="AA712" s="115"/>
      <c r="AB712" s="115"/>
      <c r="AC712" s="115"/>
      <c r="AD712" s="115"/>
      <c r="AE712" s="115"/>
      <c r="AF712" s="137"/>
      <c r="AG712" s="138"/>
      <c r="AN712" s="115"/>
      <c r="AO712" s="115"/>
      <c r="AP712" s="115"/>
      <c r="AQ712" s="115"/>
      <c r="AR712" s="115"/>
      <c r="AS712" s="115"/>
      <c r="AT712" s="115"/>
      <c r="AU712" s="115"/>
    </row>
    <row r="713" spans="3:47">
      <c r="C713" s="40"/>
      <c r="D713" s="40"/>
      <c r="AA713" s="115"/>
      <c r="AB713" s="115"/>
      <c r="AC713" s="115"/>
      <c r="AD713" s="115"/>
      <c r="AE713" s="115"/>
      <c r="AF713" s="137"/>
      <c r="AG713" s="138"/>
      <c r="AN713" s="115"/>
      <c r="AO713" s="115"/>
      <c r="AP713" s="115"/>
      <c r="AQ713" s="115"/>
      <c r="AR713" s="115"/>
      <c r="AS713" s="115"/>
      <c r="AT713" s="115"/>
      <c r="AU713" s="115"/>
    </row>
    <row r="714" spans="3:47">
      <c r="C714" s="40"/>
      <c r="D714" s="40"/>
      <c r="AA714" s="115"/>
      <c r="AB714" s="115"/>
      <c r="AC714" s="115"/>
      <c r="AD714" s="115"/>
      <c r="AE714" s="115"/>
      <c r="AF714" s="137"/>
      <c r="AG714" s="138"/>
      <c r="AN714" s="115"/>
      <c r="AO714" s="115"/>
      <c r="AP714" s="115"/>
      <c r="AQ714" s="115"/>
      <c r="AR714" s="115"/>
      <c r="AS714" s="115"/>
      <c r="AT714" s="115"/>
      <c r="AU714" s="115"/>
    </row>
    <row r="715" spans="3:47">
      <c r="C715" s="40"/>
      <c r="D715" s="40"/>
      <c r="AA715" s="115"/>
      <c r="AB715" s="115"/>
      <c r="AC715" s="115"/>
      <c r="AD715" s="115"/>
      <c r="AE715" s="115"/>
      <c r="AF715" s="137"/>
      <c r="AG715" s="138"/>
      <c r="AN715" s="115"/>
      <c r="AO715" s="115"/>
      <c r="AP715" s="115"/>
      <c r="AQ715" s="115"/>
      <c r="AR715" s="115"/>
      <c r="AS715" s="115"/>
      <c r="AT715" s="115"/>
      <c r="AU715" s="115"/>
    </row>
    <row r="716" spans="3:47">
      <c r="C716" s="40"/>
      <c r="D716" s="40"/>
      <c r="AA716" s="115"/>
      <c r="AB716" s="115"/>
      <c r="AC716" s="115"/>
      <c r="AD716" s="115"/>
      <c r="AE716" s="115"/>
      <c r="AF716" s="137"/>
      <c r="AG716" s="138"/>
      <c r="AN716" s="115"/>
      <c r="AO716" s="115"/>
      <c r="AP716" s="115"/>
      <c r="AQ716" s="115"/>
      <c r="AR716" s="115"/>
      <c r="AS716" s="115"/>
      <c r="AT716" s="115"/>
      <c r="AU716" s="115"/>
    </row>
    <row r="717" spans="3:47">
      <c r="C717" s="40"/>
      <c r="D717" s="40"/>
      <c r="AA717" s="115"/>
      <c r="AB717" s="115"/>
      <c r="AC717" s="115"/>
      <c r="AD717" s="115"/>
      <c r="AE717" s="115"/>
      <c r="AF717" s="137"/>
      <c r="AG717" s="138"/>
      <c r="AN717" s="115"/>
      <c r="AO717" s="115"/>
      <c r="AP717" s="115"/>
      <c r="AQ717" s="115"/>
      <c r="AR717" s="115"/>
      <c r="AS717" s="115"/>
      <c r="AT717" s="115"/>
      <c r="AU717" s="115"/>
    </row>
    <row r="718" spans="3:47">
      <c r="C718" s="40"/>
      <c r="D718" s="40"/>
      <c r="AA718" s="115"/>
      <c r="AB718" s="115"/>
      <c r="AC718" s="115"/>
      <c r="AD718" s="115"/>
      <c r="AE718" s="115"/>
      <c r="AF718" s="137"/>
      <c r="AG718" s="138"/>
      <c r="AN718" s="115"/>
      <c r="AO718" s="115"/>
      <c r="AP718" s="115"/>
      <c r="AQ718" s="115"/>
      <c r="AR718" s="115"/>
      <c r="AS718" s="115"/>
      <c r="AT718" s="115"/>
      <c r="AU718" s="115"/>
    </row>
    <row r="719" spans="3:47">
      <c r="C719" s="40"/>
      <c r="D719" s="40"/>
      <c r="AA719" s="115"/>
      <c r="AB719" s="115"/>
      <c r="AC719" s="115"/>
      <c r="AD719" s="115"/>
      <c r="AE719" s="115"/>
      <c r="AF719" s="137"/>
      <c r="AG719" s="138"/>
      <c r="AN719" s="115"/>
      <c r="AO719" s="115"/>
      <c r="AP719" s="115"/>
      <c r="AQ719" s="115"/>
      <c r="AR719" s="115"/>
      <c r="AS719" s="115"/>
      <c r="AT719" s="115"/>
      <c r="AU719" s="115"/>
    </row>
    <row r="720" spans="3:47">
      <c r="C720" s="40"/>
      <c r="D720" s="40"/>
      <c r="AA720" s="115"/>
      <c r="AB720" s="115"/>
      <c r="AC720" s="115"/>
      <c r="AD720" s="115"/>
      <c r="AE720" s="115"/>
      <c r="AF720" s="137"/>
      <c r="AG720" s="138"/>
      <c r="AN720" s="115"/>
      <c r="AO720" s="115"/>
      <c r="AP720" s="115"/>
      <c r="AQ720" s="115"/>
      <c r="AR720" s="115"/>
      <c r="AS720" s="115"/>
      <c r="AT720" s="115"/>
      <c r="AU720" s="115"/>
    </row>
    <row r="721" spans="3:47">
      <c r="C721" s="40"/>
      <c r="D721" s="40"/>
      <c r="AA721" s="115"/>
      <c r="AB721" s="115"/>
      <c r="AC721" s="115"/>
      <c r="AD721" s="115"/>
      <c r="AE721" s="115"/>
      <c r="AF721" s="137"/>
      <c r="AG721" s="138"/>
      <c r="AN721" s="115"/>
      <c r="AO721" s="115"/>
      <c r="AP721" s="115"/>
      <c r="AQ721" s="115"/>
      <c r="AR721" s="115"/>
      <c r="AS721" s="115"/>
      <c r="AT721" s="115"/>
      <c r="AU721" s="115"/>
    </row>
    <row r="722" spans="3:47">
      <c r="C722" s="40"/>
      <c r="D722" s="40"/>
      <c r="AA722" s="115"/>
      <c r="AB722" s="115"/>
      <c r="AC722" s="115"/>
      <c r="AD722" s="115"/>
      <c r="AE722" s="115"/>
      <c r="AF722" s="137"/>
      <c r="AG722" s="138"/>
      <c r="AN722" s="115"/>
      <c r="AO722" s="115"/>
      <c r="AP722" s="115"/>
      <c r="AQ722" s="115"/>
      <c r="AR722" s="115"/>
      <c r="AS722" s="115"/>
      <c r="AT722" s="115"/>
      <c r="AU722" s="115"/>
    </row>
    <row r="723" spans="3:47">
      <c r="C723" s="40"/>
      <c r="D723" s="40"/>
      <c r="AA723" s="115"/>
      <c r="AB723" s="115"/>
      <c r="AC723" s="115"/>
      <c r="AD723" s="115"/>
      <c r="AE723" s="115"/>
      <c r="AF723" s="137"/>
      <c r="AG723" s="138"/>
      <c r="AN723" s="115"/>
      <c r="AO723" s="115"/>
      <c r="AP723" s="115"/>
      <c r="AQ723" s="115"/>
      <c r="AR723" s="115"/>
      <c r="AS723" s="115"/>
      <c r="AT723" s="115"/>
      <c r="AU723" s="115"/>
    </row>
    <row r="724" spans="3:47">
      <c r="C724" s="40"/>
      <c r="D724" s="40"/>
      <c r="AA724" s="115"/>
      <c r="AB724" s="115"/>
      <c r="AC724" s="115"/>
      <c r="AD724" s="115"/>
      <c r="AE724" s="115"/>
      <c r="AF724" s="137"/>
      <c r="AG724" s="138"/>
      <c r="AN724" s="115"/>
      <c r="AO724" s="115"/>
      <c r="AP724" s="115"/>
      <c r="AQ724" s="115"/>
      <c r="AR724" s="115"/>
      <c r="AS724" s="115"/>
      <c r="AT724" s="115"/>
      <c r="AU724" s="115"/>
    </row>
    <row r="725" spans="3:47">
      <c r="C725" s="40"/>
      <c r="D725" s="40"/>
      <c r="AA725" s="115"/>
      <c r="AB725" s="115"/>
      <c r="AC725" s="115"/>
      <c r="AD725" s="115"/>
      <c r="AE725" s="115"/>
      <c r="AF725" s="137"/>
      <c r="AG725" s="138"/>
      <c r="AN725" s="115"/>
      <c r="AO725" s="115"/>
      <c r="AP725" s="115"/>
      <c r="AQ725" s="115"/>
      <c r="AR725" s="115"/>
      <c r="AS725" s="115"/>
      <c r="AT725" s="115"/>
      <c r="AU725" s="115"/>
    </row>
    <row r="726" spans="3:47">
      <c r="C726" s="40"/>
      <c r="D726" s="40"/>
      <c r="AA726" s="115"/>
      <c r="AB726" s="115"/>
      <c r="AC726" s="115"/>
      <c r="AD726" s="115"/>
      <c r="AE726" s="115"/>
      <c r="AF726" s="137"/>
      <c r="AG726" s="138"/>
      <c r="AN726" s="115"/>
      <c r="AO726" s="115"/>
      <c r="AP726" s="115"/>
      <c r="AQ726" s="115"/>
      <c r="AR726" s="115"/>
      <c r="AS726" s="115"/>
      <c r="AT726" s="115"/>
      <c r="AU726" s="115"/>
    </row>
    <row r="727" spans="3:47">
      <c r="C727" s="40"/>
      <c r="D727" s="40"/>
      <c r="AA727" s="115"/>
      <c r="AB727" s="115"/>
      <c r="AC727" s="115"/>
      <c r="AD727" s="115"/>
      <c r="AE727" s="115"/>
      <c r="AF727" s="137"/>
      <c r="AG727" s="138"/>
      <c r="AN727" s="115"/>
      <c r="AO727" s="115"/>
      <c r="AP727" s="115"/>
      <c r="AQ727" s="115"/>
      <c r="AR727" s="115"/>
      <c r="AS727" s="115"/>
      <c r="AT727" s="115"/>
      <c r="AU727" s="115"/>
    </row>
    <row r="728" spans="3:47">
      <c r="C728" s="40"/>
      <c r="D728" s="40"/>
      <c r="AA728" s="115"/>
      <c r="AB728" s="115"/>
      <c r="AC728" s="115"/>
      <c r="AD728" s="115"/>
      <c r="AE728" s="115"/>
      <c r="AF728" s="137"/>
      <c r="AG728" s="138"/>
      <c r="AN728" s="115"/>
      <c r="AO728" s="115"/>
      <c r="AP728" s="115"/>
      <c r="AQ728" s="115"/>
      <c r="AR728" s="115"/>
      <c r="AS728" s="115"/>
      <c r="AT728" s="115"/>
      <c r="AU728" s="115"/>
    </row>
    <row r="729" spans="3:47">
      <c r="C729" s="40"/>
      <c r="D729" s="40"/>
      <c r="AA729" s="115"/>
      <c r="AB729" s="115"/>
      <c r="AC729" s="115"/>
      <c r="AD729" s="115"/>
      <c r="AE729" s="115"/>
      <c r="AF729" s="137"/>
      <c r="AG729" s="138"/>
      <c r="AN729" s="115"/>
      <c r="AO729" s="115"/>
      <c r="AP729" s="115"/>
      <c r="AQ729" s="115"/>
      <c r="AR729" s="115"/>
      <c r="AS729" s="115"/>
      <c r="AT729" s="115"/>
      <c r="AU729" s="115"/>
    </row>
    <row r="730" spans="3:47">
      <c r="C730" s="40"/>
      <c r="D730" s="40"/>
      <c r="AA730" s="115"/>
      <c r="AB730" s="115"/>
      <c r="AC730" s="115"/>
      <c r="AD730" s="115"/>
      <c r="AE730" s="115"/>
      <c r="AF730" s="137"/>
      <c r="AG730" s="138"/>
      <c r="AN730" s="115"/>
      <c r="AO730" s="115"/>
      <c r="AP730" s="115"/>
      <c r="AQ730" s="115"/>
      <c r="AR730" s="115"/>
      <c r="AS730" s="115"/>
      <c r="AT730" s="115"/>
      <c r="AU730" s="115"/>
    </row>
    <row r="731" spans="3:47">
      <c r="C731" s="40"/>
      <c r="D731" s="40"/>
      <c r="AA731" s="115"/>
      <c r="AB731" s="115"/>
      <c r="AC731" s="115"/>
      <c r="AD731" s="115"/>
      <c r="AE731" s="115"/>
      <c r="AF731" s="137"/>
      <c r="AG731" s="138"/>
      <c r="AN731" s="115"/>
      <c r="AO731" s="115"/>
      <c r="AP731" s="115"/>
      <c r="AQ731" s="115"/>
      <c r="AR731" s="115"/>
      <c r="AS731" s="115"/>
      <c r="AT731" s="115"/>
      <c r="AU731" s="115"/>
    </row>
    <row r="732" spans="3:47">
      <c r="C732" s="40"/>
      <c r="D732" s="40"/>
      <c r="AA732" s="115"/>
      <c r="AB732" s="115"/>
      <c r="AC732" s="115"/>
      <c r="AD732" s="115"/>
      <c r="AE732" s="115"/>
      <c r="AF732" s="137"/>
      <c r="AG732" s="138"/>
      <c r="AN732" s="115"/>
      <c r="AO732" s="115"/>
      <c r="AP732" s="115"/>
      <c r="AQ732" s="115"/>
      <c r="AR732" s="115"/>
      <c r="AS732" s="115"/>
      <c r="AT732" s="115"/>
      <c r="AU732" s="115"/>
    </row>
    <row r="733" spans="3:47">
      <c r="C733" s="40"/>
      <c r="D733" s="40"/>
      <c r="AA733" s="115"/>
      <c r="AB733" s="115"/>
      <c r="AC733" s="115"/>
      <c r="AD733" s="115"/>
      <c r="AE733" s="115"/>
      <c r="AF733" s="137"/>
      <c r="AG733" s="138"/>
      <c r="AN733" s="115"/>
      <c r="AO733" s="115"/>
      <c r="AP733" s="115"/>
      <c r="AQ733" s="115"/>
      <c r="AR733" s="115"/>
      <c r="AS733" s="115"/>
      <c r="AT733" s="115"/>
      <c r="AU733" s="115"/>
    </row>
    <row r="734" spans="3:47">
      <c r="C734" s="40"/>
      <c r="D734" s="40"/>
      <c r="AA734" s="115"/>
      <c r="AB734" s="115"/>
      <c r="AC734" s="115"/>
      <c r="AD734" s="115"/>
      <c r="AE734" s="115"/>
      <c r="AF734" s="137"/>
      <c r="AG734" s="138"/>
      <c r="AN734" s="115"/>
      <c r="AO734" s="115"/>
      <c r="AP734" s="115"/>
      <c r="AQ734" s="115"/>
      <c r="AR734" s="115"/>
      <c r="AS734" s="115"/>
      <c r="AT734" s="115"/>
      <c r="AU734" s="115"/>
    </row>
    <row r="735" spans="3:47">
      <c r="C735" s="40"/>
      <c r="D735" s="40"/>
      <c r="AA735" s="115"/>
      <c r="AB735" s="115"/>
      <c r="AC735" s="115"/>
      <c r="AD735" s="115"/>
      <c r="AE735" s="115"/>
      <c r="AF735" s="137"/>
      <c r="AG735" s="138"/>
      <c r="AN735" s="115"/>
      <c r="AO735" s="115"/>
      <c r="AP735" s="115"/>
      <c r="AQ735" s="115"/>
      <c r="AR735" s="115"/>
      <c r="AS735" s="115"/>
      <c r="AT735" s="115"/>
      <c r="AU735" s="115"/>
    </row>
    <row r="736" spans="3:47">
      <c r="C736" s="40"/>
      <c r="D736" s="40"/>
      <c r="AA736" s="115"/>
      <c r="AB736" s="115"/>
      <c r="AC736" s="115"/>
      <c r="AD736" s="115"/>
      <c r="AE736" s="115"/>
      <c r="AF736" s="137"/>
      <c r="AG736" s="138"/>
      <c r="AN736" s="115"/>
      <c r="AO736" s="115"/>
      <c r="AP736" s="115"/>
      <c r="AQ736" s="115"/>
      <c r="AR736" s="115"/>
      <c r="AS736" s="115"/>
      <c r="AT736" s="115"/>
      <c r="AU736" s="115"/>
    </row>
    <row r="737" spans="3:47">
      <c r="C737" s="40"/>
      <c r="D737" s="40"/>
      <c r="AA737" s="115"/>
      <c r="AB737" s="115"/>
      <c r="AC737" s="115"/>
      <c r="AD737" s="115"/>
      <c r="AE737" s="115"/>
      <c r="AF737" s="137"/>
      <c r="AG737" s="138"/>
      <c r="AN737" s="115"/>
      <c r="AO737" s="115"/>
      <c r="AP737" s="115"/>
      <c r="AQ737" s="115"/>
      <c r="AR737" s="115"/>
      <c r="AS737" s="115"/>
      <c r="AT737" s="115"/>
      <c r="AU737" s="115"/>
    </row>
    <row r="738" spans="3:47">
      <c r="C738" s="40"/>
      <c r="D738" s="40"/>
      <c r="AA738" s="115"/>
      <c r="AB738" s="115"/>
      <c r="AC738" s="115"/>
      <c r="AD738" s="115"/>
      <c r="AE738" s="115"/>
      <c r="AF738" s="137"/>
      <c r="AG738" s="138"/>
      <c r="AN738" s="115"/>
      <c r="AO738" s="115"/>
      <c r="AP738" s="115"/>
      <c r="AQ738" s="115"/>
      <c r="AR738" s="115"/>
      <c r="AS738" s="115"/>
      <c r="AT738" s="115"/>
      <c r="AU738" s="115"/>
    </row>
    <row r="739" spans="3:47">
      <c r="C739" s="40"/>
      <c r="D739" s="40"/>
      <c r="AA739" s="115"/>
      <c r="AB739" s="115"/>
      <c r="AC739" s="115"/>
      <c r="AD739" s="115"/>
      <c r="AE739" s="115"/>
      <c r="AF739" s="137"/>
      <c r="AG739" s="138"/>
      <c r="AN739" s="115"/>
      <c r="AO739" s="115"/>
      <c r="AP739" s="115"/>
      <c r="AQ739" s="115"/>
      <c r="AR739" s="115"/>
      <c r="AS739" s="115"/>
      <c r="AT739" s="115"/>
      <c r="AU739" s="115"/>
    </row>
    <row r="740" spans="3:47">
      <c r="C740" s="40"/>
      <c r="D740" s="40"/>
      <c r="AA740" s="115"/>
      <c r="AB740" s="115"/>
      <c r="AC740" s="115"/>
      <c r="AD740" s="115"/>
      <c r="AE740" s="115"/>
      <c r="AF740" s="137"/>
      <c r="AG740" s="138"/>
      <c r="AN740" s="115"/>
      <c r="AO740" s="115"/>
      <c r="AP740" s="115"/>
      <c r="AQ740" s="115"/>
      <c r="AR740" s="115"/>
      <c r="AS740" s="115"/>
      <c r="AT740" s="115"/>
      <c r="AU740" s="115"/>
    </row>
    <row r="741" spans="3:47">
      <c r="C741" s="40"/>
      <c r="D741" s="40"/>
      <c r="AA741" s="115"/>
      <c r="AB741" s="115"/>
      <c r="AC741" s="115"/>
      <c r="AD741" s="115"/>
      <c r="AE741" s="115"/>
      <c r="AF741" s="137"/>
      <c r="AG741" s="138"/>
      <c r="AN741" s="115"/>
      <c r="AO741" s="115"/>
      <c r="AP741" s="115"/>
      <c r="AQ741" s="115"/>
      <c r="AR741" s="115"/>
      <c r="AS741" s="115"/>
      <c r="AT741" s="115"/>
      <c r="AU741" s="115"/>
    </row>
    <row r="742" spans="3:47">
      <c r="C742" s="40"/>
      <c r="D742" s="40"/>
      <c r="AA742" s="115"/>
      <c r="AB742" s="115"/>
      <c r="AC742" s="115"/>
      <c r="AD742" s="115"/>
      <c r="AE742" s="115"/>
      <c r="AF742" s="137"/>
      <c r="AG742" s="138"/>
      <c r="AN742" s="115"/>
      <c r="AO742" s="115"/>
      <c r="AP742" s="115"/>
      <c r="AQ742" s="115"/>
      <c r="AR742" s="115"/>
      <c r="AS742" s="115"/>
      <c r="AT742" s="115"/>
      <c r="AU742" s="115"/>
    </row>
    <row r="743" spans="3:47">
      <c r="C743" s="40"/>
      <c r="D743" s="40"/>
      <c r="AA743" s="115"/>
      <c r="AB743" s="115"/>
      <c r="AC743" s="115"/>
      <c r="AD743" s="115"/>
      <c r="AE743" s="115"/>
      <c r="AF743" s="137"/>
      <c r="AG743" s="138"/>
      <c r="AN743" s="115"/>
      <c r="AO743" s="115"/>
      <c r="AP743" s="115"/>
      <c r="AQ743" s="115"/>
      <c r="AR743" s="115"/>
      <c r="AS743" s="115"/>
      <c r="AT743" s="115"/>
      <c r="AU743" s="115"/>
    </row>
    <row r="744" spans="3:47">
      <c r="C744" s="40"/>
      <c r="D744" s="40"/>
      <c r="AA744" s="115"/>
      <c r="AB744" s="115"/>
      <c r="AC744" s="115"/>
      <c r="AD744" s="115"/>
      <c r="AE744" s="115"/>
      <c r="AF744" s="137"/>
      <c r="AG744" s="138"/>
      <c r="AN744" s="115"/>
      <c r="AO744" s="115"/>
      <c r="AP744" s="115"/>
      <c r="AQ744" s="115"/>
      <c r="AR744" s="115"/>
      <c r="AS744" s="115"/>
      <c r="AT744" s="115"/>
      <c r="AU744" s="115"/>
    </row>
    <row r="745" spans="3:47">
      <c r="C745" s="40"/>
      <c r="D745" s="40"/>
      <c r="AA745" s="115"/>
      <c r="AB745" s="115"/>
      <c r="AC745" s="115"/>
      <c r="AD745" s="115"/>
      <c r="AE745" s="115"/>
      <c r="AF745" s="137"/>
      <c r="AG745" s="138"/>
      <c r="AN745" s="115"/>
      <c r="AO745" s="115"/>
      <c r="AP745" s="115"/>
      <c r="AQ745" s="115"/>
      <c r="AR745" s="115"/>
      <c r="AS745" s="115"/>
      <c r="AT745" s="115"/>
      <c r="AU745" s="115"/>
    </row>
    <row r="746" spans="3:47">
      <c r="C746" s="40"/>
      <c r="D746" s="40"/>
      <c r="AA746" s="115"/>
      <c r="AB746" s="115"/>
      <c r="AC746" s="115"/>
      <c r="AD746" s="115"/>
      <c r="AE746" s="115"/>
      <c r="AF746" s="137"/>
      <c r="AG746" s="138"/>
      <c r="AN746" s="115"/>
      <c r="AO746" s="115"/>
      <c r="AP746" s="115"/>
      <c r="AQ746" s="115"/>
      <c r="AR746" s="115"/>
      <c r="AS746" s="115"/>
      <c r="AT746" s="115"/>
      <c r="AU746" s="115"/>
    </row>
    <row r="747" spans="3:47">
      <c r="C747" s="40"/>
      <c r="D747" s="40"/>
      <c r="AA747" s="115"/>
      <c r="AB747" s="115"/>
      <c r="AC747" s="115"/>
      <c r="AD747" s="115"/>
      <c r="AE747" s="115"/>
      <c r="AF747" s="137"/>
      <c r="AG747" s="138"/>
      <c r="AN747" s="115"/>
      <c r="AO747" s="115"/>
      <c r="AP747" s="115"/>
      <c r="AQ747" s="115"/>
      <c r="AR747" s="115"/>
      <c r="AS747" s="115"/>
      <c r="AT747" s="115"/>
      <c r="AU747" s="115"/>
    </row>
    <row r="748" spans="3:47">
      <c r="C748" s="40"/>
      <c r="D748" s="40"/>
      <c r="AA748" s="115"/>
      <c r="AB748" s="115"/>
      <c r="AC748" s="115"/>
      <c r="AD748" s="115"/>
      <c r="AE748" s="115"/>
      <c r="AF748" s="137"/>
      <c r="AG748" s="138"/>
      <c r="AN748" s="115"/>
      <c r="AO748" s="115"/>
      <c r="AP748" s="115"/>
      <c r="AQ748" s="115"/>
      <c r="AR748" s="115"/>
      <c r="AS748" s="115"/>
      <c r="AT748" s="115"/>
      <c r="AU748" s="115"/>
    </row>
    <row r="749" spans="3:47">
      <c r="C749" s="40"/>
      <c r="D749" s="40"/>
      <c r="AA749" s="115"/>
      <c r="AB749" s="115"/>
      <c r="AC749" s="115"/>
      <c r="AD749" s="115"/>
      <c r="AE749" s="115"/>
      <c r="AF749" s="137"/>
      <c r="AG749" s="138"/>
      <c r="AN749" s="115"/>
      <c r="AO749" s="115"/>
      <c r="AP749" s="115"/>
      <c r="AQ749" s="115"/>
      <c r="AR749" s="115"/>
      <c r="AS749" s="115"/>
      <c r="AT749" s="115"/>
      <c r="AU749" s="115"/>
    </row>
    <row r="750" spans="3:47">
      <c r="C750" s="40"/>
      <c r="D750" s="40"/>
      <c r="AA750" s="115"/>
      <c r="AB750" s="115"/>
      <c r="AC750" s="115"/>
      <c r="AD750" s="115"/>
      <c r="AE750" s="115"/>
      <c r="AF750" s="137"/>
      <c r="AG750" s="138"/>
      <c r="AN750" s="115"/>
      <c r="AO750" s="115"/>
      <c r="AP750" s="115"/>
      <c r="AQ750" s="115"/>
      <c r="AR750" s="115"/>
      <c r="AS750" s="115"/>
      <c r="AT750" s="115"/>
      <c r="AU750" s="115"/>
    </row>
    <row r="751" spans="3:47">
      <c r="C751" s="40"/>
      <c r="D751" s="40"/>
      <c r="AA751" s="115"/>
      <c r="AB751" s="115"/>
      <c r="AC751" s="115"/>
      <c r="AD751" s="115"/>
      <c r="AE751" s="115"/>
      <c r="AF751" s="137"/>
      <c r="AG751" s="138"/>
      <c r="AN751" s="115"/>
      <c r="AO751" s="115"/>
      <c r="AP751" s="115"/>
      <c r="AQ751" s="115"/>
      <c r="AR751" s="115"/>
      <c r="AS751" s="115"/>
      <c r="AT751" s="115"/>
      <c r="AU751" s="115"/>
    </row>
    <row r="752" spans="3:47">
      <c r="C752" s="40"/>
      <c r="D752" s="40"/>
      <c r="AA752" s="115"/>
      <c r="AB752" s="115"/>
      <c r="AC752" s="115"/>
      <c r="AD752" s="115"/>
      <c r="AE752" s="115"/>
      <c r="AF752" s="137"/>
      <c r="AG752" s="138"/>
      <c r="AN752" s="115"/>
      <c r="AO752" s="115"/>
      <c r="AP752" s="115"/>
      <c r="AQ752" s="115"/>
      <c r="AR752" s="115"/>
      <c r="AS752" s="115"/>
      <c r="AT752" s="115"/>
      <c r="AU752" s="115"/>
    </row>
    <row r="753" spans="3:47">
      <c r="C753" s="40"/>
      <c r="D753" s="40"/>
      <c r="AA753" s="115"/>
      <c r="AB753" s="115"/>
      <c r="AC753" s="115"/>
      <c r="AD753" s="115"/>
      <c r="AE753" s="115"/>
      <c r="AF753" s="137"/>
      <c r="AG753" s="138"/>
      <c r="AN753" s="115"/>
      <c r="AO753" s="115"/>
      <c r="AP753" s="115"/>
      <c r="AQ753" s="115"/>
      <c r="AR753" s="115"/>
      <c r="AS753" s="115"/>
      <c r="AT753" s="115"/>
      <c r="AU753" s="115"/>
    </row>
    <row r="754" spans="3:47">
      <c r="C754" s="40"/>
      <c r="D754" s="40"/>
      <c r="AA754" s="115"/>
      <c r="AB754" s="115"/>
      <c r="AC754" s="115"/>
      <c r="AD754" s="115"/>
      <c r="AE754" s="115"/>
      <c r="AF754" s="137"/>
      <c r="AG754" s="138"/>
      <c r="AN754" s="115"/>
      <c r="AO754" s="115"/>
      <c r="AP754" s="115"/>
      <c r="AQ754" s="115"/>
      <c r="AR754" s="115"/>
      <c r="AS754" s="115"/>
      <c r="AT754" s="115"/>
      <c r="AU754" s="115"/>
    </row>
    <row r="755" spans="3:47">
      <c r="C755" s="40"/>
      <c r="D755" s="40"/>
      <c r="AA755" s="115"/>
      <c r="AB755" s="115"/>
      <c r="AC755" s="115"/>
      <c r="AD755" s="115"/>
      <c r="AE755" s="115"/>
      <c r="AF755" s="137"/>
      <c r="AG755" s="138"/>
      <c r="AN755" s="115"/>
      <c r="AO755" s="115"/>
      <c r="AP755" s="115"/>
      <c r="AQ755" s="115"/>
      <c r="AR755" s="115"/>
      <c r="AS755" s="115"/>
      <c r="AT755" s="115"/>
      <c r="AU755" s="115"/>
    </row>
    <row r="756" spans="3:47">
      <c r="C756" s="40"/>
      <c r="D756" s="40"/>
      <c r="AA756" s="115"/>
      <c r="AB756" s="115"/>
      <c r="AC756" s="115"/>
      <c r="AD756" s="115"/>
      <c r="AE756" s="115"/>
      <c r="AF756" s="137"/>
      <c r="AG756" s="138"/>
      <c r="AN756" s="115"/>
      <c r="AO756" s="115"/>
      <c r="AP756" s="115"/>
      <c r="AQ756" s="115"/>
      <c r="AR756" s="115"/>
      <c r="AS756" s="115"/>
      <c r="AT756" s="115"/>
      <c r="AU756" s="115"/>
    </row>
    <row r="757" spans="3:47">
      <c r="C757" s="40"/>
      <c r="D757" s="40"/>
      <c r="AA757" s="115"/>
      <c r="AB757" s="115"/>
      <c r="AC757" s="115"/>
      <c r="AD757" s="115"/>
      <c r="AE757" s="115"/>
      <c r="AF757" s="137"/>
      <c r="AG757" s="138"/>
      <c r="AN757" s="115"/>
      <c r="AO757" s="115"/>
      <c r="AP757" s="115"/>
      <c r="AQ757" s="115"/>
      <c r="AR757" s="115"/>
      <c r="AS757" s="115"/>
      <c r="AT757" s="115"/>
      <c r="AU757" s="115"/>
    </row>
    <row r="758" spans="3:47">
      <c r="C758" s="40"/>
      <c r="D758" s="40"/>
      <c r="AA758" s="115"/>
      <c r="AB758" s="115"/>
      <c r="AC758" s="115"/>
      <c r="AD758" s="115"/>
      <c r="AE758" s="115"/>
      <c r="AF758" s="137"/>
      <c r="AG758" s="138"/>
      <c r="AN758" s="115"/>
      <c r="AO758" s="115"/>
      <c r="AP758" s="115"/>
      <c r="AQ758" s="115"/>
      <c r="AR758" s="115"/>
      <c r="AS758" s="115"/>
      <c r="AT758" s="115"/>
      <c r="AU758" s="115"/>
    </row>
    <row r="759" spans="3:47">
      <c r="C759" s="40"/>
      <c r="D759" s="40"/>
    </row>
    <row r="760" spans="3:47">
      <c r="C760" s="40"/>
      <c r="D760" s="40"/>
    </row>
    <row r="761" spans="3:47">
      <c r="C761" s="40"/>
      <c r="D761" s="40"/>
    </row>
    <row r="762" spans="3:47">
      <c r="C762" s="40"/>
      <c r="D762" s="40"/>
    </row>
    <row r="763" spans="3:47">
      <c r="C763" s="40"/>
      <c r="D763" s="40"/>
    </row>
    <row r="764" spans="3:47">
      <c r="C764" s="40"/>
      <c r="D764" s="40"/>
    </row>
    <row r="765" spans="3:47">
      <c r="C765" s="40"/>
      <c r="D765" s="40"/>
    </row>
    <row r="766" spans="3:47">
      <c r="C766" s="40"/>
      <c r="D766" s="40"/>
    </row>
    <row r="767" spans="3:47">
      <c r="C767" s="40"/>
      <c r="D767" s="40"/>
    </row>
    <row r="768" spans="3:47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</sheetData>
  <protectedRanges>
    <protectedRange sqref="A339:D343" name="Range1"/>
  </protectedRanges>
  <sortState xmlns:xlrd2="http://schemas.microsoft.com/office/spreadsheetml/2017/richdata2" ref="A21:AV355">
    <sortCondition ref="C21:C355"/>
  </sortState>
  <phoneticPr fontId="0" type="noConversion"/>
  <hyperlinks>
    <hyperlink ref="H3916" r:id="rId1" display="http://vsolj.cetus-net.org/bulletin.html" xr:uid="{00000000-0004-0000-0000-000000000000}"/>
  </hyperlinks>
  <pageMargins left="0.75" right="0.75" top="1" bottom="1" header="0.5" footer="0.5"/>
  <pageSetup orientation="portrait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139"/>
  <sheetViews>
    <sheetView topLeftCell="A232" workbookViewId="0">
      <selection activeCell="A259" sqref="A259:D280"/>
    </sheetView>
  </sheetViews>
  <sheetFormatPr defaultRowHeight="12.75"/>
  <cols>
    <col min="1" max="1" width="19.7109375" style="217" customWidth="1"/>
    <col min="2" max="2" width="4.42578125" style="16" customWidth="1"/>
    <col min="3" max="3" width="12.7109375" style="217" customWidth="1"/>
    <col min="4" max="4" width="5.42578125" style="16" customWidth="1"/>
    <col min="5" max="5" width="14.85546875" style="16" customWidth="1"/>
    <col min="6" max="6" width="9.140625" style="16"/>
    <col min="7" max="7" width="12" style="16" customWidth="1"/>
    <col min="8" max="8" width="14.140625" style="217" customWidth="1"/>
    <col min="9" max="9" width="22.5703125" style="16" customWidth="1"/>
    <col min="10" max="10" width="25.140625" style="16" customWidth="1"/>
    <col min="11" max="11" width="15.7109375" style="16" customWidth="1"/>
    <col min="12" max="12" width="14.140625" style="16" customWidth="1"/>
    <col min="13" max="13" width="9.5703125" style="16" customWidth="1"/>
    <col min="14" max="14" width="14.140625" style="16" customWidth="1"/>
    <col min="15" max="15" width="23.42578125" style="16" customWidth="1"/>
    <col min="16" max="16" width="16.5703125" style="16" customWidth="1"/>
    <col min="17" max="17" width="41" style="16" customWidth="1"/>
    <col min="18" max="16384" width="9.140625" style="16"/>
  </cols>
  <sheetData>
    <row r="1" spans="1:16" ht="15.75">
      <c r="A1" s="216" t="s">
        <v>257</v>
      </c>
      <c r="I1" s="218" t="s">
        <v>258</v>
      </c>
      <c r="J1" s="114" t="s">
        <v>112</v>
      </c>
    </row>
    <row r="2" spans="1:16">
      <c r="I2" s="219" t="s">
        <v>259</v>
      </c>
      <c r="J2" s="118" t="s">
        <v>149</v>
      </c>
    </row>
    <row r="3" spans="1:16">
      <c r="A3" s="220" t="s">
        <v>260</v>
      </c>
      <c r="I3" s="219" t="s">
        <v>261</v>
      </c>
      <c r="J3" s="118" t="s">
        <v>126</v>
      </c>
    </row>
    <row r="4" spans="1:16">
      <c r="I4" s="219" t="s">
        <v>262</v>
      </c>
      <c r="J4" s="118" t="s">
        <v>126</v>
      </c>
    </row>
    <row r="5" spans="1:16" ht="13.5" thickBot="1">
      <c r="I5" s="221" t="s">
        <v>263</v>
      </c>
      <c r="J5" s="134" t="s">
        <v>127</v>
      </c>
    </row>
    <row r="10" spans="1:16" ht="13.5" thickBot="1"/>
    <row r="11" spans="1:16" ht="12.75" customHeight="1" thickBot="1">
      <c r="A11" s="217" t="str">
        <f t="shared" ref="A11:A74" si="0">P11</f>
        <v> MHAR 19.3 </v>
      </c>
      <c r="B11" s="167" t="str">
        <f t="shared" ref="B11:B74" si="1">IF(H11=INT(H11),"I","II")</f>
        <v>I</v>
      </c>
      <c r="C11" s="217">
        <f t="shared" ref="C11:C74" si="2">1*G11</f>
        <v>36458.436999999998</v>
      </c>
      <c r="D11" s="16" t="str">
        <f t="shared" ref="D11:D74" si="3">VLOOKUP(F11,I$1:J$5,2,FALSE)</f>
        <v>vis</v>
      </c>
      <c r="E11" s="222">
        <f>VLOOKUP(C11,'Active 1'!C$21:E$966,3,FALSE)</f>
        <v>-20037.748595040452</v>
      </c>
      <c r="F11" s="167" t="s">
        <v>263</v>
      </c>
      <c r="G11" s="16" t="str">
        <f t="shared" ref="G11:G74" si="4">MID(I11,3,LEN(I11)-3)</f>
        <v>36458.437</v>
      </c>
      <c r="H11" s="217">
        <f t="shared" ref="H11:H74" si="5">1*K11</f>
        <v>-42167</v>
      </c>
      <c r="I11" s="223" t="s">
        <v>265</v>
      </c>
      <c r="J11" s="224" t="s">
        <v>266</v>
      </c>
      <c r="K11" s="223">
        <v>-42167</v>
      </c>
      <c r="L11" s="223" t="s">
        <v>267</v>
      </c>
      <c r="M11" s="224" t="s">
        <v>264</v>
      </c>
      <c r="N11" s="224"/>
      <c r="O11" s="225" t="s">
        <v>268</v>
      </c>
      <c r="P11" s="225" t="s">
        <v>269</v>
      </c>
    </row>
    <row r="12" spans="1:16" ht="12.75" customHeight="1" thickBot="1">
      <c r="A12" s="217" t="str">
        <f t="shared" si="0"/>
        <v> MHAR 19.3 </v>
      </c>
      <c r="B12" s="167" t="str">
        <f t="shared" si="1"/>
        <v>I</v>
      </c>
      <c r="C12" s="217">
        <f t="shared" si="2"/>
        <v>37904.46</v>
      </c>
      <c r="D12" s="16" t="str">
        <f t="shared" si="3"/>
        <v>vis</v>
      </c>
      <c r="E12" s="222">
        <f>VLOOKUP(C12,'Active 1'!C$21:E$966,3,FALSE)</f>
        <v>-16236.805997297846</v>
      </c>
      <c r="F12" s="167" t="s">
        <v>263</v>
      </c>
      <c r="G12" s="16" t="str">
        <f t="shared" si="4"/>
        <v>37904.460</v>
      </c>
      <c r="H12" s="217">
        <f t="shared" si="5"/>
        <v>-38366</v>
      </c>
      <c r="I12" s="223" t="s">
        <v>270</v>
      </c>
      <c r="J12" s="224" t="s">
        <v>271</v>
      </c>
      <c r="K12" s="223">
        <v>-38366</v>
      </c>
      <c r="L12" s="223" t="s">
        <v>272</v>
      </c>
      <c r="M12" s="224" t="s">
        <v>264</v>
      </c>
      <c r="N12" s="224"/>
      <c r="O12" s="225" t="s">
        <v>268</v>
      </c>
      <c r="P12" s="225" t="s">
        <v>269</v>
      </c>
    </row>
    <row r="13" spans="1:16" ht="12.75" customHeight="1" thickBot="1">
      <c r="A13" s="217" t="str">
        <f t="shared" si="0"/>
        <v> MHAR 19.3 </v>
      </c>
      <c r="B13" s="167" t="str">
        <f t="shared" si="1"/>
        <v>I</v>
      </c>
      <c r="C13" s="217">
        <f t="shared" si="2"/>
        <v>38255.591999999997</v>
      </c>
      <c r="D13" s="16" t="str">
        <f t="shared" si="3"/>
        <v>vis</v>
      </c>
      <c r="E13" s="222">
        <f>VLOOKUP(C13,'Active 1'!C$21:E$966,3,FALSE)</f>
        <v>-15313.838260110715</v>
      </c>
      <c r="F13" s="167" t="s">
        <v>263</v>
      </c>
      <c r="G13" s="16" t="str">
        <f t="shared" si="4"/>
        <v>38255.592</v>
      </c>
      <c r="H13" s="217">
        <f t="shared" si="5"/>
        <v>-37443</v>
      </c>
      <c r="I13" s="223" t="s">
        <v>273</v>
      </c>
      <c r="J13" s="224" t="s">
        <v>274</v>
      </c>
      <c r="K13" s="223">
        <v>-37443</v>
      </c>
      <c r="L13" s="223" t="s">
        <v>275</v>
      </c>
      <c r="M13" s="224" t="s">
        <v>264</v>
      </c>
      <c r="N13" s="224"/>
      <c r="O13" s="225" t="s">
        <v>268</v>
      </c>
      <c r="P13" s="225" t="s">
        <v>269</v>
      </c>
    </row>
    <row r="14" spans="1:16" ht="12.75" customHeight="1" thickBot="1">
      <c r="A14" s="217" t="str">
        <f t="shared" si="0"/>
        <v> MHAR 19.3 </v>
      </c>
      <c r="B14" s="167" t="str">
        <f t="shared" si="1"/>
        <v>I</v>
      </c>
      <c r="C14" s="217">
        <f t="shared" si="2"/>
        <v>39035.478000000003</v>
      </c>
      <c r="D14" s="16" t="str">
        <f t="shared" si="3"/>
        <v>vis</v>
      </c>
      <c r="E14" s="222">
        <f>VLOOKUP(C14,'Active 1'!C$21:E$966,3,FALSE)</f>
        <v>-13263.869539846162</v>
      </c>
      <c r="F14" s="167" t="s">
        <v>263</v>
      </c>
      <c r="G14" s="16" t="str">
        <f t="shared" si="4"/>
        <v>39035.478</v>
      </c>
      <c r="H14" s="217">
        <f t="shared" si="5"/>
        <v>-35393</v>
      </c>
      <c r="I14" s="223" t="s">
        <v>276</v>
      </c>
      <c r="J14" s="224" t="s">
        <v>277</v>
      </c>
      <c r="K14" s="223">
        <v>-35393</v>
      </c>
      <c r="L14" s="223" t="s">
        <v>278</v>
      </c>
      <c r="M14" s="224" t="s">
        <v>264</v>
      </c>
      <c r="N14" s="224"/>
      <c r="O14" s="225" t="s">
        <v>268</v>
      </c>
      <c r="P14" s="225" t="s">
        <v>269</v>
      </c>
    </row>
    <row r="15" spans="1:16" ht="12.75" customHeight="1" thickBot="1">
      <c r="A15" s="217" t="str">
        <f t="shared" si="0"/>
        <v> MHAR 19.3 </v>
      </c>
      <c r="B15" s="167" t="str">
        <f t="shared" si="1"/>
        <v>I</v>
      </c>
      <c r="C15" s="217">
        <f t="shared" si="2"/>
        <v>40419.493999999999</v>
      </c>
      <c r="D15" s="16" t="str">
        <f t="shared" si="3"/>
        <v>vis</v>
      </c>
      <c r="E15" s="222">
        <f>VLOOKUP(C15,'Active 1'!C$21:E$966,3,FALSE)</f>
        <v>-9625.9153922583937</v>
      </c>
      <c r="F15" s="167" t="s">
        <v>263</v>
      </c>
      <c r="G15" s="16" t="str">
        <f t="shared" si="4"/>
        <v>40419.494</v>
      </c>
      <c r="H15" s="217">
        <f t="shared" si="5"/>
        <v>-31755</v>
      </c>
      <c r="I15" s="223" t="s">
        <v>279</v>
      </c>
      <c r="J15" s="224" t="s">
        <v>280</v>
      </c>
      <c r="K15" s="223">
        <v>-31755</v>
      </c>
      <c r="L15" s="223" t="s">
        <v>281</v>
      </c>
      <c r="M15" s="224" t="s">
        <v>264</v>
      </c>
      <c r="N15" s="224"/>
      <c r="O15" s="225" t="s">
        <v>268</v>
      </c>
      <c r="P15" s="225" t="s">
        <v>269</v>
      </c>
    </row>
    <row r="16" spans="1:16" ht="12.75" customHeight="1" thickBot="1">
      <c r="A16" s="217" t="str">
        <f t="shared" si="0"/>
        <v> MHAR 19.3 </v>
      </c>
      <c r="B16" s="167" t="str">
        <f t="shared" si="1"/>
        <v>I</v>
      </c>
      <c r="C16" s="217">
        <f t="shared" si="2"/>
        <v>40828.457999999999</v>
      </c>
      <c r="D16" s="16" t="str">
        <f t="shared" si="3"/>
        <v>vis</v>
      </c>
      <c r="E16" s="222">
        <f>VLOOKUP(C16,'Active 1'!C$21:E$966,3,FALSE)</f>
        <v>-8550.9333978204031</v>
      </c>
      <c r="F16" s="167" t="s">
        <v>263</v>
      </c>
      <c r="G16" s="16" t="str">
        <f t="shared" si="4"/>
        <v>40828.458</v>
      </c>
      <c r="H16" s="217">
        <f t="shared" si="5"/>
        <v>-30680</v>
      </c>
      <c r="I16" s="223" t="s">
        <v>282</v>
      </c>
      <c r="J16" s="224" t="s">
        <v>283</v>
      </c>
      <c r="K16" s="223">
        <v>-30680</v>
      </c>
      <c r="L16" s="223" t="s">
        <v>284</v>
      </c>
      <c r="M16" s="224" t="s">
        <v>264</v>
      </c>
      <c r="N16" s="224"/>
      <c r="O16" s="225" t="s">
        <v>268</v>
      </c>
      <c r="P16" s="225" t="s">
        <v>269</v>
      </c>
    </row>
    <row r="17" spans="1:16" ht="12.75" customHeight="1" thickBot="1">
      <c r="A17" s="217" t="str">
        <f t="shared" si="0"/>
        <v> MHAR 19.3 </v>
      </c>
      <c r="B17" s="167" t="str">
        <f t="shared" si="1"/>
        <v>I</v>
      </c>
      <c r="C17" s="217">
        <f t="shared" si="2"/>
        <v>42830.303999999996</v>
      </c>
      <c r="D17" s="16" t="str">
        <f t="shared" si="3"/>
        <v>vis</v>
      </c>
      <c r="E17" s="222">
        <f>VLOOKUP(C17,'Active 1'!C$21:E$966,3,FALSE)</f>
        <v>-3288.9826988891773</v>
      </c>
      <c r="F17" s="167" t="s">
        <v>263</v>
      </c>
      <c r="G17" s="16" t="str">
        <f t="shared" si="4"/>
        <v>42830.304</v>
      </c>
      <c r="H17" s="217">
        <f t="shared" si="5"/>
        <v>-25418</v>
      </c>
      <c r="I17" s="223" t="s">
        <v>285</v>
      </c>
      <c r="J17" s="224" t="s">
        <v>286</v>
      </c>
      <c r="K17" s="223">
        <v>-25418</v>
      </c>
      <c r="L17" s="223" t="s">
        <v>287</v>
      </c>
      <c r="M17" s="224" t="s">
        <v>264</v>
      </c>
      <c r="N17" s="224"/>
      <c r="O17" s="225" t="s">
        <v>268</v>
      </c>
      <c r="P17" s="225" t="s">
        <v>269</v>
      </c>
    </row>
    <row r="18" spans="1:16" ht="12.75" customHeight="1" thickBot="1">
      <c r="A18" s="217" t="str">
        <f t="shared" si="0"/>
        <v> GEOS 11 </v>
      </c>
      <c r="B18" s="167" t="str">
        <f t="shared" si="1"/>
        <v>I</v>
      </c>
      <c r="C18" s="217">
        <f t="shared" si="2"/>
        <v>44081.557000000001</v>
      </c>
      <c r="D18" s="16" t="str">
        <f t="shared" si="3"/>
        <v>vis</v>
      </c>
      <c r="E18" s="222">
        <f>VLOOKUP(C18,'Active 1'!C$21:E$966,3,FALSE)</f>
        <v>-2.628549189528249E-3</v>
      </c>
      <c r="F18" s="167" t="s">
        <v>263</v>
      </c>
      <c r="G18" s="16" t="str">
        <f t="shared" si="4"/>
        <v>44081.557</v>
      </c>
      <c r="H18" s="217">
        <f t="shared" si="5"/>
        <v>-22129</v>
      </c>
      <c r="I18" s="223" t="s">
        <v>288</v>
      </c>
      <c r="J18" s="224" t="s">
        <v>289</v>
      </c>
      <c r="K18" s="223">
        <v>-22129</v>
      </c>
      <c r="L18" s="223" t="s">
        <v>290</v>
      </c>
      <c r="M18" s="224" t="s">
        <v>291</v>
      </c>
      <c r="N18" s="224" t="s">
        <v>292</v>
      </c>
      <c r="O18" s="225" t="s">
        <v>293</v>
      </c>
      <c r="P18" s="225" t="s">
        <v>294</v>
      </c>
    </row>
    <row r="19" spans="1:16" ht="12.75" customHeight="1" thickBot="1">
      <c r="A19" s="217" t="str">
        <f t="shared" si="0"/>
        <v> GEOS 11 </v>
      </c>
      <c r="B19" s="167" t="str">
        <f t="shared" si="1"/>
        <v>II</v>
      </c>
      <c r="C19" s="217">
        <f t="shared" si="2"/>
        <v>44087.461000000003</v>
      </c>
      <c r="D19" s="16" t="str">
        <f t="shared" si="3"/>
        <v>vis</v>
      </c>
      <c r="E19" s="222">
        <f>VLOOKUP(C19,'Active 1'!C$21:E$966,3,FALSE)</f>
        <v>15.516325919087221</v>
      </c>
      <c r="F19" s="167" t="s">
        <v>263</v>
      </c>
      <c r="G19" s="16" t="str">
        <f t="shared" si="4"/>
        <v>44087.461</v>
      </c>
      <c r="H19" s="217">
        <f t="shared" si="5"/>
        <v>-22113.5</v>
      </c>
      <c r="I19" s="223" t="s">
        <v>295</v>
      </c>
      <c r="J19" s="224" t="s">
        <v>296</v>
      </c>
      <c r="K19" s="223">
        <v>-22113.5</v>
      </c>
      <c r="L19" s="223" t="s">
        <v>297</v>
      </c>
      <c r="M19" s="224" t="s">
        <v>291</v>
      </c>
      <c r="N19" s="224" t="s">
        <v>292</v>
      </c>
      <c r="O19" s="225" t="s">
        <v>293</v>
      </c>
      <c r="P19" s="225" t="s">
        <v>294</v>
      </c>
    </row>
    <row r="20" spans="1:16" ht="12.75" customHeight="1" thickBot="1">
      <c r="A20" s="217" t="str">
        <f t="shared" si="0"/>
        <v> MHAR 19.3 </v>
      </c>
      <c r="B20" s="167" t="str">
        <f t="shared" si="1"/>
        <v>I</v>
      </c>
      <c r="C20" s="217">
        <f t="shared" si="2"/>
        <v>44142.421999999999</v>
      </c>
      <c r="D20" s="16" t="str">
        <f t="shared" si="3"/>
        <v>vis</v>
      </c>
      <c r="E20" s="222">
        <f>VLOOKUP(C20,'Active 1'!C$21:E$966,3,FALSE)</f>
        <v>159.98401842087645</v>
      </c>
      <c r="F20" s="167" t="s">
        <v>263</v>
      </c>
      <c r="G20" s="16" t="str">
        <f t="shared" si="4"/>
        <v>44142.422</v>
      </c>
      <c r="H20" s="217">
        <f t="shared" si="5"/>
        <v>-21969</v>
      </c>
      <c r="I20" s="223" t="s">
        <v>298</v>
      </c>
      <c r="J20" s="224" t="s">
        <v>299</v>
      </c>
      <c r="K20" s="223">
        <v>-21969</v>
      </c>
      <c r="L20" s="223" t="s">
        <v>300</v>
      </c>
      <c r="M20" s="224" t="s">
        <v>264</v>
      </c>
      <c r="N20" s="224"/>
      <c r="O20" s="225" t="s">
        <v>268</v>
      </c>
      <c r="P20" s="225" t="s">
        <v>269</v>
      </c>
    </row>
    <row r="21" spans="1:16" ht="12.75" customHeight="1" thickBot="1">
      <c r="A21" s="217" t="str">
        <f t="shared" si="0"/>
        <v> GEOS 11 </v>
      </c>
      <c r="B21" s="167" t="str">
        <f t="shared" si="1"/>
        <v>II</v>
      </c>
      <c r="C21" s="217">
        <f t="shared" si="2"/>
        <v>44812.571000000004</v>
      </c>
      <c r="D21" s="16" t="str">
        <f t="shared" si="3"/>
        <v>vis</v>
      </c>
      <c r="E21" s="222">
        <f>VLOOKUP(C21,'Active 1'!C$21:E$966,3,FALSE)</f>
        <v>1921.5036352835582</v>
      </c>
      <c r="F21" s="167" t="s">
        <v>263</v>
      </c>
      <c r="G21" s="16" t="str">
        <f t="shared" si="4"/>
        <v>44812.571</v>
      </c>
      <c r="H21" s="217">
        <f t="shared" si="5"/>
        <v>-20207.5</v>
      </c>
      <c r="I21" s="223" t="s">
        <v>301</v>
      </c>
      <c r="J21" s="224" t="s">
        <v>302</v>
      </c>
      <c r="K21" s="223">
        <v>-20207.5</v>
      </c>
      <c r="L21" s="223" t="s">
        <v>303</v>
      </c>
      <c r="M21" s="224" t="s">
        <v>304</v>
      </c>
      <c r="N21" s="224"/>
      <c r="O21" s="225" t="s">
        <v>305</v>
      </c>
      <c r="P21" s="225" t="s">
        <v>294</v>
      </c>
    </row>
    <row r="22" spans="1:16" ht="12.75" customHeight="1" thickBot="1">
      <c r="A22" s="217" t="str">
        <f t="shared" si="0"/>
        <v> GEOS 11 </v>
      </c>
      <c r="B22" s="167" t="str">
        <f t="shared" si="1"/>
        <v>II</v>
      </c>
      <c r="C22" s="217">
        <f t="shared" si="2"/>
        <v>44812.578000000001</v>
      </c>
      <c r="D22" s="16" t="str">
        <f t="shared" si="3"/>
        <v>vis</v>
      </c>
      <c r="E22" s="222">
        <f>VLOOKUP(C22,'Active 1'!C$21:E$966,3,FALSE)</f>
        <v>1921.5220351279422</v>
      </c>
      <c r="F22" s="167" t="s">
        <v>263</v>
      </c>
      <c r="G22" s="16" t="str">
        <f t="shared" si="4"/>
        <v>44812.578</v>
      </c>
      <c r="H22" s="217">
        <f t="shared" si="5"/>
        <v>-20207.5</v>
      </c>
      <c r="I22" s="223" t="s">
        <v>306</v>
      </c>
      <c r="J22" s="224" t="s">
        <v>307</v>
      </c>
      <c r="K22" s="223">
        <v>-20207.5</v>
      </c>
      <c r="L22" s="223" t="s">
        <v>290</v>
      </c>
      <c r="M22" s="224" t="s">
        <v>304</v>
      </c>
      <c r="N22" s="224"/>
      <c r="O22" s="225" t="s">
        <v>308</v>
      </c>
      <c r="P22" s="225" t="s">
        <v>294</v>
      </c>
    </row>
    <row r="23" spans="1:16" ht="12.75" customHeight="1" thickBot="1">
      <c r="A23" s="217" t="str">
        <f t="shared" si="0"/>
        <v> GEOS 11 </v>
      </c>
      <c r="B23" s="167" t="str">
        <f t="shared" si="1"/>
        <v>II</v>
      </c>
      <c r="C23" s="217">
        <f t="shared" si="2"/>
        <v>44812.578999999998</v>
      </c>
      <c r="D23" s="16" t="str">
        <f t="shared" si="3"/>
        <v>vis</v>
      </c>
      <c r="E23" s="222">
        <f>VLOOKUP(C23,'Active 1'!C$21:E$966,3,FALSE)</f>
        <v>1921.5246636771317</v>
      </c>
      <c r="F23" s="167" t="s">
        <v>263</v>
      </c>
      <c r="G23" s="16" t="str">
        <f t="shared" si="4"/>
        <v>44812.579</v>
      </c>
      <c r="H23" s="217">
        <f t="shared" si="5"/>
        <v>-20207.5</v>
      </c>
      <c r="I23" s="223" t="s">
        <v>309</v>
      </c>
      <c r="J23" s="224" t="s">
        <v>310</v>
      </c>
      <c r="K23" s="223">
        <v>-20207.5</v>
      </c>
      <c r="L23" s="223" t="s">
        <v>311</v>
      </c>
      <c r="M23" s="224" t="s">
        <v>304</v>
      </c>
      <c r="N23" s="224"/>
      <c r="O23" s="225" t="s">
        <v>312</v>
      </c>
      <c r="P23" s="225" t="s">
        <v>294</v>
      </c>
    </row>
    <row r="24" spans="1:16" ht="12.75" customHeight="1" thickBot="1">
      <c r="A24" s="217" t="str">
        <f t="shared" si="0"/>
        <v> GEOS 11 </v>
      </c>
      <c r="B24" s="167" t="str">
        <f t="shared" si="1"/>
        <v>I</v>
      </c>
      <c r="C24" s="217">
        <f t="shared" si="2"/>
        <v>44813.51</v>
      </c>
      <c r="D24" s="16" t="str">
        <f t="shared" si="3"/>
        <v>vis</v>
      </c>
      <c r="E24" s="222">
        <f>VLOOKUP(C24,'Active 1'!C$21:E$966,3,FALSE)</f>
        <v>1923.9718429809977</v>
      </c>
      <c r="F24" s="167" t="s">
        <v>263</v>
      </c>
      <c r="G24" s="16" t="str">
        <f t="shared" si="4"/>
        <v>44813.510</v>
      </c>
      <c r="H24" s="217">
        <f t="shared" si="5"/>
        <v>-20205</v>
      </c>
      <c r="I24" s="223" t="s">
        <v>313</v>
      </c>
      <c r="J24" s="224" t="s">
        <v>314</v>
      </c>
      <c r="K24" s="223">
        <v>-20205</v>
      </c>
      <c r="L24" s="223" t="s">
        <v>315</v>
      </c>
      <c r="M24" s="224" t="s">
        <v>304</v>
      </c>
      <c r="N24" s="224"/>
      <c r="O24" s="225" t="s">
        <v>305</v>
      </c>
      <c r="P24" s="225" t="s">
        <v>294</v>
      </c>
    </row>
    <row r="25" spans="1:16" ht="12.75" customHeight="1" thickBot="1">
      <c r="A25" s="217" t="str">
        <f t="shared" si="0"/>
        <v> GEOS 11 </v>
      </c>
      <c r="B25" s="167" t="str">
        <f t="shared" si="1"/>
        <v>I</v>
      </c>
      <c r="C25" s="217">
        <f t="shared" si="2"/>
        <v>44813.512000000002</v>
      </c>
      <c r="D25" s="16" t="str">
        <f t="shared" si="3"/>
        <v>vis</v>
      </c>
      <c r="E25" s="222">
        <f>VLOOKUP(C25,'Active 1'!C$21:E$966,3,FALSE)</f>
        <v>1923.9771000793958</v>
      </c>
      <c r="F25" s="167" t="s">
        <v>263</v>
      </c>
      <c r="G25" s="16" t="str">
        <f t="shared" si="4"/>
        <v>44813.512</v>
      </c>
      <c r="H25" s="217">
        <f t="shared" si="5"/>
        <v>-20205</v>
      </c>
      <c r="I25" s="223" t="s">
        <v>316</v>
      </c>
      <c r="J25" s="224" t="s">
        <v>317</v>
      </c>
      <c r="K25" s="223">
        <v>-20205</v>
      </c>
      <c r="L25" s="223" t="s">
        <v>318</v>
      </c>
      <c r="M25" s="224" t="s">
        <v>304</v>
      </c>
      <c r="N25" s="224"/>
      <c r="O25" s="225" t="s">
        <v>319</v>
      </c>
      <c r="P25" s="225" t="s">
        <v>294</v>
      </c>
    </row>
    <row r="26" spans="1:16" ht="12.75" customHeight="1" thickBot="1">
      <c r="A26" s="217" t="str">
        <f t="shared" si="0"/>
        <v> GEOS 11 </v>
      </c>
      <c r="B26" s="167" t="str">
        <f t="shared" si="1"/>
        <v>I</v>
      </c>
      <c r="C26" s="217">
        <f t="shared" si="2"/>
        <v>44813.512999999999</v>
      </c>
      <c r="D26" s="16" t="str">
        <f t="shared" si="3"/>
        <v>vis</v>
      </c>
      <c r="E26" s="222">
        <f>VLOOKUP(C26,'Active 1'!C$21:E$966,3,FALSE)</f>
        <v>1923.9797286285852</v>
      </c>
      <c r="F26" s="167" t="s">
        <v>263</v>
      </c>
      <c r="G26" s="16" t="str">
        <f t="shared" si="4"/>
        <v>44813.513</v>
      </c>
      <c r="H26" s="217">
        <f t="shared" si="5"/>
        <v>-20205</v>
      </c>
      <c r="I26" s="223" t="s">
        <v>320</v>
      </c>
      <c r="J26" s="224" t="s">
        <v>321</v>
      </c>
      <c r="K26" s="223">
        <v>-20205</v>
      </c>
      <c r="L26" s="223" t="s">
        <v>322</v>
      </c>
      <c r="M26" s="224" t="s">
        <v>304</v>
      </c>
      <c r="N26" s="224"/>
      <c r="O26" s="225" t="s">
        <v>323</v>
      </c>
      <c r="P26" s="225" t="s">
        <v>294</v>
      </c>
    </row>
    <row r="27" spans="1:16" ht="12.75" customHeight="1" thickBot="1">
      <c r="A27" s="217" t="str">
        <f t="shared" si="0"/>
        <v> GEOS 11 </v>
      </c>
      <c r="B27" s="167" t="str">
        <f t="shared" si="1"/>
        <v>I</v>
      </c>
      <c r="C27" s="217">
        <f t="shared" si="2"/>
        <v>44813.529000000002</v>
      </c>
      <c r="D27" s="16" t="str">
        <f t="shared" si="3"/>
        <v>vis</v>
      </c>
      <c r="E27" s="222">
        <f>VLOOKUP(C27,'Active 1'!C$21:E$966,3,FALSE)</f>
        <v>1924.0217854157709</v>
      </c>
      <c r="F27" s="167" t="s">
        <v>263</v>
      </c>
      <c r="G27" s="16" t="str">
        <f t="shared" si="4"/>
        <v>44813.529</v>
      </c>
      <c r="H27" s="217">
        <f t="shared" si="5"/>
        <v>-20205</v>
      </c>
      <c r="I27" s="223" t="s">
        <v>324</v>
      </c>
      <c r="J27" s="224" t="s">
        <v>325</v>
      </c>
      <c r="K27" s="223">
        <v>-20205</v>
      </c>
      <c r="L27" s="223" t="s">
        <v>290</v>
      </c>
      <c r="M27" s="224" t="s">
        <v>304</v>
      </c>
      <c r="N27" s="224"/>
      <c r="O27" s="225" t="s">
        <v>312</v>
      </c>
      <c r="P27" s="225" t="s">
        <v>294</v>
      </c>
    </row>
    <row r="28" spans="1:16" ht="12.75" customHeight="1" thickBot="1">
      <c r="A28" s="217" t="str">
        <f t="shared" si="0"/>
        <v> GEOS 11 </v>
      </c>
      <c r="B28" s="167" t="str">
        <f t="shared" si="1"/>
        <v>I</v>
      </c>
      <c r="C28" s="217">
        <f t="shared" si="2"/>
        <v>44813.529000000002</v>
      </c>
      <c r="D28" s="16" t="str">
        <f t="shared" si="3"/>
        <v>vis</v>
      </c>
      <c r="E28" s="222">
        <f>VLOOKUP(C28,'Active 1'!C$21:E$966,3,FALSE)</f>
        <v>1924.0217854157709</v>
      </c>
      <c r="F28" s="167" t="s">
        <v>263</v>
      </c>
      <c r="G28" s="16" t="str">
        <f t="shared" si="4"/>
        <v>44813.529</v>
      </c>
      <c r="H28" s="217">
        <f t="shared" si="5"/>
        <v>-20205</v>
      </c>
      <c r="I28" s="223" t="s">
        <v>324</v>
      </c>
      <c r="J28" s="224" t="s">
        <v>325</v>
      </c>
      <c r="K28" s="223">
        <v>-20205</v>
      </c>
      <c r="L28" s="223" t="s">
        <v>290</v>
      </c>
      <c r="M28" s="224" t="s">
        <v>304</v>
      </c>
      <c r="N28" s="224"/>
      <c r="O28" s="225" t="s">
        <v>326</v>
      </c>
      <c r="P28" s="225" t="s">
        <v>294</v>
      </c>
    </row>
    <row r="29" spans="1:16" ht="12.75" customHeight="1" thickBot="1">
      <c r="A29" s="217" t="str">
        <f t="shared" si="0"/>
        <v> GEOS 11 </v>
      </c>
      <c r="B29" s="167" t="str">
        <f t="shared" si="1"/>
        <v>I</v>
      </c>
      <c r="C29" s="217">
        <f t="shared" si="2"/>
        <v>44813.531000000003</v>
      </c>
      <c r="D29" s="16" t="str">
        <f t="shared" si="3"/>
        <v>vis</v>
      </c>
      <c r="E29" s="222">
        <f>VLOOKUP(C29,'Active 1'!C$21:E$966,3,FALSE)</f>
        <v>1924.0270425141689</v>
      </c>
      <c r="F29" s="167" t="s">
        <v>263</v>
      </c>
      <c r="G29" s="16" t="str">
        <f t="shared" si="4"/>
        <v>44813.531</v>
      </c>
      <c r="H29" s="217">
        <f t="shared" si="5"/>
        <v>-20205</v>
      </c>
      <c r="I29" s="223" t="s">
        <v>327</v>
      </c>
      <c r="J29" s="224" t="s">
        <v>328</v>
      </c>
      <c r="K29" s="223">
        <v>-20205</v>
      </c>
      <c r="L29" s="223" t="s">
        <v>329</v>
      </c>
      <c r="M29" s="224" t="s">
        <v>304</v>
      </c>
      <c r="N29" s="224"/>
      <c r="O29" s="225" t="s">
        <v>308</v>
      </c>
      <c r="P29" s="225" t="s">
        <v>294</v>
      </c>
    </row>
    <row r="30" spans="1:16" ht="12.75" customHeight="1" thickBot="1">
      <c r="A30" s="217" t="str">
        <f t="shared" si="0"/>
        <v> GEOS 11 </v>
      </c>
      <c r="B30" s="167" t="str">
        <f t="shared" si="1"/>
        <v>II</v>
      </c>
      <c r="C30" s="217">
        <f t="shared" si="2"/>
        <v>44814.462</v>
      </c>
      <c r="D30" s="16" t="str">
        <f t="shared" si="3"/>
        <v>vis</v>
      </c>
      <c r="E30" s="222">
        <f>VLOOKUP(C30,'Active 1'!C$21:E$966,3,FALSE)</f>
        <v>1926.4742218180158</v>
      </c>
      <c r="F30" s="167" t="s">
        <v>263</v>
      </c>
      <c r="G30" s="16" t="str">
        <f t="shared" si="4"/>
        <v>44814.462</v>
      </c>
      <c r="H30" s="217">
        <f t="shared" si="5"/>
        <v>-20202.5</v>
      </c>
      <c r="I30" s="223" t="s">
        <v>330</v>
      </c>
      <c r="J30" s="224" t="s">
        <v>331</v>
      </c>
      <c r="K30" s="223">
        <v>-20202.5</v>
      </c>
      <c r="L30" s="223" t="s">
        <v>332</v>
      </c>
      <c r="M30" s="224" t="s">
        <v>304</v>
      </c>
      <c r="N30" s="224"/>
      <c r="O30" s="225" t="s">
        <v>326</v>
      </c>
      <c r="P30" s="225" t="s">
        <v>294</v>
      </c>
    </row>
    <row r="31" spans="1:16" ht="12.75" customHeight="1" thickBot="1">
      <c r="A31" s="217" t="str">
        <f t="shared" si="0"/>
        <v> GEOS 11 </v>
      </c>
      <c r="B31" s="167" t="str">
        <f t="shared" si="1"/>
        <v>II</v>
      </c>
      <c r="C31" s="217">
        <f t="shared" si="2"/>
        <v>44814.463000000003</v>
      </c>
      <c r="D31" s="16" t="str">
        <f t="shared" si="3"/>
        <v>vis</v>
      </c>
      <c r="E31" s="222">
        <f>VLOOKUP(C31,'Active 1'!C$21:E$966,3,FALSE)</f>
        <v>1926.4768503672244</v>
      </c>
      <c r="F31" s="167" t="s">
        <v>263</v>
      </c>
      <c r="G31" s="16" t="str">
        <f t="shared" si="4"/>
        <v>44814.463</v>
      </c>
      <c r="H31" s="217">
        <f t="shared" si="5"/>
        <v>-20202.5</v>
      </c>
      <c r="I31" s="223" t="s">
        <v>333</v>
      </c>
      <c r="J31" s="224" t="s">
        <v>334</v>
      </c>
      <c r="K31" s="223">
        <v>-20202.5</v>
      </c>
      <c r="L31" s="223" t="s">
        <v>318</v>
      </c>
      <c r="M31" s="224" t="s">
        <v>304</v>
      </c>
      <c r="N31" s="224"/>
      <c r="O31" s="225" t="s">
        <v>319</v>
      </c>
      <c r="P31" s="225" t="s">
        <v>294</v>
      </c>
    </row>
    <row r="32" spans="1:16" ht="12.75" customHeight="1" thickBot="1">
      <c r="A32" s="217" t="str">
        <f t="shared" si="0"/>
        <v> GEOS 11 </v>
      </c>
      <c r="B32" s="167" t="str">
        <f t="shared" si="1"/>
        <v>II</v>
      </c>
      <c r="C32" s="217">
        <f t="shared" si="2"/>
        <v>44814.466999999997</v>
      </c>
      <c r="D32" s="16" t="str">
        <f t="shared" si="3"/>
        <v>vis</v>
      </c>
      <c r="E32" s="222">
        <f>VLOOKUP(C32,'Active 1'!C$21:E$966,3,FALSE)</f>
        <v>1926.4873645640016</v>
      </c>
      <c r="F32" s="167" t="s">
        <v>263</v>
      </c>
      <c r="G32" s="16" t="str">
        <f t="shared" si="4"/>
        <v>44814.467</v>
      </c>
      <c r="H32" s="217">
        <f t="shared" si="5"/>
        <v>-20202.5</v>
      </c>
      <c r="I32" s="223" t="s">
        <v>335</v>
      </c>
      <c r="J32" s="224" t="s">
        <v>336</v>
      </c>
      <c r="K32" s="223">
        <v>-20202.5</v>
      </c>
      <c r="L32" s="223" t="s">
        <v>337</v>
      </c>
      <c r="M32" s="224" t="s">
        <v>304</v>
      </c>
      <c r="N32" s="224"/>
      <c r="O32" s="225" t="s">
        <v>308</v>
      </c>
      <c r="P32" s="225" t="s">
        <v>294</v>
      </c>
    </row>
    <row r="33" spans="1:16" ht="12.75" customHeight="1" thickBot="1">
      <c r="A33" s="217" t="str">
        <f t="shared" si="0"/>
        <v> GEOS 11 </v>
      </c>
      <c r="B33" s="167" t="str">
        <f t="shared" si="1"/>
        <v>II</v>
      </c>
      <c r="C33" s="217">
        <f t="shared" si="2"/>
        <v>44814.466999999997</v>
      </c>
      <c r="D33" s="16" t="str">
        <f t="shared" si="3"/>
        <v>vis</v>
      </c>
      <c r="E33" s="222">
        <f>VLOOKUP(C33,'Active 1'!C$21:E$966,3,FALSE)</f>
        <v>1926.4873645640016</v>
      </c>
      <c r="F33" s="167" t="s">
        <v>263</v>
      </c>
      <c r="G33" s="16" t="str">
        <f t="shared" si="4"/>
        <v>44814.467</v>
      </c>
      <c r="H33" s="217">
        <f t="shared" si="5"/>
        <v>-20202.5</v>
      </c>
      <c r="I33" s="223" t="s">
        <v>335</v>
      </c>
      <c r="J33" s="224" t="s">
        <v>336</v>
      </c>
      <c r="K33" s="223">
        <v>-20202.5</v>
      </c>
      <c r="L33" s="223" t="s">
        <v>337</v>
      </c>
      <c r="M33" s="224" t="s">
        <v>304</v>
      </c>
      <c r="N33" s="224"/>
      <c r="O33" s="225" t="s">
        <v>338</v>
      </c>
      <c r="P33" s="225" t="s">
        <v>294</v>
      </c>
    </row>
    <row r="34" spans="1:16" ht="12.75" customHeight="1" thickBot="1">
      <c r="A34" s="217" t="str">
        <f t="shared" si="0"/>
        <v> GEOS 11 </v>
      </c>
      <c r="B34" s="167" t="str">
        <f t="shared" si="1"/>
        <v>II</v>
      </c>
      <c r="C34" s="217">
        <f t="shared" si="2"/>
        <v>44814.476999999999</v>
      </c>
      <c r="D34" s="16" t="str">
        <f t="shared" si="3"/>
        <v>vis</v>
      </c>
      <c r="E34" s="222">
        <f>VLOOKUP(C34,'Active 1'!C$21:E$966,3,FALSE)</f>
        <v>1926.5136500559925</v>
      </c>
      <c r="F34" s="167" t="s">
        <v>263</v>
      </c>
      <c r="G34" s="16" t="str">
        <f t="shared" si="4"/>
        <v>44814.477</v>
      </c>
      <c r="H34" s="217">
        <f t="shared" si="5"/>
        <v>-20202.5</v>
      </c>
      <c r="I34" s="223" t="s">
        <v>339</v>
      </c>
      <c r="J34" s="224" t="s">
        <v>340</v>
      </c>
      <c r="K34" s="223">
        <v>-20202.5</v>
      </c>
      <c r="L34" s="223" t="s">
        <v>341</v>
      </c>
      <c r="M34" s="224" t="s">
        <v>304</v>
      </c>
      <c r="N34" s="224"/>
      <c r="O34" s="225" t="s">
        <v>312</v>
      </c>
      <c r="P34" s="225" t="s">
        <v>294</v>
      </c>
    </row>
    <row r="35" spans="1:16" ht="12.75" customHeight="1" thickBot="1">
      <c r="A35" s="217" t="str">
        <f t="shared" si="0"/>
        <v> GEOS 11 </v>
      </c>
      <c r="B35" s="167" t="str">
        <f t="shared" si="1"/>
        <v>II</v>
      </c>
      <c r="C35" s="217">
        <f t="shared" si="2"/>
        <v>44814.48</v>
      </c>
      <c r="D35" s="16" t="str">
        <f t="shared" si="3"/>
        <v>vis</v>
      </c>
      <c r="E35" s="222">
        <f>VLOOKUP(C35,'Active 1'!C$21:E$966,3,FALSE)</f>
        <v>1926.5215357035993</v>
      </c>
      <c r="F35" s="167" t="s">
        <v>263</v>
      </c>
      <c r="G35" s="16" t="str">
        <f t="shared" si="4"/>
        <v>44814.480</v>
      </c>
      <c r="H35" s="217">
        <f t="shared" si="5"/>
        <v>-20202.5</v>
      </c>
      <c r="I35" s="223" t="s">
        <v>342</v>
      </c>
      <c r="J35" s="224" t="s">
        <v>343</v>
      </c>
      <c r="K35" s="223">
        <v>-20202.5</v>
      </c>
      <c r="L35" s="223" t="s">
        <v>290</v>
      </c>
      <c r="M35" s="224" t="s">
        <v>304</v>
      </c>
      <c r="N35" s="224"/>
      <c r="O35" s="225" t="s">
        <v>305</v>
      </c>
      <c r="P35" s="225" t="s">
        <v>294</v>
      </c>
    </row>
    <row r="36" spans="1:16" ht="12.75" customHeight="1" thickBot="1">
      <c r="A36" s="217" t="str">
        <f t="shared" si="0"/>
        <v> GEOS 11 </v>
      </c>
      <c r="B36" s="167" t="str">
        <f t="shared" si="1"/>
        <v>II</v>
      </c>
      <c r="C36" s="217">
        <f t="shared" si="2"/>
        <v>44814.481</v>
      </c>
      <c r="D36" s="16" t="str">
        <f t="shared" si="3"/>
        <v>vis</v>
      </c>
      <c r="E36" s="222">
        <f>VLOOKUP(C36,'Active 1'!C$21:E$966,3,FALSE)</f>
        <v>1926.524164252789</v>
      </c>
      <c r="F36" s="167" t="s">
        <v>263</v>
      </c>
      <c r="G36" s="16" t="str">
        <f t="shared" si="4"/>
        <v>44814.481</v>
      </c>
      <c r="H36" s="217">
        <f t="shared" si="5"/>
        <v>-20202.5</v>
      </c>
      <c r="I36" s="223" t="s">
        <v>344</v>
      </c>
      <c r="J36" s="224" t="s">
        <v>345</v>
      </c>
      <c r="K36" s="223">
        <v>-20202.5</v>
      </c>
      <c r="L36" s="223" t="s">
        <v>311</v>
      </c>
      <c r="M36" s="224" t="s">
        <v>304</v>
      </c>
      <c r="N36" s="224"/>
      <c r="O36" s="225" t="s">
        <v>323</v>
      </c>
      <c r="P36" s="225" t="s">
        <v>294</v>
      </c>
    </row>
    <row r="37" spans="1:16" ht="12.75" customHeight="1" thickBot="1">
      <c r="A37" s="217" t="str">
        <f t="shared" si="0"/>
        <v> GEOS 11 </v>
      </c>
      <c r="B37" s="167" t="str">
        <f t="shared" si="1"/>
        <v>I</v>
      </c>
      <c r="C37" s="217">
        <f t="shared" si="2"/>
        <v>44815.427000000003</v>
      </c>
      <c r="D37" s="16" t="str">
        <f t="shared" si="3"/>
        <v>vis</v>
      </c>
      <c r="E37" s="222">
        <f>VLOOKUP(C37,'Active 1'!C$21:E$966,3,FALSE)</f>
        <v>1929.0107717946316</v>
      </c>
      <c r="F37" s="167" t="s">
        <v>263</v>
      </c>
      <c r="G37" s="16" t="str">
        <f t="shared" si="4"/>
        <v>44815.427</v>
      </c>
      <c r="H37" s="217">
        <f t="shared" si="5"/>
        <v>-20200</v>
      </c>
      <c r="I37" s="223" t="s">
        <v>346</v>
      </c>
      <c r="J37" s="224" t="s">
        <v>347</v>
      </c>
      <c r="K37" s="223">
        <v>-20200</v>
      </c>
      <c r="L37" s="223" t="s">
        <v>348</v>
      </c>
      <c r="M37" s="224" t="s">
        <v>304</v>
      </c>
      <c r="N37" s="224"/>
      <c r="O37" s="225" t="s">
        <v>326</v>
      </c>
      <c r="P37" s="225" t="s">
        <v>294</v>
      </c>
    </row>
    <row r="38" spans="1:16" ht="12.75" customHeight="1" thickBot="1">
      <c r="A38" s="217" t="str">
        <f t="shared" si="0"/>
        <v> GEOS 11 </v>
      </c>
      <c r="B38" s="167" t="str">
        <f t="shared" si="1"/>
        <v>I</v>
      </c>
      <c r="C38" s="217">
        <f t="shared" si="2"/>
        <v>44815.428999999996</v>
      </c>
      <c r="D38" s="16" t="str">
        <f t="shared" si="3"/>
        <v>vis</v>
      </c>
      <c r="E38" s="222">
        <f>VLOOKUP(C38,'Active 1'!C$21:E$966,3,FALSE)</f>
        <v>1929.0160288930106</v>
      </c>
      <c r="F38" s="167" t="s">
        <v>263</v>
      </c>
      <c r="G38" s="16" t="str">
        <f t="shared" si="4"/>
        <v>44815.429</v>
      </c>
      <c r="H38" s="217">
        <f t="shared" si="5"/>
        <v>-20200</v>
      </c>
      <c r="I38" s="223" t="s">
        <v>349</v>
      </c>
      <c r="J38" s="224" t="s">
        <v>350</v>
      </c>
      <c r="K38" s="223">
        <v>-20200</v>
      </c>
      <c r="L38" s="223" t="s">
        <v>351</v>
      </c>
      <c r="M38" s="224" t="s">
        <v>304</v>
      </c>
      <c r="N38" s="224"/>
      <c r="O38" s="225" t="s">
        <v>352</v>
      </c>
      <c r="P38" s="225" t="s">
        <v>294</v>
      </c>
    </row>
    <row r="39" spans="1:16" ht="12.75" customHeight="1" thickBot="1">
      <c r="A39" s="217" t="str">
        <f t="shared" si="0"/>
        <v> GEOS 11 </v>
      </c>
      <c r="B39" s="167" t="str">
        <f t="shared" si="1"/>
        <v>I</v>
      </c>
      <c r="C39" s="217">
        <f t="shared" si="2"/>
        <v>44815.430999999997</v>
      </c>
      <c r="D39" s="16" t="str">
        <f t="shared" si="3"/>
        <v>vis</v>
      </c>
      <c r="E39" s="222">
        <f>VLOOKUP(C39,'Active 1'!C$21:E$966,3,FALSE)</f>
        <v>1929.0212859914088</v>
      </c>
      <c r="F39" s="167" t="s">
        <v>263</v>
      </c>
      <c r="G39" s="16" t="str">
        <f t="shared" si="4"/>
        <v>44815.431</v>
      </c>
      <c r="H39" s="217">
        <f t="shared" si="5"/>
        <v>-20200</v>
      </c>
      <c r="I39" s="223" t="s">
        <v>353</v>
      </c>
      <c r="J39" s="224" t="s">
        <v>354</v>
      </c>
      <c r="K39" s="223">
        <v>-20200</v>
      </c>
      <c r="L39" s="223" t="s">
        <v>290</v>
      </c>
      <c r="M39" s="224" t="s">
        <v>304</v>
      </c>
      <c r="N39" s="224"/>
      <c r="O39" s="225" t="s">
        <v>308</v>
      </c>
      <c r="P39" s="225" t="s">
        <v>294</v>
      </c>
    </row>
    <row r="40" spans="1:16" ht="12.75" customHeight="1" thickBot="1">
      <c r="A40" s="217" t="str">
        <f t="shared" si="0"/>
        <v> GEOS 11 </v>
      </c>
      <c r="B40" s="167" t="str">
        <f t="shared" si="1"/>
        <v>I</v>
      </c>
      <c r="C40" s="217">
        <f t="shared" si="2"/>
        <v>44815.432000000001</v>
      </c>
      <c r="D40" s="16" t="str">
        <f t="shared" si="3"/>
        <v>vis</v>
      </c>
      <c r="E40" s="222">
        <f>VLOOKUP(C40,'Active 1'!C$21:E$966,3,FALSE)</f>
        <v>1929.0239145406174</v>
      </c>
      <c r="F40" s="167" t="s">
        <v>263</v>
      </c>
      <c r="G40" s="16" t="str">
        <f t="shared" si="4"/>
        <v>44815.432</v>
      </c>
      <c r="H40" s="217">
        <f t="shared" si="5"/>
        <v>-20200</v>
      </c>
      <c r="I40" s="223" t="s">
        <v>355</v>
      </c>
      <c r="J40" s="224" t="s">
        <v>356</v>
      </c>
      <c r="K40" s="223">
        <v>-20200</v>
      </c>
      <c r="L40" s="223" t="s">
        <v>311</v>
      </c>
      <c r="M40" s="224" t="s">
        <v>304</v>
      </c>
      <c r="N40" s="224"/>
      <c r="O40" s="225" t="s">
        <v>319</v>
      </c>
      <c r="P40" s="225" t="s">
        <v>294</v>
      </c>
    </row>
    <row r="41" spans="1:16" ht="12.75" customHeight="1" thickBot="1">
      <c r="A41" s="217" t="str">
        <f t="shared" si="0"/>
        <v> GEOS 11 </v>
      </c>
      <c r="B41" s="167" t="str">
        <f t="shared" si="1"/>
        <v>II</v>
      </c>
      <c r="C41" s="217">
        <f t="shared" si="2"/>
        <v>44815.62</v>
      </c>
      <c r="D41" s="16" t="str">
        <f t="shared" si="3"/>
        <v>vis</v>
      </c>
      <c r="E41" s="222">
        <f>VLOOKUP(C41,'Active 1'!C$21:E$966,3,FALSE)</f>
        <v>1929.5180817899509</v>
      </c>
      <c r="F41" s="167" t="s">
        <v>263</v>
      </c>
      <c r="G41" s="16" t="str">
        <f t="shared" si="4"/>
        <v>44815.620</v>
      </c>
      <c r="H41" s="217">
        <f t="shared" si="5"/>
        <v>-20199.5</v>
      </c>
      <c r="I41" s="223" t="s">
        <v>357</v>
      </c>
      <c r="J41" s="224" t="s">
        <v>358</v>
      </c>
      <c r="K41" s="223">
        <v>-20199.5</v>
      </c>
      <c r="L41" s="223" t="s">
        <v>359</v>
      </c>
      <c r="M41" s="224" t="s">
        <v>304</v>
      </c>
      <c r="N41" s="224"/>
      <c r="O41" s="225" t="s">
        <v>305</v>
      </c>
      <c r="P41" s="225" t="s">
        <v>294</v>
      </c>
    </row>
    <row r="42" spans="1:16" ht="12.75" customHeight="1" thickBot="1">
      <c r="A42" s="217" t="str">
        <f t="shared" si="0"/>
        <v> GEOS 11 </v>
      </c>
      <c r="B42" s="167" t="str">
        <f t="shared" si="1"/>
        <v>II</v>
      </c>
      <c r="C42" s="217">
        <f t="shared" si="2"/>
        <v>44815.622000000003</v>
      </c>
      <c r="D42" s="16" t="str">
        <f t="shared" si="3"/>
        <v>vis</v>
      </c>
      <c r="E42" s="222">
        <f>VLOOKUP(C42,'Active 1'!C$21:E$966,3,FALSE)</f>
        <v>1929.5233388883491</v>
      </c>
      <c r="F42" s="167" t="s">
        <v>263</v>
      </c>
      <c r="G42" s="16" t="str">
        <f t="shared" si="4"/>
        <v>44815.622</v>
      </c>
      <c r="H42" s="217">
        <f t="shared" si="5"/>
        <v>-20199.5</v>
      </c>
      <c r="I42" s="223" t="s">
        <v>360</v>
      </c>
      <c r="J42" s="224" t="s">
        <v>361</v>
      </c>
      <c r="K42" s="223">
        <v>-20199.5</v>
      </c>
      <c r="L42" s="223" t="s">
        <v>311</v>
      </c>
      <c r="M42" s="224" t="s">
        <v>304</v>
      </c>
      <c r="N42" s="224"/>
      <c r="O42" s="225" t="s">
        <v>352</v>
      </c>
      <c r="P42" s="225" t="s">
        <v>294</v>
      </c>
    </row>
    <row r="43" spans="1:16" ht="12.75" customHeight="1" thickBot="1">
      <c r="A43" s="217" t="str">
        <f t="shared" si="0"/>
        <v> GEOS 11 </v>
      </c>
      <c r="B43" s="167" t="str">
        <f t="shared" si="1"/>
        <v>II</v>
      </c>
      <c r="C43" s="217">
        <f t="shared" si="2"/>
        <v>44815.625</v>
      </c>
      <c r="D43" s="16" t="str">
        <f t="shared" si="3"/>
        <v>vis</v>
      </c>
      <c r="E43" s="222">
        <f>VLOOKUP(C43,'Active 1'!C$21:E$966,3,FALSE)</f>
        <v>1929.5312245359369</v>
      </c>
      <c r="F43" s="167" t="s">
        <v>263</v>
      </c>
      <c r="G43" s="16" t="str">
        <f t="shared" si="4"/>
        <v>44815.625</v>
      </c>
      <c r="H43" s="217">
        <f t="shared" si="5"/>
        <v>-20199.5</v>
      </c>
      <c r="I43" s="223" t="s">
        <v>362</v>
      </c>
      <c r="J43" s="224" t="s">
        <v>363</v>
      </c>
      <c r="K43" s="223">
        <v>-20199.5</v>
      </c>
      <c r="L43" s="223" t="s">
        <v>364</v>
      </c>
      <c r="M43" s="224" t="s">
        <v>304</v>
      </c>
      <c r="N43" s="224"/>
      <c r="O43" s="225" t="s">
        <v>319</v>
      </c>
      <c r="P43" s="225" t="s">
        <v>294</v>
      </c>
    </row>
    <row r="44" spans="1:16" ht="12.75" customHeight="1" thickBot="1">
      <c r="A44" s="217" t="str">
        <f t="shared" si="0"/>
        <v> GEOS 11 </v>
      </c>
      <c r="B44" s="167" t="str">
        <f t="shared" si="1"/>
        <v>I</v>
      </c>
      <c r="C44" s="217">
        <f t="shared" si="2"/>
        <v>44816.553</v>
      </c>
      <c r="D44" s="16" t="str">
        <f t="shared" si="3"/>
        <v>vis</v>
      </c>
      <c r="E44" s="222">
        <f>VLOOKUP(C44,'Active 1'!C$21:E$966,3,FALSE)</f>
        <v>1931.9705181921959</v>
      </c>
      <c r="F44" s="167" t="s">
        <v>263</v>
      </c>
      <c r="G44" s="16" t="str">
        <f t="shared" si="4"/>
        <v>44816.553</v>
      </c>
      <c r="H44" s="217">
        <f t="shared" si="5"/>
        <v>-20197</v>
      </c>
      <c r="I44" s="223" t="s">
        <v>365</v>
      </c>
      <c r="J44" s="224" t="s">
        <v>366</v>
      </c>
      <c r="K44" s="223">
        <v>-20197</v>
      </c>
      <c r="L44" s="223" t="s">
        <v>315</v>
      </c>
      <c r="M44" s="224" t="s">
        <v>304</v>
      </c>
      <c r="N44" s="224"/>
      <c r="O44" s="225" t="s">
        <v>352</v>
      </c>
      <c r="P44" s="225" t="s">
        <v>294</v>
      </c>
    </row>
    <row r="45" spans="1:16" ht="12.75" customHeight="1" thickBot="1">
      <c r="A45" s="217" t="str">
        <f t="shared" si="0"/>
        <v> GEOS 11 </v>
      </c>
      <c r="B45" s="167" t="str">
        <f t="shared" si="1"/>
        <v>I</v>
      </c>
      <c r="C45" s="217">
        <f t="shared" si="2"/>
        <v>44816.555999999997</v>
      </c>
      <c r="D45" s="16" t="str">
        <f t="shared" si="3"/>
        <v>vis</v>
      </c>
      <c r="E45" s="222">
        <f>VLOOKUP(C45,'Active 1'!C$21:E$966,3,FALSE)</f>
        <v>1931.9784038397836</v>
      </c>
      <c r="F45" s="167" t="s">
        <v>263</v>
      </c>
      <c r="G45" s="16" t="str">
        <f t="shared" si="4"/>
        <v>44816.556</v>
      </c>
      <c r="H45" s="217">
        <f t="shared" si="5"/>
        <v>-20197</v>
      </c>
      <c r="I45" s="223" t="s">
        <v>367</v>
      </c>
      <c r="J45" s="224" t="s">
        <v>368</v>
      </c>
      <c r="K45" s="223">
        <v>-20197</v>
      </c>
      <c r="L45" s="223" t="s">
        <v>322</v>
      </c>
      <c r="M45" s="224" t="s">
        <v>304</v>
      </c>
      <c r="N45" s="224"/>
      <c r="O45" s="225" t="s">
        <v>338</v>
      </c>
      <c r="P45" s="225" t="s">
        <v>294</v>
      </c>
    </row>
    <row r="46" spans="1:16" ht="12.75" customHeight="1" thickBot="1">
      <c r="A46" s="217" t="str">
        <f t="shared" si="0"/>
        <v> GEOS 11 </v>
      </c>
      <c r="B46" s="167" t="str">
        <f t="shared" si="1"/>
        <v>I</v>
      </c>
      <c r="C46" s="217">
        <f t="shared" si="2"/>
        <v>44816.555999999997</v>
      </c>
      <c r="D46" s="16" t="str">
        <f t="shared" si="3"/>
        <v>vis</v>
      </c>
      <c r="E46" s="222">
        <f>VLOOKUP(C46,'Active 1'!C$21:E$966,3,FALSE)</f>
        <v>1931.9784038397836</v>
      </c>
      <c r="F46" s="167" t="s">
        <v>263</v>
      </c>
      <c r="G46" s="16" t="str">
        <f t="shared" si="4"/>
        <v>44816.556</v>
      </c>
      <c r="H46" s="217">
        <f t="shared" si="5"/>
        <v>-20197</v>
      </c>
      <c r="I46" s="223" t="s">
        <v>367</v>
      </c>
      <c r="J46" s="224" t="s">
        <v>368</v>
      </c>
      <c r="K46" s="223">
        <v>-20197</v>
      </c>
      <c r="L46" s="223" t="s">
        <v>322</v>
      </c>
      <c r="M46" s="224" t="s">
        <v>304</v>
      </c>
      <c r="N46" s="224"/>
      <c r="O46" s="225" t="s">
        <v>319</v>
      </c>
      <c r="P46" s="225" t="s">
        <v>294</v>
      </c>
    </row>
    <row r="47" spans="1:16" ht="12.75" customHeight="1" thickBot="1">
      <c r="A47" s="217" t="str">
        <f t="shared" si="0"/>
        <v> GEOS 11 </v>
      </c>
      <c r="B47" s="167" t="str">
        <f t="shared" si="1"/>
        <v>I</v>
      </c>
      <c r="C47" s="217">
        <f t="shared" si="2"/>
        <v>44816.557000000001</v>
      </c>
      <c r="D47" s="16" t="str">
        <f t="shared" si="3"/>
        <v>vis</v>
      </c>
      <c r="E47" s="222">
        <f>VLOOKUP(C47,'Active 1'!C$21:E$966,3,FALSE)</f>
        <v>1931.9810323889922</v>
      </c>
      <c r="F47" s="167" t="s">
        <v>263</v>
      </c>
      <c r="G47" s="16" t="str">
        <f t="shared" si="4"/>
        <v>44816.557</v>
      </c>
      <c r="H47" s="217">
        <f t="shared" si="5"/>
        <v>-20197</v>
      </c>
      <c r="I47" s="223" t="s">
        <v>369</v>
      </c>
      <c r="J47" s="224" t="s">
        <v>370</v>
      </c>
      <c r="K47" s="223">
        <v>-20197</v>
      </c>
      <c r="L47" s="223" t="s">
        <v>371</v>
      </c>
      <c r="M47" s="224" t="s">
        <v>304</v>
      </c>
      <c r="N47" s="224"/>
      <c r="O47" s="225" t="s">
        <v>305</v>
      </c>
      <c r="P47" s="225" t="s">
        <v>294</v>
      </c>
    </row>
    <row r="48" spans="1:16" ht="12.75" customHeight="1" thickBot="1">
      <c r="A48" s="217" t="str">
        <f t="shared" si="0"/>
        <v> GEOS 11 </v>
      </c>
      <c r="B48" s="167" t="str">
        <f t="shared" si="1"/>
        <v>I</v>
      </c>
      <c r="C48" s="217">
        <f t="shared" si="2"/>
        <v>44816.559000000001</v>
      </c>
      <c r="D48" s="16" t="str">
        <f t="shared" si="3"/>
        <v>vis</v>
      </c>
      <c r="E48" s="222">
        <f>VLOOKUP(C48,'Active 1'!C$21:E$966,3,FALSE)</f>
        <v>1931.9862894873904</v>
      </c>
      <c r="F48" s="167" t="s">
        <v>263</v>
      </c>
      <c r="G48" s="16" t="str">
        <f t="shared" si="4"/>
        <v>44816.559</v>
      </c>
      <c r="H48" s="217">
        <f t="shared" si="5"/>
        <v>-20197</v>
      </c>
      <c r="I48" s="223" t="s">
        <v>372</v>
      </c>
      <c r="J48" s="224" t="s">
        <v>373</v>
      </c>
      <c r="K48" s="223">
        <v>-20197</v>
      </c>
      <c r="L48" s="223" t="s">
        <v>337</v>
      </c>
      <c r="M48" s="224" t="s">
        <v>304</v>
      </c>
      <c r="N48" s="224"/>
      <c r="O48" s="225" t="s">
        <v>312</v>
      </c>
      <c r="P48" s="225" t="s">
        <v>294</v>
      </c>
    </row>
    <row r="49" spans="1:16" ht="12.75" customHeight="1" thickBot="1">
      <c r="A49" s="217" t="str">
        <f t="shared" si="0"/>
        <v> GEOS 11 </v>
      </c>
      <c r="B49" s="167" t="str">
        <f t="shared" si="1"/>
        <v>I</v>
      </c>
      <c r="C49" s="217">
        <f t="shared" si="2"/>
        <v>44816.56</v>
      </c>
      <c r="D49" s="16" t="str">
        <f t="shared" si="3"/>
        <v>vis</v>
      </c>
      <c r="E49" s="222">
        <f>VLOOKUP(C49,'Active 1'!C$21:E$966,3,FALSE)</f>
        <v>1931.9889180365799</v>
      </c>
      <c r="F49" s="167" t="s">
        <v>263</v>
      </c>
      <c r="G49" s="16" t="str">
        <f t="shared" si="4"/>
        <v>44816.560</v>
      </c>
      <c r="H49" s="217">
        <f t="shared" si="5"/>
        <v>-20197</v>
      </c>
      <c r="I49" s="223" t="s">
        <v>374</v>
      </c>
      <c r="J49" s="224" t="s">
        <v>375</v>
      </c>
      <c r="K49" s="223">
        <v>-20197</v>
      </c>
      <c r="L49" s="223" t="s">
        <v>376</v>
      </c>
      <c r="M49" s="224" t="s">
        <v>304</v>
      </c>
      <c r="N49" s="224"/>
      <c r="O49" s="225" t="s">
        <v>326</v>
      </c>
      <c r="P49" s="225" t="s">
        <v>294</v>
      </c>
    </row>
    <row r="50" spans="1:16" ht="12.75" customHeight="1" thickBot="1">
      <c r="A50" s="217" t="str">
        <f t="shared" si="0"/>
        <v> GEOS 11 </v>
      </c>
      <c r="B50" s="167" t="str">
        <f t="shared" si="1"/>
        <v>I</v>
      </c>
      <c r="C50" s="217">
        <f t="shared" si="2"/>
        <v>44816.563000000002</v>
      </c>
      <c r="D50" s="16" t="str">
        <f t="shared" si="3"/>
        <v>vis</v>
      </c>
      <c r="E50" s="222">
        <f>VLOOKUP(C50,'Active 1'!C$21:E$966,3,FALSE)</f>
        <v>1931.9968036841867</v>
      </c>
      <c r="F50" s="167" t="s">
        <v>263</v>
      </c>
      <c r="G50" s="16" t="str">
        <f t="shared" si="4"/>
        <v>44816.563</v>
      </c>
      <c r="H50" s="217">
        <f t="shared" si="5"/>
        <v>-20197</v>
      </c>
      <c r="I50" s="223" t="s">
        <v>377</v>
      </c>
      <c r="J50" s="224" t="s">
        <v>378</v>
      </c>
      <c r="K50" s="223">
        <v>-20197</v>
      </c>
      <c r="L50" s="223" t="s">
        <v>379</v>
      </c>
      <c r="M50" s="224" t="s">
        <v>304</v>
      </c>
      <c r="N50" s="224"/>
      <c r="O50" s="225" t="s">
        <v>308</v>
      </c>
      <c r="P50" s="225" t="s">
        <v>294</v>
      </c>
    </row>
    <row r="51" spans="1:16" ht="12.75" customHeight="1" thickBot="1">
      <c r="A51" s="217" t="str">
        <f t="shared" si="0"/>
        <v> GEOS 11 </v>
      </c>
      <c r="B51" s="167" t="str">
        <f t="shared" si="1"/>
        <v>II</v>
      </c>
      <c r="C51" s="217">
        <f t="shared" si="2"/>
        <v>44819.398000000001</v>
      </c>
      <c r="D51" s="16" t="str">
        <f t="shared" si="3"/>
        <v>vis</v>
      </c>
      <c r="E51" s="222">
        <f>VLOOKUP(C51,'Active 1'!C$21:E$966,3,FALSE)</f>
        <v>1939.448740662089</v>
      </c>
      <c r="F51" s="167" t="s">
        <v>263</v>
      </c>
      <c r="G51" s="16" t="str">
        <f t="shared" si="4"/>
        <v>44819.398</v>
      </c>
      <c r="H51" s="217">
        <f t="shared" si="5"/>
        <v>-20189.5</v>
      </c>
      <c r="I51" s="223" t="s">
        <v>380</v>
      </c>
      <c r="J51" s="224" t="s">
        <v>381</v>
      </c>
      <c r="K51" s="223">
        <v>-20189.5</v>
      </c>
      <c r="L51" s="223" t="s">
        <v>382</v>
      </c>
      <c r="M51" s="224" t="s">
        <v>304</v>
      </c>
      <c r="N51" s="224"/>
      <c r="O51" s="225" t="s">
        <v>323</v>
      </c>
      <c r="P51" s="225" t="s">
        <v>294</v>
      </c>
    </row>
    <row r="52" spans="1:16" ht="12.75" customHeight="1" thickBot="1">
      <c r="A52" s="217" t="str">
        <f t="shared" si="0"/>
        <v> GEOS 11 </v>
      </c>
      <c r="B52" s="167" t="str">
        <f t="shared" si="1"/>
        <v>II</v>
      </c>
      <c r="C52" s="217">
        <f t="shared" si="2"/>
        <v>44819.402999999998</v>
      </c>
      <c r="D52" s="16" t="str">
        <f t="shared" si="3"/>
        <v>vis</v>
      </c>
      <c r="E52" s="222">
        <f>VLOOKUP(C52,'Active 1'!C$21:E$966,3,FALSE)</f>
        <v>1939.4618834080748</v>
      </c>
      <c r="F52" s="167" t="s">
        <v>263</v>
      </c>
      <c r="G52" s="16" t="str">
        <f t="shared" si="4"/>
        <v>44819.403</v>
      </c>
      <c r="H52" s="217">
        <f t="shared" si="5"/>
        <v>-20189.5</v>
      </c>
      <c r="I52" s="223" t="s">
        <v>383</v>
      </c>
      <c r="J52" s="224" t="s">
        <v>384</v>
      </c>
      <c r="K52" s="223">
        <v>-20189.5</v>
      </c>
      <c r="L52" s="223" t="s">
        <v>385</v>
      </c>
      <c r="M52" s="224" t="s">
        <v>304</v>
      </c>
      <c r="N52" s="224"/>
      <c r="O52" s="225" t="s">
        <v>326</v>
      </c>
      <c r="P52" s="225" t="s">
        <v>294</v>
      </c>
    </row>
    <row r="53" spans="1:16" ht="12.75" customHeight="1" thickBot="1">
      <c r="A53" s="217" t="str">
        <f t="shared" si="0"/>
        <v> GEOS 11 </v>
      </c>
      <c r="B53" s="167" t="str">
        <f t="shared" si="1"/>
        <v>II</v>
      </c>
      <c r="C53" s="217">
        <f t="shared" si="2"/>
        <v>44819.415000000001</v>
      </c>
      <c r="D53" s="16" t="str">
        <f t="shared" si="3"/>
        <v>vis</v>
      </c>
      <c r="E53" s="222">
        <f>VLOOKUP(C53,'Active 1'!C$21:E$966,3,FALSE)</f>
        <v>1939.4934259984639</v>
      </c>
      <c r="F53" s="167" t="s">
        <v>263</v>
      </c>
      <c r="G53" s="16" t="str">
        <f t="shared" si="4"/>
        <v>44819.415</v>
      </c>
      <c r="H53" s="217">
        <f t="shared" si="5"/>
        <v>-20189.5</v>
      </c>
      <c r="I53" s="223" t="s">
        <v>386</v>
      </c>
      <c r="J53" s="224" t="s">
        <v>387</v>
      </c>
      <c r="K53" s="223">
        <v>-20189.5</v>
      </c>
      <c r="L53" s="223" t="s">
        <v>388</v>
      </c>
      <c r="M53" s="224" t="s">
        <v>304</v>
      </c>
      <c r="N53" s="224"/>
      <c r="O53" s="225" t="s">
        <v>308</v>
      </c>
      <c r="P53" s="225" t="s">
        <v>294</v>
      </c>
    </row>
    <row r="54" spans="1:16" ht="12.75" customHeight="1" thickBot="1">
      <c r="A54" s="217" t="str">
        <f t="shared" si="0"/>
        <v> GEOS 11 </v>
      </c>
      <c r="B54" s="167" t="str">
        <f t="shared" si="1"/>
        <v>I</v>
      </c>
      <c r="C54" s="217">
        <f t="shared" si="2"/>
        <v>44822.637000000002</v>
      </c>
      <c r="D54" s="16" t="str">
        <f t="shared" si="3"/>
        <v>vis</v>
      </c>
      <c r="E54" s="222">
        <f>VLOOKUP(C54,'Active 1'!C$21:E$966,3,FALSE)</f>
        <v>1947.9626115162134</v>
      </c>
      <c r="F54" s="167" t="s">
        <v>263</v>
      </c>
      <c r="G54" s="16" t="str">
        <f t="shared" si="4"/>
        <v>44822.637</v>
      </c>
      <c r="H54" s="217">
        <f t="shared" si="5"/>
        <v>-20181</v>
      </c>
      <c r="I54" s="223" t="s">
        <v>389</v>
      </c>
      <c r="J54" s="224" t="s">
        <v>390</v>
      </c>
      <c r="K54" s="223">
        <v>-20181</v>
      </c>
      <c r="L54" s="223" t="s">
        <v>391</v>
      </c>
      <c r="M54" s="224" t="s">
        <v>304</v>
      </c>
      <c r="N54" s="224"/>
      <c r="O54" s="225" t="s">
        <v>305</v>
      </c>
      <c r="P54" s="225" t="s">
        <v>294</v>
      </c>
    </row>
    <row r="55" spans="1:16" ht="12.75" customHeight="1" thickBot="1">
      <c r="A55" s="217" t="str">
        <f t="shared" si="0"/>
        <v> GEOS 11 </v>
      </c>
      <c r="B55" s="167" t="str">
        <f t="shared" si="1"/>
        <v>I</v>
      </c>
      <c r="C55" s="217">
        <f t="shared" si="2"/>
        <v>44822.641000000003</v>
      </c>
      <c r="D55" s="16" t="str">
        <f t="shared" si="3"/>
        <v>vis</v>
      </c>
      <c r="E55" s="222">
        <f>VLOOKUP(C55,'Active 1'!C$21:E$966,3,FALSE)</f>
        <v>1947.9731257130097</v>
      </c>
      <c r="F55" s="167" t="s">
        <v>263</v>
      </c>
      <c r="G55" s="16" t="str">
        <f t="shared" si="4"/>
        <v>44822.641</v>
      </c>
      <c r="H55" s="217">
        <f t="shared" si="5"/>
        <v>-20181</v>
      </c>
      <c r="I55" s="223" t="s">
        <v>392</v>
      </c>
      <c r="J55" s="224" t="s">
        <v>393</v>
      </c>
      <c r="K55" s="223">
        <v>-20181</v>
      </c>
      <c r="L55" s="223" t="s">
        <v>332</v>
      </c>
      <c r="M55" s="224" t="s">
        <v>304</v>
      </c>
      <c r="N55" s="224"/>
      <c r="O55" s="225" t="s">
        <v>338</v>
      </c>
      <c r="P55" s="225" t="s">
        <v>294</v>
      </c>
    </row>
    <row r="56" spans="1:16" ht="12.75" customHeight="1" thickBot="1">
      <c r="A56" s="217" t="str">
        <f t="shared" si="0"/>
        <v> GEOS 11 </v>
      </c>
      <c r="B56" s="167" t="str">
        <f t="shared" si="1"/>
        <v>I</v>
      </c>
      <c r="C56" s="217">
        <f t="shared" si="2"/>
        <v>44822.646000000001</v>
      </c>
      <c r="D56" s="16" t="str">
        <f t="shared" si="3"/>
        <v>vis</v>
      </c>
      <c r="E56" s="222">
        <f>VLOOKUP(C56,'Active 1'!C$21:E$966,3,FALSE)</f>
        <v>1947.9862684589957</v>
      </c>
      <c r="F56" s="167" t="s">
        <v>263</v>
      </c>
      <c r="G56" s="16" t="str">
        <f t="shared" si="4"/>
        <v>44822.646</v>
      </c>
      <c r="H56" s="217">
        <f t="shared" si="5"/>
        <v>-20181</v>
      </c>
      <c r="I56" s="223" t="s">
        <v>394</v>
      </c>
      <c r="J56" s="224" t="s">
        <v>395</v>
      </c>
      <c r="K56" s="223">
        <v>-20181</v>
      </c>
      <c r="L56" s="223" t="s">
        <v>337</v>
      </c>
      <c r="M56" s="224" t="s">
        <v>304</v>
      </c>
      <c r="N56" s="224"/>
      <c r="O56" s="225" t="s">
        <v>312</v>
      </c>
      <c r="P56" s="225" t="s">
        <v>294</v>
      </c>
    </row>
    <row r="57" spans="1:16" ht="12.75" customHeight="1" thickBot="1">
      <c r="A57" s="217" t="str">
        <f t="shared" si="0"/>
        <v> GEOS 11 </v>
      </c>
      <c r="B57" s="167" t="str">
        <f t="shared" si="1"/>
        <v>I</v>
      </c>
      <c r="C57" s="217">
        <f t="shared" si="2"/>
        <v>44822.650999999998</v>
      </c>
      <c r="D57" s="16" t="str">
        <f t="shared" si="3"/>
        <v>vis</v>
      </c>
      <c r="E57" s="222">
        <f>VLOOKUP(C57,'Active 1'!C$21:E$966,3,FALSE)</f>
        <v>1947.9994112049815</v>
      </c>
      <c r="F57" s="167" t="s">
        <v>263</v>
      </c>
      <c r="G57" s="16" t="str">
        <f t="shared" si="4"/>
        <v>44822.651</v>
      </c>
      <c r="H57" s="217">
        <f t="shared" si="5"/>
        <v>-20181</v>
      </c>
      <c r="I57" s="223" t="s">
        <v>396</v>
      </c>
      <c r="J57" s="224" t="s">
        <v>397</v>
      </c>
      <c r="K57" s="223">
        <v>-20181</v>
      </c>
      <c r="L57" s="223" t="s">
        <v>398</v>
      </c>
      <c r="M57" s="224" t="s">
        <v>304</v>
      </c>
      <c r="N57" s="224"/>
      <c r="O57" s="225" t="s">
        <v>319</v>
      </c>
      <c r="P57" s="225" t="s">
        <v>294</v>
      </c>
    </row>
    <row r="58" spans="1:16" ht="12.75" customHeight="1" thickBot="1">
      <c r="A58" s="217" t="str">
        <f t="shared" si="0"/>
        <v> GEOS 11 </v>
      </c>
      <c r="B58" s="167" t="str">
        <f t="shared" si="1"/>
        <v>I</v>
      </c>
      <c r="C58" s="217">
        <f t="shared" si="2"/>
        <v>44834.434999999998</v>
      </c>
      <c r="D58" s="16" t="str">
        <f t="shared" si="3"/>
        <v>vis</v>
      </c>
      <c r="E58" s="222">
        <f>VLOOKUP(C58,'Active 1'!C$21:E$966,3,FALSE)</f>
        <v>1978.9742349607568</v>
      </c>
      <c r="F58" s="167" t="s">
        <v>263</v>
      </c>
      <c r="G58" s="16" t="str">
        <f t="shared" si="4"/>
        <v>44834.435</v>
      </c>
      <c r="H58" s="217">
        <f t="shared" si="5"/>
        <v>-20150</v>
      </c>
      <c r="I58" s="223" t="s">
        <v>399</v>
      </c>
      <c r="J58" s="224" t="s">
        <v>400</v>
      </c>
      <c r="K58" s="223">
        <v>-20150</v>
      </c>
      <c r="L58" s="223" t="s">
        <v>332</v>
      </c>
      <c r="M58" s="224" t="s">
        <v>304</v>
      </c>
      <c r="N58" s="224"/>
      <c r="O58" s="225" t="s">
        <v>352</v>
      </c>
      <c r="P58" s="225" t="s">
        <v>294</v>
      </c>
    </row>
    <row r="59" spans="1:16" ht="12.75" customHeight="1" thickBot="1">
      <c r="A59" s="217" t="str">
        <f t="shared" si="0"/>
        <v> GEOS 11 </v>
      </c>
      <c r="B59" s="167" t="str">
        <f t="shared" si="1"/>
        <v>I</v>
      </c>
      <c r="C59" s="217">
        <f t="shared" si="2"/>
        <v>44834.44</v>
      </c>
      <c r="D59" s="16" t="str">
        <f t="shared" si="3"/>
        <v>vis</v>
      </c>
      <c r="E59" s="222">
        <f>VLOOKUP(C59,'Active 1'!C$21:E$966,3,FALSE)</f>
        <v>1978.9873777067619</v>
      </c>
      <c r="F59" s="167" t="s">
        <v>263</v>
      </c>
      <c r="G59" s="16" t="str">
        <f t="shared" si="4"/>
        <v>44834.440</v>
      </c>
      <c r="H59" s="217">
        <f t="shared" si="5"/>
        <v>-20150</v>
      </c>
      <c r="I59" s="223" t="s">
        <v>401</v>
      </c>
      <c r="J59" s="224" t="s">
        <v>402</v>
      </c>
      <c r="K59" s="223">
        <v>-20150</v>
      </c>
      <c r="L59" s="223" t="s">
        <v>337</v>
      </c>
      <c r="M59" s="224" t="s">
        <v>304</v>
      </c>
      <c r="N59" s="224"/>
      <c r="O59" s="225" t="s">
        <v>403</v>
      </c>
      <c r="P59" s="225" t="s">
        <v>294</v>
      </c>
    </row>
    <row r="60" spans="1:16" ht="12.75" customHeight="1" thickBot="1">
      <c r="A60" s="217" t="str">
        <f t="shared" si="0"/>
        <v> GEOS 11 </v>
      </c>
      <c r="B60" s="167" t="str">
        <f t="shared" si="1"/>
        <v>II</v>
      </c>
      <c r="C60" s="217">
        <f t="shared" si="2"/>
        <v>44835.383999999998</v>
      </c>
      <c r="D60" s="16" t="str">
        <f t="shared" si="3"/>
        <v>vis</v>
      </c>
      <c r="E60" s="222">
        <f>VLOOKUP(C60,'Active 1'!C$21:E$966,3,FALSE)</f>
        <v>1981.4687281501872</v>
      </c>
      <c r="F60" s="167" t="s">
        <v>263</v>
      </c>
      <c r="G60" s="16" t="str">
        <f t="shared" si="4"/>
        <v>44835.384</v>
      </c>
      <c r="H60" s="217">
        <f t="shared" si="5"/>
        <v>-20147.5</v>
      </c>
      <c r="I60" s="223" t="s">
        <v>404</v>
      </c>
      <c r="J60" s="224" t="s">
        <v>405</v>
      </c>
      <c r="K60" s="223">
        <v>-20147.5</v>
      </c>
      <c r="L60" s="223" t="s">
        <v>406</v>
      </c>
      <c r="M60" s="224" t="s">
        <v>304</v>
      </c>
      <c r="N60" s="224"/>
      <c r="O60" s="225" t="s">
        <v>407</v>
      </c>
      <c r="P60" s="225" t="s">
        <v>294</v>
      </c>
    </row>
    <row r="61" spans="1:16" ht="12.75" customHeight="1" thickBot="1">
      <c r="A61" s="217" t="str">
        <f t="shared" si="0"/>
        <v> GEOS 11 </v>
      </c>
      <c r="B61" s="167" t="str">
        <f t="shared" si="1"/>
        <v>II</v>
      </c>
      <c r="C61" s="217">
        <f t="shared" si="2"/>
        <v>44835.385999999999</v>
      </c>
      <c r="D61" s="16" t="str">
        <f t="shared" si="3"/>
        <v>vis</v>
      </c>
      <c r="E61" s="222">
        <f>VLOOKUP(C61,'Active 1'!C$21:E$966,3,FALSE)</f>
        <v>1981.4739852485854</v>
      </c>
      <c r="F61" s="167" t="s">
        <v>263</v>
      </c>
      <c r="G61" s="16" t="str">
        <f t="shared" si="4"/>
        <v>44835.386</v>
      </c>
      <c r="H61" s="217">
        <f t="shared" si="5"/>
        <v>-20147.5</v>
      </c>
      <c r="I61" s="223" t="s">
        <v>408</v>
      </c>
      <c r="J61" s="224" t="s">
        <v>409</v>
      </c>
      <c r="K61" s="223">
        <v>-20147.5</v>
      </c>
      <c r="L61" s="223" t="s">
        <v>332</v>
      </c>
      <c r="M61" s="224" t="s">
        <v>304</v>
      </c>
      <c r="N61" s="224"/>
      <c r="O61" s="225" t="s">
        <v>403</v>
      </c>
      <c r="P61" s="225" t="s">
        <v>294</v>
      </c>
    </row>
    <row r="62" spans="1:16" ht="12.75" customHeight="1" thickBot="1">
      <c r="A62" s="217" t="str">
        <f t="shared" si="0"/>
        <v> GEOS 11 </v>
      </c>
      <c r="B62" s="167" t="str">
        <f t="shared" si="1"/>
        <v>II</v>
      </c>
      <c r="C62" s="217">
        <f t="shared" si="2"/>
        <v>44835.396999999997</v>
      </c>
      <c r="D62" s="16" t="str">
        <f t="shared" si="3"/>
        <v>vis</v>
      </c>
      <c r="E62" s="222">
        <f>VLOOKUP(C62,'Active 1'!C$21:E$966,3,FALSE)</f>
        <v>1981.5028992897658</v>
      </c>
      <c r="F62" s="167" t="s">
        <v>263</v>
      </c>
      <c r="G62" s="16" t="str">
        <f t="shared" si="4"/>
        <v>44835.397</v>
      </c>
      <c r="H62" s="217">
        <f t="shared" si="5"/>
        <v>-20147.5</v>
      </c>
      <c r="I62" s="223" t="s">
        <v>410</v>
      </c>
      <c r="J62" s="224" t="s">
        <v>411</v>
      </c>
      <c r="K62" s="223">
        <v>-20147.5</v>
      </c>
      <c r="L62" s="223" t="s">
        <v>303</v>
      </c>
      <c r="M62" s="224" t="s">
        <v>304</v>
      </c>
      <c r="N62" s="224"/>
      <c r="O62" s="225" t="s">
        <v>352</v>
      </c>
      <c r="P62" s="225" t="s">
        <v>294</v>
      </c>
    </row>
    <row r="63" spans="1:16" ht="12.75" customHeight="1" thickBot="1">
      <c r="A63" s="217" t="str">
        <f t="shared" si="0"/>
        <v> GEOS 11 </v>
      </c>
      <c r="B63" s="167" t="str">
        <f t="shared" si="1"/>
        <v>II</v>
      </c>
      <c r="C63" s="217">
        <f t="shared" si="2"/>
        <v>44843.368999999999</v>
      </c>
      <c r="D63" s="16" t="str">
        <f t="shared" si="3"/>
        <v>vis</v>
      </c>
      <c r="E63" s="222">
        <f>VLOOKUP(C63,'Active 1'!C$21:E$966,3,FALSE)</f>
        <v>2002.4576935006532</v>
      </c>
      <c r="F63" s="167" t="s">
        <v>263</v>
      </c>
      <c r="G63" s="16" t="str">
        <f t="shared" si="4"/>
        <v>44843.369</v>
      </c>
      <c r="H63" s="217">
        <f t="shared" si="5"/>
        <v>-20126.5</v>
      </c>
      <c r="I63" s="223" t="s">
        <v>412</v>
      </c>
      <c r="J63" s="224" t="s">
        <v>413</v>
      </c>
      <c r="K63" s="223">
        <v>-20126.5</v>
      </c>
      <c r="L63" s="223" t="s">
        <v>414</v>
      </c>
      <c r="M63" s="224" t="s">
        <v>304</v>
      </c>
      <c r="N63" s="224"/>
      <c r="O63" s="225" t="s">
        <v>403</v>
      </c>
      <c r="P63" s="225" t="s">
        <v>294</v>
      </c>
    </row>
    <row r="64" spans="1:16" ht="12.75" customHeight="1" thickBot="1">
      <c r="A64" s="217" t="str">
        <f t="shared" si="0"/>
        <v> GEOS 11 </v>
      </c>
      <c r="B64" s="167" t="str">
        <f t="shared" si="1"/>
        <v>II</v>
      </c>
      <c r="C64" s="217">
        <f t="shared" si="2"/>
        <v>44852.504999999997</v>
      </c>
      <c r="D64" s="16" t="str">
        <f t="shared" si="3"/>
        <v>vis</v>
      </c>
      <c r="E64" s="222">
        <f>VLOOKUP(C64,'Active 1'!C$21:E$966,3,FALSE)</f>
        <v>2026.4721189786512</v>
      </c>
      <c r="F64" s="167" t="s">
        <v>263</v>
      </c>
      <c r="G64" s="16" t="str">
        <f t="shared" si="4"/>
        <v>44852.505</v>
      </c>
      <c r="H64" s="217">
        <f t="shared" si="5"/>
        <v>-20102.5</v>
      </c>
      <c r="I64" s="223" t="s">
        <v>415</v>
      </c>
      <c r="J64" s="224" t="s">
        <v>416</v>
      </c>
      <c r="K64" s="223">
        <v>-20102.5</v>
      </c>
      <c r="L64" s="223" t="s">
        <v>315</v>
      </c>
      <c r="M64" s="224" t="s">
        <v>304</v>
      </c>
      <c r="N64" s="224"/>
      <c r="O64" s="225" t="s">
        <v>403</v>
      </c>
      <c r="P64" s="225" t="s">
        <v>294</v>
      </c>
    </row>
    <row r="65" spans="1:16" ht="12.75" customHeight="1" thickBot="1">
      <c r="A65" s="217" t="str">
        <f t="shared" si="0"/>
        <v> GEOS 11 </v>
      </c>
      <c r="B65" s="167" t="str">
        <f t="shared" si="1"/>
        <v>I</v>
      </c>
      <c r="C65" s="217">
        <f t="shared" si="2"/>
        <v>44866.383999999998</v>
      </c>
      <c r="D65" s="16" t="str">
        <f t="shared" si="3"/>
        <v>vis</v>
      </c>
      <c r="E65" s="222">
        <f>VLOOKUP(C65,'Active 1'!C$21:E$966,3,FALSE)</f>
        <v>2062.9537533054031</v>
      </c>
      <c r="F65" s="167" t="s">
        <v>263</v>
      </c>
      <c r="G65" s="16" t="str">
        <f t="shared" si="4"/>
        <v>44866.384</v>
      </c>
      <c r="H65" s="217">
        <f t="shared" si="5"/>
        <v>-20066</v>
      </c>
      <c r="I65" s="223" t="s">
        <v>417</v>
      </c>
      <c r="J65" s="224" t="s">
        <v>418</v>
      </c>
      <c r="K65" s="223">
        <v>-20066</v>
      </c>
      <c r="L65" s="223" t="s">
        <v>419</v>
      </c>
      <c r="M65" s="224" t="s">
        <v>304</v>
      </c>
      <c r="N65" s="224"/>
      <c r="O65" s="225" t="s">
        <v>403</v>
      </c>
      <c r="P65" s="225" t="s">
        <v>294</v>
      </c>
    </row>
    <row r="66" spans="1:16" ht="12.75" customHeight="1" thickBot="1">
      <c r="A66" s="217" t="str">
        <f t="shared" si="0"/>
        <v> GEOS 11 </v>
      </c>
      <c r="B66" s="167" t="str">
        <f t="shared" si="1"/>
        <v>I</v>
      </c>
      <c r="C66" s="217">
        <f t="shared" si="2"/>
        <v>44924.220999999998</v>
      </c>
      <c r="D66" s="16" t="str">
        <f t="shared" si="3"/>
        <v>vis</v>
      </c>
      <c r="E66" s="222">
        <f>VLOOKUP(C66,'Active 1'!C$21:E$966,3,FALSE)</f>
        <v>2214.9811533022475</v>
      </c>
      <c r="F66" s="167" t="s">
        <v>263</v>
      </c>
      <c r="G66" s="16" t="str">
        <f t="shared" si="4"/>
        <v>44924.221</v>
      </c>
      <c r="H66" s="217">
        <f t="shared" si="5"/>
        <v>-19914</v>
      </c>
      <c r="I66" s="223" t="s">
        <v>420</v>
      </c>
      <c r="J66" s="224" t="s">
        <v>421</v>
      </c>
      <c r="K66" s="223">
        <v>-19914</v>
      </c>
      <c r="L66" s="223" t="s">
        <v>318</v>
      </c>
      <c r="M66" s="224" t="s">
        <v>304</v>
      </c>
      <c r="N66" s="224"/>
      <c r="O66" s="225" t="s">
        <v>403</v>
      </c>
      <c r="P66" s="225" t="s">
        <v>294</v>
      </c>
    </row>
    <row r="67" spans="1:16" ht="12.75" customHeight="1" thickBot="1">
      <c r="A67" s="217" t="str">
        <f t="shared" si="0"/>
        <v> GEOS 11 </v>
      </c>
      <c r="B67" s="167" t="str">
        <f t="shared" si="1"/>
        <v>II</v>
      </c>
      <c r="C67" s="217">
        <f t="shared" si="2"/>
        <v>44924.408000000003</v>
      </c>
      <c r="D67" s="16" t="str">
        <f t="shared" si="3"/>
        <v>vis</v>
      </c>
      <c r="E67" s="222">
        <f>VLOOKUP(C67,'Active 1'!C$21:E$966,3,FALSE)</f>
        <v>2215.4726920023913</v>
      </c>
      <c r="F67" s="167" t="s">
        <v>263</v>
      </c>
      <c r="G67" s="16" t="str">
        <f t="shared" si="4"/>
        <v>44924.408</v>
      </c>
      <c r="H67" s="217">
        <f t="shared" si="5"/>
        <v>-19913.5</v>
      </c>
      <c r="I67" s="223" t="s">
        <v>422</v>
      </c>
      <c r="J67" s="224" t="s">
        <v>423</v>
      </c>
      <c r="K67" s="223">
        <v>-19913.5</v>
      </c>
      <c r="L67" s="223" t="s">
        <v>406</v>
      </c>
      <c r="M67" s="224" t="s">
        <v>304</v>
      </c>
      <c r="N67" s="224"/>
      <c r="O67" s="225" t="s">
        <v>403</v>
      </c>
      <c r="P67" s="225" t="s">
        <v>294</v>
      </c>
    </row>
    <row r="68" spans="1:16" ht="12.75" customHeight="1" thickBot="1">
      <c r="A68" s="217" t="str">
        <f t="shared" si="0"/>
        <v> GEOS 11 </v>
      </c>
      <c r="B68" s="167" t="str">
        <f t="shared" si="1"/>
        <v>I</v>
      </c>
      <c r="C68" s="217">
        <f t="shared" si="2"/>
        <v>44933.353999999999</v>
      </c>
      <c r="D68" s="16" t="str">
        <f t="shared" si="3"/>
        <v>vis</v>
      </c>
      <c r="E68" s="222">
        <f>VLOOKUP(C68,'Active 1'!C$21:E$966,3,FALSE)</f>
        <v>2238.987693132658</v>
      </c>
      <c r="F68" s="167" t="s">
        <v>263</v>
      </c>
      <c r="G68" s="16" t="str">
        <f t="shared" si="4"/>
        <v>44933.354</v>
      </c>
      <c r="H68" s="217">
        <f t="shared" si="5"/>
        <v>-19890</v>
      </c>
      <c r="I68" s="223" t="s">
        <v>424</v>
      </c>
      <c r="J68" s="224" t="s">
        <v>425</v>
      </c>
      <c r="K68" s="223">
        <v>-19890</v>
      </c>
      <c r="L68" s="223" t="s">
        <v>426</v>
      </c>
      <c r="M68" s="224" t="s">
        <v>304</v>
      </c>
      <c r="N68" s="224"/>
      <c r="O68" s="225" t="s">
        <v>403</v>
      </c>
      <c r="P68" s="225" t="s">
        <v>294</v>
      </c>
    </row>
    <row r="69" spans="1:16" ht="12.75" customHeight="1" thickBot="1">
      <c r="A69" s="217" t="str">
        <f t="shared" si="0"/>
        <v> GEOS 11 </v>
      </c>
      <c r="B69" s="167" t="str">
        <f t="shared" si="1"/>
        <v>II</v>
      </c>
      <c r="C69" s="217">
        <f t="shared" si="2"/>
        <v>44958.258000000002</v>
      </c>
      <c r="D69" s="16" t="str">
        <f t="shared" si="3"/>
        <v>vis</v>
      </c>
      <c r="E69" s="222">
        <f>VLOOKUP(C69,'Active 1'!C$21:E$966,3,FALSE)</f>
        <v>2304.4490823734864</v>
      </c>
      <c r="F69" s="167" t="s">
        <v>263</v>
      </c>
      <c r="G69" s="16" t="str">
        <f t="shared" si="4"/>
        <v>44958.258</v>
      </c>
      <c r="H69" s="217">
        <f t="shared" si="5"/>
        <v>-19824.5</v>
      </c>
      <c r="I69" s="223" t="s">
        <v>427</v>
      </c>
      <c r="J69" s="224" t="s">
        <v>428</v>
      </c>
      <c r="K69" s="223">
        <v>-19824.5</v>
      </c>
      <c r="L69" s="223" t="s">
        <v>429</v>
      </c>
      <c r="M69" s="224" t="s">
        <v>304</v>
      </c>
      <c r="N69" s="224"/>
      <c r="O69" s="225" t="s">
        <v>403</v>
      </c>
      <c r="P69" s="225" t="s">
        <v>294</v>
      </c>
    </row>
    <row r="70" spans="1:16" ht="12.75" customHeight="1" thickBot="1">
      <c r="A70" s="217" t="str">
        <f t="shared" si="0"/>
        <v> GEOS 11 </v>
      </c>
      <c r="B70" s="167" t="str">
        <f t="shared" si="1"/>
        <v>I</v>
      </c>
      <c r="C70" s="217">
        <f t="shared" si="2"/>
        <v>44958.455000000002</v>
      </c>
      <c r="D70" s="16" t="str">
        <f t="shared" si="3"/>
        <v>vis</v>
      </c>
      <c r="E70" s="222">
        <f>VLOOKUP(C70,'Active 1'!C$21:E$966,3,FALSE)</f>
        <v>2304.9669065656021</v>
      </c>
      <c r="F70" s="167" t="s">
        <v>263</v>
      </c>
      <c r="G70" s="16" t="str">
        <f t="shared" si="4"/>
        <v>44958.455</v>
      </c>
      <c r="H70" s="217">
        <f t="shared" si="5"/>
        <v>-19824</v>
      </c>
      <c r="I70" s="223" t="s">
        <v>430</v>
      </c>
      <c r="J70" s="224" t="s">
        <v>431</v>
      </c>
      <c r="K70" s="223">
        <v>-19824</v>
      </c>
      <c r="L70" s="223" t="s">
        <v>391</v>
      </c>
      <c r="M70" s="224" t="s">
        <v>304</v>
      </c>
      <c r="N70" s="224"/>
      <c r="O70" s="225" t="s">
        <v>403</v>
      </c>
      <c r="P70" s="225" t="s">
        <v>294</v>
      </c>
    </row>
    <row r="71" spans="1:16" ht="12.75" customHeight="1" thickBot="1">
      <c r="A71" s="217" t="str">
        <f t="shared" si="0"/>
        <v> GEOS 11 </v>
      </c>
      <c r="B71" s="167" t="str">
        <f t="shared" si="1"/>
        <v>II</v>
      </c>
      <c r="C71" s="217">
        <f t="shared" si="2"/>
        <v>44983.385999999999</v>
      </c>
      <c r="D71" s="16" t="str">
        <f t="shared" si="3"/>
        <v>vis</v>
      </c>
      <c r="E71" s="222">
        <f>VLOOKUP(C71,'Active 1'!C$21:E$966,3,FALSE)</f>
        <v>2370.4992666347771</v>
      </c>
      <c r="F71" s="167" t="s">
        <v>263</v>
      </c>
      <c r="G71" s="16" t="str">
        <f t="shared" si="4"/>
        <v>44983.386</v>
      </c>
      <c r="H71" s="217">
        <f t="shared" si="5"/>
        <v>-19758.5</v>
      </c>
      <c r="I71" s="223" t="s">
        <v>432</v>
      </c>
      <c r="J71" s="224" t="s">
        <v>433</v>
      </c>
      <c r="K71" s="223">
        <v>-19758.5</v>
      </c>
      <c r="L71" s="223" t="s">
        <v>434</v>
      </c>
      <c r="M71" s="224" t="s">
        <v>304</v>
      </c>
      <c r="N71" s="224"/>
      <c r="O71" s="225" t="s">
        <v>403</v>
      </c>
      <c r="P71" s="225" t="s">
        <v>294</v>
      </c>
    </row>
    <row r="72" spans="1:16" ht="12.75" customHeight="1" thickBot="1">
      <c r="A72" s="217" t="str">
        <f t="shared" si="0"/>
        <v> GEOS 11 </v>
      </c>
      <c r="B72" s="167" t="str">
        <f t="shared" si="1"/>
        <v>I</v>
      </c>
      <c r="C72" s="217">
        <f t="shared" si="2"/>
        <v>44984.326999999997</v>
      </c>
      <c r="D72" s="16" t="str">
        <f t="shared" si="3"/>
        <v>vis</v>
      </c>
      <c r="E72" s="222">
        <f>VLOOKUP(C72,'Active 1'!C$21:E$966,3,FALSE)</f>
        <v>2372.9727314306147</v>
      </c>
      <c r="F72" s="167" t="s">
        <v>263</v>
      </c>
      <c r="G72" s="16" t="str">
        <f t="shared" si="4"/>
        <v>44984.327</v>
      </c>
      <c r="H72" s="217">
        <f t="shared" si="5"/>
        <v>-19756</v>
      </c>
      <c r="I72" s="223" t="s">
        <v>435</v>
      </c>
      <c r="J72" s="224" t="s">
        <v>436</v>
      </c>
      <c r="K72" s="223">
        <v>-19756</v>
      </c>
      <c r="L72" s="223" t="s">
        <v>437</v>
      </c>
      <c r="M72" s="224" t="s">
        <v>304</v>
      </c>
      <c r="N72" s="224"/>
      <c r="O72" s="225" t="s">
        <v>403</v>
      </c>
      <c r="P72" s="225" t="s">
        <v>294</v>
      </c>
    </row>
    <row r="73" spans="1:16" ht="12.75" customHeight="1" thickBot="1">
      <c r="A73" s="217" t="str">
        <f t="shared" si="0"/>
        <v> GEOS 11 </v>
      </c>
      <c r="B73" s="167" t="str">
        <f t="shared" si="1"/>
        <v>II</v>
      </c>
      <c r="C73" s="217">
        <f t="shared" si="2"/>
        <v>44989.472000000002</v>
      </c>
      <c r="D73" s="16" t="str">
        <f t="shared" si="3"/>
        <v>vis</v>
      </c>
      <c r="E73" s="222">
        <f>VLOOKUP(C73,'Active 1'!C$21:E$966,3,FALSE)</f>
        <v>2386.4966170571929</v>
      </c>
      <c r="F73" s="167" t="s">
        <v>263</v>
      </c>
      <c r="G73" s="16" t="str">
        <f t="shared" si="4"/>
        <v>44989.472</v>
      </c>
      <c r="H73" s="217">
        <f t="shared" si="5"/>
        <v>-19742.5</v>
      </c>
      <c r="I73" s="223" t="s">
        <v>438</v>
      </c>
      <c r="J73" s="224" t="s">
        <v>439</v>
      </c>
      <c r="K73" s="223">
        <v>-19742.5</v>
      </c>
      <c r="L73" s="223" t="s">
        <v>388</v>
      </c>
      <c r="M73" s="224" t="s">
        <v>304</v>
      </c>
      <c r="N73" s="224"/>
      <c r="O73" s="225" t="s">
        <v>403</v>
      </c>
      <c r="P73" s="225" t="s">
        <v>294</v>
      </c>
    </row>
    <row r="74" spans="1:16" ht="12.75" customHeight="1" thickBot="1">
      <c r="A74" s="217" t="str">
        <f t="shared" si="0"/>
        <v> GEOS 11 </v>
      </c>
      <c r="B74" s="167" t="str">
        <f t="shared" si="1"/>
        <v>I</v>
      </c>
      <c r="C74" s="217">
        <f t="shared" si="2"/>
        <v>45003.339</v>
      </c>
      <c r="D74" s="16" t="str">
        <f t="shared" si="3"/>
        <v>vis</v>
      </c>
      <c r="E74" s="222">
        <f>VLOOKUP(C74,'Active 1'!C$21:E$966,3,FALSE)</f>
        <v>2422.9467087935554</v>
      </c>
      <c r="F74" s="167" t="s">
        <v>263</v>
      </c>
      <c r="G74" s="16" t="str">
        <f t="shared" si="4"/>
        <v>45003.339</v>
      </c>
      <c r="H74" s="217">
        <f t="shared" si="5"/>
        <v>-19706</v>
      </c>
      <c r="I74" s="223" t="s">
        <v>440</v>
      </c>
      <c r="J74" s="224" t="s">
        <v>441</v>
      </c>
      <c r="K74" s="223">
        <v>-19706</v>
      </c>
      <c r="L74" s="223" t="s">
        <v>442</v>
      </c>
      <c r="M74" s="224" t="s">
        <v>304</v>
      </c>
      <c r="N74" s="224"/>
      <c r="O74" s="225" t="s">
        <v>403</v>
      </c>
      <c r="P74" s="225" t="s">
        <v>294</v>
      </c>
    </row>
    <row r="75" spans="1:16" ht="12.75" customHeight="1" thickBot="1">
      <c r="A75" s="217" t="str">
        <f t="shared" ref="A75:A138" si="6">P75</f>
        <v> GEOS 11 </v>
      </c>
      <c r="B75" s="167" t="str">
        <f t="shared" ref="B75:B138" si="7">IF(H75=INT(H75),"I","II")</f>
        <v>II</v>
      </c>
      <c r="C75" s="217">
        <f t="shared" ref="C75:C138" si="8">1*G75</f>
        <v>45015.343999999997</v>
      </c>
      <c r="D75" s="16" t="str">
        <f t="shared" ref="D75:D138" si="9">VLOOKUP(F75,I$1:J$5,2,FALSE)</f>
        <v>vis</v>
      </c>
      <c r="E75" s="222">
        <f>VLOOKUP(C75,'Active 1'!C$21:E$966,3,FALSE)</f>
        <v>2454.5024419222054</v>
      </c>
      <c r="F75" s="167" t="s">
        <v>263</v>
      </c>
      <c r="G75" s="16" t="str">
        <f t="shared" ref="G75:G138" si="10">MID(I75,3,LEN(I75)-3)</f>
        <v>45015.344</v>
      </c>
      <c r="H75" s="217">
        <f t="shared" ref="H75:H138" si="11">1*K75</f>
        <v>-19674.5</v>
      </c>
      <c r="I75" s="223" t="s">
        <v>443</v>
      </c>
      <c r="J75" s="224" t="s">
        <v>444</v>
      </c>
      <c r="K75" s="223">
        <v>-19674.5</v>
      </c>
      <c r="L75" s="223" t="s">
        <v>434</v>
      </c>
      <c r="M75" s="224" t="s">
        <v>304</v>
      </c>
      <c r="N75" s="224"/>
      <c r="O75" s="225" t="s">
        <v>403</v>
      </c>
      <c r="P75" s="225" t="s">
        <v>294</v>
      </c>
    </row>
    <row r="76" spans="1:16" ht="12.75" customHeight="1" thickBot="1">
      <c r="A76" s="217" t="str">
        <f t="shared" si="6"/>
        <v> GEOS 11 </v>
      </c>
      <c r="B76" s="167" t="str">
        <f t="shared" si="7"/>
        <v>I</v>
      </c>
      <c r="C76" s="217">
        <f t="shared" si="8"/>
        <v>45022.37</v>
      </c>
      <c r="D76" s="16" t="str">
        <f t="shared" si="9"/>
        <v>vis</v>
      </c>
      <c r="E76" s="222">
        <f>VLOOKUP(C76,'Active 1'!C$21:E$966,3,FALSE)</f>
        <v>2472.9706285912694</v>
      </c>
      <c r="F76" s="167" t="s">
        <v>263</v>
      </c>
      <c r="G76" s="16" t="str">
        <f t="shared" si="10"/>
        <v>45022.370</v>
      </c>
      <c r="H76" s="217">
        <f t="shared" si="11"/>
        <v>-19656</v>
      </c>
      <c r="I76" s="223" t="s">
        <v>445</v>
      </c>
      <c r="J76" s="224" t="s">
        <v>446</v>
      </c>
      <c r="K76" s="223">
        <v>-19656</v>
      </c>
      <c r="L76" s="223" t="s">
        <v>391</v>
      </c>
      <c r="M76" s="224" t="s">
        <v>304</v>
      </c>
      <c r="N76" s="224"/>
      <c r="O76" s="225" t="s">
        <v>403</v>
      </c>
      <c r="P76" s="225" t="s">
        <v>294</v>
      </c>
    </row>
    <row r="77" spans="1:16" ht="12.75" customHeight="1" thickBot="1">
      <c r="A77" s="217" t="str">
        <f t="shared" si="6"/>
        <v> GEOS 11 </v>
      </c>
      <c r="B77" s="167" t="str">
        <f t="shared" si="7"/>
        <v>I</v>
      </c>
      <c r="C77" s="217">
        <f t="shared" si="8"/>
        <v>45075.618999999999</v>
      </c>
      <c r="D77" s="16" t="str">
        <f t="shared" si="9"/>
        <v>vis</v>
      </c>
      <c r="E77" s="222">
        <f>VLOOKUP(C77,'Active 1'!C$21:E$966,3,FALSE)</f>
        <v>2612.9382448651331</v>
      </c>
      <c r="F77" s="167" t="s">
        <v>263</v>
      </c>
      <c r="G77" s="16" t="str">
        <f t="shared" si="10"/>
        <v>45075.619</v>
      </c>
      <c r="H77" s="217">
        <f t="shared" si="11"/>
        <v>-19516</v>
      </c>
      <c r="I77" s="223" t="s">
        <v>447</v>
      </c>
      <c r="J77" s="224" t="s">
        <v>448</v>
      </c>
      <c r="K77" s="223">
        <v>-19516</v>
      </c>
      <c r="L77" s="223" t="s">
        <v>449</v>
      </c>
      <c r="M77" s="224" t="s">
        <v>304</v>
      </c>
      <c r="N77" s="224"/>
      <c r="O77" s="225" t="s">
        <v>450</v>
      </c>
      <c r="P77" s="225" t="s">
        <v>294</v>
      </c>
    </row>
    <row r="78" spans="1:16" ht="12.75" customHeight="1" thickBot="1">
      <c r="A78" s="217" t="str">
        <f t="shared" si="6"/>
        <v> GEOS 11 </v>
      </c>
      <c r="B78" s="167" t="str">
        <f t="shared" si="7"/>
        <v>I</v>
      </c>
      <c r="C78" s="217">
        <f t="shared" si="8"/>
        <v>45075.623</v>
      </c>
      <c r="D78" s="16" t="str">
        <f t="shared" si="9"/>
        <v>vis</v>
      </c>
      <c r="E78" s="222">
        <f>VLOOKUP(C78,'Active 1'!C$21:E$966,3,FALSE)</f>
        <v>2612.9487590619296</v>
      </c>
      <c r="F78" s="167" t="str">
        <f>LEFT(M78,1)</f>
        <v>V</v>
      </c>
      <c r="G78" s="16" t="str">
        <f t="shared" si="10"/>
        <v>45075.623</v>
      </c>
      <c r="H78" s="217">
        <f t="shared" si="11"/>
        <v>-19516</v>
      </c>
      <c r="I78" s="223" t="s">
        <v>451</v>
      </c>
      <c r="J78" s="224" t="s">
        <v>452</v>
      </c>
      <c r="K78" s="223">
        <v>-19516</v>
      </c>
      <c r="L78" s="223" t="s">
        <v>442</v>
      </c>
      <c r="M78" s="224" t="s">
        <v>304</v>
      </c>
      <c r="N78" s="224"/>
      <c r="O78" s="225" t="s">
        <v>403</v>
      </c>
      <c r="P78" s="225" t="s">
        <v>294</v>
      </c>
    </row>
    <row r="79" spans="1:16" ht="12.75" customHeight="1" thickBot="1">
      <c r="A79" s="217" t="str">
        <f t="shared" si="6"/>
        <v> GEOS 11 </v>
      </c>
      <c r="B79" s="167" t="str">
        <f t="shared" si="7"/>
        <v>I</v>
      </c>
      <c r="C79" s="217">
        <f t="shared" si="8"/>
        <v>45169.584000000003</v>
      </c>
      <c r="D79" s="16" t="str">
        <f t="shared" si="9"/>
        <v>vis</v>
      </c>
      <c r="E79" s="222">
        <f>VLOOKUP(C79,'Active 1'!C$21:E$966,3,FALSE)</f>
        <v>2859.9298703073964</v>
      </c>
      <c r="F79" s="167" t="str">
        <f>LEFT(M79,1)</f>
        <v>V</v>
      </c>
      <c r="G79" s="16" t="str">
        <f t="shared" si="10"/>
        <v>45169.584</v>
      </c>
      <c r="H79" s="217">
        <f t="shared" si="11"/>
        <v>-19269</v>
      </c>
      <c r="I79" s="223" t="s">
        <v>453</v>
      </c>
      <c r="J79" s="224" t="s">
        <v>454</v>
      </c>
      <c r="K79" s="223">
        <v>-19269</v>
      </c>
      <c r="L79" s="223" t="s">
        <v>455</v>
      </c>
      <c r="M79" s="224" t="s">
        <v>304</v>
      </c>
      <c r="N79" s="224"/>
      <c r="O79" s="225" t="s">
        <v>308</v>
      </c>
      <c r="P79" s="225" t="s">
        <v>294</v>
      </c>
    </row>
    <row r="80" spans="1:16" ht="12.75" customHeight="1" thickBot="1">
      <c r="A80" s="217" t="str">
        <f t="shared" si="6"/>
        <v> GEOS 11 </v>
      </c>
      <c r="B80" s="167" t="str">
        <f t="shared" si="7"/>
        <v>I</v>
      </c>
      <c r="C80" s="217">
        <f t="shared" si="8"/>
        <v>45169.612000000001</v>
      </c>
      <c r="D80" s="16" t="str">
        <f t="shared" si="9"/>
        <v>vis</v>
      </c>
      <c r="E80" s="222">
        <f>VLOOKUP(C80,'Active 1'!C$21:E$966,3,FALSE)</f>
        <v>2860.0034696849521</v>
      </c>
      <c r="F80" s="167" t="str">
        <f>LEFT(M80,1)</f>
        <v>V</v>
      </c>
      <c r="G80" s="16" t="str">
        <f t="shared" si="10"/>
        <v>45169.612</v>
      </c>
      <c r="H80" s="217">
        <f t="shared" si="11"/>
        <v>-19269</v>
      </c>
      <c r="I80" s="223" t="s">
        <v>456</v>
      </c>
      <c r="J80" s="224" t="s">
        <v>457</v>
      </c>
      <c r="K80" s="223">
        <v>-19269</v>
      </c>
      <c r="L80" s="223" t="s">
        <v>388</v>
      </c>
      <c r="M80" s="224" t="s">
        <v>304</v>
      </c>
      <c r="N80" s="224"/>
      <c r="O80" s="225" t="s">
        <v>403</v>
      </c>
      <c r="P80" s="225" t="s">
        <v>294</v>
      </c>
    </row>
    <row r="81" spans="1:16" ht="12.75" customHeight="1" thickBot="1">
      <c r="A81" s="217" t="str">
        <f t="shared" si="6"/>
        <v> GEOS 11 </v>
      </c>
      <c r="B81" s="167" t="str">
        <f t="shared" si="7"/>
        <v>II</v>
      </c>
      <c r="C81" s="217">
        <f t="shared" si="8"/>
        <v>45173.584999999999</v>
      </c>
      <c r="D81" s="16" t="str">
        <f t="shared" si="9"/>
        <v>vis</v>
      </c>
      <c r="E81" s="222">
        <f>VLOOKUP(C81,'Active 1'!C$21:E$966,3,FALSE)</f>
        <v>2870.4466956508072</v>
      </c>
      <c r="F81" s="167" t="str">
        <f>LEFT(M81,1)</f>
        <v>V</v>
      </c>
      <c r="G81" s="16" t="str">
        <f t="shared" si="10"/>
        <v>45173.585</v>
      </c>
      <c r="H81" s="217">
        <f t="shared" si="11"/>
        <v>-19258.5</v>
      </c>
      <c r="I81" s="223" t="s">
        <v>458</v>
      </c>
      <c r="J81" s="224" t="s">
        <v>459</v>
      </c>
      <c r="K81" s="223">
        <v>-19258.5</v>
      </c>
      <c r="L81" s="223" t="s">
        <v>460</v>
      </c>
      <c r="M81" s="224" t="s">
        <v>304</v>
      </c>
      <c r="N81" s="224"/>
      <c r="O81" s="225" t="s">
        <v>308</v>
      </c>
      <c r="P81" s="225" t="s">
        <v>294</v>
      </c>
    </row>
    <row r="82" spans="1:16" ht="12.75" customHeight="1" thickBot="1">
      <c r="A82" s="217" t="str">
        <f t="shared" si="6"/>
        <v> GEOS 11 </v>
      </c>
      <c r="B82" s="167" t="str">
        <f t="shared" si="7"/>
        <v>II</v>
      </c>
      <c r="C82" s="217">
        <f t="shared" si="8"/>
        <v>45173.591999999997</v>
      </c>
      <c r="D82" s="16" t="str">
        <f t="shared" si="9"/>
        <v>vis</v>
      </c>
      <c r="E82" s="222">
        <f>VLOOKUP(C82,'Active 1'!C$21:E$966,3,FALSE)</f>
        <v>2870.4650954951917</v>
      </c>
      <c r="F82" s="167" t="str">
        <f>LEFT(M82,1)</f>
        <v>V</v>
      </c>
      <c r="G82" s="16" t="str">
        <f t="shared" si="10"/>
        <v>45173.592</v>
      </c>
      <c r="H82" s="217">
        <f t="shared" si="11"/>
        <v>-19258.5</v>
      </c>
      <c r="I82" s="223" t="s">
        <v>461</v>
      </c>
      <c r="J82" s="224" t="s">
        <v>462</v>
      </c>
      <c r="K82" s="223">
        <v>-19258.5</v>
      </c>
      <c r="L82" s="223" t="s">
        <v>419</v>
      </c>
      <c r="M82" s="224" t="s">
        <v>304</v>
      </c>
      <c r="N82" s="224"/>
      <c r="O82" s="225" t="s">
        <v>463</v>
      </c>
      <c r="P82" s="225" t="s">
        <v>294</v>
      </c>
    </row>
    <row r="83" spans="1:16" ht="12.75" customHeight="1" thickBot="1">
      <c r="A83" s="217" t="str">
        <f t="shared" si="6"/>
        <v> GEOS 11 </v>
      </c>
      <c r="B83" s="167" t="str">
        <f t="shared" si="7"/>
        <v>II</v>
      </c>
      <c r="C83" s="217">
        <f t="shared" si="8"/>
        <v>45173.591999999997</v>
      </c>
      <c r="D83" s="16" t="str">
        <f t="shared" si="9"/>
        <v>vis</v>
      </c>
      <c r="E83" s="222">
        <f>VLOOKUP(C83,'Active 1'!C$21:E$966,3,FALSE)</f>
        <v>2870.4650954951917</v>
      </c>
      <c r="F83" s="167" t="s">
        <v>263</v>
      </c>
      <c r="G83" s="16" t="str">
        <f t="shared" si="10"/>
        <v>45173.592</v>
      </c>
      <c r="H83" s="217">
        <f t="shared" si="11"/>
        <v>-19258.5</v>
      </c>
      <c r="I83" s="223" t="s">
        <v>461</v>
      </c>
      <c r="J83" s="224" t="s">
        <v>462</v>
      </c>
      <c r="K83" s="223">
        <v>-19258.5</v>
      </c>
      <c r="L83" s="223" t="s">
        <v>419</v>
      </c>
      <c r="M83" s="224" t="s">
        <v>304</v>
      </c>
      <c r="N83" s="224"/>
      <c r="O83" s="225" t="s">
        <v>319</v>
      </c>
      <c r="P83" s="225" t="s">
        <v>294</v>
      </c>
    </row>
    <row r="84" spans="1:16" ht="12.75" customHeight="1" thickBot="1">
      <c r="A84" s="217" t="str">
        <f t="shared" si="6"/>
        <v> GEOS 11 </v>
      </c>
      <c r="B84" s="167" t="str">
        <f t="shared" si="7"/>
        <v>II</v>
      </c>
      <c r="C84" s="217">
        <f t="shared" si="8"/>
        <v>45173.601000000002</v>
      </c>
      <c r="D84" s="16" t="str">
        <f t="shared" si="9"/>
        <v>vis</v>
      </c>
      <c r="E84" s="222">
        <f>VLOOKUP(C84,'Active 1'!C$21:E$966,3,FALSE)</f>
        <v>2870.4887524379928</v>
      </c>
      <c r="F84" s="167" t="s">
        <v>263</v>
      </c>
      <c r="G84" s="16" t="str">
        <f t="shared" si="10"/>
        <v>45173.601</v>
      </c>
      <c r="H84" s="217">
        <f t="shared" si="11"/>
        <v>-19258.5</v>
      </c>
      <c r="I84" s="223" t="s">
        <v>464</v>
      </c>
      <c r="J84" s="224" t="s">
        <v>465</v>
      </c>
      <c r="K84" s="223">
        <v>-19258.5</v>
      </c>
      <c r="L84" s="223" t="s">
        <v>318</v>
      </c>
      <c r="M84" s="224" t="s">
        <v>304</v>
      </c>
      <c r="N84" s="224"/>
      <c r="O84" s="225" t="s">
        <v>326</v>
      </c>
      <c r="P84" s="225" t="s">
        <v>294</v>
      </c>
    </row>
    <row r="85" spans="1:16" ht="12.75" customHeight="1" thickBot="1">
      <c r="A85" s="217" t="str">
        <f t="shared" si="6"/>
        <v> GEOS 11 </v>
      </c>
      <c r="B85" s="167" t="str">
        <f t="shared" si="7"/>
        <v>II</v>
      </c>
      <c r="C85" s="217">
        <f t="shared" si="8"/>
        <v>45173.603999999999</v>
      </c>
      <c r="D85" s="16" t="str">
        <f t="shared" si="9"/>
        <v>vis</v>
      </c>
      <c r="E85" s="222">
        <f>VLOOKUP(C85,'Active 1'!C$21:E$966,3,FALSE)</f>
        <v>2870.4966380855803</v>
      </c>
      <c r="F85" s="167" t="s">
        <v>263</v>
      </c>
      <c r="G85" s="16" t="str">
        <f t="shared" si="10"/>
        <v>45173.604</v>
      </c>
      <c r="H85" s="217">
        <f t="shared" si="11"/>
        <v>-19258.5</v>
      </c>
      <c r="I85" s="223" t="s">
        <v>466</v>
      </c>
      <c r="J85" s="224" t="s">
        <v>467</v>
      </c>
      <c r="K85" s="223">
        <v>-19258.5</v>
      </c>
      <c r="L85" s="223" t="s">
        <v>426</v>
      </c>
      <c r="M85" s="224" t="s">
        <v>304</v>
      </c>
      <c r="N85" s="224"/>
      <c r="O85" s="225" t="s">
        <v>312</v>
      </c>
      <c r="P85" s="225" t="s">
        <v>294</v>
      </c>
    </row>
    <row r="86" spans="1:16" ht="12.75" customHeight="1" thickBot="1">
      <c r="A86" s="217" t="str">
        <f t="shared" si="6"/>
        <v> GEOS 11 </v>
      </c>
      <c r="B86" s="167" t="str">
        <f t="shared" si="7"/>
        <v>II</v>
      </c>
      <c r="C86" s="217">
        <f t="shared" si="8"/>
        <v>45173.606</v>
      </c>
      <c r="D86" s="16" t="str">
        <f t="shared" si="9"/>
        <v>vis</v>
      </c>
      <c r="E86" s="222">
        <f>VLOOKUP(C86,'Active 1'!C$21:E$966,3,FALSE)</f>
        <v>2870.5018951839788</v>
      </c>
      <c r="F86" s="167" t="s">
        <v>263</v>
      </c>
      <c r="G86" s="16" t="str">
        <f t="shared" si="10"/>
        <v>45173.606</v>
      </c>
      <c r="H86" s="217">
        <f t="shared" si="11"/>
        <v>-19258.5</v>
      </c>
      <c r="I86" s="223" t="s">
        <v>468</v>
      </c>
      <c r="J86" s="224" t="s">
        <v>469</v>
      </c>
      <c r="K86" s="223">
        <v>-19258.5</v>
      </c>
      <c r="L86" s="223" t="s">
        <v>376</v>
      </c>
      <c r="M86" s="224" t="s">
        <v>304</v>
      </c>
      <c r="N86" s="224"/>
      <c r="O86" s="225" t="s">
        <v>403</v>
      </c>
      <c r="P86" s="225" t="s">
        <v>294</v>
      </c>
    </row>
    <row r="87" spans="1:16" ht="12.75" customHeight="1" thickBot="1">
      <c r="A87" s="217" t="str">
        <f t="shared" si="6"/>
        <v> GEOS 11 </v>
      </c>
      <c r="B87" s="167" t="str">
        <f t="shared" si="7"/>
        <v>I</v>
      </c>
      <c r="C87" s="217">
        <f t="shared" si="8"/>
        <v>45174.536</v>
      </c>
      <c r="D87" s="16" t="str">
        <f t="shared" si="9"/>
        <v>vis</v>
      </c>
      <c r="E87" s="222">
        <f>VLOOKUP(C87,'Active 1'!C$21:E$966,3,FALSE)</f>
        <v>2872.9464459386359</v>
      </c>
      <c r="F87" s="167" t="s">
        <v>263</v>
      </c>
      <c r="G87" s="16" t="str">
        <f t="shared" si="10"/>
        <v>45174.536</v>
      </c>
      <c r="H87" s="217">
        <f t="shared" si="11"/>
        <v>-19256</v>
      </c>
      <c r="I87" s="223" t="s">
        <v>470</v>
      </c>
      <c r="J87" s="224" t="s">
        <v>471</v>
      </c>
      <c r="K87" s="223">
        <v>-19256</v>
      </c>
      <c r="L87" s="223" t="s">
        <v>460</v>
      </c>
      <c r="M87" s="224" t="s">
        <v>304</v>
      </c>
      <c r="N87" s="224"/>
      <c r="O87" s="225" t="s">
        <v>472</v>
      </c>
      <c r="P87" s="225" t="s">
        <v>294</v>
      </c>
    </row>
    <row r="88" spans="1:16" ht="12.75" customHeight="1" thickBot="1">
      <c r="A88" s="217" t="str">
        <f t="shared" si="6"/>
        <v> GEOS 11 </v>
      </c>
      <c r="B88" s="167" t="str">
        <f t="shared" si="7"/>
        <v>I</v>
      </c>
      <c r="C88" s="217">
        <f t="shared" si="8"/>
        <v>45174.544000000002</v>
      </c>
      <c r="D88" s="16" t="str">
        <f t="shared" si="9"/>
        <v>vis</v>
      </c>
      <c r="E88" s="222">
        <f>VLOOKUP(C88,'Active 1'!C$21:E$966,3,FALSE)</f>
        <v>2872.9674743322289</v>
      </c>
      <c r="F88" s="167" t="s">
        <v>263</v>
      </c>
      <c r="G88" s="16" t="str">
        <f t="shared" si="10"/>
        <v>45174.544</v>
      </c>
      <c r="H88" s="217">
        <f t="shared" si="11"/>
        <v>-19256</v>
      </c>
      <c r="I88" s="223" t="s">
        <v>473</v>
      </c>
      <c r="J88" s="224" t="s">
        <v>474</v>
      </c>
      <c r="K88" s="223">
        <v>-19256</v>
      </c>
      <c r="L88" s="223" t="s">
        <v>475</v>
      </c>
      <c r="M88" s="224" t="s">
        <v>304</v>
      </c>
      <c r="N88" s="224"/>
      <c r="O88" s="225" t="s">
        <v>312</v>
      </c>
      <c r="P88" s="225" t="s">
        <v>294</v>
      </c>
    </row>
    <row r="89" spans="1:16" ht="12.75" customHeight="1" thickBot="1">
      <c r="A89" s="217" t="str">
        <f t="shared" si="6"/>
        <v> GEOS 11 </v>
      </c>
      <c r="B89" s="167" t="str">
        <f t="shared" si="7"/>
        <v>I</v>
      </c>
      <c r="C89" s="217">
        <f t="shared" si="8"/>
        <v>45174.546000000002</v>
      </c>
      <c r="D89" s="16" t="str">
        <f t="shared" si="9"/>
        <v>vis</v>
      </c>
      <c r="E89" s="222">
        <f>VLOOKUP(C89,'Active 1'!C$21:E$966,3,FALSE)</f>
        <v>2872.9727314306269</v>
      </c>
      <c r="F89" s="167" t="s">
        <v>263</v>
      </c>
      <c r="G89" s="16" t="str">
        <f t="shared" si="10"/>
        <v>45174.546</v>
      </c>
      <c r="H89" s="217">
        <f t="shared" si="11"/>
        <v>-19256</v>
      </c>
      <c r="I89" s="223" t="s">
        <v>476</v>
      </c>
      <c r="J89" s="224" t="s">
        <v>477</v>
      </c>
      <c r="K89" s="223">
        <v>-19256</v>
      </c>
      <c r="L89" s="223" t="s">
        <v>385</v>
      </c>
      <c r="M89" s="224" t="s">
        <v>304</v>
      </c>
      <c r="N89" s="224"/>
      <c r="O89" s="225" t="s">
        <v>323</v>
      </c>
      <c r="P89" s="225" t="s">
        <v>294</v>
      </c>
    </row>
    <row r="90" spans="1:16" ht="12.75" customHeight="1" thickBot="1">
      <c r="A90" s="217" t="str">
        <f t="shared" si="6"/>
        <v> GEOS 11 </v>
      </c>
      <c r="B90" s="167" t="str">
        <f t="shared" si="7"/>
        <v>I</v>
      </c>
      <c r="C90" s="217">
        <f t="shared" si="8"/>
        <v>45174.548000000003</v>
      </c>
      <c r="D90" s="16" t="str">
        <f t="shared" si="9"/>
        <v>vis</v>
      </c>
      <c r="E90" s="222">
        <f>VLOOKUP(C90,'Active 1'!C$21:E$966,3,FALSE)</f>
        <v>2872.977988529025</v>
      </c>
      <c r="F90" s="167" t="s">
        <v>263</v>
      </c>
      <c r="G90" s="16" t="str">
        <f t="shared" si="10"/>
        <v>45174.548</v>
      </c>
      <c r="H90" s="217">
        <f t="shared" si="11"/>
        <v>-19256</v>
      </c>
      <c r="I90" s="223" t="s">
        <v>478</v>
      </c>
      <c r="J90" s="224" t="s">
        <v>479</v>
      </c>
      <c r="K90" s="223">
        <v>-19256</v>
      </c>
      <c r="L90" s="223" t="s">
        <v>437</v>
      </c>
      <c r="M90" s="224" t="s">
        <v>304</v>
      </c>
      <c r="N90" s="224"/>
      <c r="O90" s="225" t="s">
        <v>308</v>
      </c>
      <c r="P90" s="225" t="s">
        <v>294</v>
      </c>
    </row>
    <row r="91" spans="1:16" ht="12.75" customHeight="1" thickBot="1">
      <c r="A91" s="217" t="str">
        <f t="shared" si="6"/>
        <v> GEOS 11 </v>
      </c>
      <c r="B91" s="167" t="str">
        <f t="shared" si="7"/>
        <v>I</v>
      </c>
      <c r="C91" s="217">
        <f t="shared" si="8"/>
        <v>45174.548999999999</v>
      </c>
      <c r="D91" s="16" t="str">
        <f t="shared" si="9"/>
        <v>vis</v>
      </c>
      <c r="E91" s="222">
        <f>VLOOKUP(C91,'Active 1'!C$21:E$966,3,FALSE)</f>
        <v>2872.9806170782144</v>
      </c>
      <c r="F91" s="167" t="s">
        <v>263</v>
      </c>
      <c r="G91" s="16" t="str">
        <f t="shared" si="10"/>
        <v>45174.549</v>
      </c>
      <c r="H91" s="217">
        <f t="shared" si="11"/>
        <v>-19256</v>
      </c>
      <c r="I91" s="223" t="s">
        <v>480</v>
      </c>
      <c r="J91" s="224" t="s">
        <v>481</v>
      </c>
      <c r="K91" s="223">
        <v>-19256</v>
      </c>
      <c r="L91" s="223" t="s">
        <v>406</v>
      </c>
      <c r="M91" s="224" t="s">
        <v>304</v>
      </c>
      <c r="N91" s="224"/>
      <c r="O91" s="225" t="s">
        <v>319</v>
      </c>
      <c r="P91" s="225" t="s">
        <v>294</v>
      </c>
    </row>
    <row r="92" spans="1:16" ht="12.75" customHeight="1" thickBot="1">
      <c r="A92" s="217" t="str">
        <f t="shared" si="6"/>
        <v> GEOS 11 </v>
      </c>
      <c r="B92" s="167" t="str">
        <f t="shared" si="7"/>
        <v>I</v>
      </c>
      <c r="C92" s="217">
        <f t="shared" si="8"/>
        <v>45174.552000000003</v>
      </c>
      <c r="D92" s="16" t="str">
        <f t="shared" si="9"/>
        <v>vis</v>
      </c>
      <c r="E92" s="222">
        <f>VLOOKUP(C92,'Active 1'!C$21:E$966,3,FALSE)</f>
        <v>2872.9885027258215</v>
      </c>
      <c r="F92" s="167" t="s">
        <v>263</v>
      </c>
      <c r="G92" s="16" t="str">
        <f t="shared" si="10"/>
        <v>45174.552</v>
      </c>
      <c r="H92" s="217">
        <f t="shared" si="11"/>
        <v>-19256</v>
      </c>
      <c r="I92" s="223" t="s">
        <v>482</v>
      </c>
      <c r="J92" s="224" t="s">
        <v>483</v>
      </c>
      <c r="K92" s="223">
        <v>-19256</v>
      </c>
      <c r="L92" s="223" t="s">
        <v>318</v>
      </c>
      <c r="M92" s="224" t="s">
        <v>304</v>
      </c>
      <c r="N92" s="224"/>
      <c r="O92" s="225" t="s">
        <v>326</v>
      </c>
      <c r="P92" s="225" t="s">
        <v>294</v>
      </c>
    </row>
    <row r="93" spans="1:16" ht="12.75" customHeight="1" thickBot="1">
      <c r="A93" s="217" t="str">
        <f t="shared" si="6"/>
        <v> GEOS 11 </v>
      </c>
      <c r="B93" s="167" t="str">
        <f t="shared" si="7"/>
        <v>I</v>
      </c>
      <c r="C93" s="217">
        <f t="shared" si="8"/>
        <v>45174.555999999997</v>
      </c>
      <c r="D93" s="16" t="str">
        <f t="shared" si="9"/>
        <v>vis</v>
      </c>
      <c r="E93" s="222">
        <f>VLOOKUP(C93,'Active 1'!C$21:E$966,3,FALSE)</f>
        <v>2872.9990169225985</v>
      </c>
      <c r="F93" s="167" t="s">
        <v>263</v>
      </c>
      <c r="G93" s="16" t="str">
        <f t="shared" si="10"/>
        <v>45174.556</v>
      </c>
      <c r="H93" s="217">
        <f t="shared" si="11"/>
        <v>-19256</v>
      </c>
      <c r="I93" s="223" t="s">
        <v>484</v>
      </c>
      <c r="J93" s="224" t="s">
        <v>485</v>
      </c>
      <c r="K93" s="223">
        <v>-19256</v>
      </c>
      <c r="L93" s="223" t="s">
        <v>337</v>
      </c>
      <c r="M93" s="224" t="s">
        <v>304</v>
      </c>
      <c r="N93" s="224"/>
      <c r="O93" s="225" t="s">
        <v>403</v>
      </c>
      <c r="P93" s="225" t="s">
        <v>294</v>
      </c>
    </row>
    <row r="94" spans="1:16" ht="12.75" customHeight="1" thickBot="1">
      <c r="A94" s="217" t="str">
        <f t="shared" si="6"/>
        <v> GEOS 11 </v>
      </c>
      <c r="B94" s="167" t="str">
        <f t="shared" si="7"/>
        <v>I</v>
      </c>
      <c r="C94" s="217">
        <f t="shared" si="8"/>
        <v>45174.559999999998</v>
      </c>
      <c r="D94" s="16" t="str">
        <f t="shared" si="9"/>
        <v>vis</v>
      </c>
      <c r="E94" s="222">
        <f>VLOOKUP(C94,'Active 1'!C$21:E$966,3,FALSE)</f>
        <v>2873.009531119395</v>
      </c>
      <c r="F94" s="167" t="s">
        <v>263</v>
      </c>
      <c r="G94" s="16" t="str">
        <f t="shared" si="10"/>
        <v>45174.560</v>
      </c>
      <c r="H94" s="217">
        <f t="shared" si="11"/>
        <v>-19256</v>
      </c>
      <c r="I94" s="223" t="s">
        <v>486</v>
      </c>
      <c r="J94" s="224" t="s">
        <v>487</v>
      </c>
      <c r="K94" s="223">
        <v>-19256</v>
      </c>
      <c r="L94" s="223" t="s">
        <v>379</v>
      </c>
      <c r="M94" s="224" t="s">
        <v>304</v>
      </c>
      <c r="N94" s="224"/>
      <c r="O94" s="225" t="s">
        <v>463</v>
      </c>
      <c r="P94" s="225" t="s">
        <v>294</v>
      </c>
    </row>
    <row r="95" spans="1:16" ht="12.75" customHeight="1" thickBot="1">
      <c r="A95" s="217" t="str">
        <f t="shared" si="6"/>
        <v> GEOS 11 </v>
      </c>
      <c r="B95" s="167" t="str">
        <f t="shared" si="7"/>
        <v>I</v>
      </c>
      <c r="C95" s="217">
        <f t="shared" si="8"/>
        <v>45176.446000000004</v>
      </c>
      <c r="D95" s="16" t="str">
        <f t="shared" si="9"/>
        <v>vis</v>
      </c>
      <c r="E95" s="222">
        <f>VLOOKUP(C95,'Active 1'!C$21:E$966,3,FALSE)</f>
        <v>2877.9669749078857</v>
      </c>
      <c r="F95" s="167" t="s">
        <v>263</v>
      </c>
      <c r="G95" s="16" t="str">
        <f t="shared" si="10"/>
        <v>45176.446</v>
      </c>
      <c r="H95" s="217">
        <f t="shared" si="11"/>
        <v>-19251</v>
      </c>
      <c r="I95" s="223" t="s">
        <v>488</v>
      </c>
      <c r="J95" s="224" t="s">
        <v>489</v>
      </c>
      <c r="K95" s="223">
        <v>-19251</v>
      </c>
      <c r="L95" s="223" t="s">
        <v>475</v>
      </c>
      <c r="M95" s="224" t="s">
        <v>304</v>
      </c>
      <c r="N95" s="224"/>
      <c r="O95" s="225" t="s">
        <v>472</v>
      </c>
      <c r="P95" s="225" t="s">
        <v>294</v>
      </c>
    </row>
    <row r="96" spans="1:16" ht="12.75" customHeight="1" thickBot="1">
      <c r="A96" s="217" t="str">
        <f t="shared" si="6"/>
        <v> GEOS 11 </v>
      </c>
      <c r="B96" s="167" t="str">
        <f t="shared" si="7"/>
        <v>I</v>
      </c>
      <c r="C96" s="217">
        <f t="shared" si="8"/>
        <v>45176.453000000001</v>
      </c>
      <c r="D96" s="16" t="str">
        <f t="shared" si="9"/>
        <v>vis</v>
      </c>
      <c r="E96" s="222">
        <f>VLOOKUP(C96,'Active 1'!C$21:E$966,3,FALSE)</f>
        <v>2877.9853747522698</v>
      </c>
      <c r="F96" s="167" t="s">
        <v>263</v>
      </c>
      <c r="G96" s="16" t="str">
        <f t="shared" si="10"/>
        <v>45176.453</v>
      </c>
      <c r="H96" s="217">
        <f t="shared" si="11"/>
        <v>-19251</v>
      </c>
      <c r="I96" s="223" t="s">
        <v>490</v>
      </c>
      <c r="J96" s="224" t="s">
        <v>491</v>
      </c>
      <c r="K96" s="223">
        <v>-19251</v>
      </c>
      <c r="L96" s="223" t="s">
        <v>332</v>
      </c>
      <c r="M96" s="224" t="s">
        <v>304</v>
      </c>
      <c r="N96" s="224"/>
      <c r="O96" s="225" t="s">
        <v>403</v>
      </c>
      <c r="P96" s="225" t="s">
        <v>294</v>
      </c>
    </row>
    <row r="97" spans="1:16" ht="12.75" customHeight="1" thickBot="1">
      <c r="A97" s="217" t="str">
        <f t="shared" si="6"/>
        <v> GEOS 11 </v>
      </c>
      <c r="B97" s="167" t="str">
        <f t="shared" si="7"/>
        <v>I</v>
      </c>
      <c r="C97" s="217">
        <f t="shared" si="8"/>
        <v>45176.468000000001</v>
      </c>
      <c r="D97" s="16" t="str">
        <f t="shared" si="9"/>
        <v>vis</v>
      </c>
      <c r="E97" s="222">
        <f>VLOOKUP(C97,'Active 1'!C$21:E$966,3,FALSE)</f>
        <v>2878.0248029902468</v>
      </c>
      <c r="F97" s="167" t="s">
        <v>263</v>
      </c>
      <c r="G97" s="16" t="str">
        <f t="shared" si="10"/>
        <v>45176.468</v>
      </c>
      <c r="H97" s="217">
        <f t="shared" si="11"/>
        <v>-19251</v>
      </c>
      <c r="I97" s="223" t="s">
        <v>492</v>
      </c>
      <c r="J97" s="224" t="s">
        <v>493</v>
      </c>
      <c r="K97" s="223">
        <v>-19251</v>
      </c>
      <c r="L97" s="223" t="s">
        <v>341</v>
      </c>
      <c r="M97" s="224" t="s">
        <v>304</v>
      </c>
      <c r="N97" s="224"/>
      <c r="O97" s="225" t="s">
        <v>463</v>
      </c>
      <c r="P97" s="225" t="s">
        <v>294</v>
      </c>
    </row>
    <row r="98" spans="1:16" ht="12.75" customHeight="1" thickBot="1">
      <c r="A98" s="217" t="str">
        <f t="shared" si="6"/>
        <v> GEOS 11 </v>
      </c>
      <c r="B98" s="167" t="str">
        <f t="shared" si="7"/>
        <v>I</v>
      </c>
      <c r="C98" s="217">
        <f t="shared" si="8"/>
        <v>45177.582000000002</v>
      </c>
      <c r="D98" s="16" t="str">
        <f t="shared" si="9"/>
        <v>vis</v>
      </c>
      <c r="E98" s="222">
        <f>VLOOKUP(C98,'Active 1'!C$21:E$966,3,FALSE)</f>
        <v>2880.953006797441</v>
      </c>
      <c r="F98" s="167" t="s">
        <v>263</v>
      </c>
      <c r="G98" s="16" t="str">
        <f t="shared" si="10"/>
        <v>45177.582</v>
      </c>
      <c r="H98" s="217">
        <f t="shared" si="11"/>
        <v>-19248</v>
      </c>
      <c r="I98" s="223" t="s">
        <v>494</v>
      </c>
      <c r="J98" s="224" t="s">
        <v>495</v>
      </c>
      <c r="K98" s="223">
        <v>-19248</v>
      </c>
      <c r="L98" s="223" t="s">
        <v>496</v>
      </c>
      <c r="M98" s="224" t="s">
        <v>304</v>
      </c>
      <c r="N98" s="224"/>
      <c r="O98" s="225" t="s">
        <v>312</v>
      </c>
      <c r="P98" s="225" t="s">
        <v>294</v>
      </c>
    </row>
    <row r="99" spans="1:16" ht="12.75" customHeight="1" thickBot="1">
      <c r="A99" s="217" t="str">
        <f t="shared" si="6"/>
        <v> GEOS 11 </v>
      </c>
      <c r="B99" s="167" t="str">
        <f t="shared" si="7"/>
        <v>I</v>
      </c>
      <c r="C99" s="217">
        <f t="shared" si="8"/>
        <v>45177.588000000003</v>
      </c>
      <c r="D99" s="16" t="str">
        <f t="shared" si="9"/>
        <v>vis</v>
      </c>
      <c r="E99" s="222">
        <f>VLOOKUP(C99,'Active 1'!C$21:E$966,3,FALSE)</f>
        <v>2880.9687780926356</v>
      </c>
      <c r="F99" s="167" t="s">
        <v>263</v>
      </c>
      <c r="G99" s="16" t="str">
        <f t="shared" si="10"/>
        <v>45177.588</v>
      </c>
      <c r="H99" s="217">
        <f t="shared" si="11"/>
        <v>-19248</v>
      </c>
      <c r="I99" s="223" t="s">
        <v>497</v>
      </c>
      <c r="J99" s="224" t="s">
        <v>498</v>
      </c>
      <c r="K99" s="223">
        <v>-19248</v>
      </c>
      <c r="L99" s="223" t="s">
        <v>414</v>
      </c>
      <c r="M99" s="224" t="s">
        <v>304</v>
      </c>
      <c r="N99" s="224"/>
      <c r="O99" s="225" t="s">
        <v>463</v>
      </c>
      <c r="P99" s="225" t="s">
        <v>294</v>
      </c>
    </row>
    <row r="100" spans="1:16" ht="12.75" customHeight="1" thickBot="1">
      <c r="A100" s="217" t="str">
        <f t="shared" si="6"/>
        <v> GEOS 11 </v>
      </c>
      <c r="B100" s="167" t="str">
        <f t="shared" si="7"/>
        <v>I</v>
      </c>
      <c r="C100" s="217">
        <f t="shared" si="8"/>
        <v>45177.589</v>
      </c>
      <c r="D100" s="16" t="str">
        <f t="shared" si="9"/>
        <v>vis</v>
      </c>
      <c r="E100" s="222">
        <f>VLOOKUP(C100,'Active 1'!C$21:E$966,3,FALSE)</f>
        <v>2880.9714066418251</v>
      </c>
      <c r="F100" s="167" t="s">
        <v>263</v>
      </c>
      <c r="G100" s="16" t="str">
        <f t="shared" si="10"/>
        <v>45177.589</v>
      </c>
      <c r="H100" s="217">
        <f t="shared" si="11"/>
        <v>-19248</v>
      </c>
      <c r="I100" s="223" t="s">
        <v>499</v>
      </c>
      <c r="J100" s="224" t="s">
        <v>500</v>
      </c>
      <c r="K100" s="223">
        <v>-19248</v>
      </c>
      <c r="L100" s="223" t="s">
        <v>385</v>
      </c>
      <c r="M100" s="224" t="s">
        <v>304</v>
      </c>
      <c r="N100" s="224"/>
      <c r="O100" s="225" t="s">
        <v>472</v>
      </c>
      <c r="P100" s="225" t="s">
        <v>294</v>
      </c>
    </row>
    <row r="101" spans="1:16" ht="12.75" customHeight="1" thickBot="1">
      <c r="A101" s="217" t="str">
        <f t="shared" si="6"/>
        <v> GEOS 11 </v>
      </c>
      <c r="B101" s="167" t="str">
        <f t="shared" si="7"/>
        <v>I</v>
      </c>
      <c r="C101" s="217">
        <f t="shared" si="8"/>
        <v>45177.59</v>
      </c>
      <c r="D101" s="16" t="str">
        <f t="shared" si="9"/>
        <v>vis</v>
      </c>
      <c r="E101" s="222">
        <f>VLOOKUP(C101,'Active 1'!C$21:E$966,3,FALSE)</f>
        <v>2880.9740351910145</v>
      </c>
      <c r="F101" s="167" t="s">
        <v>263</v>
      </c>
      <c r="G101" s="16" t="str">
        <f t="shared" si="10"/>
        <v>45177.590</v>
      </c>
      <c r="H101" s="217">
        <f t="shared" si="11"/>
        <v>-19248</v>
      </c>
      <c r="I101" s="223" t="s">
        <v>501</v>
      </c>
      <c r="J101" s="224" t="s">
        <v>502</v>
      </c>
      <c r="K101" s="223">
        <v>-19248</v>
      </c>
      <c r="L101" s="223" t="s">
        <v>391</v>
      </c>
      <c r="M101" s="224" t="s">
        <v>304</v>
      </c>
      <c r="N101" s="224"/>
      <c r="O101" s="225" t="s">
        <v>326</v>
      </c>
      <c r="P101" s="225" t="s">
        <v>294</v>
      </c>
    </row>
    <row r="102" spans="1:16" ht="12.75" customHeight="1" thickBot="1">
      <c r="A102" s="217" t="str">
        <f t="shared" si="6"/>
        <v> GEOS 11 </v>
      </c>
      <c r="B102" s="167" t="str">
        <f t="shared" si="7"/>
        <v>I</v>
      </c>
      <c r="C102" s="217">
        <f t="shared" si="8"/>
        <v>45177.591</v>
      </c>
      <c r="D102" s="16" t="str">
        <f t="shared" si="9"/>
        <v>vis</v>
      </c>
      <c r="E102" s="222">
        <f>VLOOKUP(C102,'Active 1'!C$21:E$966,3,FALSE)</f>
        <v>2880.9766637402236</v>
      </c>
      <c r="F102" s="167" t="s">
        <v>263</v>
      </c>
      <c r="G102" s="16" t="str">
        <f t="shared" si="10"/>
        <v>45177.591</v>
      </c>
      <c r="H102" s="217">
        <f t="shared" si="11"/>
        <v>-19248</v>
      </c>
      <c r="I102" s="223" t="s">
        <v>503</v>
      </c>
      <c r="J102" s="224" t="s">
        <v>504</v>
      </c>
      <c r="K102" s="223">
        <v>-19248</v>
      </c>
      <c r="L102" s="223" t="s">
        <v>437</v>
      </c>
      <c r="M102" s="224" t="s">
        <v>304</v>
      </c>
      <c r="N102" s="224"/>
      <c r="O102" s="225" t="s">
        <v>319</v>
      </c>
      <c r="P102" s="225" t="s">
        <v>294</v>
      </c>
    </row>
    <row r="103" spans="1:16" ht="12.75" customHeight="1" thickBot="1">
      <c r="A103" s="217" t="str">
        <f t="shared" si="6"/>
        <v> GEOS 11 </v>
      </c>
      <c r="B103" s="167" t="str">
        <f t="shared" si="7"/>
        <v>I</v>
      </c>
      <c r="C103" s="217">
        <f t="shared" si="8"/>
        <v>45177.593000000001</v>
      </c>
      <c r="D103" s="16" t="str">
        <f t="shared" si="9"/>
        <v>vis</v>
      </c>
      <c r="E103" s="222">
        <f>VLOOKUP(C103,'Active 1'!C$21:E$966,3,FALSE)</f>
        <v>2880.9819208386216</v>
      </c>
      <c r="F103" s="167" t="s">
        <v>263</v>
      </c>
      <c r="G103" s="16" t="str">
        <f t="shared" si="10"/>
        <v>45177.593</v>
      </c>
      <c r="H103" s="217">
        <f t="shared" si="11"/>
        <v>-19248</v>
      </c>
      <c r="I103" s="223" t="s">
        <v>505</v>
      </c>
      <c r="J103" s="224" t="s">
        <v>506</v>
      </c>
      <c r="K103" s="223">
        <v>-19248</v>
      </c>
      <c r="L103" s="223" t="s">
        <v>315</v>
      </c>
      <c r="M103" s="224" t="s">
        <v>304</v>
      </c>
      <c r="N103" s="224"/>
      <c r="O103" s="225" t="s">
        <v>308</v>
      </c>
      <c r="P103" s="225" t="s">
        <v>294</v>
      </c>
    </row>
    <row r="104" spans="1:16" ht="12.75" customHeight="1" thickBot="1">
      <c r="A104" s="217" t="str">
        <f t="shared" si="6"/>
        <v> GEOS 11 </v>
      </c>
      <c r="B104" s="167" t="str">
        <f t="shared" si="7"/>
        <v>I</v>
      </c>
      <c r="C104" s="217">
        <f t="shared" si="8"/>
        <v>45177.599999999999</v>
      </c>
      <c r="D104" s="16" t="str">
        <f t="shared" si="9"/>
        <v>vis</v>
      </c>
      <c r="E104" s="222">
        <f>VLOOKUP(C104,'Active 1'!C$21:E$966,3,FALSE)</f>
        <v>2881.0003206830056</v>
      </c>
      <c r="F104" s="167" t="s">
        <v>263</v>
      </c>
      <c r="G104" s="16" t="str">
        <f t="shared" si="10"/>
        <v>45177.600</v>
      </c>
      <c r="H104" s="217">
        <f t="shared" si="11"/>
        <v>-19248</v>
      </c>
      <c r="I104" s="223" t="s">
        <v>507</v>
      </c>
      <c r="J104" s="224" t="s">
        <v>508</v>
      </c>
      <c r="K104" s="223">
        <v>-19248</v>
      </c>
      <c r="L104" s="223" t="s">
        <v>376</v>
      </c>
      <c r="M104" s="224" t="s">
        <v>304</v>
      </c>
      <c r="N104" s="224"/>
      <c r="O104" s="225" t="s">
        <v>403</v>
      </c>
      <c r="P104" s="225" t="s">
        <v>294</v>
      </c>
    </row>
    <row r="105" spans="1:16" ht="12.75" customHeight="1" thickBot="1">
      <c r="A105" s="217" t="str">
        <f t="shared" si="6"/>
        <v> GEOS 11 </v>
      </c>
      <c r="B105" s="167" t="str">
        <f t="shared" si="7"/>
        <v>I</v>
      </c>
      <c r="C105" s="217">
        <f t="shared" si="8"/>
        <v>45177.601000000002</v>
      </c>
      <c r="D105" s="16" t="str">
        <f t="shared" si="9"/>
        <v>vis</v>
      </c>
      <c r="E105" s="222">
        <f>VLOOKUP(C105,'Active 1'!C$21:E$966,3,FALSE)</f>
        <v>2881.0029492322142</v>
      </c>
      <c r="F105" s="167" t="s">
        <v>263</v>
      </c>
      <c r="G105" s="16" t="str">
        <f t="shared" si="10"/>
        <v>45177.601</v>
      </c>
      <c r="H105" s="217">
        <f t="shared" si="11"/>
        <v>-19248</v>
      </c>
      <c r="I105" s="223" t="s">
        <v>509</v>
      </c>
      <c r="J105" s="224" t="s">
        <v>510</v>
      </c>
      <c r="K105" s="223">
        <v>-19248</v>
      </c>
      <c r="L105" s="223" t="s">
        <v>388</v>
      </c>
      <c r="M105" s="224" t="s">
        <v>304</v>
      </c>
      <c r="N105" s="224"/>
      <c r="O105" s="225" t="s">
        <v>323</v>
      </c>
      <c r="P105" s="225" t="s">
        <v>294</v>
      </c>
    </row>
    <row r="106" spans="1:16" ht="12.75" customHeight="1" thickBot="1">
      <c r="A106" s="217" t="str">
        <f t="shared" si="6"/>
        <v> GEOS 11 </v>
      </c>
      <c r="B106" s="167" t="str">
        <f t="shared" si="7"/>
        <v>II</v>
      </c>
      <c r="C106" s="217">
        <f t="shared" si="8"/>
        <v>45178.540999999997</v>
      </c>
      <c r="D106" s="16" t="str">
        <f t="shared" si="9"/>
        <v>vis</v>
      </c>
      <c r="E106" s="222">
        <f>VLOOKUP(C106,'Active 1'!C$21:E$966,3,FALSE)</f>
        <v>2883.4737854788432</v>
      </c>
      <c r="F106" s="167" t="s">
        <v>263</v>
      </c>
      <c r="G106" s="16" t="str">
        <f t="shared" si="10"/>
        <v>45178.541</v>
      </c>
      <c r="H106" s="217">
        <f t="shared" si="11"/>
        <v>-19245.5</v>
      </c>
      <c r="I106" s="223" t="s">
        <v>511</v>
      </c>
      <c r="J106" s="224" t="s">
        <v>512</v>
      </c>
      <c r="K106" s="223">
        <v>-19245.5</v>
      </c>
      <c r="L106" s="223" t="s">
        <v>385</v>
      </c>
      <c r="M106" s="224" t="s">
        <v>304</v>
      </c>
      <c r="N106" s="224"/>
      <c r="O106" s="225" t="s">
        <v>319</v>
      </c>
      <c r="P106" s="225" t="s">
        <v>294</v>
      </c>
    </row>
    <row r="107" spans="1:16" ht="12.75" customHeight="1" thickBot="1">
      <c r="A107" s="217" t="str">
        <f t="shared" si="6"/>
        <v> GEOS 11 </v>
      </c>
      <c r="B107" s="167" t="str">
        <f t="shared" si="7"/>
        <v>II</v>
      </c>
      <c r="C107" s="217">
        <f t="shared" si="8"/>
        <v>45178.544000000002</v>
      </c>
      <c r="D107" s="16" t="str">
        <f t="shared" si="9"/>
        <v>vis</v>
      </c>
      <c r="E107" s="222">
        <f>VLOOKUP(C107,'Active 1'!C$21:E$966,3,FALSE)</f>
        <v>2883.4816711264502</v>
      </c>
      <c r="F107" s="167" t="s">
        <v>263</v>
      </c>
      <c r="G107" s="16" t="str">
        <f t="shared" si="10"/>
        <v>45178.544</v>
      </c>
      <c r="H107" s="217">
        <f t="shared" si="11"/>
        <v>-19245.5</v>
      </c>
      <c r="I107" s="223" t="s">
        <v>513</v>
      </c>
      <c r="J107" s="224" t="s">
        <v>514</v>
      </c>
      <c r="K107" s="223">
        <v>-19245.5</v>
      </c>
      <c r="L107" s="223" t="s">
        <v>406</v>
      </c>
      <c r="M107" s="224" t="s">
        <v>304</v>
      </c>
      <c r="N107" s="224"/>
      <c r="O107" s="225" t="s">
        <v>463</v>
      </c>
      <c r="P107" s="225" t="s">
        <v>294</v>
      </c>
    </row>
    <row r="108" spans="1:16" ht="12.75" customHeight="1" thickBot="1">
      <c r="A108" s="217" t="str">
        <f t="shared" si="6"/>
        <v> GEOS 11 </v>
      </c>
      <c r="B108" s="167" t="str">
        <f t="shared" si="7"/>
        <v>II</v>
      </c>
      <c r="C108" s="217">
        <f t="shared" si="8"/>
        <v>45178.548000000003</v>
      </c>
      <c r="D108" s="16" t="str">
        <f t="shared" si="9"/>
        <v>vis</v>
      </c>
      <c r="E108" s="222">
        <f>VLOOKUP(C108,'Active 1'!C$21:E$966,3,FALSE)</f>
        <v>2883.4921853232463</v>
      </c>
      <c r="F108" s="167" t="s">
        <v>263</v>
      </c>
      <c r="G108" s="16" t="str">
        <f t="shared" si="10"/>
        <v>45178.548</v>
      </c>
      <c r="H108" s="217">
        <f t="shared" si="11"/>
        <v>-19245.5</v>
      </c>
      <c r="I108" s="223" t="s">
        <v>515</v>
      </c>
      <c r="J108" s="224" t="s">
        <v>516</v>
      </c>
      <c r="K108" s="223">
        <v>-19245.5</v>
      </c>
      <c r="L108" s="223" t="s">
        <v>322</v>
      </c>
      <c r="M108" s="224" t="s">
        <v>304</v>
      </c>
      <c r="N108" s="224"/>
      <c r="O108" s="225" t="s">
        <v>312</v>
      </c>
      <c r="P108" s="225" t="s">
        <v>294</v>
      </c>
    </row>
    <row r="109" spans="1:16" ht="12.75" customHeight="1" thickBot="1">
      <c r="A109" s="217" t="str">
        <f t="shared" si="6"/>
        <v> GEOS 11 </v>
      </c>
      <c r="B109" s="167" t="str">
        <f t="shared" si="7"/>
        <v>II</v>
      </c>
      <c r="C109" s="217">
        <f t="shared" si="8"/>
        <v>45178.552000000003</v>
      </c>
      <c r="D109" s="16" t="str">
        <f t="shared" si="9"/>
        <v>vis</v>
      </c>
      <c r="E109" s="222">
        <f>VLOOKUP(C109,'Active 1'!C$21:E$966,3,FALSE)</f>
        <v>2883.5026995200428</v>
      </c>
      <c r="F109" s="167" t="s">
        <v>263</v>
      </c>
      <c r="G109" s="16" t="str">
        <f t="shared" si="10"/>
        <v>45178.552</v>
      </c>
      <c r="H109" s="217">
        <f t="shared" si="11"/>
        <v>-19245.5</v>
      </c>
      <c r="I109" s="223" t="s">
        <v>517</v>
      </c>
      <c r="J109" s="224" t="s">
        <v>518</v>
      </c>
      <c r="K109" s="223">
        <v>-19245.5</v>
      </c>
      <c r="L109" s="223" t="s">
        <v>376</v>
      </c>
      <c r="M109" s="224" t="s">
        <v>304</v>
      </c>
      <c r="N109" s="224"/>
      <c r="O109" s="225" t="s">
        <v>403</v>
      </c>
      <c r="P109" s="225" t="s">
        <v>294</v>
      </c>
    </row>
    <row r="110" spans="1:16" ht="12.75" customHeight="1" thickBot="1">
      <c r="A110" s="217" t="str">
        <f t="shared" si="6"/>
        <v> GEOS 11 </v>
      </c>
      <c r="B110" s="167" t="str">
        <f t="shared" si="7"/>
        <v>II</v>
      </c>
      <c r="C110" s="217">
        <f t="shared" si="8"/>
        <v>45178.553999999996</v>
      </c>
      <c r="D110" s="16" t="str">
        <f t="shared" si="9"/>
        <v>vis</v>
      </c>
      <c r="E110" s="222">
        <f>VLOOKUP(C110,'Active 1'!C$21:E$966,3,FALSE)</f>
        <v>2883.5079566184218</v>
      </c>
      <c r="F110" s="167" t="s">
        <v>263</v>
      </c>
      <c r="G110" s="16" t="str">
        <f t="shared" si="10"/>
        <v>45178.554</v>
      </c>
      <c r="H110" s="217">
        <f t="shared" si="11"/>
        <v>-19245.5</v>
      </c>
      <c r="I110" s="223" t="s">
        <v>519</v>
      </c>
      <c r="J110" s="224" t="s">
        <v>520</v>
      </c>
      <c r="K110" s="223">
        <v>-19245.5</v>
      </c>
      <c r="L110" s="223" t="s">
        <v>434</v>
      </c>
      <c r="M110" s="224" t="s">
        <v>304</v>
      </c>
      <c r="N110" s="224"/>
      <c r="O110" s="225" t="s">
        <v>308</v>
      </c>
      <c r="P110" s="225" t="s">
        <v>294</v>
      </c>
    </row>
    <row r="111" spans="1:16" ht="12.75" customHeight="1" thickBot="1">
      <c r="A111" s="217" t="str">
        <f t="shared" si="6"/>
        <v> GEOS 11 </v>
      </c>
      <c r="B111" s="167" t="str">
        <f t="shared" si="7"/>
        <v>I</v>
      </c>
      <c r="C111" s="217">
        <f t="shared" si="8"/>
        <v>45193.571000000004</v>
      </c>
      <c r="D111" s="16" t="str">
        <f t="shared" si="9"/>
        <v>vis</v>
      </c>
      <c r="E111" s="222">
        <f>VLOOKUP(C111,'Active 1'!C$21:E$966,3,FALSE)</f>
        <v>2922.9808799331463</v>
      </c>
      <c r="F111" s="167" t="s">
        <v>263</v>
      </c>
      <c r="G111" s="16" t="str">
        <f t="shared" si="10"/>
        <v>45193.571</v>
      </c>
      <c r="H111" s="217">
        <f t="shared" si="11"/>
        <v>-19206</v>
      </c>
      <c r="I111" s="223" t="s">
        <v>521</v>
      </c>
      <c r="J111" s="224" t="s">
        <v>522</v>
      </c>
      <c r="K111" s="223">
        <v>-19206</v>
      </c>
      <c r="L111" s="223" t="s">
        <v>406</v>
      </c>
      <c r="M111" s="224" t="s">
        <v>304</v>
      </c>
      <c r="N111" s="224"/>
      <c r="O111" s="225" t="s">
        <v>403</v>
      </c>
      <c r="P111" s="225" t="s">
        <v>294</v>
      </c>
    </row>
    <row r="112" spans="1:16" ht="12.75" customHeight="1" thickBot="1">
      <c r="A112" s="217" t="str">
        <f t="shared" si="6"/>
        <v> GEOS 11 </v>
      </c>
      <c r="B112" s="167" t="str">
        <f t="shared" si="7"/>
        <v>II</v>
      </c>
      <c r="C112" s="217">
        <f t="shared" si="8"/>
        <v>45197.55</v>
      </c>
      <c r="D112" s="16" t="str">
        <f t="shared" si="9"/>
        <v>vis</v>
      </c>
      <c r="E112" s="222">
        <f>VLOOKUP(C112,'Active 1'!C$21:E$966,3,FALSE)</f>
        <v>2933.4398771941965</v>
      </c>
      <c r="F112" s="167" t="s">
        <v>263</v>
      </c>
      <c r="G112" s="16" t="str">
        <f t="shared" si="10"/>
        <v>45197.550</v>
      </c>
      <c r="H112" s="217">
        <f t="shared" si="11"/>
        <v>-19195.5</v>
      </c>
      <c r="I112" s="223" t="s">
        <v>523</v>
      </c>
      <c r="J112" s="224" t="s">
        <v>524</v>
      </c>
      <c r="K112" s="223">
        <v>-19195.5</v>
      </c>
      <c r="L112" s="223" t="s">
        <v>525</v>
      </c>
      <c r="M112" s="224" t="s">
        <v>304</v>
      </c>
      <c r="N112" s="224"/>
      <c r="O112" s="225" t="s">
        <v>450</v>
      </c>
      <c r="P112" s="225" t="s">
        <v>294</v>
      </c>
    </row>
    <row r="113" spans="1:16" ht="12.75" customHeight="1" thickBot="1">
      <c r="A113" s="217" t="str">
        <f t="shared" si="6"/>
        <v> GEOS 11 </v>
      </c>
      <c r="B113" s="167" t="str">
        <f t="shared" si="7"/>
        <v>II</v>
      </c>
      <c r="C113" s="217">
        <f t="shared" si="8"/>
        <v>45197.561000000002</v>
      </c>
      <c r="D113" s="16" t="str">
        <f t="shared" si="9"/>
        <v>vis</v>
      </c>
      <c r="E113" s="222">
        <f>VLOOKUP(C113,'Active 1'!C$21:E$966,3,FALSE)</f>
        <v>2933.4687912353766</v>
      </c>
      <c r="F113" s="167" t="s">
        <v>263</v>
      </c>
      <c r="G113" s="16" t="str">
        <f t="shared" si="10"/>
        <v>45197.561</v>
      </c>
      <c r="H113" s="217">
        <f t="shared" si="11"/>
        <v>-19195.5</v>
      </c>
      <c r="I113" s="223" t="s">
        <v>526</v>
      </c>
      <c r="J113" s="224" t="s">
        <v>527</v>
      </c>
      <c r="K113" s="223">
        <v>-19195.5</v>
      </c>
      <c r="L113" s="223" t="s">
        <v>475</v>
      </c>
      <c r="M113" s="224" t="s">
        <v>304</v>
      </c>
      <c r="N113" s="224"/>
      <c r="O113" s="225" t="s">
        <v>403</v>
      </c>
      <c r="P113" s="225" t="s">
        <v>294</v>
      </c>
    </row>
    <row r="114" spans="1:16" ht="12.75" customHeight="1" thickBot="1">
      <c r="A114" s="217" t="str">
        <f t="shared" si="6"/>
        <v> GEOS 11 </v>
      </c>
      <c r="B114" s="167" t="str">
        <f t="shared" si="7"/>
        <v>II</v>
      </c>
      <c r="C114" s="217">
        <f t="shared" si="8"/>
        <v>45199.455999999998</v>
      </c>
      <c r="D114" s="16" t="str">
        <f t="shared" si="9"/>
        <v>vis</v>
      </c>
      <c r="E114" s="222">
        <f>VLOOKUP(C114,'Active 1'!C$21:E$966,3,FALSE)</f>
        <v>2938.4498919666307</v>
      </c>
      <c r="F114" s="167" t="s">
        <v>263</v>
      </c>
      <c r="G114" s="16" t="str">
        <f t="shared" si="10"/>
        <v>45199.456</v>
      </c>
      <c r="H114" s="217">
        <f t="shared" si="11"/>
        <v>-19190.5</v>
      </c>
      <c r="I114" s="223" t="s">
        <v>528</v>
      </c>
      <c r="J114" s="224" t="s">
        <v>529</v>
      </c>
      <c r="K114" s="223">
        <v>-19190.5</v>
      </c>
      <c r="L114" s="223" t="s">
        <v>530</v>
      </c>
      <c r="M114" s="224" t="s">
        <v>304</v>
      </c>
      <c r="N114" s="224"/>
      <c r="O114" s="225" t="s">
        <v>403</v>
      </c>
      <c r="P114" s="225" t="s">
        <v>294</v>
      </c>
    </row>
    <row r="115" spans="1:16" ht="12.75" customHeight="1" thickBot="1">
      <c r="A115" s="217" t="str">
        <f t="shared" si="6"/>
        <v> GEOS 11 </v>
      </c>
      <c r="B115" s="167" t="str">
        <f t="shared" si="7"/>
        <v>II</v>
      </c>
      <c r="C115" s="217">
        <f t="shared" si="8"/>
        <v>45199.457000000002</v>
      </c>
      <c r="D115" s="16" t="str">
        <f t="shared" si="9"/>
        <v>vis</v>
      </c>
      <c r="E115" s="222">
        <f>VLOOKUP(C115,'Active 1'!C$21:E$966,3,FALSE)</f>
        <v>2938.4525205158393</v>
      </c>
      <c r="F115" s="167" t="s">
        <v>263</v>
      </c>
      <c r="G115" s="16" t="str">
        <f t="shared" si="10"/>
        <v>45199.457</v>
      </c>
      <c r="H115" s="217">
        <f t="shared" si="11"/>
        <v>-19190.5</v>
      </c>
      <c r="I115" s="223" t="s">
        <v>531</v>
      </c>
      <c r="J115" s="224" t="s">
        <v>532</v>
      </c>
      <c r="K115" s="223">
        <v>-19190.5</v>
      </c>
      <c r="L115" s="223" t="s">
        <v>442</v>
      </c>
      <c r="M115" s="224" t="s">
        <v>304</v>
      </c>
      <c r="N115" s="224"/>
      <c r="O115" s="225" t="s">
        <v>450</v>
      </c>
      <c r="P115" s="225" t="s">
        <v>294</v>
      </c>
    </row>
    <row r="116" spans="1:16" ht="12.75" customHeight="1" thickBot="1">
      <c r="A116" s="217" t="str">
        <f t="shared" si="6"/>
        <v> GEOS 11 </v>
      </c>
      <c r="B116" s="167" t="str">
        <f t="shared" si="7"/>
        <v>II</v>
      </c>
      <c r="C116" s="217">
        <f t="shared" si="8"/>
        <v>45202.504000000001</v>
      </c>
      <c r="D116" s="16" t="str">
        <f t="shared" si="9"/>
        <v>vis</v>
      </c>
      <c r="E116" s="222">
        <f>VLOOKUP(C116,'Active 1'!C$21:E$966,3,FALSE)</f>
        <v>2946.461709923834</v>
      </c>
      <c r="F116" s="167" t="s">
        <v>263</v>
      </c>
      <c r="G116" s="16" t="str">
        <f t="shared" si="10"/>
        <v>45202.504</v>
      </c>
      <c r="H116" s="217">
        <f t="shared" si="11"/>
        <v>-19182.5</v>
      </c>
      <c r="I116" s="223" t="s">
        <v>533</v>
      </c>
      <c r="J116" s="224" t="s">
        <v>534</v>
      </c>
      <c r="K116" s="223">
        <v>-19182.5</v>
      </c>
      <c r="L116" s="223" t="s">
        <v>535</v>
      </c>
      <c r="M116" s="224" t="s">
        <v>304</v>
      </c>
      <c r="N116" s="224"/>
      <c r="O116" s="225" t="s">
        <v>403</v>
      </c>
      <c r="P116" s="225" t="s">
        <v>294</v>
      </c>
    </row>
    <row r="117" spans="1:16" ht="12.75" customHeight="1" thickBot="1">
      <c r="A117" s="217" t="str">
        <f t="shared" si="6"/>
        <v> GEOS 11 </v>
      </c>
      <c r="B117" s="167" t="str">
        <f t="shared" si="7"/>
        <v>II</v>
      </c>
      <c r="C117" s="217">
        <f t="shared" si="8"/>
        <v>45210.5</v>
      </c>
      <c r="D117" s="16" t="str">
        <f t="shared" si="9"/>
        <v>vis</v>
      </c>
      <c r="E117" s="222">
        <f>VLOOKUP(C117,'Active 1'!C$21:E$966,3,FALSE)</f>
        <v>2967.4795893154806</v>
      </c>
      <c r="F117" s="167" t="s">
        <v>263</v>
      </c>
      <c r="G117" s="16" t="str">
        <f t="shared" si="10"/>
        <v>45210.500</v>
      </c>
      <c r="H117" s="217">
        <f t="shared" si="11"/>
        <v>-19161.5</v>
      </c>
      <c r="I117" s="223" t="s">
        <v>536</v>
      </c>
      <c r="J117" s="224" t="s">
        <v>537</v>
      </c>
      <c r="K117" s="223">
        <v>-19161.5</v>
      </c>
      <c r="L117" s="223" t="s">
        <v>437</v>
      </c>
      <c r="M117" s="224" t="s">
        <v>304</v>
      </c>
      <c r="N117" s="224"/>
      <c r="O117" s="225" t="s">
        <v>308</v>
      </c>
      <c r="P117" s="225" t="s">
        <v>294</v>
      </c>
    </row>
    <row r="118" spans="1:16" ht="12.75" customHeight="1" thickBot="1">
      <c r="A118" s="217" t="str">
        <f t="shared" si="6"/>
        <v> GEOS 11 </v>
      </c>
      <c r="B118" s="167" t="str">
        <f t="shared" si="7"/>
        <v>I</v>
      </c>
      <c r="C118" s="217">
        <f t="shared" si="8"/>
        <v>45267.381000000001</v>
      </c>
      <c r="D118" s="16" t="str">
        <f t="shared" si="9"/>
        <v>vis</v>
      </c>
      <c r="E118" s="222">
        <f>VLOOKUP(C118,'Active 1'!C$21:E$966,3,FALSE)</f>
        <v>3116.9940962785104</v>
      </c>
      <c r="F118" s="167" t="s">
        <v>263</v>
      </c>
      <c r="G118" s="16" t="str">
        <f t="shared" si="10"/>
        <v>45267.381</v>
      </c>
      <c r="H118" s="217">
        <f t="shared" si="11"/>
        <v>-19012</v>
      </c>
      <c r="I118" s="223" t="s">
        <v>538</v>
      </c>
      <c r="J118" s="224" t="s">
        <v>539</v>
      </c>
      <c r="K118" s="223">
        <v>-19012</v>
      </c>
      <c r="L118" s="223" t="s">
        <v>322</v>
      </c>
      <c r="M118" s="224" t="s">
        <v>304</v>
      </c>
      <c r="N118" s="224"/>
      <c r="O118" s="225" t="s">
        <v>308</v>
      </c>
      <c r="P118" s="225" t="s">
        <v>294</v>
      </c>
    </row>
    <row r="119" spans="1:16" ht="12.75" customHeight="1" thickBot="1">
      <c r="A119" s="217" t="str">
        <f t="shared" si="6"/>
        <v> GEOS 11 </v>
      </c>
      <c r="B119" s="167" t="str">
        <f t="shared" si="7"/>
        <v>I</v>
      </c>
      <c r="C119" s="217">
        <f t="shared" si="8"/>
        <v>45280.298000000003</v>
      </c>
      <c r="D119" s="16" t="str">
        <f t="shared" si="9"/>
        <v>vis</v>
      </c>
      <c r="E119" s="222">
        <f>VLOOKUP(C119,'Active 1'!C$21:E$966,3,FALSE)</f>
        <v>3150.9470662762533</v>
      </c>
      <c r="F119" s="167" t="s">
        <v>263</v>
      </c>
      <c r="G119" s="16" t="str">
        <f t="shared" si="10"/>
        <v>45280.298</v>
      </c>
      <c r="H119" s="217">
        <f t="shared" si="11"/>
        <v>-18978</v>
      </c>
      <c r="I119" s="223" t="s">
        <v>540</v>
      </c>
      <c r="J119" s="224" t="s">
        <v>541</v>
      </c>
      <c r="K119" s="223">
        <v>-18978</v>
      </c>
      <c r="L119" s="223" t="s">
        <v>542</v>
      </c>
      <c r="M119" s="224" t="s">
        <v>304</v>
      </c>
      <c r="N119" s="224"/>
      <c r="O119" s="225" t="s">
        <v>403</v>
      </c>
      <c r="P119" s="225" t="s">
        <v>294</v>
      </c>
    </row>
    <row r="120" spans="1:16" ht="12.75" customHeight="1" thickBot="1">
      <c r="A120" s="217" t="str">
        <f t="shared" si="6"/>
        <v> GEOS 11 </v>
      </c>
      <c r="B120" s="167" t="str">
        <f t="shared" si="7"/>
        <v>I</v>
      </c>
      <c r="C120" s="217">
        <f t="shared" si="8"/>
        <v>45294.39</v>
      </c>
      <c r="D120" s="16" t="str">
        <f t="shared" si="9"/>
        <v>vis</v>
      </c>
      <c r="E120" s="222">
        <f>VLOOKUP(C120,'Active 1'!C$21:E$966,3,FALSE)</f>
        <v>3187.9885815822872</v>
      </c>
      <c r="F120" s="167" t="s">
        <v>263</v>
      </c>
      <c r="G120" s="16" t="str">
        <f t="shared" si="10"/>
        <v>45294.390</v>
      </c>
      <c r="H120" s="217">
        <f t="shared" si="11"/>
        <v>-18941</v>
      </c>
      <c r="I120" s="223" t="s">
        <v>543</v>
      </c>
      <c r="J120" s="224" t="s">
        <v>544</v>
      </c>
      <c r="K120" s="223">
        <v>-18941</v>
      </c>
      <c r="L120" s="223" t="s">
        <v>332</v>
      </c>
      <c r="M120" s="224" t="s">
        <v>304</v>
      </c>
      <c r="N120" s="224"/>
      <c r="O120" s="225" t="s">
        <v>308</v>
      </c>
      <c r="P120" s="225" t="s">
        <v>294</v>
      </c>
    </row>
    <row r="121" spans="1:16" ht="12.75" customHeight="1" thickBot="1">
      <c r="A121" s="217" t="str">
        <f t="shared" si="6"/>
        <v> GEOS 11 </v>
      </c>
      <c r="B121" s="167" t="str">
        <f t="shared" si="7"/>
        <v>II</v>
      </c>
      <c r="C121" s="217">
        <f t="shared" si="8"/>
        <v>45343.273999999998</v>
      </c>
      <c r="D121" s="16" t="str">
        <f t="shared" si="9"/>
        <v>vis</v>
      </c>
      <c r="E121" s="222">
        <f>VLOOKUP(C121,'Active 1'!C$21:E$966,3,FALSE)</f>
        <v>3316.4825806044623</v>
      </c>
      <c r="F121" s="167" t="s">
        <v>263</v>
      </c>
      <c r="G121" s="16" t="str">
        <f t="shared" si="10"/>
        <v>45343.274</v>
      </c>
      <c r="H121" s="217">
        <f t="shared" si="11"/>
        <v>-18812.5</v>
      </c>
      <c r="I121" s="223" t="s">
        <v>545</v>
      </c>
      <c r="J121" s="224" t="s">
        <v>546</v>
      </c>
      <c r="K121" s="223">
        <v>-18812.5</v>
      </c>
      <c r="L121" s="223" t="s">
        <v>437</v>
      </c>
      <c r="M121" s="224" t="s">
        <v>304</v>
      </c>
      <c r="N121" s="224"/>
      <c r="O121" s="225" t="s">
        <v>308</v>
      </c>
      <c r="P121" s="225" t="s">
        <v>294</v>
      </c>
    </row>
    <row r="122" spans="1:16" ht="12.75" customHeight="1" thickBot="1">
      <c r="A122" s="217" t="str">
        <f t="shared" si="6"/>
        <v> GEOS 11 </v>
      </c>
      <c r="B122" s="167" t="str">
        <f t="shared" si="7"/>
        <v>I</v>
      </c>
      <c r="C122" s="217">
        <f t="shared" si="8"/>
        <v>45369.330999999998</v>
      </c>
      <c r="D122" s="16" t="str">
        <f t="shared" si="9"/>
        <v>vis</v>
      </c>
      <c r="E122" s="222">
        <f>VLOOKUP(C122,'Active 1'!C$21:E$966,3,FALSE)</f>
        <v>3384.9746870712206</v>
      </c>
      <c r="F122" s="167" t="s">
        <v>263</v>
      </c>
      <c r="G122" s="16" t="str">
        <f t="shared" si="10"/>
        <v>45369.331</v>
      </c>
      <c r="H122" s="217">
        <f t="shared" si="11"/>
        <v>-18744</v>
      </c>
      <c r="I122" s="223" t="s">
        <v>547</v>
      </c>
      <c r="J122" s="224" t="s">
        <v>548</v>
      </c>
      <c r="K122" s="223">
        <v>-18744</v>
      </c>
      <c r="L122" s="223" t="s">
        <v>475</v>
      </c>
      <c r="M122" s="224" t="s">
        <v>304</v>
      </c>
      <c r="N122" s="224"/>
      <c r="O122" s="225" t="s">
        <v>549</v>
      </c>
      <c r="P122" s="225" t="s">
        <v>294</v>
      </c>
    </row>
    <row r="123" spans="1:16" ht="12.75" customHeight="1" thickBot="1">
      <c r="A123" s="217" t="str">
        <f t="shared" si="6"/>
        <v> BBS 73 </v>
      </c>
      <c r="B123" s="167" t="str">
        <f t="shared" si="7"/>
        <v>II</v>
      </c>
      <c r="C123" s="217">
        <f t="shared" si="8"/>
        <v>45915.434999999998</v>
      </c>
      <c r="D123" s="16" t="str">
        <f t="shared" si="9"/>
        <v>vis</v>
      </c>
      <c r="E123" s="222">
        <f>VLOOKUP(C123,'Active 1'!C$21:E$966,3,FALSE)</f>
        <v>4820.4359185990897</v>
      </c>
      <c r="F123" s="167" t="s">
        <v>263</v>
      </c>
      <c r="G123" s="16" t="str">
        <f t="shared" si="10"/>
        <v>45915.435</v>
      </c>
      <c r="H123" s="217">
        <f t="shared" si="11"/>
        <v>-17308.5</v>
      </c>
      <c r="I123" s="223" t="s">
        <v>550</v>
      </c>
      <c r="J123" s="224" t="s">
        <v>551</v>
      </c>
      <c r="K123" s="223">
        <v>-17308.5</v>
      </c>
      <c r="L123" s="223" t="s">
        <v>552</v>
      </c>
      <c r="M123" s="224" t="s">
        <v>304</v>
      </c>
      <c r="N123" s="224"/>
      <c r="O123" s="225" t="s">
        <v>553</v>
      </c>
      <c r="P123" s="225" t="s">
        <v>554</v>
      </c>
    </row>
    <row r="124" spans="1:16" ht="12.75" customHeight="1" thickBot="1">
      <c r="A124" s="217" t="str">
        <f t="shared" si="6"/>
        <v> VSSC 63.21 </v>
      </c>
      <c r="B124" s="167" t="str">
        <f t="shared" si="7"/>
        <v>II</v>
      </c>
      <c r="C124" s="217">
        <f t="shared" si="8"/>
        <v>46380.334000000003</v>
      </c>
      <c r="D124" s="16" t="str">
        <f t="shared" si="9"/>
        <v>vis</v>
      </c>
      <c r="E124" s="222">
        <f>VLOOKUP(C124,'Active 1'!C$21:E$966,3,FALSE)</f>
        <v>6042.4458124582861</v>
      </c>
      <c r="F124" s="167" t="s">
        <v>263</v>
      </c>
      <c r="G124" s="16" t="str">
        <f t="shared" si="10"/>
        <v>46380.334</v>
      </c>
      <c r="H124" s="217">
        <f t="shared" si="11"/>
        <v>-16086.5</v>
      </c>
      <c r="I124" s="223" t="s">
        <v>555</v>
      </c>
      <c r="J124" s="224" t="s">
        <v>556</v>
      </c>
      <c r="K124" s="223">
        <v>-16086.5</v>
      </c>
      <c r="L124" s="223" t="s">
        <v>557</v>
      </c>
      <c r="M124" s="224" t="s">
        <v>304</v>
      </c>
      <c r="N124" s="224"/>
      <c r="O124" s="225" t="s">
        <v>558</v>
      </c>
      <c r="P124" s="225" t="s">
        <v>559</v>
      </c>
    </row>
    <row r="125" spans="1:16" ht="12.75" customHeight="1" thickBot="1">
      <c r="A125" s="217" t="str">
        <f t="shared" si="6"/>
        <v> VSSC 63.21 </v>
      </c>
      <c r="B125" s="167" t="str">
        <f t="shared" si="7"/>
        <v>II</v>
      </c>
      <c r="C125" s="217">
        <f t="shared" si="8"/>
        <v>46383.374000000003</v>
      </c>
      <c r="D125" s="16" t="str">
        <f t="shared" si="9"/>
        <v>vis</v>
      </c>
      <c r="E125" s="222">
        <f>VLOOKUP(C125,'Active 1'!C$21:E$966,3,FALSE)</f>
        <v>6050.4366020218959</v>
      </c>
      <c r="F125" s="167" t="s">
        <v>263</v>
      </c>
      <c r="G125" s="16" t="str">
        <f t="shared" si="10"/>
        <v>46383.374</v>
      </c>
      <c r="H125" s="217">
        <f t="shared" si="11"/>
        <v>-16078.5</v>
      </c>
      <c r="I125" s="223" t="s">
        <v>560</v>
      </c>
      <c r="J125" s="224" t="s">
        <v>561</v>
      </c>
      <c r="K125" s="223">
        <v>-16078.5</v>
      </c>
      <c r="L125" s="223" t="s">
        <v>562</v>
      </c>
      <c r="M125" s="224" t="s">
        <v>304</v>
      </c>
      <c r="N125" s="224"/>
      <c r="O125" s="225" t="s">
        <v>558</v>
      </c>
      <c r="P125" s="225" t="s">
        <v>559</v>
      </c>
    </row>
    <row r="126" spans="1:16" ht="12.75" customHeight="1" thickBot="1">
      <c r="A126" s="217" t="str">
        <f t="shared" si="6"/>
        <v> VSSC 63.21 </v>
      </c>
      <c r="B126" s="167" t="str">
        <f t="shared" si="7"/>
        <v>I</v>
      </c>
      <c r="C126" s="217">
        <f t="shared" si="8"/>
        <v>46387.377</v>
      </c>
      <c r="D126" s="16" t="str">
        <f t="shared" si="9"/>
        <v>vis</v>
      </c>
      <c r="E126" s="222">
        <f>VLOOKUP(C126,'Active 1'!C$21:E$966,3,FALSE)</f>
        <v>6060.9586844637051</v>
      </c>
      <c r="F126" s="167" t="s">
        <v>263</v>
      </c>
      <c r="G126" s="16" t="str">
        <f t="shared" si="10"/>
        <v>46387.377</v>
      </c>
      <c r="H126" s="217">
        <f t="shared" si="11"/>
        <v>-16068</v>
      </c>
      <c r="I126" s="223" t="s">
        <v>563</v>
      </c>
      <c r="J126" s="224" t="s">
        <v>564</v>
      </c>
      <c r="K126" s="223">
        <v>-16068</v>
      </c>
      <c r="L126" s="223" t="s">
        <v>565</v>
      </c>
      <c r="M126" s="224" t="s">
        <v>304</v>
      </c>
      <c r="N126" s="224"/>
      <c r="O126" s="225" t="s">
        <v>558</v>
      </c>
      <c r="P126" s="225" t="s">
        <v>559</v>
      </c>
    </row>
    <row r="127" spans="1:16" ht="12.75" customHeight="1" thickBot="1">
      <c r="A127" s="217" t="str">
        <f t="shared" si="6"/>
        <v> BBS 80 </v>
      </c>
      <c r="B127" s="167" t="str">
        <f t="shared" si="7"/>
        <v>I</v>
      </c>
      <c r="C127" s="217">
        <f t="shared" si="8"/>
        <v>46612.534</v>
      </c>
      <c r="D127" s="16" t="str">
        <f t="shared" si="9"/>
        <v>vis</v>
      </c>
      <c r="E127" s="222">
        <f>VLOOKUP(C127,'Active 1'!C$21:E$966,3,FALSE)</f>
        <v>6652.7949363628304</v>
      </c>
      <c r="F127" s="167" t="s">
        <v>263</v>
      </c>
      <c r="G127" s="16" t="str">
        <f t="shared" si="10"/>
        <v>46612.534</v>
      </c>
      <c r="H127" s="217">
        <f t="shared" si="11"/>
        <v>-15476</v>
      </c>
      <c r="I127" s="223" t="s">
        <v>566</v>
      </c>
      <c r="J127" s="224" t="s">
        <v>567</v>
      </c>
      <c r="K127" s="223">
        <v>-15476</v>
      </c>
      <c r="L127" s="223" t="s">
        <v>568</v>
      </c>
      <c r="M127" s="224" t="s">
        <v>304</v>
      </c>
      <c r="N127" s="224"/>
      <c r="O127" s="225" t="s">
        <v>549</v>
      </c>
      <c r="P127" s="225" t="s">
        <v>569</v>
      </c>
    </row>
    <row r="128" spans="1:16" ht="12.75" customHeight="1" thickBot="1">
      <c r="A128" s="217" t="str">
        <f t="shared" si="6"/>
        <v> BBS 82 </v>
      </c>
      <c r="B128" s="167" t="str">
        <f t="shared" si="7"/>
        <v>I</v>
      </c>
      <c r="C128" s="217">
        <f t="shared" si="8"/>
        <v>46705.409</v>
      </c>
      <c r="D128" s="16" t="str">
        <f t="shared" si="9"/>
        <v>vis</v>
      </c>
      <c r="E128" s="222">
        <f>VLOOKUP(C128,'Active 1'!C$21:E$966,3,FALSE)</f>
        <v>6896.9214431786586</v>
      </c>
      <c r="F128" s="167" t="s">
        <v>263</v>
      </c>
      <c r="G128" s="16" t="str">
        <f t="shared" si="10"/>
        <v>46705.409</v>
      </c>
      <c r="H128" s="217">
        <f t="shared" si="11"/>
        <v>-15232</v>
      </c>
      <c r="I128" s="223" t="s">
        <v>570</v>
      </c>
      <c r="J128" s="224" t="s">
        <v>571</v>
      </c>
      <c r="K128" s="223">
        <v>-15232</v>
      </c>
      <c r="L128" s="223" t="s">
        <v>572</v>
      </c>
      <c r="M128" s="224" t="s">
        <v>304</v>
      </c>
      <c r="N128" s="224"/>
      <c r="O128" s="225" t="s">
        <v>549</v>
      </c>
      <c r="P128" s="225" t="s">
        <v>573</v>
      </c>
    </row>
    <row r="129" spans="1:16" ht="12.75" customHeight="1" thickBot="1">
      <c r="A129" s="217" t="str">
        <f t="shared" si="6"/>
        <v> BBS 82 </v>
      </c>
      <c r="B129" s="167" t="str">
        <f t="shared" si="7"/>
        <v>II</v>
      </c>
      <c r="C129" s="217">
        <f t="shared" si="8"/>
        <v>46727.307000000001</v>
      </c>
      <c r="D129" s="16" t="str">
        <f t="shared" si="9"/>
        <v>vis</v>
      </c>
      <c r="E129" s="222">
        <f>VLOOKUP(C129,'Active 1'!C$21:E$966,3,FALSE)</f>
        <v>6954.481413528626</v>
      </c>
      <c r="F129" s="167" t="s">
        <v>263</v>
      </c>
      <c r="G129" s="16" t="str">
        <f t="shared" si="10"/>
        <v>46727.307</v>
      </c>
      <c r="H129" s="217">
        <f t="shared" si="11"/>
        <v>-15174.5</v>
      </c>
      <c r="I129" s="223" t="s">
        <v>574</v>
      </c>
      <c r="J129" s="224" t="s">
        <v>575</v>
      </c>
      <c r="K129" s="223">
        <v>-15174.5</v>
      </c>
      <c r="L129" s="223" t="s">
        <v>455</v>
      </c>
      <c r="M129" s="224" t="s">
        <v>304</v>
      </c>
      <c r="N129" s="224"/>
      <c r="O129" s="225" t="s">
        <v>549</v>
      </c>
      <c r="P129" s="225" t="s">
        <v>573</v>
      </c>
    </row>
    <row r="130" spans="1:16" ht="12.75" customHeight="1" thickBot="1">
      <c r="A130" s="217" t="str">
        <f t="shared" si="6"/>
        <v> BBS 90 </v>
      </c>
      <c r="B130" s="167" t="str">
        <f t="shared" si="7"/>
        <v>I</v>
      </c>
      <c r="C130" s="217">
        <f t="shared" si="8"/>
        <v>47387.553</v>
      </c>
      <c r="D130" s="16" t="str">
        <f t="shared" si="9"/>
        <v>vis</v>
      </c>
      <c r="E130" s="222">
        <f>VLOOKUP(C130,'Active 1'!C$21:E$966,3,FALSE)</f>
        <v>8689.9705076779992</v>
      </c>
      <c r="F130" s="167" t="s">
        <v>263</v>
      </c>
      <c r="G130" s="16" t="str">
        <f t="shared" si="10"/>
        <v>47387.553</v>
      </c>
      <c r="H130" s="217">
        <f t="shared" si="11"/>
        <v>-13439</v>
      </c>
      <c r="I130" s="223" t="s">
        <v>576</v>
      </c>
      <c r="J130" s="224" t="s">
        <v>577</v>
      </c>
      <c r="K130" s="223">
        <v>-13439</v>
      </c>
      <c r="L130" s="223" t="s">
        <v>578</v>
      </c>
      <c r="M130" s="224" t="s">
        <v>304</v>
      </c>
      <c r="N130" s="224"/>
      <c r="O130" s="225" t="s">
        <v>326</v>
      </c>
      <c r="P130" s="225" t="s">
        <v>579</v>
      </c>
    </row>
    <row r="131" spans="1:16" ht="12.75" customHeight="1" thickBot="1">
      <c r="A131" s="217" t="str">
        <f t="shared" si="6"/>
        <v> BBS 90 </v>
      </c>
      <c r="B131" s="167" t="str">
        <f t="shared" si="7"/>
        <v>II</v>
      </c>
      <c r="C131" s="217">
        <f t="shared" si="8"/>
        <v>47388.487999999998</v>
      </c>
      <c r="D131" s="16" t="str">
        <f t="shared" si="9"/>
        <v>vis</v>
      </c>
      <c r="E131" s="222">
        <f>VLOOKUP(C131,'Active 1'!C$21:E$966,3,FALSE)</f>
        <v>8692.4282011786418</v>
      </c>
      <c r="F131" s="167" t="s">
        <v>263</v>
      </c>
      <c r="G131" s="16" t="str">
        <f t="shared" si="10"/>
        <v>47388.488</v>
      </c>
      <c r="H131" s="217">
        <f t="shared" si="11"/>
        <v>-13436.5</v>
      </c>
      <c r="I131" s="223" t="s">
        <v>580</v>
      </c>
      <c r="J131" s="224" t="s">
        <v>581</v>
      </c>
      <c r="K131" s="223">
        <v>-13436.5</v>
      </c>
      <c r="L131" s="223" t="s">
        <v>582</v>
      </c>
      <c r="M131" s="224" t="s">
        <v>304</v>
      </c>
      <c r="N131" s="224"/>
      <c r="O131" s="225" t="s">
        <v>326</v>
      </c>
      <c r="P131" s="225" t="s">
        <v>579</v>
      </c>
    </row>
    <row r="132" spans="1:16" ht="12.75" customHeight="1" thickBot="1">
      <c r="A132" s="217" t="str">
        <f t="shared" si="6"/>
        <v> BBS 90 </v>
      </c>
      <c r="B132" s="167" t="str">
        <f t="shared" si="7"/>
        <v>II</v>
      </c>
      <c r="C132" s="217">
        <f t="shared" si="8"/>
        <v>47452.39</v>
      </c>
      <c r="D132" s="16" t="str">
        <f t="shared" si="9"/>
        <v>vis</v>
      </c>
      <c r="E132" s="222">
        <f>VLOOKUP(C132,'Active 1'!C$21:E$966,3,FALSE)</f>
        <v>8860.3977520647313</v>
      </c>
      <c r="F132" s="167" t="s">
        <v>263</v>
      </c>
      <c r="G132" s="16" t="str">
        <f t="shared" si="10"/>
        <v>47452.390</v>
      </c>
      <c r="H132" s="217">
        <f t="shared" si="11"/>
        <v>-13268.5</v>
      </c>
      <c r="I132" s="223" t="s">
        <v>583</v>
      </c>
      <c r="J132" s="224" t="s">
        <v>584</v>
      </c>
      <c r="K132" s="223">
        <v>-13268.5</v>
      </c>
      <c r="L132" s="223" t="s">
        <v>585</v>
      </c>
      <c r="M132" s="224" t="s">
        <v>304</v>
      </c>
      <c r="N132" s="224"/>
      <c r="O132" s="225" t="s">
        <v>586</v>
      </c>
      <c r="P132" s="225" t="s">
        <v>579</v>
      </c>
    </row>
    <row r="133" spans="1:16" ht="12.75" customHeight="1" thickBot="1">
      <c r="A133" s="217" t="str">
        <f t="shared" si="6"/>
        <v> BBS 90 </v>
      </c>
      <c r="B133" s="167" t="str">
        <f t="shared" si="7"/>
        <v>II</v>
      </c>
      <c r="C133" s="217">
        <f t="shared" si="8"/>
        <v>47468.381999999998</v>
      </c>
      <c r="D133" s="16" t="str">
        <f t="shared" si="9"/>
        <v>vis</v>
      </c>
      <c r="E133" s="222">
        <f>VLOOKUP(C133,'Active 1'!C$21:E$966,3,FALSE)</f>
        <v>8902.4335108480245</v>
      </c>
      <c r="F133" s="167" t="s">
        <v>263</v>
      </c>
      <c r="G133" s="16" t="str">
        <f t="shared" si="10"/>
        <v>47468.382</v>
      </c>
      <c r="H133" s="217">
        <f t="shared" si="11"/>
        <v>-13226.5</v>
      </c>
      <c r="I133" s="223" t="s">
        <v>587</v>
      </c>
      <c r="J133" s="224" t="s">
        <v>588</v>
      </c>
      <c r="K133" s="223">
        <v>-13226.5</v>
      </c>
      <c r="L133" s="223" t="s">
        <v>589</v>
      </c>
      <c r="M133" s="224" t="s">
        <v>304</v>
      </c>
      <c r="N133" s="224"/>
      <c r="O133" s="225" t="s">
        <v>586</v>
      </c>
      <c r="P133" s="225" t="s">
        <v>579</v>
      </c>
    </row>
    <row r="134" spans="1:16" ht="12.75" customHeight="1" thickBot="1">
      <c r="A134" s="217" t="str">
        <f t="shared" si="6"/>
        <v> BBS 90 </v>
      </c>
      <c r="B134" s="167" t="str">
        <f t="shared" si="7"/>
        <v>I</v>
      </c>
      <c r="C134" s="217">
        <f t="shared" si="8"/>
        <v>47472.379000000001</v>
      </c>
      <c r="D134" s="16" t="str">
        <f t="shared" si="9"/>
        <v>vis</v>
      </c>
      <c r="E134" s="222">
        <f>VLOOKUP(C134,'Active 1'!C$21:E$966,3,FALSE)</f>
        <v>8912.9398219946579</v>
      </c>
      <c r="F134" s="167" t="s">
        <v>263</v>
      </c>
      <c r="G134" s="16" t="str">
        <f t="shared" si="10"/>
        <v>47472.379</v>
      </c>
      <c r="H134" s="217">
        <f t="shared" si="11"/>
        <v>-13216</v>
      </c>
      <c r="I134" s="223" t="s">
        <v>590</v>
      </c>
      <c r="J134" s="224" t="s">
        <v>591</v>
      </c>
      <c r="K134" s="223">
        <v>-13216</v>
      </c>
      <c r="L134" s="223" t="s">
        <v>592</v>
      </c>
      <c r="M134" s="224" t="s">
        <v>304</v>
      </c>
      <c r="N134" s="224"/>
      <c r="O134" s="225" t="s">
        <v>586</v>
      </c>
      <c r="P134" s="225" t="s">
        <v>579</v>
      </c>
    </row>
    <row r="135" spans="1:16" ht="12.75" customHeight="1" thickBot="1">
      <c r="A135" s="217" t="str">
        <f t="shared" si="6"/>
        <v> BBS 90 </v>
      </c>
      <c r="B135" s="167" t="str">
        <f t="shared" si="7"/>
        <v>I</v>
      </c>
      <c r="C135" s="217">
        <f t="shared" si="8"/>
        <v>47480.364999999998</v>
      </c>
      <c r="D135" s="16" t="str">
        <f t="shared" si="9"/>
        <v>vis</v>
      </c>
      <c r="E135" s="222">
        <f>VLOOKUP(C135,'Active 1'!C$21:E$966,3,FALSE)</f>
        <v>8933.9314158943125</v>
      </c>
      <c r="F135" s="167" t="s">
        <v>263</v>
      </c>
      <c r="G135" s="16" t="str">
        <f t="shared" si="10"/>
        <v>47480.365</v>
      </c>
      <c r="H135" s="217">
        <f t="shared" si="11"/>
        <v>-13195</v>
      </c>
      <c r="I135" s="223" t="s">
        <v>593</v>
      </c>
      <c r="J135" s="224" t="s">
        <v>594</v>
      </c>
      <c r="K135" s="223">
        <v>-13195</v>
      </c>
      <c r="L135" s="223" t="s">
        <v>582</v>
      </c>
      <c r="M135" s="224" t="s">
        <v>304</v>
      </c>
      <c r="N135" s="224"/>
      <c r="O135" s="225" t="s">
        <v>586</v>
      </c>
      <c r="P135" s="225" t="s">
        <v>579</v>
      </c>
    </row>
    <row r="136" spans="1:16" ht="12.75" customHeight="1" thickBot="1">
      <c r="A136" s="217" t="str">
        <f t="shared" si="6"/>
        <v> BBS 90 </v>
      </c>
      <c r="B136" s="167" t="str">
        <f t="shared" si="7"/>
        <v>I</v>
      </c>
      <c r="C136" s="217">
        <f t="shared" si="8"/>
        <v>47525.300999999999</v>
      </c>
      <c r="D136" s="16" t="str">
        <f t="shared" si="9"/>
        <v>vis</v>
      </c>
      <c r="E136" s="222">
        <f>VLOOKUP(C136,'Active 1'!C$21:E$966,3,FALSE)</f>
        <v>9052.0479026806006</v>
      </c>
      <c r="F136" s="167" t="s">
        <v>263</v>
      </c>
      <c r="G136" s="16" t="str">
        <f t="shared" si="10"/>
        <v>47525.301</v>
      </c>
      <c r="H136" s="217">
        <f t="shared" si="11"/>
        <v>-13077</v>
      </c>
      <c r="I136" s="223" t="s">
        <v>595</v>
      </c>
      <c r="J136" s="224" t="s">
        <v>596</v>
      </c>
      <c r="K136" s="223">
        <v>-13077</v>
      </c>
      <c r="L136" s="223" t="s">
        <v>385</v>
      </c>
      <c r="M136" s="224" t="s">
        <v>304</v>
      </c>
      <c r="N136" s="224"/>
      <c r="O136" s="225" t="s">
        <v>586</v>
      </c>
      <c r="P136" s="225" t="s">
        <v>579</v>
      </c>
    </row>
    <row r="137" spans="1:16" ht="12.75" customHeight="1" thickBot="1">
      <c r="A137" s="217" t="str">
        <f t="shared" si="6"/>
        <v> BBS 90 </v>
      </c>
      <c r="B137" s="167" t="str">
        <f t="shared" si="7"/>
        <v>II</v>
      </c>
      <c r="C137" s="217">
        <f t="shared" si="8"/>
        <v>47526.235000000001</v>
      </c>
      <c r="D137" s="16" t="str">
        <f t="shared" si="9"/>
        <v>vis</v>
      </c>
      <c r="E137" s="222">
        <f>VLOOKUP(C137,'Active 1'!C$21:E$966,3,FALSE)</f>
        <v>9054.5029676320537</v>
      </c>
      <c r="F137" s="167" t="s">
        <v>263</v>
      </c>
      <c r="G137" s="16" t="str">
        <f t="shared" si="10"/>
        <v>47526.235</v>
      </c>
      <c r="H137" s="217">
        <f t="shared" si="11"/>
        <v>-13074.5</v>
      </c>
      <c r="I137" s="223" t="s">
        <v>597</v>
      </c>
      <c r="J137" s="224" t="s">
        <v>598</v>
      </c>
      <c r="K137" s="223">
        <v>-13074.5</v>
      </c>
      <c r="L137" s="223" t="s">
        <v>599</v>
      </c>
      <c r="M137" s="224" t="s">
        <v>304</v>
      </c>
      <c r="N137" s="224"/>
      <c r="O137" s="225" t="s">
        <v>586</v>
      </c>
      <c r="P137" s="225" t="s">
        <v>579</v>
      </c>
    </row>
    <row r="138" spans="1:16" ht="12.75" customHeight="1" thickBot="1">
      <c r="A138" s="217" t="str">
        <f t="shared" si="6"/>
        <v> BBS 91 </v>
      </c>
      <c r="B138" s="167" t="str">
        <f t="shared" si="7"/>
        <v>II</v>
      </c>
      <c r="C138" s="217">
        <f t="shared" si="8"/>
        <v>47529.264000000003</v>
      </c>
      <c r="D138" s="16" t="str">
        <f t="shared" si="9"/>
        <v>vis</v>
      </c>
      <c r="E138" s="222">
        <f>VLOOKUP(C138,'Active 1'!C$21:E$966,3,FALSE)</f>
        <v>9062.4648431544847</v>
      </c>
      <c r="F138" s="167" t="s">
        <v>263</v>
      </c>
      <c r="G138" s="16" t="str">
        <f t="shared" si="10"/>
        <v>47529.264</v>
      </c>
      <c r="H138" s="217">
        <f t="shared" si="11"/>
        <v>-13066.5</v>
      </c>
      <c r="I138" s="223" t="s">
        <v>600</v>
      </c>
      <c r="J138" s="224" t="s">
        <v>601</v>
      </c>
      <c r="K138" s="223">
        <v>-13066.5</v>
      </c>
      <c r="L138" s="223" t="s">
        <v>602</v>
      </c>
      <c r="M138" s="224" t="s">
        <v>304</v>
      </c>
      <c r="N138" s="224"/>
      <c r="O138" s="225" t="s">
        <v>586</v>
      </c>
      <c r="P138" s="225" t="s">
        <v>603</v>
      </c>
    </row>
    <row r="139" spans="1:16" ht="12.75" customHeight="1" thickBot="1">
      <c r="A139" s="217" t="str">
        <f t="shared" ref="A139:A202" si="12">P139</f>
        <v> BBS 91 </v>
      </c>
      <c r="B139" s="167" t="str">
        <f t="shared" ref="B139:B202" si="13">IF(H139=INT(H139),"I","II")</f>
        <v>II</v>
      </c>
      <c r="C139" s="217">
        <f t="shared" ref="C139:C202" si="14">1*G139</f>
        <v>47535.345000000001</v>
      </c>
      <c r="D139" s="16" t="str">
        <f t="shared" ref="D139:D202" si="15">VLOOKUP(F139,I$1:J$5,2,FALSE)</f>
        <v>vis</v>
      </c>
      <c r="E139" s="222">
        <f>VLOOKUP(C139,'Active 1'!C$21:E$966,3,FALSE)</f>
        <v>9078.4490508308954</v>
      </c>
      <c r="F139" s="167" t="s">
        <v>263</v>
      </c>
      <c r="G139" s="16" t="str">
        <f t="shared" ref="G139:G202" si="16">MID(I139,3,LEN(I139)-3)</f>
        <v>47535.345</v>
      </c>
      <c r="H139" s="217">
        <f t="shared" ref="H139:H202" si="17">1*K139</f>
        <v>-13050.5</v>
      </c>
      <c r="I139" s="223" t="s">
        <v>604</v>
      </c>
      <c r="J139" s="224" t="s">
        <v>605</v>
      </c>
      <c r="K139" s="223">
        <v>-13050.5</v>
      </c>
      <c r="L139" s="223" t="s">
        <v>572</v>
      </c>
      <c r="M139" s="224" t="s">
        <v>304</v>
      </c>
      <c r="N139" s="224"/>
      <c r="O139" s="225" t="s">
        <v>586</v>
      </c>
      <c r="P139" s="225" t="s">
        <v>603</v>
      </c>
    </row>
    <row r="140" spans="1:16" ht="12.75" customHeight="1" thickBot="1">
      <c r="A140" s="217" t="str">
        <f t="shared" si="12"/>
        <v> BBS 91 </v>
      </c>
      <c r="B140" s="167" t="str">
        <f t="shared" si="13"/>
        <v>II</v>
      </c>
      <c r="C140" s="217">
        <f t="shared" si="14"/>
        <v>47540.277999999998</v>
      </c>
      <c r="D140" s="16" t="str">
        <f t="shared" si="15"/>
        <v>vis</v>
      </c>
      <c r="E140" s="222">
        <f>VLOOKUP(C140,'Active 1'!C$21:E$966,3,FALSE)</f>
        <v>9091.4156840273608</v>
      </c>
      <c r="F140" s="167" t="s">
        <v>263</v>
      </c>
      <c r="G140" s="16" t="str">
        <f t="shared" si="16"/>
        <v>47540.278</v>
      </c>
      <c r="H140" s="217">
        <f t="shared" si="17"/>
        <v>-13037.5</v>
      </c>
      <c r="I140" s="223" t="s">
        <v>606</v>
      </c>
      <c r="J140" s="224" t="s">
        <v>607</v>
      </c>
      <c r="K140" s="223">
        <v>-13037.5</v>
      </c>
      <c r="L140" s="223" t="s">
        <v>608</v>
      </c>
      <c r="M140" s="224" t="s">
        <v>304</v>
      </c>
      <c r="N140" s="224"/>
      <c r="O140" s="225" t="s">
        <v>586</v>
      </c>
      <c r="P140" s="225" t="s">
        <v>603</v>
      </c>
    </row>
    <row r="141" spans="1:16" ht="12.75" customHeight="1" thickBot="1">
      <c r="A141" s="217" t="str">
        <f t="shared" si="12"/>
        <v> BBS 92 </v>
      </c>
      <c r="B141" s="167" t="str">
        <f t="shared" si="13"/>
        <v>I</v>
      </c>
      <c r="C141" s="217">
        <f t="shared" si="14"/>
        <v>47742.483999999997</v>
      </c>
      <c r="D141" s="16" t="str">
        <f t="shared" si="15"/>
        <v>vis</v>
      </c>
      <c r="E141" s="222">
        <f>VLOOKUP(C141,'Active 1'!C$21:E$966,3,FALSE)</f>
        <v>9622.9241032704394</v>
      </c>
      <c r="F141" s="167" t="s">
        <v>263</v>
      </c>
      <c r="G141" s="16" t="str">
        <f t="shared" si="16"/>
        <v>47742.484</v>
      </c>
      <c r="H141" s="217">
        <f t="shared" si="17"/>
        <v>-12506</v>
      </c>
      <c r="I141" s="223" t="s">
        <v>609</v>
      </c>
      <c r="J141" s="224" t="s">
        <v>610</v>
      </c>
      <c r="K141" s="223">
        <v>-12506</v>
      </c>
      <c r="L141" s="223" t="s">
        <v>611</v>
      </c>
      <c r="M141" s="224" t="s">
        <v>304</v>
      </c>
      <c r="N141" s="224"/>
      <c r="O141" s="225" t="s">
        <v>586</v>
      </c>
      <c r="P141" s="225" t="s">
        <v>612</v>
      </c>
    </row>
    <row r="142" spans="1:16" ht="12.75" customHeight="1" thickBot="1">
      <c r="A142" s="217" t="str">
        <f t="shared" si="12"/>
        <v> BBS 92 </v>
      </c>
      <c r="B142" s="167" t="str">
        <f t="shared" si="13"/>
        <v>II</v>
      </c>
      <c r="C142" s="217">
        <f t="shared" si="14"/>
        <v>47748.381000000001</v>
      </c>
      <c r="D142" s="16" t="str">
        <f t="shared" si="15"/>
        <v>vis</v>
      </c>
      <c r="E142" s="222">
        <f>VLOOKUP(C142,'Active 1'!C$21:E$966,3,FALSE)</f>
        <v>9638.424657894333</v>
      </c>
      <c r="F142" s="167" t="s">
        <v>263</v>
      </c>
      <c r="G142" s="16" t="str">
        <f t="shared" si="16"/>
        <v>47748.381</v>
      </c>
      <c r="H142" s="217">
        <f t="shared" si="17"/>
        <v>-12490.5</v>
      </c>
      <c r="I142" s="223" t="s">
        <v>613</v>
      </c>
      <c r="J142" s="224" t="s">
        <v>614</v>
      </c>
      <c r="K142" s="223">
        <v>-12490.5</v>
      </c>
      <c r="L142" s="223" t="s">
        <v>611</v>
      </c>
      <c r="M142" s="224" t="s">
        <v>304</v>
      </c>
      <c r="N142" s="224"/>
      <c r="O142" s="225" t="s">
        <v>586</v>
      </c>
      <c r="P142" s="225" t="s">
        <v>612</v>
      </c>
    </row>
    <row r="143" spans="1:16" ht="12.75" customHeight="1" thickBot="1">
      <c r="A143" s="217" t="str">
        <f t="shared" si="12"/>
        <v> BBS 93 </v>
      </c>
      <c r="B143" s="167" t="str">
        <f t="shared" si="13"/>
        <v>I</v>
      </c>
      <c r="C143" s="217">
        <f t="shared" si="14"/>
        <v>47767.601999999999</v>
      </c>
      <c r="D143" s="16" t="str">
        <f t="shared" si="15"/>
        <v>vis</v>
      </c>
      <c r="E143" s="222">
        <f>VLOOKUP(C143,'Active 1'!C$21:E$966,3,FALSE)</f>
        <v>9688.9480020397586</v>
      </c>
      <c r="F143" s="167" t="s">
        <v>263</v>
      </c>
      <c r="G143" s="16" t="str">
        <f t="shared" si="16"/>
        <v>47767.602</v>
      </c>
      <c r="H143" s="217">
        <f t="shared" si="17"/>
        <v>-12440</v>
      </c>
      <c r="I143" s="223" t="s">
        <v>615</v>
      </c>
      <c r="J143" s="224" t="s">
        <v>616</v>
      </c>
      <c r="K143" s="223">
        <v>-12440</v>
      </c>
      <c r="L143" s="223" t="s">
        <v>592</v>
      </c>
      <c r="M143" s="224" t="s">
        <v>304</v>
      </c>
      <c r="N143" s="224"/>
      <c r="O143" s="225" t="s">
        <v>326</v>
      </c>
      <c r="P143" s="225" t="s">
        <v>617</v>
      </c>
    </row>
    <row r="144" spans="1:16" ht="12.75" customHeight="1" thickBot="1">
      <c r="A144" s="217" t="str">
        <f t="shared" si="12"/>
        <v> VSSC 73 </v>
      </c>
      <c r="B144" s="167" t="str">
        <f t="shared" si="13"/>
        <v>I</v>
      </c>
      <c r="C144" s="217">
        <f t="shared" si="14"/>
        <v>47767.894999999997</v>
      </c>
      <c r="D144" s="16" t="str">
        <f t="shared" si="15"/>
        <v>vis</v>
      </c>
      <c r="E144" s="222">
        <f>VLOOKUP(C144,'Active 1'!C$21:E$966,3,FALSE)</f>
        <v>9689.71816695493</v>
      </c>
      <c r="F144" s="167" t="s">
        <v>263</v>
      </c>
      <c r="G144" s="16" t="str">
        <f t="shared" si="16"/>
        <v>47767.895</v>
      </c>
      <c r="H144" s="217">
        <f t="shared" si="17"/>
        <v>-12439</v>
      </c>
      <c r="I144" s="223" t="s">
        <v>618</v>
      </c>
      <c r="J144" s="224" t="s">
        <v>619</v>
      </c>
      <c r="K144" s="223">
        <v>-12439</v>
      </c>
      <c r="L144" s="223" t="s">
        <v>620</v>
      </c>
      <c r="M144" s="224" t="s">
        <v>304</v>
      </c>
      <c r="N144" s="224"/>
      <c r="O144" s="225" t="s">
        <v>558</v>
      </c>
      <c r="P144" s="225" t="s">
        <v>621</v>
      </c>
    </row>
    <row r="145" spans="1:16" ht="12.75" customHeight="1" thickBot="1">
      <c r="A145" s="217" t="str">
        <f t="shared" si="12"/>
        <v> BBS 92 </v>
      </c>
      <c r="B145" s="167" t="str">
        <f t="shared" si="13"/>
        <v>I</v>
      </c>
      <c r="C145" s="217">
        <f t="shared" si="14"/>
        <v>47768.366000000002</v>
      </c>
      <c r="D145" s="16" t="str">
        <f t="shared" si="15"/>
        <v>vis</v>
      </c>
      <c r="E145" s="222">
        <f>VLOOKUP(C145,'Active 1'!C$21:E$966,3,FALSE)</f>
        <v>9690.9562136274617</v>
      </c>
      <c r="F145" s="167" t="s">
        <v>263</v>
      </c>
      <c r="G145" s="16" t="str">
        <f t="shared" si="16"/>
        <v>47768.366</v>
      </c>
      <c r="H145" s="217">
        <f t="shared" si="17"/>
        <v>-12438</v>
      </c>
      <c r="I145" s="223" t="s">
        <v>622</v>
      </c>
      <c r="J145" s="224" t="s">
        <v>623</v>
      </c>
      <c r="K145" s="223">
        <v>-12438</v>
      </c>
      <c r="L145" s="223" t="s">
        <v>572</v>
      </c>
      <c r="M145" s="224" t="s">
        <v>304</v>
      </c>
      <c r="N145" s="224"/>
      <c r="O145" s="225" t="s">
        <v>586</v>
      </c>
      <c r="P145" s="225" t="s">
        <v>612</v>
      </c>
    </row>
    <row r="146" spans="1:16" ht="12.75" customHeight="1" thickBot="1">
      <c r="A146" s="217" t="str">
        <f t="shared" si="12"/>
        <v> BBS 93 </v>
      </c>
      <c r="B146" s="167" t="str">
        <f t="shared" si="13"/>
        <v>II</v>
      </c>
      <c r="C146" s="217">
        <f t="shared" si="14"/>
        <v>47768.536999999997</v>
      </c>
      <c r="D146" s="16" t="str">
        <f t="shared" si="15"/>
        <v>vis</v>
      </c>
      <c r="E146" s="222">
        <f>VLOOKUP(C146,'Active 1'!C$21:E$966,3,FALSE)</f>
        <v>9691.4056955404012</v>
      </c>
      <c r="F146" s="167" t="s">
        <v>263</v>
      </c>
      <c r="G146" s="16" t="str">
        <f t="shared" si="16"/>
        <v>47768.537</v>
      </c>
      <c r="H146" s="217">
        <f t="shared" si="17"/>
        <v>-12437.5</v>
      </c>
      <c r="I146" s="223" t="s">
        <v>624</v>
      </c>
      <c r="J146" s="224" t="s">
        <v>625</v>
      </c>
      <c r="K146" s="223">
        <v>-12437.5</v>
      </c>
      <c r="L146" s="223" t="s">
        <v>585</v>
      </c>
      <c r="M146" s="224" t="s">
        <v>304</v>
      </c>
      <c r="N146" s="224"/>
      <c r="O146" s="225" t="s">
        <v>326</v>
      </c>
      <c r="P146" s="225" t="s">
        <v>617</v>
      </c>
    </row>
    <row r="147" spans="1:16" ht="12.75" customHeight="1" thickBot="1">
      <c r="A147" s="217" t="str">
        <f t="shared" si="12"/>
        <v> BBS 93 </v>
      </c>
      <c r="B147" s="167" t="str">
        <f t="shared" si="13"/>
        <v>II</v>
      </c>
      <c r="C147" s="217">
        <f t="shared" si="14"/>
        <v>47770.442999999999</v>
      </c>
      <c r="D147" s="16" t="str">
        <f t="shared" si="15"/>
        <v>vis</v>
      </c>
      <c r="E147" s="222">
        <f>VLOOKUP(C147,'Active 1'!C$21:E$966,3,FALSE)</f>
        <v>9696.4157103128546</v>
      </c>
      <c r="F147" s="167" t="s">
        <v>263</v>
      </c>
      <c r="G147" s="16" t="str">
        <f t="shared" si="16"/>
        <v>47770.443</v>
      </c>
      <c r="H147" s="217">
        <f t="shared" si="17"/>
        <v>-12432.5</v>
      </c>
      <c r="I147" s="223" t="s">
        <v>626</v>
      </c>
      <c r="J147" s="224" t="s">
        <v>627</v>
      </c>
      <c r="K147" s="223">
        <v>-12432.5</v>
      </c>
      <c r="L147" s="223" t="s">
        <v>628</v>
      </c>
      <c r="M147" s="224" t="s">
        <v>304</v>
      </c>
      <c r="N147" s="224"/>
      <c r="O147" s="225" t="s">
        <v>326</v>
      </c>
      <c r="P147" s="225" t="s">
        <v>617</v>
      </c>
    </row>
    <row r="148" spans="1:16" ht="12.75" customHeight="1" thickBot="1">
      <c r="A148" s="217" t="str">
        <f t="shared" si="12"/>
        <v> BBS 93 </v>
      </c>
      <c r="B148" s="167" t="str">
        <f t="shared" si="13"/>
        <v>I</v>
      </c>
      <c r="C148" s="217">
        <f t="shared" si="14"/>
        <v>47812.337</v>
      </c>
      <c r="D148" s="16" t="str">
        <f t="shared" si="15"/>
        <v>vis</v>
      </c>
      <c r="E148" s="222">
        <f>VLOOKUP(C148,'Active 1'!C$21:E$966,3,FALSE)</f>
        <v>9806.536150437134</v>
      </c>
      <c r="F148" s="167" t="s">
        <v>263</v>
      </c>
      <c r="G148" s="16" t="str">
        <f t="shared" si="16"/>
        <v>47812.337</v>
      </c>
      <c r="H148" s="217">
        <f t="shared" si="17"/>
        <v>-12322</v>
      </c>
      <c r="I148" s="223" t="s">
        <v>629</v>
      </c>
      <c r="J148" s="224" t="s">
        <v>630</v>
      </c>
      <c r="K148" s="223">
        <v>-12322</v>
      </c>
      <c r="L148" s="223" t="s">
        <v>631</v>
      </c>
      <c r="M148" s="224" t="s">
        <v>304</v>
      </c>
      <c r="N148" s="224"/>
      <c r="O148" s="225" t="s">
        <v>586</v>
      </c>
      <c r="P148" s="225" t="s">
        <v>617</v>
      </c>
    </row>
    <row r="149" spans="1:16" ht="12.75" customHeight="1" thickBot="1">
      <c r="A149" s="217" t="str">
        <f t="shared" si="12"/>
        <v> BBS 93 </v>
      </c>
      <c r="B149" s="167" t="str">
        <f t="shared" si="13"/>
        <v>I</v>
      </c>
      <c r="C149" s="217">
        <f t="shared" si="14"/>
        <v>47816.317000000003</v>
      </c>
      <c r="D149" s="16" t="str">
        <f t="shared" si="15"/>
        <v>vis</v>
      </c>
      <c r="E149" s="222">
        <f>VLOOKUP(C149,'Active 1'!C$21:E$966,3,FALSE)</f>
        <v>9816.9977762473918</v>
      </c>
      <c r="F149" s="167" t="s">
        <v>263</v>
      </c>
      <c r="G149" s="16" t="str">
        <f t="shared" si="16"/>
        <v>47816.317</v>
      </c>
      <c r="H149" s="217">
        <f t="shared" si="17"/>
        <v>-12312</v>
      </c>
      <c r="I149" s="223" t="s">
        <v>632</v>
      </c>
      <c r="J149" s="224" t="s">
        <v>633</v>
      </c>
      <c r="K149" s="223">
        <v>-12312</v>
      </c>
      <c r="L149" s="223" t="s">
        <v>552</v>
      </c>
      <c r="M149" s="224" t="s">
        <v>304</v>
      </c>
      <c r="N149" s="224"/>
      <c r="O149" s="225" t="s">
        <v>586</v>
      </c>
      <c r="P149" s="225" t="s">
        <v>617</v>
      </c>
    </row>
    <row r="150" spans="1:16" ht="12.75" customHeight="1" thickBot="1">
      <c r="A150" s="217" t="str">
        <f t="shared" si="12"/>
        <v> BBS 93 </v>
      </c>
      <c r="B150" s="167" t="str">
        <f t="shared" si="13"/>
        <v>I</v>
      </c>
      <c r="C150" s="217">
        <f t="shared" si="14"/>
        <v>47846.28</v>
      </c>
      <c r="D150" s="16" t="str">
        <f t="shared" si="15"/>
        <v>vis</v>
      </c>
      <c r="E150" s="222">
        <f>VLOOKUP(C150,'Active 1'!C$21:E$966,3,FALSE)</f>
        <v>9895.7569958836957</v>
      </c>
      <c r="F150" s="167" t="s">
        <v>263</v>
      </c>
      <c r="G150" s="16" t="str">
        <f t="shared" si="16"/>
        <v>47846.280</v>
      </c>
      <c r="H150" s="217">
        <f t="shared" si="17"/>
        <v>-12233</v>
      </c>
      <c r="I150" s="223" t="s">
        <v>634</v>
      </c>
      <c r="J150" s="224" t="s">
        <v>635</v>
      </c>
      <c r="K150" s="223">
        <v>-12233</v>
      </c>
      <c r="L150" s="223" t="s">
        <v>636</v>
      </c>
      <c r="M150" s="224" t="s">
        <v>304</v>
      </c>
      <c r="N150" s="224"/>
      <c r="O150" s="225" t="s">
        <v>586</v>
      </c>
      <c r="P150" s="225" t="s">
        <v>617</v>
      </c>
    </row>
    <row r="151" spans="1:16" ht="12.75" customHeight="1" thickBot="1">
      <c r="A151" s="217" t="str">
        <f t="shared" si="12"/>
        <v> BBS 93 </v>
      </c>
      <c r="B151" s="167" t="str">
        <f t="shared" si="13"/>
        <v>I</v>
      </c>
      <c r="C151" s="217">
        <f t="shared" si="14"/>
        <v>47857.317999999999</v>
      </c>
      <c r="D151" s="16" t="str">
        <f t="shared" si="15"/>
        <v>vis</v>
      </c>
      <c r="E151" s="222">
        <f>VLOOKUP(C151,'Active 1'!C$21:E$966,3,FALSE)</f>
        <v>9924.7709219373519</v>
      </c>
      <c r="F151" s="167" t="s">
        <v>263</v>
      </c>
      <c r="G151" s="16" t="str">
        <f t="shared" si="16"/>
        <v>47857.318</v>
      </c>
      <c r="H151" s="217">
        <f t="shared" si="17"/>
        <v>-12204</v>
      </c>
      <c r="I151" s="223" t="s">
        <v>637</v>
      </c>
      <c r="J151" s="224" t="s">
        <v>638</v>
      </c>
      <c r="K151" s="223">
        <v>-12204</v>
      </c>
      <c r="L151" s="223" t="s">
        <v>639</v>
      </c>
      <c r="M151" s="224" t="s">
        <v>304</v>
      </c>
      <c r="N151" s="224"/>
      <c r="O151" s="225" t="s">
        <v>586</v>
      </c>
      <c r="P151" s="225" t="s">
        <v>617</v>
      </c>
    </row>
    <row r="152" spans="1:16" ht="12.75" customHeight="1" thickBot="1">
      <c r="A152" s="217" t="str">
        <f t="shared" si="12"/>
        <v> BBS 94 </v>
      </c>
      <c r="B152" s="167" t="str">
        <f t="shared" si="13"/>
        <v>II</v>
      </c>
      <c r="C152" s="217">
        <f t="shared" si="14"/>
        <v>47894.453000000001</v>
      </c>
      <c r="D152" s="16" t="str">
        <f t="shared" si="15"/>
        <v>vis</v>
      </c>
      <c r="E152" s="222">
        <f>VLOOKUP(C152,'Active 1'!C$21:E$966,3,FALSE)</f>
        <v>10022.38209642571</v>
      </c>
      <c r="F152" s="167" t="s">
        <v>263</v>
      </c>
      <c r="G152" s="16" t="str">
        <f t="shared" si="16"/>
        <v>47894.453</v>
      </c>
      <c r="H152" s="217">
        <f t="shared" si="17"/>
        <v>-12106.5</v>
      </c>
      <c r="I152" s="223" t="s">
        <v>640</v>
      </c>
      <c r="J152" s="224" t="s">
        <v>641</v>
      </c>
      <c r="K152" s="223">
        <v>-12106.5</v>
      </c>
      <c r="L152" s="223" t="s">
        <v>642</v>
      </c>
      <c r="M152" s="224" t="s">
        <v>304</v>
      </c>
      <c r="N152" s="224"/>
      <c r="O152" s="225" t="s">
        <v>586</v>
      </c>
      <c r="P152" s="225" t="s">
        <v>643</v>
      </c>
    </row>
    <row r="153" spans="1:16" ht="12.75" customHeight="1" thickBot="1">
      <c r="A153" s="217" t="str">
        <f t="shared" si="12"/>
        <v> BBS 94 </v>
      </c>
      <c r="B153" s="167" t="str">
        <f t="shared" si="13"/>
        <v>II</v>
      </c>
      <c r="C153" s="217">
        <f t="shared" si="14"/>
        <v>47896.358</v>
      </c>
      <c r="D153" s="16" t="str">
        <f t="shared" si="15"/>
        <v>vis</v>
      </c>
      <c r="E153" s="222">
        <f>VLOOKUP(C153,'Active 1'!C$21:E$966,3,FALSE)</f>
        <v>10027.389482648954</v>
      </c>
      <c r="F153" s="167" t="s">
        <v>263</v>
      </c>
      <c r="G153" s="16" t="str">
        <f t="shared" si="16"/>
        <v>47896.358</v>
      </c>
      <c r="H153" s="217">
        <f t="shared" si="17"/>
        <v>-12101.5</v>
      </c>
      <c r="I153" s="223" t="s">
        <v>644</v>
      </c>
      <c r="J153" s="224" t="s">
        <v>645</v>
      </c>
      <c r="K153" s="223">
        <v>-12101.5</v>
      </c>
      <c r="L153" s="223" t="s">
        <v>646</v>
      </c>
      <c r="M153" s="224" t="s">
        <v>304</v>
      </c>
      <c r="N153" s="224"/>
      <c r="O153" s="225" t="s">
        <v>586</v>
      </c>
      <c r="P153" s="225" t="s">
        <v>643</v>
      </c>
    </row>
    <row r="154" spans="1:16" ht="12.75" customHeight="1" thickBot="1">
      <c r="A154" s="217" t="str">
        <f t="shared" si="12"/>
        <v> BBS 94 </v>
      </c>
      <c r="B154" s="167" t="str">
        <f t="shared" si="13"/>
        <v>I</v>
      </c>
      <c r="C154" s="217">
        <f t="shared" si="14"/>
        <v>47929.26</v>
      </c>
      <c r="D154" s="16" t="str">
        <f t="shared" si="15"/>
        <v>vis</v>
      </c>
      <c r="E154" s="222">
        <f>VLOOKUP(C154,'Active 1'!C$21:E$966,3,FALSE)</f>
        <v>10113.874008379828</v>
      </c>
      <c r="F154" s="167" t="s">
        <v>263</v>
      </c>
      <c r="G154" s="16" t="str">
        <f t="shared" si="16"/>
        <v>47929.260</v>
      </c>
      <c r="H154" s="217">
        <f t="shared" si="17"/>
        <v>-12015</v>
      </c>
      <c r="I154" s="223" t="s">
        <v>647</v>
      </c>
      <c r="J154" s="224" t="s">
        <v>648</v>
      </c>
      <c r="K154" s="223">
        <v>-12015</v>
      </c>
      <c r="L154" s="223" t="s">
        <v>649</v>
      </c>
      <c r="M154" s="224" t="s">
        <v>304</v>
      </c>
      <c r="N154" s="224"/>
      <c r="O154" s="225" t="s">
        <v>586</v>
      </c>
      <c r="P154" s="225" t="s">
        <v>643</v>
      </c>
    </row>
    <row r="155" spans="1:16" ht="12.75" customHeight="1" thickBot="1">
      <c r="A155" s="217" t="str">
        <f t="shared" si="12"/>
        <v> BBS 95 </v>
      </c>
      <c r="B155" s="167" t="str">
        <f t="shared" si="13"/>
        <v>I</v>
      </c>
      <c r="C155" s="217">
        <f t="shared" si="14"/>
        <v>48068.510999999999</v>
      </c>
      <c r="D155" s="16" t="str">
        <f t="shared" si="15"/>
        <v>vis</v>
      </c>
      <c r="E155" s="222">
        <f>VLOOKUP(C155,'Active 1'!C$21:E$966,3,FALSE)</f>
        <v>10479.902112827849</v>
      </c>
      <c r="F155" s="167" t="s">
        <v>263</v>
      </c>
      <c r="G155" s="16" t="str">
        <f t="shared" si="16"/>
        <v>48068.511</v>
      </c>
      <c r="H155" s="217">
        <f t="shared" si="17"/>
        <v>-11649</v>
      </c>
      <c r="I155" s="223" t="s">
        <v>650</v>
      </c>
      <c r="J155" s="224" t="s">
        <v>651</v>
      </c>
      <c r="K155" s="223">
        <v>-11649</v>
      </c>
      <c r="L155" s="223" t="s">
        <v>652</v>
      </c>
      <c r="M155" s="224" t="s">
        <v>304</v>
      </c>
      <c r="N155" s="224"/>
      <c r="O155" s="225" t="s">
        <v>586</v>
      </c>
      <c r="P155" s="225" t="s">
        <v>653</v>
      </c>
    </row>
    <row r="156" spans="1:16" ht="12.75" customHeight="1" thickBot="1">
      <c r="A156" s="217" t="str">
        <f t="shared" si="12"/>
        <v> BBS 96 </v>
      </c>
      <c r="B156" s="167" t="str">
        <f t="shared" si="13"/>
        <v>I</v>
      </c>
      <c r="C156" s="217">
        <f t="shared" si="14"/>
        <v>48084.487999999998</v>
      </c>
      <c r="D156" s="16" t="str">
        <f t="shared" si="15"/>
        <v>vis</v>
      </c>
      <c r="E156" s="222">
        <f>VLOOKUP(C156,'Active 1'!C$21:E$966,3,FALSE)</f>
        <v>10521.898443373166</v>
      </c>
      <c r="F156" s="167" t="s">
        <v>263</v>
      </c>
      <c r="G156" s="16" t="str">
        <f t="shared" si="16"/>
        <v>48084.488</v>
      </c>
      <c r="H156" s="217">
        <f t="shared" si="17"/>
        <v>-11607</v>
      </c>
      <c r="I156" s="223" t="s">
        <v>654</v>
      </c>
      <c r="J156" s="224" t="s">
        <v>655</v>
      </c>
      <c r="K156" s="223">
        <v>-11607</v>
      </c>
      <c r="L156" s="223" t="s">
        <v>656</v>
      </c>
      <c r="M156" s="224" t="s">
        <v>304</v>
      </c>
      <c r="N156" s="224"/>
      <c r="O156" s="225" t="s">
        <v>586</v>
      </c>
      <c r="P156" s="225" t="s">
        <v>657</v>
      </c>
    </row>
    <row r="157" spans="1:16" ht="12.75" customHeight="1" thickBot="1">
      <c r="A157" s="217" t="str">
        <f t="shared" si="12"/>
        <v> BBS 96 </v>
      </c>
      <c r="B157" s="167" t="str">
        <f t="shared" si="13"/>
        <v>II</v>
      </c>
      <c r="C157" s="217">
        <f t="shared" si="14"/>
        <v>48085.43</v>
      </c>
      <c r="D157" s="16" t="str">
        <f t="shared" si="15"/>
        <v>vis</v>
      </c>
      <c r="E157" s="222">
        <f>VLOOKUP(C157,'Active 1'!C$21:E$966,3,FALSE)</f>
        <v>10524.374536718211</v>
      </c>
      <c r="F157" s="167" t="s">
        <v>263</v>
      </c>
      <c r="G157" s="16" t="str">
        <f t="shared" si="16"/>
        <v>48085.430</v>
      </c>
      <c r="H157" s="217">
        <f t="shared" si="17"/>
        <v>-11604.5</v>
      </c>
      <c r="I157" s="223" t="s">
        <v>658</v>
      </c>
      <c r="J157" s="224" t="s">
        <v>659</v>
      </c>
      <c r="K157" s="223">
        <v>-11604.5</v>
      </c>
      <c r="L157" s="223" t="s">
        <v>660</v>
      </c>
      <c r="M157" s="224" t="s">
        <v>304</v>
      </c>
      <c r="N157" s="224"/>
      <c r="O157" s="225" t="s">
        <v>586</v>
      </c>
      <c r="P157" s="225" t="s">
        <v>657</v>
      </c>
    </row>
    <row r="158" spans="1:16" ht="12.75" customHeight="1" thickBot="1">
      <c r="A158" s="217" t="str">
        <f t="shared" si="12"/>
        <v> BBS 96 </v>
      </c>
      <c r="B158" s="167" t="str">
        <f t="shared" si="13"/>
        <v>I</v>
      </c>
      <c r="C158" s="217">
        <f t="shared" si="14"/>
        <v>48089.444000000003</v>
      </c>
      <c r="D158" s="16" t="str">
        <f t="shared" si="15"/>
        <v>vis</v>
      </c>
      <c r="E158" s="222">
        <f>VLOOKUP(C158,'Active 1'!C$21:E$966,3,FALSE)</f>
        <v>10534.92553320122</v>
      </c>
      <c r="F158" s="167" t="s">
        <v>263</v>
      </c>
      <c r="G158" s="16" t="str">
        <f t="shared" si="16"/>
        <v>48089.444</v>
      </c>
      <c r="H158" s="217">
        <f t="shared" si="17"/>
        <v>-11594</v>
      </c>
      <c r="I158" s="223" t="s">
        <v>661</v>
      </c>
      <c r="J158" s="224" t="s">
        <v>662</v>
      </c>
      <c r="K158" s="223">
        <v>-11594</v>
      </c>
      <c r="L158" s="223" t="s">
        <v>628</v>
      </c>
      <c r="M158" s="224" t="s">
        <v>304</v>
      </c>
      <c r="N158" s="224"/>
      <c r="O158" s="225" t="s">
        <v>586</v>
      </c>
      <c r="P158" s="225" t="s">
        <v>657</v>
      </c>
    </row>
    <row r="159" spans="1:16" ht="12.75" customHeight="1" thickBot="1">
      <c r="A159" s="217" t="str">
        <f t="shared" si="12"/>
        <v> BBS 96 </v>
      </c>
      <c r="B159" s="167" t="str">
        <f t="shared" si="13"/>
        <v>I</v>
      </c>
      <c r="C159" s="217">
        <f t="shared" si="14"/>
        <v>48108.455000000002</v>
      </c>
      <c r="D159" s="16" t="str">
        <f t="shared" si="15"/>
        <v>vis</v>
      </c>
      <c r="E159" s="222">
        <f>VLOOKUP(C159,'Active 1'!C$21:E$966,3,FALSE)</f>
        <v>10584.896882014953</v>
      </c>
      <c r="F159" s="167" t="s">
        <v>263</v>
      </c>
      <c r="G159" s="16" t="str">
        <f t="shared" si="16"/>
        <v>48108.455</v>
      </c>
      <c r="H159" s="217">
        <f t="shared" si="17"/>
        <v>-11544</v>
      </c>
      <c r="I159" s="223" t="s">
        <v>663</v>
      </c>
      <c r="J159" s="224" t="s">
        <v>664</v>
      </c>
      <c r="K159" s="223">
        <v>-11544</v>
      </c>
      <c r="L159" s="223" t="s">
        <v>646</v>
      </c>
      <c r="M159" s="224" t="s">
        <v>304</v>
      </c>
      <c r="N159" s="224"/>
      <c r="O159" s="225" t="s">
        <v>586</v>
      </c>
      <c r="P159" s="225" t="s">
        <v>657</v>
      </c>
    </row>
    <row r="160" spans="1:16" ht="12.75" customHeight="1" thickBot="1">
      <c r="A160" s="217" t="str">
        <f t="shared" si="12"/>
        <v> BBS 96 </v>
      </c>
      <c r="B160" s="167" t="str">
        <f t="shared" si="13"/>
        <v>II</v>
      </c>
      <c r="C160" s="217">
        <f t="shared" si="14"/>
        <v>48112.453000000001</v>
      </c>
      <c r="D160" s="16" t="str">
        <f t="shared" si="15"/>
        <v>vis</v>
      </c>
      <c r="E160" s="222">
        <f>VLOOKUP(C160,'Active 1'!C$21:E$966,3,FALSE)</f>
        <v>10595.405821710776</v>
      </c>
      <c r="F160" s="167" t="s">
        <v>263</v>
      </c>
      <c r="G160" s="16" t="str">
        <f t="shared" si="16"/>
        <v>48112.453</v>
      </c>
      <c r="H160" s="217">
        <f t="shared" si="17"/>
        <v>-11533.5</v>
      </c>
      <c r="I160" s="223" t="s">
        <v>665</v>
      </c>
      <c r="J160" s="224" t="s">
        <v>666</v>
      </c>
      <c r="K160" s="223">
        <v>-11533.5</v>
      </c>
      <c r="L160" s="223" t="s">
        <v>652</v>
      </c>
      <c r="M160" s="224" t="s">
        <v>304</v>
      </c>
      <c r="N160" s="224"/>
      <c r="O160" s="225" t="s">
        <v>586</v>
      </c>
      <c r="P160" s="225" t="s">
        <v>657</v>
      </c>
    </row>
    <row r="161" spans="1:16" ht="12.75" customHeight="1" thickBot="1">
      <c r="A161" s="217" t="str">
        <f t="shared" si="12"/>
        <v> BBS 96 </v>
      </c>
      <c r="B161" s="167" t="str">
        <f t="shared" si="13"/>
        <v>II</v>
      </c>
      <c r="C161" s="217">
        <f t="shared" si="14"/>
        <v>48123.451000000001</v>
      </c>
      <c r="D161" s="16" t="str">
        <f t="shared" si="15"/>
        <v>vis</v>
      </c>
      <c r="E161" s="222">
        <f>VLOOKUP(C161,'Active 1'!C$21:E$966,3,FALSE)</f>
        <v>10624.314605796486</v>
      </c>
      <c r="F161" s="167" t="s">
        <v>263</v>
      </c>
      <c r="G161" s="16" t="str">
        <f t="shared" si="16"/>
        <v>48123.451</v>
      </c>
      <c r="H161" s="217">
        <f t="shared" si="17"/>
        <v>-11504.5</v>
      </c>
      <c r="I161" s="223" t="s">
        <v>667</v>
      </c>
      <c r="J161" s="224" t="s">
        <v>668</v>
      </c>
      <c r="K161" s="223">
        <v>-11504.5</v>
      </c>
      <c r="L161" s="223" t="s">
        <v>669</v>
      </c>
      <c r="M161" s="224" t="s">
        <v>304</v>
      </c>
      <c r="N161" s="224"/>
      <c r="O161" s="225" t="s">
        <v>586</v>
      </c>
      <c r="P161" s="225" t="s">
        <v>657</v>
      </c>
    </row>
    <row r="162" spans="1:16" ht="12.75" customHeight="1" thickBot="1">
      <c r="A162" s="217" t="str">
        <f t="shared" si="12"/>
        <v> BBS 96 </v>
      </c>
      <c r="B162" s="167" t="str">
        <f t="shared" si="13"/>
        <v>II</v>
      </c>
      <c r="C162" s="217">
        <f t="shared" si="14"/>
        <v>48123.519999999997</v>
      </c>
      <c r="D162" s="16" t="str">
        <f t="shared" si="15"/>
        <v>vis</v>
      </c>
      <c r="E162" s="222">
        <f>VLOOKUP(C162,'Active 1'!C$21:E$966,3,FALSE)</f>
        <v>10624.495975691176</v>
      </c>
      <c r="F162" s="167" t="s">
        <v>263</v>
      </c>
      <c r="G162" s="16" t="str">
        <f t="shared" si="16"/>
        <v>48123.520</v>
      </c>
      <c r="H162" s="217">
        <f t="shared" si="17"/>
        <v>-11504.5</v>
      </c>
      <c r="I162" s="223" t="s">
        <v>670</v>
      </c>
      <c r="J162" s="224" t="s">
        <v>671</v>
      </c>
      <c r="K162" s="223">
        <v>-11504.5</v>
      </c>
      <c r="L162" s="223" t="s">
        <v>672</v>
      </c>
      <c r="M162" s="224" t="s">
        <v>304</v>
      </c>
      <c r="N162" s="224"/>
      <c r="O162" s="225" t="s">
        <v>673</v>
      </c>
      <c r="P162" s="225" t="s">
        <v>657</v>
      </c>
    </row>
    <row r="163" spans="1:16" ht="12.75" customHeight="1" thickBot="1">
      <c r="A163" s="217" t="str">
        <f t="shared" si="12"/>
        <v> BBS 96 </v>
      </c>
      <c r="B163" s="167" t="str">
        <f t="shared" si="13"/>
        <v>II</v>
      </c>
      <c r="C163" s="217">
        <f t="shared" si="14"/>
        <v>48125.383999999998</v>
      </c>
      <c r="D163" s="16" t="str">
        <f t="shared" si="15"/>
        <v>vis</v>
      </c>
      <c r="E163" s="222">
        <f>VLOOKUP(C163,'Active 1'!C$21:E$966,3,FALSE)</f>
        <v>10629.395591397286</v>
      </c>
      <c r="F163" s="167" t="s">
        <v>263</v>
      </c>
      <c r="G163" s="16" t="str">
        <f t="shared" si="16"/>
        <v>48125.384</v>
      </c>
      <c r="H163" s="217">
        <f t="shared" si="17"/>
        <v>-11499.5</v>
      </c>
      <c r="I163" s="223" t="s">
        <v>674</v>
      </c>
      <c r="J163" s="224" t="s">
        <v>675</v>
      </c>
      <c r="K163" s="223">
        <v>-11499.5</v>
      </c>
      <c r="L163" s="223" t="s">
        <v>676</v>
      </c>
      <c r="M163" s="224" t="s">
        <v>304</v>
      </c>
      <c r="N163" s="224"/>
      <c r="O163" s="225" t="s">
        <v>586</v>
      </c>
      <c r="P163" s="225" t="s">
        <v>657</v>
      </c>
    </row>
    <row r="164" spans="1:16" ht="12.75" customHeight="1" thickBot="1">
      <c r="A164" s="217" t="str">
        <f t="shared" si="12"/>
        <v> BBS 96 </v>
      </c>
      <c r="B164" s="167" t="str">
        <f t="shared" si="13"/>
        <v>II</v>
      </c>
      <c r="C164" s="217">
        <f t="shared" si="14"/>
        <v>48163.442999999999</v>
      </c>
      <c r="D164" s="16" t="str">
        <f t="shared" si="15"/>
        <v>vis</v>
      </c>
      <c r="E164" s="222">
        <f>VLOOKUP(C164,'Active 1'!C$21:E$966,3,FALSE)</f>
        <v>10729.435545345108</v>
      </c>
      <c r="F164" s="167" t="s">
        <v>263</v>
      </c>
      <c r="G164" s="16" t="str">
        <f t="shared" si="16"/>
        <v>48163.443</v>
      </c>
      <c r="H164" s="217">
        <f t="shared" si="17"/>
        <v>-11399.5</v>
      </c>
      <c r="I164" s="223" t="s">
        <v>677</v>
      </c>
      <c r="J164" s="224" t="s">
        <v>678</v>
      </c>
      <c r="K164" s="223">
        <v>-11399.5</v>
      </c>
      <c r="L164" s="223" t="s">
        <v>608</v>
      </c>
      <c r="M164" s="224" t="s">
        <v>304</v>
      </c>
      <c r="N164" s="224"/>
      <c r="O164" s="225" t="s">
        <v>586</v>
      </c>
      <c r="P164" s="225" t="s">
        <v>657</v>
      </c>
    </row>
    <row r="165" spans="1:16" ht="12.75" customHeight="1" thickBot="1">
      <c r="A165" s="217" t="str">
        <f t="shared" si="12"/>
        <v> BBS 96 </v>
      </c>
      <c r="B165" s="167" t="str">
        <f t="shared" si="13"/>
        <v>I</v>
      </c>
      <c r="C165" s="217">
        <f t="shared" si="14"/>
        <v>48174.275999999998</v>
      </c>
      <c r="D165" s="16" t="str">
        <f t="shared" si="15"/>
        <v>vis</v>
      </c>
      <c r="E165" s="222">
        <f>VLOOKUP(C165,'Active 1'!C$21:E$966,3,FALSE)</f>
        <v>10757.910618813054</v>
      </c>
      <c r="F165" s="167" t="s">
        <v>263</v>
      </c>
      <c r="G165" s="16" t="str">
        <f t="shared" si="16"/>
        <v>48174.276</v>
      </c>
      <c r="H165" s="217">
        <f t="shared" si="17"/>
        <v>-11371</v>
      </c>
      <c r="I165" s="223" t="s">
        <v>679</v>
      </c>
      <c r="J165" s="224" t="s">
        <v>680</v>
      </c>
      <c r="K165" s="223">
        <v>-11371</v>
      </c>
      <c r="L165" s="223" t="s">
        <v>681</v>
      </c>
      <c r="M165" s="224" t="s">
        <v>304</v>
      </c>
      <c r="N165" s="224"/>
      <c r="O165" s="225" t="s">
        <v>586</v>
      </c>
      <c r="P165" s="225" t="s">
        <v>657</v>
      </c>
    </row>
    <row r="166" spans="1:16" ht="12.75" customHeight="1" thickBot="1">
      <c r="A166" s="217" t="str">
        <f t="shared" si="12"/>
        <v> BBS 96 </v>
      </c>
      <c r="B166" s="167" t="str">
        <f t="shared" si="13"/>
        <v>II</v>
      </c>
      <c r="C166" s="217">
        <f t="shared" si="14"/>
        <v>48187.402999999998</v>
      </c>
      <c r="D166" s="16" t="str">
        <f t="shared" si="15"/>
        <v>vis</v>
      </c>
      <c r="E166" s="222">
        <f>VLOOKUP(C166,'Active 1'!C$21:E$966,3,FALSE)</f>
        <v>10792.415584142491</v>
      </c>
      <c r="F166" s="167" t="s">
        <v>263</v>
      </c>
      <c r="G166" s="16" t="str">
        <f t="shared" si="16"/>
        <v>48187.403</v>
      </c>
      <c r="H166" s="217">
        <f t="shared" si="17"/>
        <v>-11336.5</v>
      </c>
      <c r="I166" s="223" t="s">
        <v>682</v>
      </c>
      <c r="J166" s="224" t="s">
        <v>683</v>
      </c>
      <c r="K166" s="223">
        <v>-11336.5</v>
      </c>
      <c r="L166" s="223" t="s">
        <v>684</v>
      </c>
      <c r="M166" s="224" t="s">
        <v>304</v>
      </c>
      <c r="N166" s="224"/>
      <c r="O166" s="225" t="s">
        <v>586</v>
      </c>
      <c r="P166" s="225" t="s">
        <v>657</v>
      </c>
    </row>
    <row r="167" spans="1:16" ht="12.75" customHeight="1" thickBot="1">
      <c r="A167" s="217" t="str">
        <f t="shared" si="12"/>
        <v> BBS 97 </v>
      </c>
      <c r="B167" s="167" t="str">
        <f t="shared" si="13"/>
        <v>II</v>
      </c>
      <c r="C167" s="217">
        <f t="shared" si="14"/>
        <v>48203.381000000001</v>
      </c>
      <c r="D167" s="16" t="str">
        <f t="shared" si="15"/>
        <v>vis</v>
      </c>
      <c r="E167" s="222">
        <f>VLOOKUP(C167,'Active 1'!C$21:E$966,3,FALSE)</f>
        <v>10834.414543237017</v>
      </c>
      <c r="F167" s="167" t="s">
        <v>263</v>
      </c>
      <c r="G167" s="16" t="str">
        <f t="shared" si="16"/>
        <v>48203.381</v>
      </c>
      <c r="H167" s="217">
        <f t="shared" si="17"/>
        <v>-11294.5</v>
      </c>
      <c r="I167" s="223" t="s">
        <v>685</v>
      </c>
      <c r="J167" s="224" t="s">
        <v>686</v>
      </c>
      <c r="K167" s="223">
        <v>-11294.5</v>
      </c>
      <c r="L167" s="223" t="s">
        <v>684</v>
      </c>
      <c r="M167" s="224" t="s">
        <v>304</v>
      </c>
      <c r="N167" s="224"/>
      <c r="O167" s="225" t="s">
        <v>586</v>
      </c>
      <c r="P167" s="225" t="s">
        <v>687</v>
      </c>
    </row>
    <row r="168" spans="1:16" ht="12.75" customHeight="1" thickBot="1">
      <c r="A168" s="217" t="str">
        <f t="shared" si="12"/>
        <v> BBS 98 </v>
      </c>
      <c r="B168" s="167" t="str">
        <f t="shared" si="13"/>
        <v>I</v>
      </c>
      <c r="C168" s="217">
        <f t="shared" si="14"/>
        <v>48442.485000000001</v>
      </c>
      <c r="D168" s="16" t="str">
        <f t="shared" si="15"/>
        <v>vis</v>
      </c>
      <c r="E168" s="222">
        <f>VLOOKUP(C168,'Active 1'!C$21:E$966,3,FALSE)</f>
        <v>11462.911170808393</v>
      </c>
      <c r="F168" s="167" t="s">
        <v>263</v>
      </c>
      <c r="G168" s="16" t="str">
        <f t="shared" si="16"/>
        <v>48442.485</v>
      </c>
      <c r="H168" s="217">
        <f t="shared" si="17"/>
        <v>-10666</v>
      </c>
      <c r="I168" s="223" t="s">
        <v>688</v>
      </c>
      <c r="J168" s="224" t="s">
        <v>689</v>
      </c>
      <c r="K168" s="223">
        <v>-10666</v>
      </c>
      <c r="L168" s="223" t="s">
        <v>656</v>
      </c>
      <c r="M168" s="224" t="s">
        <v>304</v>
      </c>
      <c r="N168" s="224"/>
      <c r="O168" s="225" t="s">
        <v>586</v>
      </c>
      <c r="P168" s="225" t="s">
        <v>690</v>
      </c>
    </row>
    <row r="169" spans="1:16" ht="12.75" customHeight="1" thickBot="1">
      <c r="A169" s="217" t="str">
        <f t="shared" si="12"/>
        <v> BBS 98 </v>
      </c>
      <c r="B169" s="167" t="str">
        <f t="shared" si="13"/>
        <v>I</v>
      </c>
      <c r="C169" s="217">
        <f t="shared" si="14"/>
        <v>48447.438999999998</v>
      </c>
      <c r="D169" s="16" t="str">
        <f t="shared" si="15"/>
        <v>vis</v>
      </c>
      <c r="E169" s="222">
        <f>VLOOKUP(C169,'Active 1'!C$21:E$966,3,FALSE)</f>
        <v>11475.93300353803</v>
      </c>
      <c r="F169" s="167" t="s">
        <v>263</v>
      </c>
      <c r="G169" s="16" t="str">
        <f t="shared" si="16"/>
        <v>48447.439</v>
      </c>
      <c r="H169" s="217">
        <f t="shared" si="17"/>
        <v>-10653</v>
      </c>
      <c r="I169" s="223" t="s">
        <v>691</v>
      </c>
      <c r="J169" s="224" t="s">
        <v>692</v>
      </c>
      <c r="K169" s="223">
        <v>-10653</v>
      </c>
      <c r="L169" s="223" t="s">
        <v>693</v>
      </c>
      <c r="M169" s="224" t="s">
        <v>304</v>
      </c>
      <c r="N169" s="224"/>
      <c r="O169" s="225" t="s">
        <v>586</v>
      </c>
      <c r="P169" s="225" t="s">
        <v>690</v>
      </c>
    </row>
    <row r="170" spans="1:16" ht="12.75" customHeight="1" thickBot="1">
      <c r="A170" s="217" t="str">
        <f t="shared" si="12"/>
        <v> BBS 99 </v>
      </c>
      <c r="B170" s="167" t="str">
        <f t="shared" si="13"/>
        <v>II</v>
      </c>
      <c r="C170" s="217">
        <f t="shared" si="14"/>
        <v>48479.574999999997</v>
      </c>
      <c r="D170" s="16" t="str">
        <f t="shared" si="15"/>
        <v>vis</v>
      </c>
      <c r="E170" s="222">
        <f>VLOOKUP(C170,'Active 1'!C$21:E$966,3,FALSE)</f>
        <v>11560.404060582801</v>
      </c>
      <c r="F170" s="167" t="s">
        <v>263</v>
      </c>
      <c r="G170" s="16" t="str">
        <f t="shared" si="16"/>
        <v>48479.575</v>
      </c>
      <c r="H170" s="217">
        <f t="shared" si="17"/>
        <v>-10568.5</v>
      </c>
      <c r="I170" s="223" t="s">
        <v>694</v>
      </c>
      <c r="J170" s="224" t="s">
        <v>695</v>
      </c>
      <c r="K170" s="223">
        <v>-10568.5</v>
      </c>
      <c r="L170" s="223" t="s">
        <v>696</v>
      </c>
      <c r="M170" s="224" t="s">
        <v>304</v>
      </c>
      <c r="N170" s="224"/>
      <c r="O170" s="225" t="s">
        <v>586</v>
      </c>
      <c r="P170" s="225" t="s">
        <v>697</v>
      </c>
    </row>
    <row r="171" spans="1:16" ht="12.75" customHeight="1" thickBot="1">
      <c r="A171" s="217" t="str">
        <f t="shared" si="12"/>
        <v> BBS 99 </v>
      </c>
      <c r="B171" s="167" t="str">
        <f t="shared" si="13"/>
        <v>II</v>
      </c>
      <c r="C171" s="217">
        <f t="shared" si="14"/>
        <v>48479.584000000003</v>
      </c>
      <c r="D171" s="16" t="str">
        <f t="shared" si="15"/>
        <v>vis</v>
      </c>
      <c r="E171" s="222">
        <f>VLOOKUP(C171,'Active 1'!C$21:E$966,3,FALSE)</f>
        <v>11560.427717525603</v>
      </c>
      <c r="F171" s="167" t="s">
        <v>263</v>
      </c>
      <c r="G171" s="16" t="str">
        <f t="shared" si="16"/>
        <v>48479.584</v>
      </c>
      <c r="H171" s="217">
        <f t="shared" si="17"/>
        <v>-10568.5</v>
      </c>
      <c r="I171" s="223" t="s">
        <v>698</v>
      </c>
      <c r="J171" s="224" t="s">
        <v>699</v>
      </c>
      <c r="K171" s="223">
        <v>-10568.5</v>
      </c>
      <c r="L171" s="223" t="s">
        <v>700</v>
      </c>
      <c r="M171" s="224" t="s">
        <v>304</v>
      </c>
      <c r="N171" s="224"/>
      <c r="O171" s="225" t="s">
        <v>701</v>
      </c>
      <c r="P171" s="225" t="s">
        <v>697</v>
      </c>
    </row>
    <row r="172" spans="1:16" ht="12.75" customHeight="1" thickBot="1">
      <c r="A172" s="217" t="str">
        <f t="shared" si="12"/>
        <v> BBS 99 </v>
      </c>
      <c r="B172" s="167" t="str">
        <f t="shared" si="13"/>
        <v>II</v>
      </c>
      <c r="C172" s="217">
        <f t="shared" si="14"/>
        <v>48479.584999999999</v>
      </c>
      <c r="D172" s="16" t="str">
        <f t="shared" si="15"/>
        <v>vis</v>
      </c>
      <c r="E172" s="222">
        <f>VLOOKUP(C172,'Active 1'!C$21:E$966,3,FALSE)</f>
        <v>11560.430346074792</v>
      </c>
      <c r="F172" s="167" t="s">
        <v>263</v>
      </c>
      <c r="G172" s="16" t="str">
        <f t="shared" si="16"/>
        <v>48479.585</v>
      </c>
      <c r="H172" s="217">
        <f t="shared" si="17"/>
        <v>-10568.5</v>
      </c>
      <c r="I172" s="223" t="s">
        <v>702</v>
      </c>
      <c r="J172" s="224" t="s">
        <v>703</v>
      </c>
      <c r="K172" s="223">
        <v>-10568.5</v>
      </c>
      <c r="L172" s="223" t="s">
        <v>585</v>
      </c>
      <c r="M172" s="224" t="s">
        <v>304</v>
      </c>
      <c r="N172" s="224"/>
      <c r="O172" s="225" t="s">
        <v>704</v>
      </c>
      <c r="P172" s="225" t="s">
        <v>697</v>
      </c>
    </row>
    <row r="173" spans="1:16" ht="12.75" customHeight="1" thickBot="1">
      <c r="A173" s="217" t="str">
        <f t="shared" si="12"/>
        <v> BBS 99 </v>
      </c>
      <c r="B173" s="167" t="str">
        <f t="shared" si="13"/>
        <v>I</v>
      </c>
      <c r="C173" s="217">
        <f t="shared" si="14"/>
        <v>48517.432000000001</v>
      </c>
      <c r="D173" s="16" t="str">
        <f t="shared" si="15"/>
        <v>vis</v>
      </c>
      <c r="E173" s="222">
        <f>VLOOKUP(C173,'Active 1'!C$21:E$966,3,FALSE)</f>
        <v>11659.913047592521</v>
      </c>
      <c r="F173" s="167" t="s">
        <v>263</v>
      </c>
      <c r="G173" s="16" t="str">
        <f t="shared" si="16"/>
        <v>48517.432</v>
      </c>
      <c r="H173" s="217">
        <f t="shared" si="17"/>
        <v>-10469</v>
      </c>
      <c r="I173" s="223" t="s">
        <v>705</v>
      </c>
      <c r="J173" s="224" t="s">
        <v>706</v>
      </c>
      <c r="K173" s="223">
        <v>-10469</v>
      </c>
      <c r="L173" s="223" t="s">
        <v>656</v>
      </c>
      <c r="M173" s="224" t="s">
        <v>304</v>
      </c>
      <c r="N173" s="224"/>
      <c r="O173" s="225" t="s">
        <v>586</v>
      </c>
      <c r="P173" s="225" t="s">
        <v>697</v>
      </c>
    </row>
    <row r="174" spans="1:16" ht="12.75" customHeight="1" thickBot="1">
      <c r="A174" s="217" t="str">
        <f t="shared" si="12"/>
        <v> BBS 101 </v>
      </c>
      <c r="B174" s="167" t="str">
        <f t="shared" si="13"/>
        <v>II</v>
      </c>
      <c r="C174" s="217">
        <f t="shared" si="14"/>
        <v>48820.455999999998</v>
      </c>
      <c r="D174" s="16" t="str">
        <f t="shared" si="15"/>
        <v>vis</v>
      </c>
      <c r="E174" s="222">
        <f>VLOOKUP(C174,'Active 1'!C$21:E$966,3,FALSE)</f>
        <v>12456.42653993555</v>
      </c>
      <c r="F174" s="167" t="s">
        <v>263</v>
      </c>
      <c r="G174" s="16" t="str">
        <f t="shared" si="16"/>
        <v>48820.456</v>
      </c>
      <c r="H174" s="217">
        <f t="shared" si="17"/>
        <v>-9672.5</v>
      </c>
      <c r="I174" s="223" t="s">
        <v>707</v>
      </c>
      <c r="J174" s="224" t="s">
        <v>708</v>
      </c>
      <c r="K174" s="223">
        <v>-9672.5</v>
      </c>
      <c r="L174" s="223" t="s">
        <v>652</v>
      </c>
      <c r="M174" s="224" t="s">
        <v>304</v>
      </c>
      <c r="N174" s="224"/>
      <c r="O174" s="225" t="s">
        <v>586</v>
      </c>
      <c r="P174" s="225" t="s">
        <v>709</v>
      </c>
    </row>
    <row r="175" spans="1:16" ht="12.75" customHeight="1" thickBot="1">
      <c r="A175" s="217" t="str">
        <f t="shared" si="12"/>
        <v> BBS 102 </v>
      </c>
      <c r="B175" s="167" t="str">
        <f t="shared" si="13"/>
        <v>II</v>
      </c>
      <c r="C175" s="217">
        <f t="shared" si="14"/>
        <v>48852.415999999997</v>
      </c>
      <c r="D175" s="16" t="str">
        <f t="shared" si="15"/>
        <v>vis</v>
      </c>
      <c r="E175" s="222">
        <f>VLOOKUP(C175,'Active 1'!C$21:E$966,3,FALSE)</f>
        <v>12540.434972321378</v>
      </c>
      <c r="F175" s="167" t="s">
        <v>263</v>
      </c>
      <c r="G175" s="16" t="str">
        <f t="shared" si="16"/>
        <v>48852.416</v>
      </c>
      <c r="H175" s="217">
        <f t="shared" si="17"/>
        <v>-9588.5</v>
      </c>
      <c r="I175" s="223" t="s">
        <v>710</v>
      </c>
      <c r="J175" s="224" t="s">
        <v>711</v>
      </c>
      <c r="K175" s="223">
        <v>-9588.5</v>
      </c>
      <c r="L175" s="223" t="s">
        <v>712</v>
      </c>
      <c r="M175" s="224" t="s">
        <v>304</v>
      </c>
      <c r="N175" s="224"/>
      <c r="O175" s="225" t="s">
        <v>586</v>
      </c>
      <c r="P175" s="225" t="s">
        <v>713</v>
      </c>
    </row>
    <row r="176" spans="1:16" ht="12.75" customHeight="1" thickBot="1">
      <c r="A176" s="217" t="str">
        <f t="shared" si="12"/>
        <v>BAVM 62 </v>
      </c>
      <c r="B176" s="167" t="str">
        <f t="shared" si="13"/>
        <v>I</v>
      </c>
      <c r="C176" s="217">
        <f t="shared" si="14"/>
        <v>48982.325799999999</v>
      </c>
      <c r="D176" s="16" t="str">
        <f t="shared" si="15"/>
        <v>vis</v>
      </c>
      <c r="E176" s="222">
        <f>VLOOKUP(C176,'Active 1'!C$21:E$966,3,FALSE)</f>
        <v>12881.909272995867</v>
      </c>
      <c r="F176" s="167" t="s">
        <v>263</v>
      </c>
      <c r="G176" s="16" t="str">
        <f t="shared" si="16"/>
        <v>48982.3258</v>
      </c>
      <c r="H176" s="217">
        <f t="shared" si="17"/>
        <v>-9247</v>
      </c>
      <c r="I176" s="223" t="s">
        <v>714</v>
      </c>
      <c r="J176" s="224" t="s">
        <v>715</v>
      </c>
      <c r="K176" s="223">
        <v>-9247</v>
      </c>
      <c r="L176" s="223" t="s">
        <v>716</v>
      </c>
      <c r="M176" s="224" t="s">
        <v>291</v>
      </c>
      <c r="N176" s="224" t="s">
        <v>717</v>
      </c>
      <c r="O176" s="225" t="s">
        <v>718</v>
      </c>
      <c r="P176" s="226" t="s">
        <v>719</v>
      </c>
    </row>
    <row r="177" spans="1:16" ht="12.75" customHeight="1" thickBot="1">
      <c r="A177" s="217" t="str">
        <f t="shared" si="12"/>
        <v>BAVM 62 </v>
      </c>
      <c r="B177" s="167" t="str">
        <f t="shared" si="13"/>
        <v>I</v>
      </c>
      <c r="C177" s="217">
        <f t="shared" si="14"/>
        <v>48982.326099999998</v>
      </c>
      <c r="D177" s="16" t="str">
        <f t="shared" si="15"/>
        <v>vis</v>
      </c>
      <c r="E177" s="222">
        <f>VLOOKUP(C177,'Active 1'!C$21:E$966,3,FALSE)</f>
        <v>12881.910061560626</v>
      </c>
      <c r="F177" s="167" t="s">
        <v>263</v>
      </c>
      <c r="G177" s="16" t="str">
        <f t="shared" si="16"/>
        <v>48982.3261</v>
      </c>
      <c r="H177" s="217">
        <f t="shared" si="17"/>
        <v>-9247</v>
      </c>
      <c r="I177" s="223" t="s">
        <v>720</v>
      </c>
      <c r="J177" s="224" t="s">
        <v>715</v>
      </c>
      <c r="K177" s="223">
        <v>-9247</v>
      </c>
      <c r="L177" s="223" t="s">
        <v>721</v>
      </c>
      <c r="M177" s="224" t="s">
        <v>291</v>
      </c>
      <c r="N177" s="224" t="s">
        <v>722</v>
      </c>
      <c r="O177" s="225" t="s">
        <v>718</v>
      </c>
      <c r="P177" s="226" t="s">
        <v>719</v>
      </c>
    </row>
    <row r="178" spans="1:16" ht="12.75" customHeight="1" thickBot="1">
      <c r="A178" s="217" t="str">
        <f t="shared" si="12"/>
        <v>BAVM 68 </v>
      </c>
      <c r="B178" s="167" t="str">
        <f t="shared" si="13"/>
        <v>II</v>
      </c>
      <c r="C178" s="217">
        <f t="shared" si="14"/>
        <v>49157.514999999999</v>
      </c>
      <c r="D178" s="16" t="str">
        <f t="shared" si="15"/>
        <v>vis</v>
      </c>
      <c r="E178" s="222">
        <f>VLOOKUP(C178,'Active 1'!C$21:E$966,3,FALSE)</f>
        <v>13342.402704251421</v>
      </c>
      <c r="F178" s="167" t="s">
        <v>263</v>
      </c>
      <c r="G178" s="16" t="str">
        <f t="shared" si="16"/>
        <v>49157.5150</v>
      </c>
      <c r="H178" s="217">
        <f t="shared" si="17"/>
        <v>-8786.5</v>
      </c>
      <c r="I178" s="223" t="s">
        <v>723</v>
      </c>
      <c r="J178" s="224" t="s">
        <v>724</v>
      </c>
      <c r="K178" s="223">
        <v>-8786.5</v>
      </c>
      <c r="L178" s="223" t="s">
        <v>725</v>
      </c>
      <c r="M178" s="224" t="s">
        <v>291</v>
      </c>
      <c r="N178" s="224" t="s">
        <v>717</v>
      </c>
      <c r="O178" s="225" t="s">
        <v>718</v>
      </c>
      <c r="P178" s="226" t="s">
        <v>726</v>
      </c>
    </row>
    <row r="179" spans="1:16" ht="12.75" customHeight="1" thickBot="1">
      <c r="A179" s="217" t="str">
        <f t="shared" si="12"/>
        <v>BAVM 68 </v>
      </c>
      <c r="B179" s="167" t="str">
        <f t="shared" si="13"/>
        <v>II</v>
      </c>
      <c r="C179" s="217">
        <f t="shared" si="14"/>
        <v>49157.515599999999</v>
      </c>
      <c r="D179" s="16" t="str">
        <f t="shared" si="15"/>
        <v>vis</v>
      </c>
      <c r="E179" s="222">
        <f>VLOOKUP(C179,'Active 1'!C$21:E$966,3,FALSE)</f>
        <v>13342.404281380939</v>
      </c>
      <c r="F179" s="167" t="s">
        <v>263</v>
      </c>
      <c r="G179" s="16" t="str">
        <f t="shared" si="16"/>
        <v>49157.5156</v>
      </c>
      <c r="H179" s="217">
        <f t="shared" si="17"/>
        <v>-8786.5</v>
      </c>
      <c r="I179" s="223" t="s">
        <v>727</v>
      </c>
      <c r="J179" s="224" t="s">
        <v>728</v>
      </c>
      <c r="K179" s="223">
        <v>-8786.5</v>
      </c>
      <c r="L179" s="223" t="s">
        <v>729</v>
      </c>
      <c r="M179" s="224" t="s">
        <v>291</v>
      </c>
      <c r="N179" s="224" t="s">
        <v>722</v>
      </c>
      <c r="O179" s="225" t="s">
        <v>718</v>
      </c>
      <c r="P179" s="226" t="s">
        <v>726</v>
      </c>
    </row>
    <row r="180" spans="1:16" ht="12.75" customHeight="1" thickBot="1">
      <c r="A180" s="217" t="str">
        <f t="shared" si="12"/>
        <v>BAVM 68 </v>
      </c>
      <c r="B180" s="167" t="str">
        <f t="shared" si="13"/>
        <v>II</v>
      </c>
      <c r="C180" s="217">
        <f t="shared" si="14"/>
        <v>49237.409</v>
      </c>
      <c r="D180" s="16" t="str">
        <f t="shared" si="15"/>
        <v>vis</v>
      </c>
      <c r="E180" s="222">
        <f>VLOOKUP(C180,'Active 1'!C$21:E$966,3,FALSE)</f>
        <v>13552.408013920804</v>
      </c>
      <c r="F180" s="167" t="s">
        <v>263</v>
      </c>
      <c r="G180" s="16" t="str">
        <f t="shared" si="16"/>
        <v>49237.409</v>
      </c>
      <c r="H180" s="217">
        <f t="shared" si="17"/>
        <v>-8576.5</v>
      </c>
      <c r="I180" s="223" t="s">
        <v>730</v>
      </c>
      <c r="J180" s="224" t="s">
        <v>731</v>
      </c>
      <c r="K180" s="223">
        <v>-8576.5</v>
      </c>
      <c r="L180" s="223" t="s">
        <v>732</v>
      </c>
      <c r="M180" s="224" t="s">
        <v>291</v>
      </c>
      <c r="N180" s="224" t="s">
        <v>717</v>
      </c>
      <c r="O180" s="225" t="s">
        <v>718</v>
      </c>
      <c r="P180" s="226" t="s">
        <v>726</v>
      </c>
    </row>
    <row r="181" spans="1:16" ht="12.75" customHeight="1" thickBot="1">
      <c r="A181" s="217" t="str">
        <f t="shared" si="12"/>
        <v>BAVM 68 </v>
      </c>
      <c r="B181" s="167" t="str">
        <f t="shared" si="13"/>
        <v>II</v>
      </c>
      <c r="C181" s="217">
        <f t="shared" si="14"/>
        <v>49237.411999999997</v>
      </c>
      <c r="D181" s="16" t="str">
        <f t="shared" si="15"/>
        <v>vis</v>
      </c>
      <c r="E181" s="222">
        <f>VLOOKUP(C181,'Active 1'!C$21:E$966,3,FALSE)</f>
        <v>13552.41589956839</v>
      </c>
      <c r="F181" s="167" t="s">
        <v>263</v>
      </c>
      <c r="G181" s="16" t="str">
        <f t="shared" si="16"/>
        <v>49237.412</v>
      </c>
      <c r="H181" s="217">
        <f t="shared" si="17"/>
        <v>-8576.5</v>
      </c>
      <c r="I181" s="223" t="s">
        <v>733</v>
      </c>
      <c r="J181" s="224" t="s">
        <v>734</v>
      </c>
      <c r="K181" s="223">
        <v>-8576.5</v>
      </c>
      <c r="L181" s="223" t="s">
        <v>735</v>
      </c>
      <c r="M181" s="224" t="s">
        <v>291</v>
      </c>
      <c r="N181" s="224" t="s">
        <v>722</v>
      </c>
      <c r="O181" s="225" t="s">
        <v>718</v>
      </c>
      <c r="P181" s="226" t="s">
        <v>726</v>
      </c>
    </row>
    <row r="182" spans="1:16" ht="12.75" customHeight="1" thickBot="1">
      <c r="A182" s="217" t="str">
        <f t="shared" si="12"/>
        <v>BAVM 80 </v>
      </c>
      <c r="B182" s="167" t="str">
        <f t="shared" si="13"/>
        <v>I</v>
      </c>
      <c r="C182" s="217">
        <f t="shared" si="14"/>
        <v>49690.3217</v>
      </c>
      <c r="D182" s="16" t="str">
        <f t="shared" si="15"/>
        <v>vis</v>
      </c>
      <c r="E182" s="222">
        <f>VLOOKUP(C182,'Active 1'!C$21:E$966,3,FALSE)</f>
        <v>14742.911328521344</v>
      </c>
      <c r="F182" s="167" t="s">
        <v>263</v>
      </c>
      <c r="G182" s="16" t="str">
        <f t="shared" si="16"/>
        <v>49690.3217</v>
      </c>
      <c r="H182" s="217">
        <f t="shared" si="17"/>
        <v>-7386</v>
      </c>
      <c r="I182" s="223" t="s">
        <v>736</v>
      </c>
      <c r="J182" s="224" t="s">
        <v>737</v>
      </c>
      <c r="K182" s="223">
        <v>-7386</v>
      </c>
      <c r="L182" s="223" t="s">
        <v>738</v>
      </c>
      <c r="M182" s="224" t="s">
        <v>291</v>
      </c>
      <c r="N182" s="224" t="s">
        <v>58</v>
      </c>
      <c r="O182" s="225" t="s">
        <v>718</v>
      </c>
      <c r="P182" s="226" t="s">
        <v>739</v>
      </c>
    </row>
    <row r="183" spans="1:16" ht="12.75" customHeight="1" thickBot="1">
      <c r="A183" s="217" t="str">
        <f t="shared" si="12"/>
        <v>BAVM 80 </v>
      </c>
      <c r="B183" s="167" t="str">
        <f t="shared" si="13"/>
        <v>I</v>
      </c>
      <c r="C183" s="217">
        <f t="shared" si="14"/>
        <v>49690.324000000001</v>
      </c>
      <c r="D183" s="16" t="str">
        <f t="shared" si="15"/>
        <v>vis</v>
      </c>
      <c r="E183" s="222">
        <f>VLOOKUP(C183,'Active 1'!C$21:E$966,3,FALSE)</f>
        <v>14742.917374184501</v>
      </c>
      <c r="F183" s="167" t="s">
        <v>263</v>
      </c>
      <c r="G183" s="16" t="str">
        <f t="shared" si="16"/>
        <v>49690.3240</v>
      </c>
      <c r="H183" s="217">
        <f t="shared" si="17"/>
        <v>-7386</v>
      </c>
      <c r="I183" s="223" t="s">
        <v>740</v>
      </c>
      <c r="J183" s="224" t="s">
        <v>741</v>
      </c>
      <c r="K183" s="223">
        <v>-7386</v>
      </c>
      <c r="L183" s="223" t="s">
        <v>742</v>
      </c>
      <c r="M183" s="224" t="s">
        <v>291</v>
      </c>
      <c r="N183" s="224" t="s">
        <v>722</v>
      </c>
      <c r="O183" s="225" t="s">
        <v>718</v>
      </c>
      <c r="P183" s="226" t="s">
        <v>739</v>
      </c>
    </row>
    <row r="184" spans="1:16" ht="12.75" customHeight="1" thickBot="1">
      <c r="A184" s="217" t="str">
        <f t="shared" si="12"/>
        <v> BBS 113 </v>
      </c>
      <c r="B184" s="167" t="str">
        <f t="shared" si="13"/>
        <v>I</v>
      </c>
      <c r="C184" s="217">
        <f t="shared" si="14"/>
        <v>49990.495000000003</v>
      </c>
      <c r="D184" s="16" t="str">
        <f t="shared" si="15"/>
        <v>vis</v>
      </c>
      <c r="E184" s="222">
        <f>VLOOKUP(C184,'Active 1'!C$21:E$966,3,FALSE)</f>
        <v>15531.931615664065</v>
      </c>
      <c r="F184" s="167" t="s">
        <v>263</v>
      </c>
      <c r="G184" s="16" t="str">
        <f t="shared" si="16"/>
        <v>49990.495</v>
      </c>
      <c r="H184" s="217">
        <f t="shared" si="17"/>
        <v>-6597</v>
      </c>
      <c r="I184" s="223" t="s">
        <v>743</v>
      </c>
      <c r="J184" s="224" t="s">
        <v>744</v>
      </c>
      <c r="K184" s="223">
        <v>-6597</v>
      </c>
      <c r="L184" s="223" t="s">
        <v>732</v>
      </c>
      <c r="M184" s="224" t="s">
        <v>304</v>
      </c>
      <c r="N184" s="224"/>
      <c r="O184" s="225" t="s">
        <v>745</v>
      </c>
      <c r="P184" s="225" t="s">
        <v>746</v>
      </c>
    </row>
    <row r="185" spans="1:16" ht="12.75" customHeight="1" thickBot="1">
      <c r="A185" s="217" t="str">
        <f t="shared" si="12"/>
        <v> BBS 110 </v>
      </c>
      <c r="B185" s="167" t="str">
        <f t="shared" si="13"/>
        <v>II</v>
      </c>
      <c r="C185" s="217">
        <f t="shared" si="14"/>
        <v>50006.296000000002</v>
      </c>
      <c r="D185" s="16" t="str">
        <f t="shared" si="15"/>
        <v>vis</v>
      </c>
      <c r="E185" s="222">
        <f>VLOOKUP(C185,'Active 1'!C$21:E$966,3,FALSE)</f>
        <v>15573.465321550437</v>
      </c>
      <c r="F185" s="167" t="s">
        <v>263</v>
      </c>
      <c r="G185" s="16" t="str">
        <f t="shared" si="16"/>
        <v>50006.296</v>
      </c>
      <c r="H185" s="217">
        <f t="shared" si="17"/>
        <v>-6555.5</v>
      </c>
      <c r="I185" s="223" t="s">
        <v>747</v>
      </c>
      <c r="J185" s="224" t="s">
        <v>748</v>
      </c>
      <c r="K185" s="223">
        <v>-6555.5</v>
      </c>
      <c r="L185" s="223" t="s">
        <v>652</v>
      </c>
      <c r="M185" s="224" t="s">
        <v>304</v>
      </c>
      <c r="N185" s="224"/>
      <c r="O185" s="225" t="s">
        <v>586</v>
      </c>
      <c r="P185" s="225" t="s">
        <v>749</v>
      </c>
    </row>
    <row r="186" spans="1:16" ht="12.75" customHeight="1" thickBot="1">
      <c r="A186" s="217" t="str">
        <f t="shared" si="12"/>
        <v> BBS 113 </v>
      </c>
      <c r="B186" s="167" t="str">
        <f t="shared" si="13"/>
        <v>I</v>
      </c>
      <c r="C186" s="217">
        <f t="shared" si="14"/>
        <v>50379.298999999999</v>
      </c>
      <c r="D186" s="16" t="str">
        <f t="shared" si="15"/>
        <v>vis</v>
      </c>
      <c r="E186" s="222">
        <f>VLOOKUP(C186,'Active 1'!C$21:E$966,3,FALSE)</f>
        <v>16553.92205825917</v>
      </c>
      <c r="F186" s="167" t="s">
        <v>263</v>
      </c>
      <c r="G186" s="16" t="str">
        <f t="shared" si="16"/>
        <v>50379.299</v>
      </c>
      <c r="H186" s="217">
        <f t="shared" si="17"/>
        <v>-5575</v>
      </c>
      <c r="I186" s="223" t="s">
        <v>750</v>
      </c>
      <c r="J186" s="224" t="s">
        <v>751</v>
      </c>
      <c r="K186" s="223">
        <v>-5575</v>
      </c>
      <c r="L186" s="223" t="s">
        <v>752</v>
      </c>
      <c r="M186" s="224" t="s">
        <v>304</v>
      </c>
      <c r="N186" s="224"/>
      <c r="O186" s="225" t="s">
        <v>586</v>
      </c>
      <c r="P186" s="225" t="s">
        <v>746</v>
      </c>
    </row>
    <row r="187" spans="1:16" ht="12.75" customHeight="1" thickBot="1">
      <c r="A187" s="217" t="str">
        <f t="shared" si="12"/>
        <v> BBS 114 </v>
      </c>
      <c r="B187" s="167" t="str">
        <f t="shared" si="13"/>
        <v>I</v>
      </c>
      <c r="C187" s="217">
        <f t="shared" si="14"/>
        <v>50390.324999999997</v>
      </c>
      <c r="D187" s="16" t="str">
        <f t="shared" si="15"/>
        <v>vis</v>
      </c>
      <c r="E187" s="222">
        <f>VLOOKUP(C187,'Active 1'!C$21:E$966,3,FALSE)</f>
        <v>16582.904441722436</v>
      </c>
      <c r="F187" s="167" t="s">
        <v>263</v>
      </c>
      <c r="G187" s="16" t="str">
        <f t="shared" si="16"/>
        <v>50390.325</v>
      </c>
      <c r="H187" s="217">
        <f t="shared" si="17"/>
        <v>-5546</v>
      </c>
      <c r="I187" s="223" t="s">
        <v>753</v>
      </c>
      <c r="J187" s="224" t="s">
        <v>754</v>
      </c>
      <c r="K187" s="223">
        <v>-5546</v>
      </c>
      <c r="L187" s="223" t="s">
        <v>755</v>
      </c>
      <c r="M187" s="224" t="s">
        <v>304</v>
      </c>
      <c r="N187" s="224"/>
      <c r="O187" s="225" t="s">
        <v>586</v>
      </c>
      <c r="P187" s="225" t="s">
        <v>756</v>
      </c>
    </row>
    <row r="188" spans="1:16" ht="12.75" customHeight="1" thickBot="1">
      <c r="A188" s="217" t="str">
        <f t="shared" si="12"/>
        <v>BAVM 99 </v>
      </c>
      <c r="B188" s="167" t="str">
        <f t="shared" si="13"/>
        <v>I</v>
      </c>
      <c r="C188" s="217">
        <f t="shared" si="14"/>
        <v>50422.281799999997</v>
      </c>
      <c r="D188" s="16" t="str">
        <f t="shared" si="15"/>
        <v>vis</v>
      </c>
      <c r="E188" s="222">
        <f>VLOOKUP(C188,'Active 1'!C$21:E$966,3,FALSE)</f>
        <v>16666.90446275083</v>
      </c>
      <c r="F188" s="167" t="s">
        <v>263</v>
      </c>
      <c r="G188" s="16" t="str">
        <f t="shared" si="16"/>
        <v>50422.2818</v>
      </c>
      <c r="H188" s="217">
        <f t="shared" si="17"/>
        <v>-5462</v>
      </c>
      <c r="I188" s="223" t="s">
        <v>757</v>
      </c>
      <c r="J188" s="224" t="s">
        <v>758</v>
      </c>
      <c r="K188" s="223">
        <v>-5462</v>
      </c>
      <c r="L188" s="223" t="s">
        <v>759</v>
      </c>
      <c r="M188" s="224" t="s">
        <v>291</v>
      </c>
      <c r="N188" s="224" t="s">
        <v>58</v>
      </c>
      <c r="O188" s="225" t="s">
        <v>718</v>
      </c>
      <c r="P188" s="226" t="s">
        <v>760</v>
      </c>
    </row>
    <row r="189" spans="1:16" ht="13.5" thickBot="1">
      <c r="A189" s="217" t="str">
        <f t="shared" si="12"/>
        <v>BAVM 99 </v>
      </c>
      <c r="B189" s="167" t="str">
        <f t="shared" si="13"/>
        <v>I</v>
      </c>
      <c r="C189" s="217">
        <f t="shared" si="14"/>
        <v>50422.281999999999</v>
      </c>
      <c r="D189" s="16" t="str">
        <f t="shared" si="15"/>
        <v>vis</v>
      </c>
      <c r="E189" s="222">
        <f>VLOOKUP(C189,'Active 1'!C$21:E$966,3,FALSE)</f>
        <v>16666.904988460676</v>
      </c>
      <c r="F189" s="167" t="s">
        <v>263</v>
      </c>
      <c r="G189" s="16" t="str">
        <f t="shared" si="16"/>
        <v>50422.2820</v>
      </c>
      <c r="H189" s="217">
        <f t="shared" si="17"/>
        <v>-5462</v>
      </c>
      <c r="I189" s="223" t="s">
        <v>761</v>
      </c>
      <c r="J189" s="224" t="s">
        <v>762</v>
      </c>
      <c r="K189" s="223">
        <v>-5462</v>
      </c>
      <c r="L189" s="223" t="s">
        <v>763</v>
      </c>
      <c r="M189" s="224" t="s">
        <v>291</v>
      </c>
      <c r="N189" s="224" t="s">
        <v>722</v>
      </c>
      <c r="O189" s="225" t="s">
        <v>718</v>
      </c>
      <c r="P189" s="226" t="s">
        <v>760</v>
      </c>
    </row>
    <row r="190" spans="1:16" ht="13.5" thickBot="1">
      <c r="A190" s="217" t="str">
        <f t="shared" si="12"/>
        <v> BBS 114 </v>
      </c>
      <c r="B190" s="167" t="str">
        <f t="shared" si="13"/>
        <v>II</v>
      </c>
      <c r="C190" s="217">
        <f t="shared" si="14"/>
        <v>50464.321199999998</v>
      </c>
      <c r="D190" s="16" t="str">
        <f t="shared" si="15"/>
        <v>vis</v>
      </c>
      <c r="E190" s="222">
        <f>VLOOKUP(C190,'Active 1'!C$21:E$966,3,FALSE)</f>
        <v>16777.407093928581</v>
      </c>
      <c r="F190" s="167" t="s">
        <v>263</v>
      </c>
      <c r="G190" s="16" t="str">
        <f t="shared" si="16"/>
        <v>50464.3212</v>
      </c>
      <c r="H190" s="217">
        <f t="shared" si="17"/>
        <v>-5351.5</v>
      </c>
      <c r="I190" s="223" t="s">
        <v>764</v>
      </c>
      <c r="J190" s="224" t="s">
        <v>765</v>
      </c>
      <c r="K190" s="223">
        <v>-5351.5</v>
      </c>
      <c r="L190" s="223" t="s">
        <v>766</v>
      </c>
      <c r="M190" s="224" t="s">
        <v>291</v>
      </c>
      <c r="N190" s="224" t="s">
        <v>292</v>
      </c>
      <c r="O190" s="225" t="s">
        <v>293</v>
      </c>
      <c r="P190" s="225" t="s">
        <v>756</v>
      </c>
    </row>
    <row r="191" spans="1:16" ht="13.5" thickBot="1">
      <c r="A191" s="217" t="str">
        <f t="shared" si="12"/>
        <v> BBS 115 </v>
      </c>
      <c r="B191" s="167" t="str">
        <f t="shared" si="13"/>
        <v>I</v>
      </c>
      <c r="C191" s="217">
        <f t="shared" si="14"/>
        <v>50681.374000000003</v>
      </c>
      <c r="D191" s="16" t="str">
        <f t="shared" si="15"/>
        <v>vis</v>
      </c>
      <c r="E191" s="222">
        <f>VLOOKUP(C191,'Active 1'!C$21:E$966,3,FALSE)</f>
        <v>17347.941057412787</v>
      </c>
      <c r="F191" s="167" t="s">
        <v>263</v>
      </c>
      <c r="G191" s="16" t="str">
        <f t="shared" si="16"/>
        <v>50681.374</v>
      </c>
      <c r="H191" s="217">
        <f t="shared" si="17"/>
        <v>-4781</v>
      </c>
      <c r="I191" s="223" t="s">
        <v>767</v>
      </c>
      <c r="J191" s="224" t="s">
        <v>768</v>
      </c>
      <c r="K191" s="223">
        <v>-4781</v>
      </c>
      <c r="L191" s="223" t="s">
        <v>769</v>
      </c>
      <c r="M191" s="224" t="s">
        <v>304</v>
      </c>
      <c r="N191" s="224"/>
      <c r="O191" s="225" t="s">
        <v>586</v>
      </c>
      <c r="P191" s="225" t="s">
        <v>770</v>
      </c>
    </row>
    <row r="192" spans="1:16" ht="13.5" thickBot="1">
      <c r="A192" s="217" t="str">
        <f t="shared" si="12"/>
        <v> BBS 116 </v>
      </c>
      <c r="B192" s="167" t="str">
        <f t="shared" si="13"/>
        <v>II</v>
      </c>
      <c r="C192" s="217">
        <f t="shared" si="14"/>
        <v>50701.339</v>
      </c>
      <c r="D192" s="16" t="str">
        <f t="shared" si="15"/>
        <v>vis</v>
      </c>
      <c r="E192" s="222">
        <f>VLOOKUP(C192,'Active 1'!C$21:E$966,3,FALSE)</f>
        <v>17400.420042161935</v>
      </c>
      <c r="F192" s="167" t="s">
        <v>263</v>
      </c>
      <c r="G192" s="16" t="str">
        <f t="shared" si="16"/>
        <v>50701.339</v>
      </c>
      <c r="H192" s="217">
        <f t="shared" si="17"/>
        <v>-4728.5</v>
      </c>
      <c r="I192" s="223" t="s">
        <v>771</v>
      </c>
      <c r="J192" s="224" t="s">
        <v>772</v>
      </c>
      <c r="K192" s="223">
        <v>-4728.5</v>
      </c>
      <c r="L192" s="223" t="s">
        <v>773</v>
      </c>
      <c r="M192" s="224" t="s">
        <v>304</v>
      </c>
      <c r="N192" s="224"/>
      <c r="O192" s="225" t="s">
        <v>586</v>
      </c>
      <c r="P192" s="225" t="s">
        <v>774</v>
      </c>
    </row>
    <row r="193" spans="1:16" ht="13.5" thickBot="1">
      <c r="A193" s="217" t="str">
        <f t="shared" si="12"/>
        <v>OEJV 0074 </v>
      </c>
      <c r="B193" s="167" t="str">
        <f t="shared" si="13"/>
        <v>II</v>
      </c>
      <c r="C193" s="217">
        <f t="shared" si="14"/>
        <v>51899.342709999997</v>
      </c>
      <c r="D193" s="16" t="str">
        <f t="shared" si="15"/>
        <v>vis</v>
      </c>
      <c r="E193" s="222">
        <f>VLOOKUP(C193,'Active 1'!C$21:E$966,3,FALSE)</f>
        <v>20549.431733948764</v>
      </c>
      <c r="F193" s="167" t="s">
        <v>263</v>
      </c>
      <c r="G193" s="16" t="str">
        <f t="shared" si="16"/>
        <v>51899.34271</v>
      </c>
      <c r="H193" s="217">
        <f t="shared" si="17"/>
        <v>-1579.5</v>
      </c>
      <c r="I193" s="223" t="s">
        <v>792</v>
      </c>
      <c r="J193" s="224" t="s">
        <v>793</v>
      </c>
      <c r="K193" s="223">
        <v>-1579.5</v>
      </c>
      <c r="L193" s="223" t="s">
        <v>794</v>
      </c>
      <c r="M193" s="224" t="s">
        <v>795</v>
      </c>
      <c r="N193" s="224" t="s">
        <v>796</v>
      </c>
      <c r="O193" s="225" t="s">
        <v>797</v>
      </c>
      <c r="P193" s="226" t="s">
        <v>798</v>
      </c>
    </row>
    <row r="194" spans="1:16" ht="12.75" customHeight="1" thickBot="1">
      <c r="A194" s="217" t="str">
        <f t="shared" si="12"/>
        <v> AN 326,No. 1(2005) </v>
      </c>
      <c r="B194" s="167" t="str">
        <f t="shared" si="13"/>
        <v>II</v>
      </c>
      <c r="C194" s="217">
        <f t="shared" si="14"/>
        <v>51899.343000000001</v>
      </c>
      <c r="D194" s="16" t="str">
        <f t="shared" si="15"/>
        <v>vis</v>
      </c>
      <c r="E194" s="222">
        <f>VLOOKUP(C194,'Active 1'!C$21:E$966,3,FALSE)</f>
        <v>20549.432496228041</v>
      </c>
      <c r="F194" s="167" t="s">
        <v>263</v>
      </c>
      <c r="G194" s="16" t="str">
        <f t="shared" si="16"/>
        <v>51899.3430</v>
      </c>
      <c r="H194" s="217">
        <f t="shared" si="17"/>
        <v>-1579.5</v>
      </c>
      <c r="I194" s="223" t="s">
        <v>799</v>
      </c>
      <c r="J194" s="224" t="s">
        <v>793</v>
      </c>
      <c r="K194" s="223">
        <v>-1579.5</v>
      </c>
      <c r="L194" s="223" t="s">
        <v>800</v>
      </c>
      <c r="M194" s="224" t="s">
        <v>291</v>
      </c>
      <c r="N194" s="224" t="s">
        <v>292</v>
      </c>
      <c r="O194" s="225" t="s">
        <v>801</v>
      </c>
      <c r="P194" s="225" t="s">
        <v>802</v>
      </c>
    </row>
    <row r="195" spans="1:16" ht="12.75" customHeight="1" thickBot="1">
      <c r="A195" s="217" t="str">
        <f t="shared" si="12"/>
        <v>BAVM 152 </v>
      </c>
      <c r="B195" s="167" t="str">
        <f t="shared" si="13"/>
        <v>I</v>
      </c>
      <c r="C195" s="217">
        <f t="shared" si="14"/>
        <v>52114.479899999998</v>
      </c>
      <c r="D195" s="16" t="str">
        <f t="shared" si="15"/>
        <v>vis</v>
      </c>
      <c r="E195" s="222">
        <f>VLOOKUP(C195,'Active 1'!C$21:E$966,3,FALSE)</f>
        <v>21114.930422302717</v>
      </c>
      <c r="F195" s="167" t="s">
        <v>263</v>
      </c>
      <c r="G195" s="16" t="str">
        <f t="shared" si="16"/>
        <v>52114.4799</v>
      </c>
      <c r="H195" s="217">
        <f t="shared" si="17"/>
        <v>-1014</v>
      </c>
      <c r="I195" s="223" t="s">
        <v>803</v>
      </c>
      <c r="J195" s="224" t="s">
        <v>804</v>
      </c>
      <c r="K195" s="223">
        <v>-1014</v>
      </c>
      <c r="L195" s="223" t="s">
        <v>805</v>
      </c>
      <c r="M195" s="224" t="s">
        <v>291</v>
      </c>
      <c r="N195" s="224" t="s">
        <v>722</v>
      </c>
      <c r="O195" s="225" t="s">
        <v>718</v>
      </c>
      <c r="P195" s="226" t="s">
        <v>806</v>
      </c>
    </row>
    <row r="196" spans="1:16" ht="12.75" customHeight="1" thickBot="1">
      <c r="A196" s="217" t="str">
        <f t="shared" si="12"/>
        <v> BBS 126 </v>
      </c>
      <c r="B196" s="167" t="str">
        <f t="shared" si="13"/>
        <v>II</v>
      </c>
      <c r="C196" s="217">
        <f t="shared" si="14"/>
        <v>52195.325499999999</v>
      </c>
      <c r="D196" s="16" t="str">
        <f t="shared" si="15"/>
        <v>vis</v>
      </c>
      <c r="E196" s="222">
        <f>VLOOKUP(C196,'Active 1'!C$21:E$966,3,FALSE)</f>
        <v>21327.437059389445</v>
      </c>
      <c r="F196" s="167" t="s">
        <v>263</v>
      </c>
      <c r="G196" s="16" t="str">
        <f t="shared" si="16"/>
        <v>52195.3255</v>
      </c>
      <c r="H196" s="217">
        <f t="shared" si="17"/>
        <v>-801.5</v>
      </c>
      <c r="I196" s="223" t="s">
        <v>807</v>
      </c>
      <c r="J196" s="224" t="s">
        <v>808</v>
      </c>
      <c r="K196" s="223">
        <v>-801.5</v>
      </c>
      <c r="L196" s="223" t="s">
        <v>809</v>
      </c>
      <c r="M196" s="224" t="s">
        <v>291</v>
      </c>
      <c r="N196" s="224" t="s">
        <v>292</v>
      </c>
      <c r="O196" s="225" t="s">
        <v>810</v>
      </c>
      <c r="P196" s="225" t="s">
        <v>811</v>
      </c>
    </row>
    <row r="197" spans="1:16" ht="12.75" customHeight="1" thickBot="1">
      <c r="A197" s="217" t="str">
        <f t="shared" si="12"/>
        <v> BBS 127 </v>
      </c>
      <c r="B197" s="167" t="str">
        <f t="shared" si="13"/>
        <v>I</v>
      </c>
      <c r="C197" s="217">
        <f t="shared" si="14"/>
        <v>52205.408499999998</v>
      </c>
      <c r="D197" s="16" t="str">
        <f t="shared" si="15"/>
        <v>vis</v>
      </c>
      <c r="E197" s="222">
        <f>VLOOKUP(C197,'Active 1'!C$21:E$966,3,FALSE)</f>
        <v>21353.940720958475</v>
      </c>
      <c r="F197" s="167" t="s">
        <v>263</v>
      </c>
      <c r="G197" s="16" t="str">
        <f t="shared" si="16"/>
        <v>52205.4085</v>
      </c>
      <c r="H197" s="217">
        <f t="shared" si="17"/>
        <v>-775</v>
      </c>
      <c r="I197" s="223" t="s">
        <v>812</v>
      </c>
      <c r="J197" s="224" t="s">
        <v>813</v>
      </c>
      <c r="K197" s="223">
        <v>-775</v>
      </c>
      <c r="L197" s="223" t="s">
        <v>814</v>
      </c>
      <c r="M197" s="224" t="s">
        <v>291</v>
      </c>
      <c r="N197" s="224" t="s">
        <v>292</v>
      </c>
      <c r="O197" s="225" t="s">
        <v>810</v>
      </c>
      <c r="P197" s="225" t="s">
        <v>815</v>
      </c>
    </row>
    <row r="198" spans="1:16" ht="12.75" customHeight="1" thickBot="1">
      <c r="A198" s="217" t="str">
        <f t="shared" si="12"/>
        <v>IBVS 5378 </v>
      </c>
      <c r="B198" s="167" t="str">
        <f t="shared" si="13"/>
        <v>II</v>
      </c>
      <c r="C198" s="217">
        <f t="shared" si="14"/>
        <v>52510.7114</v>
      </c>
      <c r="D198" s="16" t="str">
        <f t="shared" si="15"/>
        <v>vis</v>
      </c>
      <c r="E198" s="222">
        <f>VLOOKUP(C198,'Active 1'!C$21:E$966,3,FALSE)</f>
        <v>22156.444414070105</v>
      </c>
      <c r="F198" s="167" t="s">
        <v>263</v>
      </c>
      <c r="G198" s="16" t="str">
        <f t="shared" si="16"/>
        <v>52510.7114</v>
      </c>
      <c r="H198" s="217">
        <f t="shared" si="17"/>
        <v>27.5</v>
      </c>
      <c r="I198" s="223" t="s">
        <v>816</v>
      </c>
      <c r="J198" s="224" t="s">
        <v>817</v>
      </c>
      <c r="K198" s="223">
        <v>27.5</v>
      </c>
      <c r="L198" s="223" t="s">
        <v>818</v>
      </c>
      <c r="M198" s="224" t="s">
        <v>291</v>
      </c>
      <c r="N198" s="224" t="s">
        <v>292</v>
      </c>
      <c r="O198" s="225" t="s">
        <v>819</v>
      </c>
      <c r="P198" s="226" t="s">
        <v>820</v>
      </c>
    </row>
    <row r="199" spans="1:16" ht="12.75" customHeight="1" thickBot="1">
      <c r="A199" s="217" t="str">
        <f t="shared" si="12"/>
        <v>OEJV 0074 </v>
      </c>
      <c r="B199" s="167" t="str">
        <f t="shared" si="13"/>
        <v>I</v>
      </c>
      <c r="C199" s="217">
        <f t="shared" si="14"/>
        <v>52574.438009999998</v>
      </c>
      <c r="D199" s="16" t="str">
        <f t="shared" si="15"/>
        <v>vis</v>
      </c>
      <c r="E199" s="222">
        <f>VLOOKUP(C199,'Active 1'!C$21:E$966,3,FALSE)</f>
        <v>22323.952943712251</v>
      </c>
      <c r="F199" s="167" t="s">
        <v>263</v>
      </c>
      <c r="G199" s="16" t="str">
        <f t="shared" si="16"/>
        <v>52574.43801</v>
      </c>
      <c r="H199" s="217">
        <f t="shared" si="17"/>
        <v>195</v>
      </c>
      <c r="I199" s="223" t="s">
        <v>826</v>
      </c>
      <c r="J199" s="224" t="s">
        <v>827</v>
      </c>
      <c r="K199" s="223">
        <v>195</v>
      </c>
      <c r="L199" s="223" t="s">
        <v>828</v>
      </c>
      <c r="M199" s="224" t="s">
        <v>795</v>
      </c>
      <c r="N199" s="224" t="s">
        <v>263</v>
      </c>
      <c r="O199" s="225" t="s">
        <v>829</v>
      </c>
      <c r="P199" s="226" t="s">
        <v>798</v>
      </c>
    </row>
    <row r="200" spans="1:16" ht="12.75" customHeight="1" thickBot="1">
      <c r="A200" s="217" t="str">
        <f t="shared" si="12"/>
        <v>OEJV 0074 </v>
      </c>
      <c r="B200" s="167" t="str">
        <f t="shared" si="13"/>
        <v>II</v>
      </c>
      <c r="C200" s="217">
        <f t="shared" si="14"/>
        <v>52855.39271</v>
      </c>
      <c r="D200" s="16" t="str">
        <f t="shared" si="15"/>
        <v>vis</v>
      </c>
      <c r="E200" s="222">
        <f>VLOOKUP(C200,'Active 1'!C$21:E$966,3,FALSE)</f>
        <v>23062.456195227613</v>
      </c>
      <c r="F200" s="167" t="s">
        <v>263</v>
      </c>
      <c r="G200" s="16" t="str">
        <f t="shared" si="16"/>
        <v>52855.39271</v>
      </c>
      <c r="H200" s="217">
        <f t="shared" si="17"/>
        <v>933.5</v>
      </c>
      <c r="I200" s="223" t="s">
        <v>830</v>
      </c>
      <c r="J200" s="224" t="s">
        <v>831</v>
      </c>
      <c r="K200" s="223">
        <v>933.5</v>
      </c>
      <c r="L200" s="223" t="s">
        <v>832</v>
      </c>
      <c r="M200" s="224" t="s">
        <v>795</v>
      </c>
      <c r="N200" s="224" t="s">
        <v>796</v>
      </c>
      <c r="O200" s="225" t="s">
        <v>833</v>
      </c>
      <c r="P200" s="226" t="s">
        <v>798</v>
      </c>
    </row>
    <row r="201" spans="1:16" ht="12.75" customHeight="1" thickBot="1">
      <c r="A201" s="217" t="str">
        <f t="shared" si="12"/>
        <v>OEJV 0074 </v>
      </c>
      <c r="B201" s="167" t="str">
        <f t="shared" si="13"/>
        <v>II</v>
      </c>
      <c r="C201" s="217">
        <f t="shared" si="14"/>
        <v>52858.437339999997</v>
      </c>
      <c r="D201" s="16" t="str">
        <f t="shared" si="15"/>
        <v>vis</v>
      </c>
      <c r="E201" s="222">
        <f>VLOOKUP(C201,'Active 1'!C$21:E$966,3,FALSE)</f>
        <v>23070.459154974003</v>
      </c>
      <c r="F201" s="167" t="s">
        <v>263</v>
      </c>
      <c r="G201" s="16" t="str">
        <f t="shared" si="16"/>
        <v>52858.43734</v>
      </c>
      <c r="H201" s="217">
        <f t="shared" si="17"/>
        <v>941.5</v>
      </c>
      <c r="I201" s="223" t="s">
        <v>834</v>
      </c>
      <c r="J201" s="224" t="s">
        <v>835</v>
      </c>
      <c r="K201" s="223">
        <v>941.5</v>
      </c>
      <c r="L201" s="223" t="s">
        <v>836</v>
      </c>
      <c r="M201" s="224" t="s">
        <v>795</v>
      </c>
      <c r="N201" s="224" t="s">
        <v>796</v>
      </c>
      <c r="O201" s="225" t="s">
        <v>833</v>
      </c>
      <c r="P201" s="226" t="s">
        <v>798</v>
      </c>
    </row>
    <row r="202" spans="1:16" ht="12.75" customHeight="1" thickBot="1">
      <c r="A202" s="217" t="str">
        <f t="shared" si="12"/>
        <v>OEJV 0074 </v>
      </c>
      <c r="B202" s="167" t="str">
        <f t="shared" si="13"/>
        <v>I</v>
      </c>
      <c r="C202" s="217">
        <f t="shared" si="14"/>
        <v>52860.529889999998</v>
      </c>
      <c r="D202" s="16" t="str">
        <f t="shared" si="15"/>
        <v>vis</v>
      </c>
      <c r="E202" s="222">
        <f>VLOOKUP(C202,'Active 1'!C$21:E$966,3,FALSE)</f>
        <v>23075.959525599443</v>
      </c>
      <c r="F202" s="167" t="s">
        <v>263</v>
      </c>
      <c r="G202" s="16" t="str">
        <f t="shared" si="16"/>
        <v>52860.52989</v>
      </c>
      <c r="H202" s="217">
        <f t="shared" si="17"/>
        <v>947</v>
      </c>
      <c r="I202" s="223" t="s">
        <v>837</v>
      </c>
      <c r="J202" s="224" t="s">
        <v>838</v>
      </c>
      <c r="K202" s="223">
        <v>947</v>
      </c>
      <c r="L202" s="223" t="s">
        <v>839</v>
      </c>
      <c r="M202" s="224" t="s">
        <v>795</v>
      </c>
      <c r="N202" s="224" t="s">
        <v>263</v>
      </c>
      <c r="O202" s="225" t="s">
        <v>833</v>
      </c>
      <c r="P202" s="226" t="s">
        <v>798</v>
      </c>
    </row>
    <row r="203" spans="1:16" ht="12.75" customHeight="1" thickBot="1">
      <c r="A203" s="217" t="str">
        <f t="shared" ref="A203:A266" si="18">P203</f>
        <v>IBVS 5676 </v>
      </c>
      <c r="B203" s="167" t="str">
        <f t="shared" ref="B203:B266" si="19">IF(H203=INT(H203),"I","II")</f>
        <v>II</v>
      </c>
      <c r="C203" s="217">
        <f t="shared" ref="C203:C266" si="20">1*G203</f>
        <v>52898.3842</v>
      </c>
      <c r="D203" s="16" t="str">
        <f t="shared" ref="D203:D266" si="21">VLOOKUP(F203,I$1:J$5,2,FALSE)</f>
        <v>vis</v>
      </c>
      <c r="E203" s="222">
        <f>VLOOKUP(C203,'Active 1'!C$21:E$966,3,FALSE)</f>
        <v>23175.461441811814</v>
      </c>
      <c r="F203" s="167" t="s">
        <v>263</v>
      </c>
      <c r="G203" s="16" t="str">
        <f t="shared" ref="G203:G266" si="22">MID(I203,3,LEN(I203)-3)</f>
        <v>52898.3842</v>
      </c>
      <c r="H203" s="217">
        <f t="shared" ref="H203:H266" si="23">1*K203</f>
        <v>1046.5</v>
      </c>
      <c r="I203" s="223" t="s">
        <v>847</v>
      </c>
      <c r="J203" s="224" t="s">
        <v>848</v>
      </c>
      <c r="K203" s="223">
        <v>1046.5</v>
      </c>
      <c r="L203" s="223" t="s">
        <v>849</v>
      </c>
      <c r="M203" s="224" t="s">
        <v>291</v>
      </c>
      <c r="N203" s="224" t="s">
        <v>292</v>
      </c>
      <c r="O203" s="225" t="s">
        <v>850</v>
      </c>
      <c r="P203" s="226" t="s">
        <v>851</v>
      </c>
    </row>
    <row r="204" spans="1:16" ht="12.75" customHeight="1" thickBot="1">
      <c r="A204" s="217" t="str">
        <f t="shared" si="18"/>
        <v>IBVS 5583 </v>
      </c>
      <c r="B204" s="167" t="str">
        <f t="shared" si="19"/>
        <v>I</v>
      </c>
      <c r="C204" s="217">
        <f t="shared" si="20"/>
        <v>52901.618399999999</v>
      </c>
      <c r="D204" s="16" t="str">
        <f t="shared" si="21"/>
        <v>vis</v>
      </c>
      <c r="E204" s="222">
        <f>VLOOKUP(C204,'Active 1'!C$21:E$966,3,FALSE)</f>
        <v>23183.96269562978</v>
      </c>
      <c r="F204" s="167" t="s">
        <v>263</v>
      </c>
      <c r="G204" s="16" t="str">
        <f t="shared" si="22"/>
        <v>52901.6184</v>
      </c>
      <c r="H204" s="217">
        <f t="shared" si="23"/>
        <v>1055</v>
      </c>
      <c r="I204" s="223" t="s">
        <v>852</v>
      </c>
      <c r="J204" s="224" t="s">
        <v>853</v>
      </c>
      <c r="K204" s="223">
        <v>1055</v>
      </c>
      <c r="L204" s="223" t="s">
        <v>854</v>
      </c>
      <c r="M204" s="224" t="s">
        <v>291</v>
      </c>
      <c r="N204" s="224" t="s">
        <v>292</v>
      </c>
      <c r="O204" s="225" t="s">
        <v>855</v>
      </c>
      <c r="P204" s="226" t="s">
        <v>856</v>
      </c>
    </row>
    <row r="205" spans="1:16" ht="12.75" customHeight="1" thickBot="1">
      <c r="A205" s="217" t="str">
        <f t="shared" si="18"/>
        <v> AN 326, No.1 (2005) </v>
      </c>
      <c r="B205" s="167" t="str">
        <f t="shared" si="19"/>
        <v>I</v>
      </c>
      <c r="C205" s="217">
        <f t="shared" si="20"/>
        <v>52909.989300000001</v>
      </c>
      <c r="D205" s="16" t="str">
        <f t="shared" si="21"/>
        <v>vis</v>
      </c>
      <c r="E205" s="222">
        <f>VLOOKUP(C205,'Active 1'!C$21:E$966,3,FALSE)</f>
        <v>23205.966018115971</v>
      </c>
      <c r="F205" s="167" t="s">
        <v>263</v>
      </c>
      <c r="G205" s="16" t="str">
        <f t="shared" si="22"/>
        <v>52909.9893</v>
      </c>
      <c r="H205" s="217">
        <f t="shared" si="23"/>
        <v>1077</v>
      </c>
      <c r="I205" s="223" t="s">
        <v>866</v>
      </c>
      <c r="J205" s="224" t="s">
        <v>867</v>
      </c>
      <c r="K205" s="223">
        <v>1077</v>
      </c>
      <c r="L205" s="223" t="s">
        <v>862</v>
      </c>
      <c r="M205" s="224" t="s">
        <v>291</v>
      </c>
      <c r="N205" s="224" t="s">
        <v>292</v>
      </c>
      <c r="O205" s="225" t="s">
        <v>868</v>
      </c>
      <c r="P205" s="225" t="s">
        <v>869</v>
      </c>
    </row>
    <row r="206" spans="1:16" ht="12.75" customHeight="1" thickBot="1">
      <c r="A206" s="217" t="str">
        <f t="shared" si="18"/>
        <v>VSB 42 </v>
      </c>
      <c r="B206" s="167" t="str">
        <f t="shared" si="19"/>
        <v>I</v>
      </c>
      <c r="C206" s="217">
        <f t="shared" si="20"/>
        <v>52909.989300000001</v>
      </c>
      <c r="D206" s="16" t="str">
        <f t="shared" si="21"/>
        <v>vis</v>
      </c>
      <c r="E206" s="222">
        <f>VLOOKUP(C206,'Active 1'!C$21:E$966,3,FALSE)</f>
        <v>23205.966018115971</v>
      </c>
      <c r="F206" s="167" t="s">
        <v>263</v>
      </c>
      <c r="G206" s="16" t="str">
        <f t="shared" si="22"/>
        <v>52909.9893</v>
      </c>
      <c r="H206" s="217">
        <f t="shared" si="23"/>
        <v>1077</v>
      </c>
      <c r="I206" s="223" t="s">
        <v>866</v>
      </c>
      <c r="J206" s="224" t="s">
        <v>867</v>
      </c>
      <c r="K206" s="223">
        <v>1077</v>
      </c>
      <c r="L206" s="223" t="s">
        <v>862</v>
      </c>
      <c r="M206" s="224" t="s">
        <v>291</v>
      </c>
      <c r="N206" s="224" t="s">
        <v>292</v>
      </c>
      <c r="O206" s="225" t="s">
        <v>870</v>
      </c>
      <c r="P206" s="226" t="s">
        <v>871</v>
      </c>
    </row>
    <row r="207" spans="1:16" ht="12.75" customHeight="1" thickBot="1">
      <c r="A207" s="217" t="str">
        <f t="shared" si="18"/>
        <v> AN 326, No.1 (2005) </v>
      </c>
      <c r="B207" s="167" t="str">
        <f t="shared" si="19"/>
        <v>II</v>
      </c>
      <c r="C207" s="217">
        <f t="shared" si="20"/>
        <v>52910.178699999997</v>
      </c>
      <c r="D207" s="16" t="str">
        <f t="shared" si="21"/>
        <v>vis</v>
      </c>
      <c r="E207" s="222">
        <f>VLOOKUP(C207,'Active 1'!C$21:E$966,3,FALSE)</f>
        <v>23206.463865334164</v>
      </c>
      <c r="F207" s="167" t="s">
        <v>263</v>
      </c>
      <c r="G207" s="16" t="str">
        <f t="shared" si="22"/>
        <v>52910.1787</v>
      </c>
      <c r="H207" s="217">
        <f t="shared" si="23"/>
        <v>1077.5</v>
      </c>
      <c r="I207" s="223" t="s">
        <v>872</v>
      </c>
      <c r="J207" s="224" t="s">
        <v>873</v>
      </c>
      <c r="K207" s="223">
        <v>1077.5</v>
      </c>
      <c r="L207" s="223" t="s">
        <v>874</v>
      </c>
      <c r="M207" s="224" t="s">
        <v>291</v>
      </c>
      <c r="N207" s="224" t="s">
        <v>292</v>
      </c>
      <c r="O207" s="225" t="s">
        <v>868</v>
      </c>
      <c r="P207" s="225" t="s">
        <v>869</v>
      </c>
    </row>
    <row r="208" spans="1:16" ht="12.75" customHeight="1" thickBot="1">
      <c r="A208" s="217" t="str">
        <f t="shared" si="18"/>
        <v>VSB 42 </v>
      </c>
      <c r="B208" s="167" t="str">
        <f t="shared" si="19"/>
        <v>II</v>
      </c>
      <c r="C208" s="217">
        <f t="shared" si="20"/>
        <v>52910.178699999997</v>
      </c>
      <c r="D208" s="16" t="str">
        <f t="shared" si="21"/>
        <v>vis</v>
      </c>
      <c r="E208" s="222">
        <f>VLOOKUP(C208,'Active 1'!C$21:E$966,3,FALSE)</f>
        <v>23206.463865334164</v>
      </c>
      <c r="F208" s="167" t="s">
        <v>263</v>
      </c>
      <c r="G208" s="16" t="str">
        <f t="shared" si="22"/>
        <v>52910.1787</v>
      </c>
      <c r="H208" s="217">
        <f t="shared" si="23"/>
        <v>1077.5</v>
      </c>
      <c r="I208" s="223" t="s">
        <v>872</v>
      </c>
      <c r="J208" s="224" t="s">
        <v>873</v>
      </c>
      <c r="K208" s="223">
        <v>1077.5</v>
      </c>
      <c r="L208" s="223" t="s">
        <v>874</v>
      </c>
      <c r="M208" s="224" t="s">
        <v>291</v>
      </c>
      <c r="N208" s="224" t="s">
        <v>292</v>
      </c>
      <c r="O208" s="225" t="s">
        <v>870</v>
      </c>
      <c r="P208" s="226" t="s">
        <v>871</v>
      </c>
    </row>
    <row r="209" spans="1:16" ht="12.75" customHeight="1" thickBot="1">
      <c r="A209" s="217" t="str">
        <f t="shared" si="18"/>
        <v>IBVS 5676 </v>
      </c>
      <c r="B209" s="167" t="str">
        <f t="shared" si="19"/>
        <v>I</v>
      </c>
      <c r="C209" s="217">
        <f t="shared" si="20"/>
        <v>52985.313999999998</v>
      </c>
      <c r="D209" s="16" t="str">
        <f t="shared" si="21"/>
        <v>vis</v>
      </c>
      <c r="E209" s="222">
        <f>VLOOKUP(C209,'Active 1'!C$21:E$966,3,FALSE)</f>
        <v>23403.960697932387</v>
      </c>
      <c r="F209" s="167" t="s">
        <v>263</v>
      </c>
      <c r="G209" s="16" t="str">
        <f t="shared" si="22"/>
        <v>52985.3140</v>
      </c>
      <c r="H209" s="217">
        <f t="shared" si="23"/>
        <v>1275</v>
      </c>
      <c r="I209" s="223" t="s">
        <v>875</v>
      </c>
      <c r="J209" s="224" t="s">
        <v>876</v>
      </c>
      <c r="K209" s="223">
        <v>1275</v>
      </c>
      <c r="L209" s="223" t="s">
        <v>877</v>
      </c>
      <c r="M209" s="224" t="s">
        <v>291</v>
      </c>
      <c r="N209" s="224" t="s">
        <v>292</v>
      </c>
      <c r="O209" s="225" t="s">
        <v>850</v>
      </c>
      <c r="P209" s="226" t="s">
        <v>851</v>
      </c>
    </row>
    <row r="210" spans="1:16" ht="12.75" customHeight="1" thickBot="1">
      <c r="A210" s="217" t="str">
        <f t="shared" si="18"/>
        <v>IBVS 5791 </v>
      </c>
      <c r="B210" s="167" t="str">
        <f t="shared" si="19"/>
        <v>I</v>
      </c>
      <c r="C210" s="217">
        <f t="shared" si="20"/>
        <v>53215.479700000004</v>
      </c>
      <c r="D210" s="16" t="str">
        <f t="shared" si="21"/>
        <v>vis</v>
      </c>
      <c r="E210" s="222">
        <f>VLOOKUP(C210,'Active 1'!C$21:E$966,3,FALSE)</f>
        <v>24008.962564202331</v>
      </c>
      <c r="F210" s="167" t="s">
        <v>263</v>
      </c>
      <c r="G210" s="16" t="str">
        <f t="shared" si="22"/>
        <v>53215.4797</v>
      </c>
      <c r="H210" s="217">
        <f t="shared" si="23"/>
        <v>1880</v>
      </c>
      <c r="I210" s="223" t="s">
        <v>878</v>
      </c>
      <c r="J210" s="224" t="s">
        <v>879</v>
      </c>
      <c r="K210" s="223">
        <v>1880</v>
      </c>
      <c r="L210" s="223" t="s">
        <v>880</v>
      </c>
      <c r="M210" s="224" t="s">
        <v>291</v>
      </c>
      <c r="N210" s="224" t="s">
        <v>881</v>
      </c>
      <c r="O210" s="225" t="s">
        <v>842</v>
      </c>
      <c r="P210" s="226" t="s">
        <v>882</v>
      </c>
    </row>
    <row r="211" spans="1:16" ht="12.75" customHeight="1" thickBot="1">
      <c r="A211" s="217" t="str">
        <f t="shared" si="18"/>
        <v>BAVM 173 </v>
      </c>
      <c r="B211" s="167" t="str">
        <f t="shared" si="19"/>
        <v>II</v>
      </c>
      <c r="C211" s="217">
        <f t="shared" si="20"/>
        <v>53290.611499999999</v>
      </c>
      <c r="D211" s="16" t="str">
        <f t="shared" si="21"/>
        <v>vis</v>
      </c>
      <c r="E211" s="222">
        <f>VLOOKUP(C211,'Active 1'!C$21:E$966,3,FALSE)</f>
        <v>24206.450196878341</v>
      </c>
      <c r="F211" s="167" t="s">
        <v>263</v>
      </c>
      <c r="G211" s="16" t="str">
        <f t="shared" si="22"/>
        <v>53290.6115</v>
      </c>
      <c r="H211" s="217">
        <f t="shared" si="23"/>
        <v>2077.5</v>
      </c>
      <c r="I211" s="223" t="s">
        <v>886</v>
      </c>
      <c r="J211" s="224" t="s">
        <v>887</v>
      </c>
      <c r="K211" s="223">
        <v>2077.5</v>
      </c>
      <c r="L211" s="223" t="s">
        <v>888</v>
      </c>
      <c r="M211" s="224" t="s">
        <v>291</v>
      </c>
      <c r="N211" s="224" t="s">
        <v>889</v>
      </c>
      <c r="O211" s="225" t="s">
        <v>890</v>
      </c>
      <c r="P211" s="226" t="s">
        <v>891</v>
      </c>
    </row>
    <row r="212" spans="1:16" ht="12.75" customHeight="1" thickBot="1">
      <c r="A212" s="217" t="str">
        <f t="shared" si="18"/>
        <v>BAVM 178 </v>
      </c>
      <c r="B212" s="167" t="str">
        <f t="shared" si="19"/>
        <v>I</v>
      </c>
      <c r="C212" s="217">
        <f t="shared" si="20"/>
        <v>53618.3704</v>
      </c>
      <c r="D212" s="16" t="str">
        <f t="shared" si="21"/>
        <v>vis</v>
      </c>
      <c r="E212" s="222">
        <f>VLOOKUP(C212,'Active 1'!C$21:E$966,3,FALSE)</f>
        <v>25067.980590792726</v>
      </c>
      <c r="F212" s="167" t="s">
        <v>263</v>
      </c>
      <c r="G212" s="16" t="str">
        <f t="shared" si="22"/>
        <v>53618.3704</v>
      </c>
      <c r="H212" s="217">
        <f t="shared" si="23"/>
        <v>2939</v>
      </c>
      <c r="I212" s="223" t="s">
        <v>892</v>
      </c>
      <c r="J212" s="224" t="s">
        <v>893</v>
      </c>
      <c r="K212" s="223" t="s">
        <v>894</v>
      </c>
      <c r="L212" s="223" t="s">
        <v>823</v>
      </c>
      <c r="M212" s="224" t="s">
        <v>795</v>
      </c>
      <c r="N212" s="224" t="s">
        <v>889</v>
      </c>
      <c r="O212" s="225" t="s">
        <v>718</v>
      </c>
      <c r="P212" s="226" t="s">
        <v>895</v>
      </c>
    </row>
    <row r="213" spans="1:16" ht="12.75" customHeight="1" thickBot="1">
      <c r="A213" s="217" t="str">
        <f t="shared" si="18"/>
        <v>BAVM 178 </v>
      </c>
      <c r="B213" s="167" t="str">
        <f t="shared" si="19"/>
        <v>II</v>
      </c>
      <c r="C213" s="217">
        <f t="shared" si="20"/>
        <v>53618.561699999998</v>
      </c>
      <c r="D213" s="16" t="str">
        <f t="shared" si="21"/>
        <v>vis</v>
      </c>
      <c r="E213" s="222">
        <f>VLOOKUP(C213,'Active 1'!C$21:E$966,3,FALSE)</f>
        <v>25068.483432254405</v>
      </c>
      <c r="F213" s="167" t="s">
        <v>263</v>
      </c>
      <c r="G213" s="16" t="str">
        <f t="shared" si="22"/>
        <v>53618.5617</v>
      </c>
      <c r="H213" s="217">
        <f t="shared" si="23"/>
        <v>2939.5</v>
      </c>
      <c r="I213" s="223" t="s">
        <v>896</v>
      </c>
      <c r="J213" s="224" t="s">
        <v>897</v>
      </c>
      <c r="K213" s="223" t="s">
        <v>898</v>
      </c>
      <c r="L213" s="223" t="s">
        <v>899</v>
      </c>
      <c r="M213" s="224" t="s">
        <v>795</v>
      </c>
      <c r="N213" s="224" t="s">
        <v>889</v>
      </c>
      <c r="O213" s="225" t="s">
        <v>718</v>
      </c>
      <c r="P213" s="226" t="s">
        <v>895</v>
      </c>
    </row>
    <row r="214" spans="1:16" ht="12.75" customHeight="1" thickBot="1">
      <c r="A214" s="217" t="str">
        <f t="shared" si="18"/>
        <v>OEJV 0074 </v>
      </c>
      <c r="B214" s="167" t="str">
        <f t="shared" si="19"/>
        <v>II</v>
      </c>
      <c r="C214" s="217">
        <f t="shared" si="20"/>
        <v>53622.363969999999</v>
      </c>
      <c r="D214" s="16" t="str">
        <f t="shared" si="21"/>
        <v>vis</v>
      </c>
      <c r="E214" s="222">
        <f>VLOOKUP(C214,'Active 1'!C$21:E$966,3,FALSE)</f>
        <v>25078.477886015597</v>
      </c>
      <c r="F214" s="167" t="s">
        <v>263</v>
      </c>
      <c r="G214" s="16" t="str">
        <f t="shared" si="22"/>
        <v>53622.36397</v>
      </c>
      <c r="H214" s="217">
        <f t="shared" si="23"/>
        <v>2949.5</v>
      </c>
      <c r="I214" s="223" t="s">
        <v>900</v>
      </c>
      <c r="J214" s="224" t="s">
        <v>901</v>
      </c>
      <c r="K214" s="223" t="s">
        <v>902</v>
      </c>
      <c r="L214" s="223" t="s">
        <v>903</v>
      </c>
      <c r="M214" s="224" t="s">
        <v>795</v>
      </c>
      <c r="N214" s="224" t="s">
        <v>904</v>
      </c>
      <c r="O214" s="225" t="s">
        <v>905</v>
      </c>
      <c r="P214" s="226" t="s">
        <v>798</v>
      </c>
    </row>
    <row r="215" spans="1:16" ht="12.75" customHeight="1" thickBot="1">
      <c r="A215" s="217" t="str">
        <f t="shared" si="18"/>
        <v>BAVM 178 </v>
      </c>
      <c r="B215" s="167" t="str">
        <f t="shared" si="19"/>
        <v>II</v>
      </c>
      <c r="C215" s="217">
        <f t="shared" si="20"/>
        <v>53637.5844</v>
      </c>
      <c r="D215" s="16" t="str">
        <f t="shared" si="21"/>
        <v>vis</v>
      </c>
      <c r="E215" s="222">
        <f>VLOOKUP(C215,'Active 1'!C$21:E$966,3,FALSE)</f>
        <v>25118.485535093769</v>
      </c>
      <c r="F215" s="167" t="s">
        <v>263</v>
      </c>
      <c r="G215" s="16" t="str">
        <f t="shared" si="22"/>
        <v>53637.5844</v>
      </c>
      <c r="H215" s="217">
        <f t="shared" si="23"/>
        <v>2989.5</v>
      </c>
      <c r="I215" s="223" t="s">
        <v>906</v>
      </c>
      <c r="J215" s="224" t="s">
        <v>907</v>
      </c>
      <c r="K215" s="223" t="s">
        <v>908</v>
      </c>
      <c r="L215" s="223" t="s">
        <v>849</v>
      </c>
      <c r="M215" s="224" t="s">
        <v>795</v>
      </c>
      <c r="N215" s="224" t="s">
        <v>889</v>
      </c>
      <c r="O215" s="225" t="s">
        <v>909</v>
      </c>
      <c r="P215" s="226" t="s">
        <v>895</v>
      </c>
    </row>
    <row r="216" spans="1:16" ht="12.75" customHeight="1" thickBot="1">
      <c r="A216" s="217" t="str">
        <f t="shared" si="18"/>
        <v>BAVM 178 </v>
      </c>
      <c r="B216" s="167" t="str">
        <f t="shared" si="19"/>
        <v>II</v>
      </c>
      <c r="C216" s="217">
        <f t="shared" si="20"/>
        <v>53655.463300000003</v>
      </c>
      <c r="D216" s="16" t="str">
        <f t="shared" si="21"/>
        <v>vis</v>
      </c>
      <c r="E216" s="222">
        <f>VLOOKUP(C216,'Active 1'!C$21:E$966,3,FALSE)</f>
        <v>25165.481103359827</v>
      </c>
      <c r="F216" s="167" t="s">
        <v>263</v>
      </c>
      <c r="G216" s="16" t="str">
        <f t="shared" si="22"/>
        <v>53655.4633</v>
      </c>
      <c r="H216" s="217">
        <f t="shared" si="23"/>
        <v>3036.5</v>
      </c>
      <c r="I216" s="223" t="s">
        <v>910</v>
      </c>
      <c r="J216" s="224" t="s">
        <v>911</v>
      </c>
      <c r="K216" s="223" t="s">
        <v>912</v>
      </c>
      <c r="L216" s="223" t="s">
        <v>913</v>
      </c>
      <c r="M216" s="224" t="s">
        <v>795</v>
      </c>
      <c r="N216" s="224" t="s">
        <v>889</v>
      </c>
      <c r="O216" s="225" t="s">
        <v>909</v>
      </c>
      <c r="P216" s="226" t="s">
        <v>895</v>
      </c>
    </row>
    <row r="217" spans="1:16" ht="12.75" customHeight="1" thickBot="1">
      <c r="A217" s="217" t="str">
        <f t="shared" si="18"/>
        <v>IBVS 5777 </v>
      </c>
      <c r="B217" s="167" t="str">
        <f t="shared" si="19"/>
        <v>II</v>
      </c>
      <c r="C217" s="217">
        <f t="shared" si="20"/>
        <v>53919.492100000003</v>
      </c>
      <c r="D217" s="16" t="str">
        <f t="shared" si="21"/>
        <v>vis</v>
      </c>
      <c r="E217" s="222">
        <f>VLOOKUP(C217,'Active 1'!C$21:E$966,3,FALSE)</f>
        <v>25859.493793995356</v>
      </c>
      <c r="F217" s="167" t="s">
        <v>263</v>
      </c>
      <c r="G217" s="16" t="str">
        <f t="shared" si="22"/>
        <v>53919.4921</v>
      </c>
      <c r="H217" s="217">
        <f t="shared" si="23"/>
        <v>3730.5</v>
      </c>
      <c r="I217" s="223" t="s">
        <v>914</v>
      </c>
      <c r="J217" s="224" t="s">
        <v>915</v>
      </c>
      <c r="K217" s="223" t="s">
        <v>916</v>
      </c>
      <c r="L217" s="223" t="s">
        <v>917</v>
      </c>
      <c r="M217" s="224" t="s">
        <v>795</v>
      </c>
      <c r="N217" s="224" t="s">
        <v>263</v>
      </c>
      <c r="O217" s="225" t="s">
        <v>918</v>
      </c>
      <c r="P217" s="226" t="s">
        <v>919</v>
      </c>
    </row>
    <row r="218" spans="1:16" ht="13.5" thickBot="1">
      <c r="A218" s="217" t="str">
        <f t="shared" si="18"/>
        <v>IBVS 5777 </v>
      </c>
      <c r="B218" s="167" t="str">
        <f t="shared" si="19"/>
        <v>II</v>
      </c>
      <c r="C218" s="217">
        <f t="shared" si="20"/>
        <v>53935.470200000003</v>
      </c>
      <c r="D218" s="16" t="str">
        <f t="shared" si="21"/>
        <v>vis</v>
      </c>
      <c r="E218" s="222">
        <f>VLOOKUP(C218,'Active 1'!C$21:E$966,3,FALSE)</f>
        <v>25901.493015944794</v>
      </c>
      <c r="F218" s="167" t="s">
        <v>263</v>
      </c>
      <c r="G218" s="16" t="str">
        <f t="shared" si="22"/>
        <v>53935.4702</v>
      </c>
      <c r="H218" s="217">
        <f t="shared" si="23"/>
        <v>3772.5</v>
      </c>
      <c r="I218" s="223" t="s">
        <v>920</v>
      </c>
      <c r="J218" s="224" t="s">
        <v>921</v>
      </c>
      <c r="K218" s="223" t="s">
        <v>922</v>
      </c>
      <c r="L218" s="223" t="s">
        <v>923</v>
      </c>
      <c r="M218" s="224" t="s">
        <v>795</v>
      </c>
      <c r="N218" s="224" t="s">
        <v>263</v>
      </c>
      <c r="O218" s="225" t="s">
        <v>918</v>
      </c>
      <c r="P218" s="226" t="s">
        <v>919</v>
      </c>
    </row>
    <row r="219" spans="1:16" ht="13.5" thickBot="1">
      <c r="A219" s="217" t="str">
        <f t="shared" si="18"/>
        <v>IBVS 5777 </v>
      </c>
      <c r="B219" s="167" t="str">
        <f t="shared" si="19"/>
        <v>I</v>
      </c>
      <c r="C219" s="217">
        <f t="shared" si="20"/>
        <v>53966.474800000004</v>
      </c>
      <c r="D219" s="16" t="str">
        <f t="shared" si="21"/>
        <v>vis</v>
      </c>
      <c r="E219" s="222">
        <f>VLOOKUP(C219,'Active 1'!C$21:E$966,3,FALSE)</f>
        <v>25982.990132426326</v>
      </c>
      <c r="F219" s="167" t="s">
        <v>263</v>
      </c>
      <c r="G219" s="16" t="str">
        <f t="shared" si="22"/>
        <v>53966.4748</v>
      </c>
      <c r="H219" s="217">
        <f t="shared" si="23"/>
        <v>3854</v>
      </c>
      <c r="I219" s="223" t="s">
        <v>924</v>
      </c>
      <c r="J219" s="224" t="s">
        <v>925</v>
      </c>
      <c r="K219" s="223" t="s">
        <v>926</v>
      </c>
      <c r="L219" s="223" t="s">
        <v>927</v>
      </c>
      <c r="M219" s="224" t="s">
        <v>795</v>
      </c>
      <c r="N219" s="224" t="s">
        <v>263</v>
      </c>
      <c r="O219" s="225" t="s">
        <v>918</v>
      </c>
      <c r="P219" s="226" t="s">
        <v>919</v>
      </c>
    </row>
    <row r="220" spans="1:16" ht="13.5" thickBot="1">
      <c r="A220" s="217" t="str">
        <f t="shared" si="18"/>
        <v>IBVS 5746 </v>
      </c>
      <c r="B220" s="167" t="str">
        <f t="shared" si="19"/>
        <v>I</v>
      </c>
      <c r="C220" s="217">
        <f t="shared" si="20"/>
        <v>53982.446799999998</v>
      </c>
      <c r="D220" s="16" t="str">
        <f t="shared" si="21"/>
        <v>vis</v>
      </c>
      <c r="E220" s="222">
        <f>VLOOKUP(C220,'Active 1'!C$21:E$966,3,FALSE)</f>
        <v>26024.973320225636</v>
      </c>
      <c r="F220" s="167" t="s">
        <v>263</v>
      </c>
      <c r="G220" s="16" t="str">
        <f t="shared" si="22"/>
        <v>53982.4468</v>
      </c>
      <c r="H220" s="217">
        <f t="shared" si="23"/>
        <v>3896</v>
      </c>
      <c r="I220" s="223" t="s">
        <v>928</v>
      </c>
      <c r="J220" s="224" t="s">
        <v>929</v>
      </c>
      <c r="K220" s="223" t="s">
        <v>930</v>
      </c>
      <c r="L220" s="223" t="s">
        <v>931</v>
      </c>
      <c r="M220" s="224" t="s">
        <v>291</v>
      </c>
      <c r="N220" s="224" t="s">
        <v>292</v>
      </c>
      <c r="O220" s="225" t="s">
        <v>932</v>
      </c>
      <c r="P220" s="226" t="s">
        <v>933</v>
      </c>
    </row>
    <row r="221" spans="1:16" ht="13.5" thickBot="1">
      <c r="A221" s="217" t="str">
        <f t="shared" si="18"/>
        <v>IBVS 5746 </v>
      </c>
      <c r="B221" s="167" t="str">
        <f t="shared" si="19"/>
        <v>I</v>
      </c>
      <c r="C221" s="217">
        <f t="shared" si="20"/>
        <v>53987.3992</v>
      </c>
      <c r="D221" s="16" t="str">
        <f t="shared" si="21"/>
        <v>vis</v>
      </c>
      <c r="E221" s="222">
        <f>VLOOKUP(C221,'Active 1'!C$21:E$966,3,FALSE)</f>
        <v>26037.990947276568</v>
      </c>
      <c r="F221" s="167" t="s">
        <v>263</v>
      </c>
      <c r="G221" s="16" t="str">
        <f t="shared" si="22"/>
        <v>53987.3992</v>
      </c>
      <c r="H221" s="217">
        <f t="shared" si="23"/>
        <v>3909</v>
      </c>
      <c r="I221" s="223" t="s">
        <v>934</v>
      </c>
      <c r="J221" s="224" t="s">
        <v>935</v>
      </c>
      <c r="K221" s="223" t="s">
        <v>936</v>
      </c>
      <c r="L221" s="223" t="s">
        <v>937</v>
      </c>
      <c r="M221" s="224" t="s">
        <v>291</v>
      </c>
      <c r="N221" s="224" t="s">
        <v>292</v>
      </c>
      <c r="O221" s="225" t="s">
        <v>932</v>
      </c>
      <c r="P221" s="226" t="s">
        <v>933</v>
      </c>
    </row>
    <row r="222" spans="1:16" ht="13.5" thickBot="1">
      <c r="A222" s="217" t="str">
        <f t="shared" si="18"/>
        <v>BAVM 183 </v>
      </c>
      <c r="B222" s="167" t="str">
        <f t="shared" si="19"/>
        <v>II</v>
      </c>
      <c r="C222" s="217">
        <f t="shared" si="20"/>
        <v>54026.3966</v>
      </c>
      <c r="D222" s="16" t="str">
        <f t="shared" si="21"/>
        <v>vis</v>
      </c>
      <c r="E222" s="222">
        <f>VLOOKUP(C222,'Active 1'!C$21:E$966,3,FALSE)</f>
        <v>26140.497531792309</v>
      </c>
      <c r="F222" s="167" t="s">
        <v>263</v>
      </c>
      <c r="G222" s="16" t="str">
        <f t="shared" si="22"/>
        <v>54026.3966</v>
      </c>
      <c r="H222" s="217">
        <f t="shared" si="23"/>
        <v>4011.5</v>
      </c>
      <c r="I222" s="223" t="s">
        <v>938</v>
      </c>
      <c r="J222" s="224" t="s">
        <v>939</v>
      </c>
      <c r="K222" s="223" t="s">
        <v>940</v>
      </c>
      <c r="L222" s="223" t="s">
        <v>941</v>
      </c>
      <c r="M222" s="224" t="s">
        <v>795</v>
      </c>
      <c r="N222" s="224" t="s">
        <v>889</v>
      </c>
      <c r="O222" s="225" t="s">
        <v>718</v>
      </c>
      <c r="P222" s="226" t="s">
        <v>942</v>
      </c>
    </row>
    <row r="223" spans="1:16" ht="13.5" thickBot="1">
      <c r="A223" s="217" t="str">
        <f t="shared" si="18"/>
        <v>BAVM 183 </v>
      </c>
      <c r="B223" s="167" t="str">
        <f t="shared" si="19"/>
        <v>I</v>
      </c>
      <c r="C223" s="217">
        <f t="shared" si="20"/>
        <v>54026.5844</v>
      </c>
      <c r="D223" s="16" t="str">
        <f t="shared" si="21"/>
        <v>vis</v>
      </c>
      <c r="E223" s="222">
        <f>VLOOKUP(C223,'Active 1'!C$21:E$966,3,FALSE)</f>
        <v>26140.991173331797</v>
      </c>
      <c r="F223" s="167" t="s">
        <v>263</v>
      </c>
      <c r="G223" s="16" t="str">
        <f t="shared" si="22"/>
        <v>54026.5844</v>
      </c>
      <c r="H223" s="217">
        <f t="shared" si="23"/>
        <v>4012</v>
      </c>
      <c r="I223" s="223" t="s">
        <v>943</v>
      </c>
      <c r="J223" s="224" t="s">
        <v>944</v>
      </c>
      <c r="K223" s="223" t="s">
        <v>945</v>
      </c>
      <c r="L223" s="223" t="s">
        <v>946</v>
      </c>
      <c r="M223" s="224" t="s">
        <v>795</v>
      </c>
      <c r="N223" s="224" t="s">
        <v>889</v>
      </c>
      <c r="O223" s="225" t="s">
        <v>718</v>
      </c>
      <c r="P223" s="226" t="s">
        <v>942</v>
      </c>
    </row>
    <row r="224" spans="1:16" ht="13.5" thickBot="1">
      <c r="A224" s="217" t="str">
        <f t="shared" si="18"/>
        <v>BAVM 201 </v>
      </c>
      <c r="B224" s="167" t="str">
        <f t="shared" si="19"/>
        <v>II</v>
      </c>
      <c r="C224" s="217">
        <f t="shared" si="20"/>
        <v>54296.509700000002</v>
      </c>
      <c r="D224" s="16" t="str">
        <f t="shared" si="21"/>
        <v>vis</v>
      </c>
      <c r="E224" s="222">
        <f>VLOOKUP(C224,'Active 1'!C$21:E$966,3,FALSE)</f>
        <v>26850.503104316616</v>
      </c>
      <c r="F224" s="167" t="s">
        <v>263</v>
      </c>
      <c r="G224" s="16" t="str">
        <f t="shared" si="22"/>
        <v>54296.5097</v>
      </c>
      <c r="H224" s="217">
        <f t="shared" si="23"/>
        <v>4721.5</v>
      </c>
      <c r="I224" s="223" t="s">
        <v>947</v>
      </c>
      <c r="J224" s="224" t="s">
        <v>948</v>
      </c>
      <c r="K224" s="223" t="s">
        <v>949</v>
      </c>
      <c r="L224" s="223" t="s">
        <v>950</v>
      </c>
      <c r="M224" s="224" t="s">
        <v>795</v>
      </c>
      <c r="N224" s="224" t="s">
        <v>796</v>
      </c>
      <c r="O224" s="225" t="s">
        <v>951</v>
      </c>
      <c r="P224" s="226" t="s">
        <v>952</v>
      </c>
    </row>
    <row r="225" spans="1:16" ht="13.5" thickBot="1">
      <c r="A225" s="217" t="str">
        <f t="shared" si="18"/>
        <v>IBVS 5898 </v>
      </c>
      <c r="B225" s="167" t="str">
        <f t="shared" si="19"/>
        <v>I</v>
      </c>
      <c r="C225" s="217">
        <f t="shared" si="20"/>
        <v>54300.503499999999</v>
      </c>
      <c r="D225" s="16" t="str">
        <f t="shared" si="21"/>
        <v>vis</v>
      </c>
      <c r="E225" s="222">
        <f>VLOOKUP(C225,'Active 1'!C$21:E$966,3,FALSE)</f>
        <v>26861.001004105798</v>
      </c>
      <c r="F225" s="167" t="s">
        <v>263</v>
      </c>
      <c r="G225" s="16" t="str">
        <f t="shared" si="22"/>
        <v>54300.5035</v>
      </c>
      <c r="H225" s="217">
        <f t="shared" si="23"/>
        <v>4732</v>
      </c>
      <c r="I225" s="223" t="s">
        <v>953</v>
      </c>
      <c r="J225" s="224" t="s">
        <v>954</v>
      </c>
      <c r="K225" s="223" t="s">
        <v>955</v>
      </c>
      <c r="L225" s="223" t="s">
        <v>927</v>
      </c>
      <c r="M225" s="224" t="s">
        <v>795</v>
      </c>
      <c r="N225" s="224" t="s">
        <v>263</v>
      </c>
      <c r="O225" s="225" t="s">
        <v>918</v>
      </c>
      <c r="P225" s="226" t="s">
        <v>956</v>
      </c>
    </row>
    <row r="226" spans="1:16" ht="13.5" thickBot="1">
      <c r="A226" s="217" t="str">
        <f t="shared" si="18"/>
        <v>IBVS 5898 </v>
      </c>
      <c r="B226" s="167" t="str">
        <f t="shared" si="19"/>
        <v>I</v>
      </c>
      <c r="C226" s="217">
        <f t="shared" si="20"/>
        <v>54434.416700000002</v>
      </c>
      <c r="D226" s="16" t="str">
        <f t="shared" si="21"/>
        <v>vis</v>
      </c>
      <c r="E226" s="222">
        <f>VLOOKUP(C226,'Active 1'!C$21:E$966,3,FALSE)</f>
        <v>27212.998438641789</v>
      </c>
      <c r="F226" s="167" t="s">
        <v>263</v>
      </c>
      <c r="G226" s="16" t="str">
        <f t="shared" si="22"/>
        <v>54434.4167</v>
      </c>
      <c r="H226" s="217">
        <f t="shared" si="23"/>
        <v>5084</v>
      </c>
      <c r="I226" s="223" t="s">
        <v>970</v>
      </c>
      <c r="J226" s="224" t="s">
        <v>971</v>
      </c>
      <c r="K226" s="223" t="s">
        <v>972</v>
      </c>
      <c r="L226" s="223" t="s">
        <v>973</v>
      </c>
      <c r="M226" s="224" t="s">
        <v>795</v>
      </c>
      <c r="N226" s="224" t="s">
        <v>263</v>
      </c>
      <c r="O226" s="225" t="s">
        <v>918</v>
      </c>
      <c r="P226" s="226" t="s">
        <v>956</v>
      </c>
    </row>
    <row r="227" spans="1:16" ht="13.5" thickBot="1">
      <c r="A227" s="217" t="str">
        <f t="shared" si="18"/>
        <v>IBVS 5814 </v>
      </c>
      <c r="B227" s="167" t="str">
        <f t="shared" si="19"/>
        <v>II</v>
      </c>
      <c r="C227" s="217">
        <f t="shared" si="20"/>
        <v>54439.554400000001</v>
      </c>
      <c r="D227" s="16" t="str">
        <f t="shared" si="21"/>
        <v>vis</v>
      </c>
      <c r="E227" s="222">
        <f>VLOOKUP(C227,'Active 1'!C$21:E$966,3,FALSE)</f>
        <v>27226.503135859202</v>
      </c>
      <c r="F227" s="167" t="s">
        <v>263</v>
      </c>
      <c r="G227" s="16" t="str">
        <f t="shared" si="22"/>
        <v>54439.5544</v>
      </c>
      <c r="H227" s="217">
        <f t="shared" si="23"/>
        <v>5097.5</v>
      </c>
      <c r="I227" s="223" t="s">
        <v>974</v>
      </c>
      <c r="J227" s="224" t="s">
        <v>975</v>
      </c>
      <c r="K227" s="223" t="s">
        <v>976</v>
      </c>
      <c r="L227" s="223" t="s">
        <v>977</v>
      </c>
      <c r="M227" s="224" t="s">
        <v>795</v>
      </c>
      <c r="N227" s="224" t="s">
        <v>263</v>
      </c>
      <c r="O227" s="225" t="s">
        <v>819</v>
      </c>
      <c r="P227" s="226" t="s">
        <v>978</v>
      </c>
    </row>
    <row r="228" spans="1:16" ht="13.5" thickBot="1">
      <c r="A228" s="217" t="str">
        <f t="shared" si="18"/>
        <v>IBVS 5898 </v>
      </c>
      <c r="B228" s="167" t="str">
        <f t="shared" si="19"/>
        <v>I</v>
      </c>
      <c r="C228" s="217">
        <f t="shared" si="20"/>
        <v>54679.422400000003</v>
      </c>
      <c r="D228" s="16" t="str">
        <f t="shared" si="21"/>
        <v>vis</v>
      </c>
      <c r="E228" s="222">
        <f>VLOOKUP(C228,'Active 1'!C$21:E$966,3,FALSE)</f>
        <v>27857.007975018285</v>
      </c>
      <c r="F228" s="167" t="s">
        <v>263</v>
      </c>
      <c r="G228" s="16" t="str">
        <f t="shared" si="22"/>
        <v>54679.4224</v>
      </c>
      <c r="H228" s="217">
        <f t="shared" si="23"/>
        <v>5728</v>
      </c>
      <c r="I228" s="223" t="s">
        <v>979</v>
      </c>
      <c r="J228" s="224" t="s">
        <v>980</v>
      </c>
      <c r="K228" s="223" t="s">
        <v>981</v>
      </c>
      <c r="L228" s="223" t="s">
        <v>965</v>
      </c>
      <c r="M228" s="224" t="s">
        <v>795</v>
      </c>
      <c r="N228" s="224" t="s">
        <v>796</v>
      </c>
      <c r="O228" s="225" t="s">
        <v>918</v>
      </c>
      <c r="P228" s="226" t="s">
        <v>956</v>
      </c>
    </row>
    <row r="229" spans="1:16" ht="13.5" thickBot="1">
      <c r="A229" s="217" t="str">
        <f t="shared" si="18"/>
        <v>IBVS 5898 </v>
      </c>
      <c r="B229" s="167" t="str">
        <f t="shared" si="19"/>
        <v>I</v>
      </c>
      <c r="C229" s="217">
        <f t="shared" si="20"/>
        <v>54719.370300000002</v>
      </c>
      <c r="D229" s="16" t="str">
        <f t="shared" si="21"/>
        <v>vis</v>
      </c>
      <c r="E229" s="222">
        <f>VLOOKUP(C229,'Active 1'!C$21:E$966,3,FALSE)</f>
        <v>27962.012995547251</v>
      </c>
      <c r="F229" s="167" t="s">
        <v>263</v>
      </c>
      <c r="G229" s="16" t="str">
        <f t="shared" si="22"/>
        <v>54719.3703</v>
      </c>
      <c r="H229" s="217">
        <f t="shared" si="23"/>
        <v>5833</v>
      </c>
      <c r="I229" s="223" t="s">
        <v>982</v>
      </c>
      <c r="J229" s="224" t="s">
        <v>983</v>
      </c>
      <c r="K229" s="223" t="s">
        <v>984</v>
      </c>
      <c r="L229" s="223" t="s">
        <v>985</v>
      </c>
      <c r="M229" s="224" t="s">
        <v>795</v>
      </c>
      <c r="N229" s="224" t="s">
        <v>796</v>
      </c>
      <c r="O229" s="225" t="s">
        <v>918</v>
      </c>
      <c r="P229" s="226" t="s">
        <v>956</v>
      </c>
    </row>
    <row r="230" spans="1:16" ht="13.5" thickBot="1">
      <c r="A230" s="217" t="str">
        <f t="shared" si="18"/>
        <v>BAVM 209 </v>
      </c>
      <c r="B230" s="167" t="str">
        <f t="shared" si="19"/>
        <v>I</v>
      </c>
      <c r="C230" s="217">
        <f t="shared" si="20"/>
        <v>54784.4251</v>
      </c>
      <c r="D230" s="16" t="str">
        <f t="shared" si="21"/>
        <v>vis</v>
      </c>
      <c r="E230" s="222">
        <f>VLOOKUP(C230,'Active 1'!C$21:E$966,3,FALSE)</f>
        <v>28133.012737949426</v>
      </c>
      <c r="F230" s="167" t="s">
        <v>263</v>
      </c>
      <c r="G230" s="16" t="str">
        <f t="shared" si="22"/>
        <v>54784.4251</v>
      </c>
      <c r="H230" s="217">
        <f t="shared" si="23"/>
        <v>6004</v>
      </c>
      <c r="I230" s="223" t="s">
        <v>986</v>
      </c>
      <c r="J230" s="224" t="s">
        <v>987</v>
      </c>
      <c r="K230" s="223" t="s">
        <v>988</v>
      </c>
      <c r="L230" s="223" t="s">
        <v>989</v>
      </c>
      <c r="M230" s="224" t="s">
        <v>795</v>
      </c>
      <c r="N230" s="224" t="s">
        <v>990</v>
      </c>
      <c r="O230" s="225" t="s">
        <v>991</v>
      </c>
      <c r="P230" s="226" t="s">
        <v>992</v>
      </c>
    </row>
    <row r="231" spans="1:16" ht="13.5" thickBot="1">
      <c r="A231" s="217" t="str">
        <f t="shared" si="18"/>
        <v>IBVS 5871 </v>
      </c>
      <c r="B231" s="167" t="str">
        <f t="shared" si="19"/>
        <v>II</v>
      </c>
      <c r="C231" s="217">
        <f t="shared" si="20"/>
        <v>54784.616600000001</v>
      </c>
      <c r="D231" s="16" t="str">
        <f t="shared" si="21"/>
        <v>vis</v>
      </c>
      <c r="E231" s="222">
        <f>VLOOKUP(C231,'Active 1'!C$21:E$966,3,FALSE)</f>
        <v>28133.516105120951</v>
      </c>
      <c r="F231" s="167" t="s">
        <v>263</v>
      </c>
      <c r="G231" s="16" t="str">
        <f t="shared" si="22"/>
        <v>54784.6166</v>
      </c>
      <c r="H231" s="217">
        <f t="shared" si="23"/>
        <v>6004.5</v>
      </c>
      <c r="I231" s="223" t="s">
        <v>993</v>
      </c>
      <c r="J231" s="224" t="s">
        <v>994</v>
      </c>
      <c r="K231" s="223" t="s">
        <v>995</v>
      </c>
      <c r="L231" s="223" t="s">
        <v>865</v>
      </c>
      <c r="M231" s="224" t="s">
        <v>795</v>
      </c>
      <c r="N231" s="224" t="s">
        <v>263</v>
      </c>
      <c r="O231" s="225" t="s">
        <v>293</v>
      </c>
      <c r="P231" s="226" t="s">
        <v>996</v>
      </c>
    </row>
    <row r="232" spans="1:16" ht="13.5" thickBot="1">
      <c r="A232" s="217" t="str">
        <f t="shared" si="18"/>
        <v>IBVS 5898 </v>
      </c>
      <c r="B232" s="167" t="str">
        <f t="shared" si="19"/>
        <v>I</v>
      </c>
      <c r="C232" s="217">
        <f t="shared" si="20"/>
        <v>55037.417399999998</v>
      </c>
      <c r="D232" s="16" t="str">
        <f t="shared" si="21"/>
        <v>vis</v>
      </c>
      <c r="E232" s="222">
        <f>VLOOKUP(C232,'Active 1'!C$21:E$966,3,FALSE)</f>
        <v>28798.015445355093</v>
      </c>
      <c r="F232" s="167" t="s">
        <v>263</v>
      </c>
      <c r="G232" s="16" t="str">
        <f t="shared" si="22"/>
        <v>55037.4174</v>
      </c>
      <c r="H232" s="217">
        <f t="shared" si="23"/>
        <v>6669</v>
      </c>
      <c r="I232" s="223" t="s">
        <v>997</v>
      </c>
      <c r="J232" s="224" t="s">
        <v>998</v>
      </c>
      <c r="K232" s="223" t="s">
        <v>999</v>
      </c>
      <c r="L232" s="223" t="s">
        <v>1000</v>
      </c>
      <c r="M232" s="224" t="s">
        <v>795</v>
      </c>
      <c r="N232" s="224" t="s">
        <v>263</v>
      </c>
      <c r="O232" s="225" t="s">
        <v>918</v>
      </c>
      <c r="P232" s="226" t="s">
        <v>956</v>
      </c>
    </row>
    <row r="233" spans="1:16" ht="13.5" thickBot="1">
      <c r="A233" s="217" t="str">
        <f t="shared" si="18"/>
        <v>IBVS 5980 </v>
      </c>
      <c r="B233" s="167" t="str">
        <f t="shared" si="19"/>
        <v>II</v>
      </c>
      <c r="C233" s="217">
        <f t="shared" si="20"/>
        <v>55065.380100000002</v>
      </c>
      <c r="D233" s="16" t="str">
        <f t="shared" si="21"/>
        <v>vis</v>
      </c>
      <c r="E233" s="222">
        <f>VLOOKUP(C233,'Active 1'!C$21:E$966,3,FALSE)</f>
        <v>28871.516778029549</v>
      </c>
      <c r="F233" s="167" t="s">
        <v>263</v>
      </c>
      <c r="G233" s="16" t="str">
        <f t="shared" si="22"/>
        <v>55065.3801</v>
      </c>
      <c r="H233" s="217">
        <f t="shared" si="23"/>
        <v>6742.5</v>
      </c>
      <c r="I233" s="223" t="s">
        <v>1001</v>
      </c>
      <c r="J233" s="224" t="s">
        <v>1002</v>
      </c>
      <c r="K233" s="223" t="s">
        <v>1003</v>
      </c>
      <c r="L233" s="223" t="s">
        <v>1004</v>
      </c>
      <c r="M233" s="224" t="s">
        <v>795</v>
      </c>
      <c r="N233" s="224" t="s">
        <v>263</v>
      </c>
      <c r="O233" s="225" t="s">
        <v>918</v>
      </c>
      <c r="P233" s="226" t="s">
        <v>1005</v>
      </c>
    </row>
    <row r="234" spans="1:16" ht="13.5" thickBot="1">
      <c r="A234" s="217" t="str">
        <f t="shared" si="18"/>
        <v>IBVS 5965 </v>
      </c>
      <c r="B234" s="167" t="str">
        <f t="shared" si="19"/>
        <v>I</v>
      </c>
      <c r="C234" s="217">
        <f t="shared" si="20"/>
        <v>55160.302600000003</v>
      </c>
      <c r="D234" s="16" t="str">
        <f t="shared" si="21"/>
        <v>vis</v>
      </c>
      <c r="E234" s="222">
        <f>VLOOKUP(C234,'Active 1'!C$21:E$966,3,FALSE)</f>
        <v>29121.025239329418</v>
      </c>
      <c r="F234" s="167" t="s">
        <v>263</v>
      </c>
      <c r="G234" s="16" t="str">
        <f t="shared" si="22"/>
        <v>55160.3026</v>
      </c>
      <c r="H234" s="217">
        <f t="shared" si="23"/>
        <v>6992</v>
      </c>
      <c r="I234" s="223" t="s">
        <v>1006</v>
      </c>
      <c r="J234" s="224" t="s">
        <v>1007</v>
      </c>
      <c r="K234" s="223" t="s">
        <v>1008</v>
      </c>
      <c r="L234" s="223" t="s">
        <v>1009</v>
      </c>
      <c r="M234" s="224" t="s">
        <v>795</v>
      </c>
      <c r="N234" s="224" t="s">
        <v>881</v>
      </c>
      <c r="O234" s="225" t="s">
        <v>1010</v>
      </c>
      <c r="P234" s="226" t="s">
        <v>1011</v>
      </c>
    </row>
    <row r="235" spans="1:16" ht="13.5" thickBot="1">
      <c r="A235" s="217" t="str">
        <f t="shared" si="18"/>
        <v>BAVM 215 </v>
      </c>
      <c r="B235" s="167" t="str">
        <f t="shared" si="19"/>
        <v>I</v>
      </c>
      <c r="C235" s="217">
        <f t="shared" si="20"/>
        <v>55491.286</v>
      </c>
      <c r="D235" s="16" t="str">
        <f t="shared" si="21"/>
        <v>vis</v>
      </c>
      <c r="E235" s="222">
        <f>VLOOKUP(C235,'Active 1'!C$21:E$966,3,FALSE)</f>
        <v>29991.031390134536</v>
      </c>
      <c r="F235" s="167" t="s">
        <v>263</v>
      </c>
      <c r="G235" s="16" t="str">
        <f t="shared" si="22"/>
        <v>55491.2860</v>
      </c>
      <c r="H235" s="217">
        <f t="shared" si="23"/>
        <v>7862</v>
      </c>
      <c r="I235" s="223" t="s">
        <v>1031</v>
      </c>
      <c r="J235" s="224" t="s">
        <v>1032</v>
      </c>
      <c r="K235" s="223" t="s">
        <v>1033</v>
      </c>
      <c r="L235" s="223" t="s">
        <v>1034</v>
      </c>
      <c r="M235" s="224" t="s">
        <v>795</v>
      </c>
      <c r="N235" s="224" t="s">
        <v>889</v>
      </c>
      <c r="O235" s="225" t="s">
        <v>718</v>
      </c>
      <c r="P235" s="226" t="s">
        <v>1035</v>
      </c>
    </row>
    <row r="236" spans="1:16" ht="13.5" thickBot="1">
      <c r="A236" s="217" t="str">
        <f t="shared" si="18"/>
        <v>BAVM 215 </v>
      </c>
      <c r="B236" s="167" t="str">
        <f t="shared" si="19"/>
        <v>II</v>
      </c>
      <c r="C236" s="217">
        <f t="shared" si="20"/>
        <v>55491.477400000003</v>
      </c>
      <c r="D236" s="16" t="str">
        <f t="shared" si="21"/>
        <v>vis</v>
      </c>
      <c r="E236" s="222">
        <f>VLOOKUP(C236,'Active 1'!C$21:E$966,3,FALSE)</f>
        <v>29991.534494451149</v>
      </c>
      <c r="F236" s="167" t="s">
        <v>263</v>
      </c>
      <c r="G236" s="16" t="str">
        <f t="shared" si="22"/>
        <v>55491.4774</v>
      </c>
      <c r="H236" s="217">
        <f t="shared" si="23"/>
        <v>7862.5</v>
      </c>
      <c r="I236" s="223" t="s">
        <v>1036</v>
      </c>
      <c r="J236" s="224" t="s">
        <v>1037</v>
      </c>
      <c r="K236" s="223" t="s">
        <v>1038</v>
      </c>
      <c r="L236" s="223" t="s">
        <v>1039</v>
      </c>
      <c r="M236" s="224" t="s">
        <v>795</v>
      </c>
      <c r="N236" s="224" t="s">
        <v>889</v>
      </c>
      <c r="O236" s="225" t="s">
        <v>718</v>
      </c>
      <c r="P236" s="226" t="s">
        <v>1035</v>
      </c>
    </row>
    <row r="237" spans="1:16" ht="13.5" thickBot="1">
      <c r="A237" s="217" t="str">
        <f t="shared" si="18"/>
        <v>BAVM 215 </v>
      </c>
      <c r="B237" s="167" t="str">
        <f t="shared" si="19"/>
        <v>I</v>
      </c>
      <c r="C237" s="217">
        <f t="shared" si="20"/>
        <v>55491.667200000004</v>
      </c>
      <c r="D237" s="16" t="str">
        <f t="shared" si="21"/>
        <v>vis</v>
      </c>
      <c r="E237" s="222">
        <f>VLOOKUP(C237,'Active 1'!C$21:E$966,3,FALSE)</f>
        <v>29992.033393089034</v>
      </c>
      <c r="F237" s="167" t="s">
        <v>263</v>
      </c>
      <c r="G237" s="16" t="str">
        <f t="shared" si="22"/>
        <v>55491.6672</v>
      </c>
      <c r="H237" s="217">
        <f t="shared" si="23"/>
        <v>7863</v>
      </c>
      <c r="I237" s="223" t="s">
        <v>1040</v>
      </c>
      <c r="J237" s="224" t="s">
        <v>1041</v>
      </c>
      <c r="K237" s="223" t="s">
        <v>1042</v>
      </c>
      <c r="L237" s="223" t="s">
        <v>1043</v>
      </c>
      <c r="M237" s="224" t="s">
        <v>795</v>
      </c>
      <c r="N237" s="224" t="s">
        <v>889</v>
      </c>
      <c r="O237" s="225" t="s">
        <v>718</v>
      </c>
      <c r="P237" s="226" t="s">
        <v>1035</v>
      </c>
    </row>
    <row r="238" spans="1:16" ht="13.5" thickBot="1">
      <c r="A238" s="217" t="str">
        <f t="shared" si="18"/>
        <v>IBVS 5960 </v>
      </c>
      <c r="B238" s="167" t="str">
        <f t="shared" si="19"/>
        <v>I</v>
      </c>
      <c r="C238" s="217">
        <f t="shared" si="20"/>
        <v>55502.699699999997</v>
      </c>
      <c r="D238" s="16" t="str">
        <f t="shared" si="21"/>
        <v>vis</v>
      </c>
      <c r="E238" s="222">
        <f>VLOOKUP(C238,'Active 1'!C$21:E$966,3,FALSE)</f>
        <v>30021.03286212208</v>
      </c>
      <c r="F238" s="167" t="s">
        <v>263</v>
      </c>
      <c r="G238" s="16" t="str">
        <f t="shared" si="22"/>
        <v>55502.6997</v>
      </c>
      <c r="H238" s="217">
        <f t="shared" si="23"/>
        <v>7892</v>
      </c>
      <c r="I238" s="223" t="s">
        <v>1044</v>
      </c>
      <c r="J238" s="224" t="s">
        <v>1045</v>
      </c>
      <c r="K238" s="223" t="s">
        <v>1046</v>
      </c>
      <c r="L238" s="223" t="s">
        <v>1047</v>
      </c>
      <c r="M238" s="224" t="s">
        <v>795</v>
      </c>
      <c r="N238" s="224" t="s">
        <v>263</v>
      </c>
      <c r="O238" s="225" t="s">
        <v>293</v>
      </c>
      <c r="P238" s="226" t="s">
        <v>1048</v>
      </c>
    </row>
    <row r="239" spans="1:16" ht="13.5" thickBot="1">
      <c r="A239" s="217" t="str">
        <f t="shared" si="18"/>
        <v>IBVS 6044 </v>
      </c>
      <c r="B239" s="167" t="str">
        <f t="shared" si="19"/>
        <v>II</v>
      </c>
      <c r="C239" s="217">
        <f t="shared" si="20"/>
        <v>55784.414700000001</v>
      </c>
      <c r="D239" s="16" t="str">
        <f t="shared" si="21"/>
        <v>vis</v>
      </c>
      <c r="E239" s="222">
        <f>VLOOKUP(C239,'Active 1'!C$21:E$966,3,FALSE)</f>
        <v>30761.534599593109</v>
      </c>
      <c r="F239" s="167" t="s">
        <v>263</v>
      </c>
      <c r="G239" s="16" t="str">
        <f t="shared" si="22"/>
        <v>55784.4147</v>
      </c>
      <c r="H239" s="217">
        <f t="shared" si="23"/>
        <v>8632.5</v>
      </c>
      <c r="I239" s="223" t="s">
        <v>1049</v>
      </c>
      <c r="J239" s="224" t="s">
        <v>1050</v>
      </c>
      <c r="K239" s="223" t="s">
        <v>1051</v>
      </c>
      <c r="L239" s="223" t="s">
        <v>1052</v>
      </c>
      <c r="M239" s="224" t="s">
        <v>795</v>
      </c>
      <c r="N239" s="224" t="s">
        <v>263</v>
      </c>
      <c r="O239" s="225" t="s">
        <v>918</v>
      </c>
      <c r="P239" s="226" t="s">
        <v>1053</v>
      </c>
    </row>
    <row r="240" spans="1:16" ht="13.5" thickBot="1">
      <c r="A240" s="217" t="str">
        <f t="shared" si="18"/>
        <v>IBVS 6075 </v>
      </c>
      <c r="B240" s="167" t="str">
        <f t="shared" si="19"/>
        <v>II</v>
      </c>
      <c r="C240" s="217">
        <f t="shared" si="20"/>
        <v>55825.502999999997</v>
      </c>
      <c r="D240" s="16" t="str">
        <f t="shared" si="21"/>
        <v>vis</v>
      </c>
      <c r="E240" s="222">
        <f>VLOOKUP(C240,'Active 1'!C$21:E$966,3,FALSE)</f>
        <v>30869.537217628102</v>
      </c>
      <c r="F240" s="167" t="s">
        <v>263</v>
      </c>
      <c r="G240" s="16" t="str">
        <f t="shared" si="22"/>
        <v>55825.5030</v>
      </c>
      <c r="H240" s="217">
        <f t="shared" si="23"/>
        <v>8740.5</v>
      </c>
      <c r="I240" s="223" t="s">
        <v>1062</v>
      </c>
      <c r="J240" s="224" t="s">
        <v>1063</v>
      </c>
      <c r="K240" s="223" t="s">
        <v>1064</v>
      </c>
      <c r="L240" s="223" t="s">
        <v>1015</v>
      </c>
      <c r="M240" s="224" t="s">
        <v>795</v>
      </c>
      <c r="N240" s="224" t="s">
        <v>881</v>
      </c>
      <c r="O240" s="225" t="s">
        <v>1065</v>
      </c>
      <c r="P240" s="226" t="s">
        <v>1066</v>
      </c>
    </row>
    <row r="241" spans="1:16" ht="13.5" thickBot="1">
      <c r="A241" s="217" t="str">
        <f t="shared" si="18"/>
        <v>OEJV 0160 </v>
      </c>
      <c r="B241" s="167" t="str">
        <f t="shared" si="19"/>
        <v>I</v>
      </c>
      <c r="C241" s="217">
        <f t="shared" si="20"/>
        <v>55831.400370000003</v>
      </c>
      <c r="D241" s="16" t="str">
        <f t="shared" si="21"/>
        <v>vis</v>
      </c>
      <c r="E241" s="222">
        <f>VLOOKUP(C241,'Active 1'!C$21:E$966,3,FALSE)</f>
        <v>30885.038744815203</v>
      </c>
      <c r="F241" s="167" t="s">
        <v>263</v>
      </c>
      <c r="G241" s="16" t="str">
        <f t="shared" si="22"/>
        <v>55831.40037</v>
      </c>
      <c r="H241" s="217">
        <f t="shared" si="23"/>
        <v>8756</v>
      </c>
      <c r="I241" s="223" t="s">
        <v>1067</v>
      </c>
      <c r="J241" s="224" t="s">
        <v>1068</v>
      </c>
      <c r="K241" s="223" t="s">
        <v>1069</v>
      </c>
      <c r="L241" s="223" t="s">
        <v>1070</v>
      </c>
      <c r="M241" s="224" t="s">
        <v>795</v>
      </c>
      <c r="N241" s="224" t="s">
        <v>904</v>
      </c>
      <c r="O241" s="225" t="s">
        <v>1071</v>
      </c>
      <c r="P241" s="226" t="s">
        <v>1072</v>
      </c>
    </row>
    <row r="242" spans="1:16" ht="13.5" thickBot="1">
      <c r="A242" s="217" t="str">
        <f t="shared" si="18"/>
        <v>OEJV 0160 </v>
      </c>
      <c r="B242" s="167" t="str">
        <f t="shared" si="19"/>
        <v>I</v>
      </c>
      <c r="C242" s="217">
        <f t="shared" si="20"/>
        <v>55831.400370000003</v>
      </c>
      <c r="D242" s="16" t="str">
        <f t="shared" si="21"/>
        <v>vis</v>
      </c>
      <c r="E242" s="222">
        <f>VLOOKUP(C242,'Active 1'!C$21:E$966,3,FALSE)</f>
        <v>30885.038744815203</v>
      </c>
      <c r="F242" s="167" t="s">
        <v>263</v>
      </c>
      <c r="G242" s="16" t="str">
        <f t="shared" si="22"/>
        <v>55831.40037</v>
      </c>
      <c r="H242" s="217">
        <f t="shared" si="23"/>
        <v>8756</v>
      </c>
      <c r="I242" s="223" t="s">
        <v>1067</v>
      </c>
      <c r="J242" s="224" t="s">
        <v>1068</v>
      </c>
      <c r="K242" s="223" t="s">
        <v>1069</v>
      </c>
      <c r="L242" s="223" t="s">
        <v>1070</v>
      </c>
      <c r="M242" s="224" t="s">
        <v>795</v>
      </c>
      <c r="N242" s="224" t="s">
        <v>92</v>
      </c>
      <c r="O242" s="225" t="s">
        <v>1071</v>
      </c>
      <c r="P242" s="226" t="s">
        <v>1072</v>
      </c>
    </row>
    <row r="243" spans="1:16" ht="13.5" thickBot="1">
      <c r="A243" s="217" t="str">
        <f t="shared" si="18"/>
        <v>IBVS 6075 </v>
      </c>
      <c r="B243" s="167" t="str">
        <f t="shared" si="19"/>
        <v>II</v>
      </c>
      <c r="C243" s="217">
        <f t="shared" si="20"/>
        <v>55880.2883</v>
      </c>
      <c r="D243" s="16" t="str">
        <f t="shared" si="21"/>
        <v>vis</v>
      </c>
      <c r="E243" s="222">
        <f>VLOOKUP(C243,'Active 1'!C$21:E$966,3,FALSE)</f>
        <v>31013.543074035726</v>
      </c>
      <c r="F243" s="167" t="s">
        <v>263</v>
      </c>
      <c r="G243" s="16" t="str">
        <f t="shared" si="22"/>
        <v>55880.2883</v>
      </c>
      <c r="H243" s="217">
        <f t="shared" si="23"/>
        <v>8884.5</v>
      </c>
      <c r="I243" s="223" t="s">
        <v>1073</v>
      </c>
      <c r="J243" s="224" t="s">
        <v>1074</v>
      </c>
      <c r="K243" s="223" t="s">
        <v>1075</v>
      </c>
      <c r="L243" s="223" t="s">
        <v>1076</v>
      </c>
      <c r="M243" s="224" t="s">
        <v>795</v>
      </c>
      <c r="N243" s="224" t="s">
        <v>881</v>
      </c>
      <c r="O243" s="225" t="s">
        <v>1077</v>
      </c>
      <c r="P243" s="226" t="s">
        <v>1066</v>
      </c>
    </row>
    <row r="244" spans="1:16" ht="13.5" thickBot="1">
      <c r="A244" s="217" t="str">
        <f t="shared" si="18"/>
        <v>IBVS 6050 </v>
      </c>
      <c r="B244" s="167" t="str">
        <f t="shared" si="19"/>
        <v>I</v>
      </c>
      <c r="C244" s="217">
        <f t="shared" si="20"/>
        <v>56114.827400000002</v>
      </c>
      <c r="D244" s="16" t="str">
        <f t="shared" si="21"/>
        <v>vis</v>
      </c>
      <c r="E244" s="222">
        <f>VLOOKUP(C244,'Active 1'!C$21:E$966,3,FALSE)</f>
        <v>31630.040637370621</v>
      </c>
      <c r="F244" s="167" t="s">
        <v>263</v>
      </c>
      <c r="G244" s="16" t="str">
        <f t="shared" si="22"/>
        <v>56114.8274</v>
      </c>
      <c r="H244" s="217">
        <f t="shared" si="23"/>
        <v>9501</v>
      </c>
      <c r="I244" s="223" t="s">
        <v>1078</v>
      </c>
      <c r="J244" s="224" t="s">
        <v>1079</v>
      </c>
      <c r="K244" s="223" t="s">
        <v>1080</v>
      </c>
      <c r="L244" s="223" t="s">
        <v>1081</v>
      </c>
      <c r="M244" s="224" t="s">
        <v>795</v>
      </c>
      <c r="N244" s="224" t="s">
        <v>881</v>
      </c>
      <c r="O244" s="225" t="s">
        <v>824</v>
      </c>
      <c r="P244" s="226" t="s">
        <v>1082</v>
      </c>
    </row>
    <row r="245" spans="1:16" ht="13.5" thickBot="1">
      <c r="A245" s="217" t="str">
        <f t="shared" si="18"/>
        <v>IBVS 6050 </v>
      </c>
      <c r="B245" s="167" t="str">
        <f t="shared" si="19"/>
        <v>I</v>
      </c>
      <c r="C245" s="217">
        <f t="shared" si="20"/>
        <v>56117.871599999999</v>
      </c>
      <c r="D245" s="16" t="str">
        <f t="shared" si="21"/>
        <v>vis</v>
      </c>
      <c r="E245" s="222">
        <f>VLOOKUP(C245,'Active 1'!C$21:E$966,3,FALSE)</f>
        <v>31638.042466840856</v>
      </c>
      <c r="F245" s="167" t="s">
        <v>263</v>
      </c>
      <c r="G245" s="16" t="str">
        <f t="shared" si="22"/>
        <v>56117.8716</v>
      </c>
      <c r="H245" s="217">
        <f t="shared" si="23"/>
        <v>9509</v>
      </c>
      <c r="I245" s="223" t="s">
        <v>1083</v>
      </c>
      <c r="J245" s="224" t="s">
        <v>1084</v>
      </c>
      <c r="K245" s="223" t="s">
        <v>1085</v>
      </c>
      <c r="L245" s="223" t="s">
        <v>931</v>
      </c>
      <c r="M245" s="224" t="s">
        <v>795</v>
      </c>
      <c r="N245" s="224" t="s">
        <v>881</v>
      </c>
      <c r="O245" s="225" t="s">
        <v>824</v>
      </c>
      <c r="P245" s="226" t="s">
        <v>1082</v>
      </c>
    </row>
    <row r="246" spans="1:16" ht="13.5" thickBot="1">
      <c r="A246" s="217" t="str">
        <f t="shared" si="18"/>
        <v>IBVS 6050 </v>
      </c>
      <c r="B246" s="167" t="str">
        <f t="shared" si="19"/>
        <v>II</v>
      </c>
      <c r="C246" s="217">
        <f t="shared" si="20"/>
        <v>56118.823299999996</v>
      </c>
      <c r="D246" s="16" t="str">
        <f t="shared" si="21"/>
        <v>vis</v>
      </c>
      <c r="E246" s="222">
        <f>VLOOKUP(C246,'Active 1'!C$21:E$966,3,FALSE)</f>
        <v>31640.544057113115</v>
      </c>
      <c r="F246" s="167" t="s">
        <v>263</v>
      </c>
      <c r="G246" s="16" t="str">
        <f t="shared" si="22"/>
        <v>56118.8233</v>
      </c>
      <c r="H246" s="217">
        <f t="shared" si="23"/>
        <v>9511.5</v>
      </c>
      <c r="I246" s="223" t="s">
        <v>1086</v>
      </c>
      <c r="J246" s="224" t="s">
        <v>1087</v>
      </c>
      <c r="K246" s="223" t="s">
        <v>1088</v>
      </c>
      <c r="L246" s="223" t="s">
        <v>1089</v>
      </c>
      <c r="M246" s="224" t="s">
        <v>795</v>
      </c>
      <c r="N246" s="224" t="s">
        <v>881</v>
      </c>
      <c r="O246" s="225" t="s">
        <v>824</v>
      </c>
      <c r="P246" s="226" t="s">
        <v>1082</v>
      </c>
    </row>
    <row r="247" spans="1:16" ht="13.5" thickBot="1">
      <c r="A247" s="217" t="str">
        <f t="shared" si="18"/>
        <v>OEJV 0160 </v>
      </c>
      <c r="B247" s="167" t="str">
        <f t="shared" si="19"/>
        <v>II</v>
      </c>
      <c r="C247" s="217">
        <f t="shared" si="20"/>
        <v>56143.551290000003</v>
      </c>
      <c r="D247" s="16" t="str">
        <f t="shared" si="21"/>
        <v>vis</v>
      </c>
      <c r="E247" s="222">
        <f>VLOOKUP(C247,'Active 1'!C$21:E$966,3,FALSE)</f>
        <v>31705.542795409518</v>
      </c>
      <c r="F247" s="167" t="s">
        <v>263</v>
      </c>
      <c r="G247" s="16" t="str">
        <f t="shared" si="22"/>
        <v>56143.55129</v>
      </c>
      <c r="H247" s="217">
        <f t="shared" si="23"/>
        <v>9576.5</v>
      </c>
      <c r="I247" s="223" t="s">
        <v>1090</v>
      </c>
      <c r="J247" s="224" t="s">
        <v>1091</v>
      </c>
      <c r="K247" s="223" t="s">
        <v>1092</v>
      </c>
      <c r="L247" s="223" t="s">
        <v>1093</v>
      </c>
      <c r="M247" s="224" t="s">
        <v>795</v>
      </c>
      <c r="N247" s="224" t="s">
        <v>904</v>
      </c>
      <c r="O247" s="225" t="s">
        <v>1071</v>
      </c>
      <c r="P247" s="226" t="s">
        <v>1072</v>
      </c>
    </row>
    <row r="248" spans="1:16" ht="13.5" thickBot="1">
      <c r="A248" s="217" t="str">
        <f t="shared" si="18"/>
        <v>OEJV 0160 </v>
      </c>
      <c r="B248" s="167" t="str">
        <f t="shared" si="19"/>
        <v>II</v>
      </c>
      <c r="C248" s="217">
        <f t="shared" si="20"/>
        <v>56153.443079999997</v>
      </c>
      <c r="D248" s="16" t="str">
        <f t="shared" si="21"/>
        <v>vis</v>
      </c>
      <c r="E248" s="222">
        <f>VLOOKUP(C248,'Active 1'!C$21:E$966,3,FALSE)</f>
        <v>31731.543852086281</v>
      </c>
      <c r="F248" s="167" t="s">
        <v>263</v>
      </c>
      <c r="G248" s="16" t="str">
        <f t="shared" si="22"/>
        <v>56153.44308</v>
      </c>
      <c r="H248" s="217">
        <f t="shared" si="23"/>
        <v>9602.5</v>
      </c>
      <c r="I248" s="223" t="s">
        <v>1094</v>
      </c>
      <c r="J248" s="224" t="s">
        <v>1095</v>
      </c>
      <c r="K248" s="223" t="s">
        <v>1096</v>
      </c>
      <c r="L248" s="223" t="s">
        <v>1097</v>
      </c>
      <c r="M248" s="224" t="s">
        <v>795</v>
      </c>
      <c r="N248" s="224" t="s">
        <v>263</v>
      </c>
      <c r="O248" s="225" t="s">
        <v>1098</v>
      </c>
      <c r="P248" s="226" t="s">
        <v>1072</v>
      </c>
    </row>
    <row r="249" spans="1:16" ht="13.5" thickBot="1">
      <c r="A249" s="217" t="str">
        <f t="shared" si="18"/>
        <v>OEJV 0160 </v>
      </c>
      <c r="B249" s="167" t="str">
        <f t="shared" si="19"/>
        <v>II</v>
      </c>
      <c r="C249" s="217">
        <f t="shared" si="20"/>
        <v>56153.443379999997</v>
      </c>
      <c r="D249" s="16" t="str">
        <f t="shared" si="21"/>
        <v>vis</v>
      </c>
      <c r="E249" s="222">
        <f>VLOOKUP(C249,'Active 1'!C$21:E$966,3,FALSE)</f>
        <v>31731.544640651038</v>
      </c>
      <c r="F249" s="167" t="s">
        <v>263</v>
      </c>
      <c r="G249" s="16" t="str">
        <f t="shared" si="22"/>
        <v>56153.44338</v>
      </c>
      <c r="H249" s="217">
        <f t="shared" si="23"/>
        <v>9602.5</v>
      </c>
      <c r="I249" s="223" t="s">
        <v>1099</v>
      </c>
      <c r="J249" s="224" t="s">
        <v>1095</v>
      </c>
      <c r="K249" s="223" t="s">
        <v>1096</v>
      </c>
      <c r="L249" s="223" t="s">
        <v>1100</v>
      </c>
      <c r="M249" s="224" t="s">
        <v>795</v>
      </c>
      <c r="N249" s="224" t="s">
        <v>92</v>
      </c>
      <c r="O249" s="225" t="s">
        <v>1098</v>
      </c>
      <c r="P249" s="226" t="s">
        <v>1072</v>
      </c>
    </row>
    <row r="250" spans="1:16" ht="13.5" thickBot="1">
      <c r="A250" s="217" t="str">
        <f t="shared" si="18"/>
        <v>OEJV 0160 </v>
      </c>
      <c r="B250" s="167" t="str">
        <f t="shared" si="19"/>
        <v>II</v>
      </c>
      <c r="C250" s="217">
        <f t="shared" si="20"/>
        <v>56153.443879999999</v>
      </c>
      <c r="D250" s="16" t="str">
        <f t="shared" si="21"/>
        <v>vis</v>
      </c>
      <c r="E250" s="222">
        <f>VLOOKUP(C250,'Active 1'!C$21:E$966,3,FALSE)</f>
        <v>31731.545954925641</v>
      </c>
      <c r="F250" s="167" t="s">
        <v>263</v>
      </c>
      <c r="G250" s="16" t="str">
        <f t="shared" si="22"/>
        <v>56153.44388</v>
      </c>
      <c r="H250" s="217">
        <f t="shared" si="23"/>
        <v>9602.5</v>
      </c>
      <c r="I250" s="223" t="s">
        <v>1101</v>
      </c>
      <c r="J250" s="224" t="s">
        <v>1102</v>
      </c>
      <c r="K250" s="223" t="s">
        <v>1096</v>
      </c>
      <c r="L250" s="223" t="s">
        <v>1103</v>
      </c>
      <c r="M250" s="224" t="s">
        <v>795</v>
      </c>
      <c r="N250" s="224" t="s">
        <v>904</v>
      </c>
      <c r="O250" s="225" t="s">
        <v>1098</v>
      </c>
      <c r="P250" s="226" t="s">
        <v>1072</v>
      </c>
    </row>
    <row r="251" spans="1:16" ht="13.5" thickBot="1">
      <c r="A251" s="217" t="str">
        <f t="shared" si="18"/>
        <v>IBVS 6044 </v>
      </c>
      <c r="B251" s="167" t="str">
        <f t="shared" si="19"/>
        <v>I</v>
      </c>
      <c r="C251" s="217">
        <f t="shared" si="20"/>
        <v>56160.478300000002</v>
      </c>
      <c r="D251" s="16" t="str">
        <f t="shared" si="21"/>
        <v>vis</v>
      </c>
      <c r="E251" s="222">
        <f>VLOOKUP(C251,'Active 1'!C$21:E$966,3,FALSE)</f>
        <v>31750.036273978953</v>
      </c>
      <c r="F251" s="167" t="s">
        <v>263</v>
      </c>
      <c r="G251" s="16" t="str">
        <f t="shared" si="22"/>
        <v>56160.4783</v>
      </c>
      <c r="H251" s="217">
        <f t="shared" si="23"/>
        <v>9621</v>
      </c>
      <c r="I251" s="223" t="s">
        <v>1104</v>
      </c>
      <c r="J251" s="224" t="s">
        <v>1105</v>
      </c>
      <c r="K251" s="223" t="s">
        <v>1106</v>
      </c>
      <c r="L251" s="223" t="s">
        <v>1107</v>
      </c>
      <c r="M251" s="224" t="s">
        <v>795</v>
      </c>
      <c r="N251" s="224" t="s">
        <v>263</v>
      </c>
      <c r="O251" s="225" t="s">
        <v>918</v>
      </c>
      <c r="P251" s="226" t="s">
        <v>1053</v>
      </c>
    </row>
    <row r="252" spans="1:16" ht="13.5" thickBot="1">
      <c r="A252" s="217" t="str">
        <f t="shared" si="18"/>
        <v>IBVS 6044 </v>
      </c>
      <c r="B252" s="167" t="str">
        <f t="shared" si="19"/>
        <v>I</v>
      </c>
      <c r="C252" s="217">
        <f t="shared" si="20"/>
        <v>56181.4067</v>
      </c>
      <c r="D252" s="16" t="str">
        <f t="shared" si="21"/>
        <v>vis</v>
      </c>
      <c r="E252" s="222">
        <f>VLOOKUP(C252,'Active 1'!C$21:E$966,3,FALSE)</f>
        <v>31805.047603025992</v>
      </c>
      <c r="F252" s="167" t="s">
        <v>263</v>
      </c>
      <c r="G252" s="16" t="str">
        <f t="shared" si="22"/>
        <v>56181.4067</v>
      </c>
      <c r="H252" s="217">
        <f t="shared" si="23"/>
        <v>9676</v>
      </c>
      <c r="I252" s="223" t="s">
        <v>1112</v>
      </c>
      <c r="J252" s="224" t="s">
        <v>1113</v>
      </c>
      <c r="K252" s="223" t="s">
        <v>1114</v>
      </c>
      <c r="L252" s="223" t="s">
        <v>1052</v>
      </c>
      <c r="M252" s="224" t="s">
        <v>795</v>
      </c>
      <c r="N252" s="224" t="s">
        <v>904</v>
      </c>
      <c r="O252" s="225" t="s">
        <v>918</v>
      </c>
      <c r="P252" s="226" t="s">
        <v>1053</v>
      </c>
    </row>
    <row r="253" spans="1:16" ht="13.5" thickBot="1">
      <c r="A253" s="217" t="str">
        <f t="shared" si="18"/>
        <v>IBVS 6044 </v>
      </c>
      <c r="B253" s="167" t="str">
        <f t="shared" si="19"/>
        <v>II</v>
      </c>
      <c r="C253" s="217">
        <f t="shared" si="20"/>
        <v>56187.303399999997</v>
      </c>
      <c r="D253" s="16" t="str">
        <f t="shared" si="21"/>
        <v>vis</v>
      </c>
      <c r="E253" s="222">
        <f>VLOOKUP(C253,'Active 1'!C$21:E$966,3,FALSE)</f>
        <v>31820.547369085107</v>
      </c>
      <c r="F253" s="167" t="s">
        <v>263</v>
      </c>
      <c r="G253" s="16" t="str">
        <f t="shared" si="22"/>
        <v>56187.3034</v>
      </c>
      <c r="H253" s="217">
        <f t="shared" si="23"/>
        <v>9691.5</v>
      </c>
      <c r="I253" s="223" t="s">
        <v>1115</v>
      </c>
      <c r="J253" s="224" t="s">
        <v>1116</v>
      </c>
      <c r="K253" s="223" t="s">
        <v>1117</v>
      </c>
      <c r="L253" s="223" t="s">
        <v>1020</v>
      </c>
      <c r="M253" s="224" t="s">
        <v>795</v>
      </c>
      <c r="N253" s="224" t="s">
        <v>263</v>
      </c>
      <c r="O253" s="225" t="s">
        <v>918</v>
      </c>
      <c r="P253" s="226" t="s">
        <v>1053</v>
      </c>
    </row>
    <row r="254" spans="1:16" ht="13.5" thickBot="1">
      <c r="A254" s="217" t="str">
        <f t="shared" si="18"/>
        <v>IBVS 6042 </v>
      </c>
      <c r="B254" s="167" t="str">
        <f t="shared" si="19"/>
        <v>I</v>
      </c>
      <c r="C254" s="217">
        <f t="shared" si="20"/>
        <v>56226.6783</v>
      </c>
      <c r="D254" s="16" t="str">
        <f t="shared" si="21"/>
        <v>vis</v>
      </c>
      <c r="E254" s="222">
        <f>VLOOKUP(C254,'Active 1'!C$21:E$966,3,FALSE)</f>
        <v>31924.046230923312</v>
      </c>
      <c r="F254" s="167" t="s">
        <v>263</v>
      </c>
      <c r="G254" s="16" t="str">
        <f t="shared" si="22"/>
        <v>56226.6783</v>
      </c>
      <c r="H254" s="217">
        <f t="shared" si="23"/>
        <v>9795</v>
      </c>
      <c r="I254" s="223" t="s">
        <v>1118</v>
      </c>
      <c r="J254" s="224" t="s">
        <v>1119</v>
      </c>
      <c r="K254" s="223" t="s">
        <v>1120</v>
      </c>
      <c r="L254" s="223" t="s">
        <v>1121</v>
      </c>
      <c r="M254" s="224" t="s">
        <v>795</v>
      </c>
      <c r="N254" s="224" t="s">
        <v>263</v>
      </c>
      <c r="O254" s="225" t="s">
        <v>293</v>
      </c>
      <c r="P254" s="226" t="s">
        <v>1122</v>
      </c>
    </row>
    <row r="255" spans="1:16" ht="13.5" thickBot="1">
      <c r="A255" s="217" t="str">
        <f t="shared" si="18"/>
        <v>BAVM 234 </v>
      </c>
      <c r="B255" s="167" t="str">
        <f t="shared" si="19"/>
        <v>II</v>
      </c>
      <c r="C255" s="217">
        <f t="shared" si="20"/>
        <v>56629.371299999999</v>
      </c>
      <c r="D255" s="16" t="str">
        <f t="shared" si="21"/>
        <v>vis</v>
      </c>
      <c r="E255" s="222">
        <f>VLOOKUP(C255,'Active 1'!C$21:E$966,3,FALSE)</f>
        <v>32982.544593337159</v>
      </c>
      <c r="F255" s="167" t="s">
        <v>263</v>
      </c>
      <c r="G255" s="16" t="str">
        <f t="shared" si="22"/>
        <v>56629.3713</v>
      </c>
      <c r="H255" s="217">
        <f t="shared" si="23"/>
        <v>10853.5</v>
      </c>
      <c r="I255" s="223" t="s">
        <v>1123</v>
      </c>
      <c r="J255" s="224" t="s">
        <v>1124</v>
      </c>
      <c r="K255" s="223" t="s">
        <v>1125</v>
      </c>
      <c r="L255" s="223" t="s">
        <v>1126</v>
      </c>
      <c r="M255" s="224" t="s">
        <v>795</v>
      </c>
      <c r="N255" s="224" t="s">
        <v>263</v>
      </c>
      <c r="O255" s="225" t="s">
        <v>991</v>
      </c>
      <c r="P255" s="226" t="s">
        <v>1127</v>
      </c>
    </row>
    <row r="256" spans="1:16" ht="13.5" thickBot="1">
      <c r="A256" s="217" t="str">
        <f t="shared" si="18"/>
        <v>BAVM 239 </v>
      </c>
      <c r="B256" s="167" t="str">
        <f t="shared" si="19"/>
        <v>I</v>
      </c>
      <c r="C256" s="217">
        <f t="shared" si="20"/>
        <v>56916.414799999999</v>
      </c>
      <c r="D256" s="16" t="str">
        <f t="shared" si="21"/>
        <v>vis</v>
      </c>
      <c r="E256" s="222">
        <f>VLOOKUP(C256,'Active 1'!C$21:E$966,3,FALSE)</f>
        <v>33737.052555212678</v>
      </c>
      <c r="F256" s="167" t="s">
        <v>263</v>
      </c>
      <c r="G256" s="16" t="str">
        <f t="shared" si="22"/>
        <v>56916.4148</v>
      </c>
      <c r="H256" s="217">
        <f t="shared" si="23"/>
        <v>11608</v>
      </c>
      <c r="I256" s="223" t="s">
        <v>1128</v>
      </c>
      <c r="J256" s="224" t="s">
        <v>1129</v>
      </c>
      <c r="K256" s="223" t="s">
        <v>1130</v>
      </c>
      <c r="L256" s="223" t="s">
        <v>1131</v>
      </c>
      <c r="M256" s="224" t="s">
        <v>795</v>
      </c>
      <c r="N256" s="224" t="s">
        <v>889</v>
      </c>
      <c r="O256" s="225" t="s">
        <v>718</v>
      </c>
      <c r="P256" s="226" t="s">
        <v>1132</v>
      </c>
    </row>
    <row r="257" spans="1:16" ht="13.5" thickBot="1">
      <c r="A257" s="217" t="str">
        <f t="shared" si="18"/>
        <v>BAVM 239 </v>
      </c>
      <c r="B257" s="167" t="str">
        <f t="shared" si="19"/>
        <v>II</v>
      </c>
      <c r="C257" s="217">
        <f t="shared" si="20"/>
        <v>56933.344400000002</v>
      </c>
      <c r="D257" s="16" t="str">
        <f t="shared" si="21"/>
        <v>vis</v>
      </c>
      <c r="E257" s="222">
        <f>VLOOKUP(C257,'Active 1'!C$21:E$966,3,FALSE)</f>
        <v>33781.552841724551</v>
      </c>
      <c r="F257" s="167" t="s">
        <v>263</v>
      </c>
      <c r="G257" s="16" t="str">
        <f t="shared" si="22"/>
        <v>56933.3444</v>
      </c>
      <c r="H257" s="217">
        <f t="shared" si="23"/>
        <v>11652.5</v>
      </c>
      <c r="I257" s="223" t="s">
        <v>1133</v>
      </c>
      <c r="J257" s="224" t="s">
        <v>1134</v>
      </c>
      <c r="K257" s="223">
        <v>11652.5</v>
      </c>
      <c r="L257" s="223" t="s">
        <v>1135</v>
      </c>
      <c r="M257" s="224" t="s">
        <v>795</v>
      </c>
      <c r="N257" s="224" t="s">
        <v>889</v>
      </c>
      <c r="O257" s="225" t="s">
        <v>718</v>
      </c>
      <c r="P257" s="226" t="s">
        <v>1132</v>
      </c>
    </row>
    <row r="258" spans="1:16" ht="13.5" thickBot="1">
      <c r="A258" s="217" t="str">
        <f t="shared" si="18"/>
        <v>BAVM 239 </v>
      </c>
      <c r="B258" s="167" t="str">
        <f t="shared" si="19"/>
        <v>I</v>
      </c>
      <c r="C258" s="217">
        <f t="shared" si="20"/>
        <v>56933.533000000003</v>
      </c>
      <c r="D258" s="16" t="str">
        <f t="shared" si="21"/>
        <v>vis</v>
      </c>
      <c r="E258" s="222">
        <f>VLOOKUP(C258,'Active 1'!C$21:E$966,3,FALSE)</f>
        <v>33782.048586103403</v>
      </c>
      <c r="F258" s="167" t="s">
        <v>263</v>
      </c>
      <c r="G258" s="16" t="str">
        <f t="shared" si="22"/>
        <v>56933.5330</v>
      </c>
      <c r="H258" s="217">
        <f t="shared" si="23"/>
        <v>11653</v>
      </c>
      <c r="I258" s="223" t="s">
        <v>1136</v>
      </c>
      <c r="J258" s="224" t="s">
        <v>1137</v>
      </c>
      <c r="K258" s="223">
        <v>11653</v>
      </c>
      <c r="L258" s="223" t="s">
        <v>1138</v>
      </c>
      <c r="M258" s="224" t="s">
        <v>795</v>
      </c>
      <c r="N258" s="224" t="s">
        <v>889</v>
      </c>
      <c r="O258" s="225" t="s">
        <v>718</v>
      </c>
      <c r="P258" s="226" t="s">
        <v>1132</v>
      </c>
    </row>
    <row r="259" spans="1:16" ht="13.5" thickBot="1">
      <c r="A259" s="217" t="str">
        <f t="shared" si="18"/>
        <v>BAVM 132 </v>
      </c>
      <c r="B259" s="167" t="str">
        <f t="shared" si="19"/>
        <v>I</v>
      </c>
      <c r="C259" s="217">
        <f t="shared" si="20"/>
        <v>51398.491699999999</v>
      </c>
      <c r="D259" s="16" t="str">
        <f t="shared" si="21"/>
        <v>vis</v>
      </c>
      <c r="E259" s="222" t="e">
        <f>VLOOKUP(C259,'Active 1'!C$21:E$966,3,FALSE)</f>
        <v>#N/A</v>
      </c>
      <c r="F259" s="167" t="s">
        <v>263</v>
      </c>
      <c r="G259" s="16" t="str">
        <f t="shared" si="22"/>
        <v>51398.4917</v>
      </c>
      <c r="H259" s="217">
        <f t="shared" si="23"/>
        <v>-2896</v>
      </c>
      <c r="I259" s="223" t="s">
        <v>775</v>
      </c>
      <c r="J259" s="224" t="s">
        <v>776</v>
      </c>
      <c r="K259" s="223">
        <v>-2896</v>
      </c>
      <c r="L259" s="223" t="s">
        <v>777</v>
      </c>
      <c r="M259" s="224" t="s">
        <v>291</v>
      </c>
      <c r="N259" s="224" t="s">
        <v>58</v>
      </c>
      <c r="O259" s="225" t="s">
        <v>718</v>
      </c>
      <c r="P259" s="226" t="s">
        <v>778</v>
      </c>
    </row>
    <row r="260" spans="1:16" ht="13.5" thickBot="1">
      <c r="A260" s="217" t="str">
        <f t="shared" si="18"/>
        <v>BAVM 132 </v>
      </c>
      <c r="B260" s="167" t="str">
        <f t="shared" si="19"/>
        <v>I</v>
      </c>
      <c r="C260" s="217">
        <f t="shared" si="20"/>
        <v>51398.493900000001</v>
      </c>
      <c r="D260" s="16" t="str">
        <f t="shared" si="21"/>
        <v>vis</v>
      </c>
      <c r="E260" s="222" t="e">
        <f>VLOOKUP(C260,'Active 1'!C$21:E$966,3,FALSE)</f>
        <v>#N/A</v>
      </c>
      <c r="F260" s="167" t="s">
        <v>263</v>
      </c>
      <c r="G260" s="16" t="str">
        <f t="shared" si="22"/>
        <v>51398.4939</v>
      </c>
      <c r="H260" s="217">
        <f t="shared" si="23"/>
        <v>-2896</v>
      </c>
      <c r="I260" s="223" t="s">
        <v>779</v>
      </c>
      <c r="J260" s="224" t="s">
        <v>780</v>
      </c>
      <c r="K260" s="223">
        <v>-2896</v>
      </c>
      <c r="L260" s="223" t="s">
        <v>781</v>
      </c>
      <c r="M260" s="224" t="s">
        <v>291</v>
      </c>
      <c r="N260" s="224" t="s">
        <v>722</v>
      </c>
      <c r="O260" s="225" t="s">
        <v>718</v>
      </c>
      <c r="P260" s="226" t="s">
        <v>778</v>
      </c>
    </row>
    <row r="261" spans="1:16" ht="13.5" thickBot="1">
      <c r="A261" s="217" t="str">
        <f t="shared" si="18"/>
        <v>BAVM 132 </v>
      </c>
      <c r="B261" s="167" t="str">
        <f t="shared" si="19"/>
        <v>II</v>
      </c>
      <c r="C261" s="217">
        <f t="shared" si="20"/>
        <v>51426.453200000004</v>
      </c>
      <c r="D261" s="16" t="str">
        <f t="shared" si="21"/>
        <v>vis</v>
      </c>
      <c r="E261" s="222" t="e">
        <f>VLOOKUP(C261,'Active 1'!C$21:E$966,3,FALSE)</f>
        <v>#N/A</v>
      </c>
      <c r="F261" s="167" t="s">
        <v>263</v>
      </c>
      <c r="G261" s="16" t="str">
        <f t="shared" si="22"/>
        <v>51426.4532</v>
      </c>
      <c r="H261" s="217">
        <f t="shared" si="23"/>
        <v>-2822.5</v>
      </c>
      <c r="I261" s="223" t="s">
        <v>782</v>
      </c>
      <c r="J261" s="224" t="s">
        <v>783</v>
      </c>
      <c r="K261" s="223">
        <v>-2822.5</v>
      </c>
      <c r="L261" s="223" t="s">
        <v>784</v>
      </c>
      <c r="M261" s="224" t="s">
        <v>291</v>
      </c>
      <c r="N261" s="224" t="s">
        <v>717</v>
      </c>
      <c r="O261" s="225" t="s">
        <v>718</v>
      </c>
      <c r="P261" s="226" t="s">
        <v>778</v>
      </c>
    </row>
    <row r="262" spans="1:16" ht="13.5" thickBot="1">
      <c r="A262" s="217" t="str">
        <f t="shared" si="18"/>
        <v>BAVM 132 </v>
      </c>
      <c r="B262" s="167" t="str">
        <f t="shared" si="19"/>
        <v>II</v>
      </c>
      <c r="C262" s="217">
        <f t="shared" si="20"/>
        <v>51426.453399999999</v>
      </c>
      <c r="D262" s="16" t="str">
        <f t="shared" si="21"/>
        <v>vis</v>
      </c>
      <c r="E262" s="222" t="e">
        <f>VLOOKUP(C262,'Active 1'!C$21:E$966,3,FALSE)</f>
        <v>#N/A</v>
      </c>
      <c r="F262" s="167" t="s">
        <v>263</v>
      </c>
      <c r="G262" s="16" t="str">
        <f t="shared" si="22"/>
        <v>51426.4534</v>
      </c>
      <c r="H262" s="217">
        <f t="shared" si="23"/>
        <v>-2822.5</v>
      </c>
      <c r="I262" s="223" t="s">
        <v>785</v>
      </c>
      <c r="J262" s="224" t="s">
        <v>783</v>
      </c>
      <c r="K262" s="223">
        <v>-2822.5</v>
      </c>
      <c r="L262" s="223" t="s">
        <v>786</v>
      </c>
      <c r="M262" s="224" t="s">
        <v>291</v>
      </c>
      <c r="N262" s="224" t="s">
        <v>722</v>
      </c>
      <c r="O262" s="225" t="s">
        <v>718</v>
      </c>
      <c r="P262" s="226" t="s">
        <v>778</v>
      </c>
    </row>
    <row r="263" spans="1:16" ht="13.5" thickBot="1">
      <c r="A263" s="217" t="str">
        <f t="shared" si="18"/>
        <v>IBVS 5040 </v>
      </c>
      <c r="B263" s="167" t="str">
        <f t="shared" si="19"/>
        <v>I</v>
      </c>
      <c r="C263" s="217">
        <f t="shared" si="20"/>
        <v>51761.811800000003</v>
      </c>
      <c r="D263" s="16" t="str">
        <f t="shared" si="21"/>
        <v>vis</v>
      </c>
      <c r="E263" s="222" t="e">
        <f>VLOOKUP(C263,'Active 1'!C$21:E$966,3,FALSE)</f>
        <v>#N/A</v>
      </c>
      <c r="F263" s="167" t="s">
        <v>263</v>
      </c>
      <c r="G263" s="16" t="str">
        <f t="shared" si="22"/>
        <v>51761.8118</v>
      </c>
      <c r="H263" s="217">
        <f t="shared" si="23"/>
        <v>-1941</v>
      </c>
      <c r="I263" s="223" t="s">
        <v>787</v>
      </c>
      <c r="J263" s="224" t="s">
        <v>788</v>
      </c>
      <c r="K263" s="223">
        <v>-1941</v>
      </c>
      <c r="L263" s="223" t="s">
        <v>789</v>
      </c>
      <c r="M263" s="224" t="s">
        <v>291</v>
      </c>
      <c r="N263" s="224" t="s">
        <v>292</v>
      </c>
      <c r="O263" s="225" t="s">
        <v>790</v>
      </c>
      <c r="P263" s="226" t="s">
        <v>791</v>
      </c>
    </row>
    <row r="264" spans="1:16" ht="13.5" thickBot="1">
      <c r="A264" s="217" t="str">
        <f t="shared" si="18"/>
        <v>IBVS 5371 </v>
      </c>
      <c r="B264" s="167" t="str">
        <f t="shared" si="19"/>
        <v>II</v>
      </c>
      <c r="C264" s="217">
        <f t="shared" si="20"/>
        <v>52524.787900000003</v>
      </c>
      <c r="D264" s="16" t="str">
        <f t="shared" si="21"/>
        <v>vis</v>
      </c>
      <c r="E264" s="222" t="e">
        <f>VLOOKUP(C264,'Active 1'!C$21:E$966,3,FALSE)</f>
        <v>#N/A</v>
      </c>
      <c r="F264" s="167" t="s">
        <v>263</v>
      </c>
      <c r="G264" s="16" t="str">
        <f t="shared" si="22"/>
        <v>52524.7879</v>
      </c>
      <c r="H264" s="217">
        <f t="shared" si="23"/>
        <v>64.5</v>
      </c>
      <c r="I264" s="223" t="s">
        <v>821</v>
      </c>
      <c r="J264" s="224" t="s">
        <v>822</v>
      </c>
      <c r="K264" s="223">
        <v>64.5</v>
      </c>
      <c r="L264" s="223" t="s">
        <v>823</v>
      </c>
      <c r="M264" s="224" t="s">
        <v>291</v>
      </c>
      <c r="N264" s="224" t="s">
        <v>292</v>
      </c>
      <c r="O264" s="225" t="s">
        <v>824</v>
      </c>
      <c r="P264" s="226" t="s">
        <v>825</v>
      </c>
    </row>
    <row r="265" spans="1:16" ht="13.5" thickBot="1">
      <c r="A265" s="217" t="str">
        <f t="shared" si="18"/>
        <v> AN 326, No 1 </v>
      </c>
      <c r="B265" s="167" t="str">
        <f t="shared" si="19"/>
        <v>I</v>
      </c>
      <c r="C265" s="217">
        <f t="shared" si="20"/>
        <v>52873.463600000003</v>
      </c>
      <c r="D265" s="16" t="str">
        <f t="shared" si="21"/>
        <v>vis</v>
      </c>
      <c r="E265" s="222">
        <f>VLOOKUP(C265,'Active 1'!C$21:E$966,3,FALSE)</f>
        <v>23109.956418654303</v>
      </c>
      <c r="F265" s="167" t="s">
        <v>263</v>
      </c>
      <c r="G265" s="16" t="str">
        <f t="shared" si="22"/>
        <v>52873.4636</v>
      </c>
      <c r="H265" s="217">
        <f t="shared" si="23"/>
        <v>981</v>
      </c>
      <c r="I265" s="223" t="s">
        <v>840</v>
      </c>
      <c r="J265" s="224" t="s">
        <v>841</v>
      </c>
      <c r="K265" s="223">
        <v>981</v>
      </c>
      <c r="L265" s="223" t="s">
        <v>823</v>
      </c>
      <c r="M265" s="224" t="s">
        <v>291</v>
      </c>
      <c r="N265" s="224" t="s">
        <v>292</v>
      </c>
      <c r="O265" s="225" t="s">
        <v>842</v>
      </c>
      <c r="P265" s="225" t="s">
        <v>843</v>
      </c>
    </row>
    <row r="266" spans="1:16" ht="13.5" thickBot="1">
      <c r="A266" s="217" t="str">
        <f t="shared" si="18"/>
        <v> AN 326, No 1 </v>
      </c>
      <c r="B266" s="167" t="str">
        <f t="shared" si="19"/>
        <v>II</v>
      </c>
      <c r="C266" s="217">
        <f t="shared" si="20"/>
        <v>52885.445699999997</v>
      </c>
      <c r="D266" s="16" t="str">
        <f t="shared" si="21"/>
        <v>vis</v>
      </c>
      <c r="E266" s="222">
        <f>VLOOKUP(C266,'Active 1'!C$21:E$966,3,FALSE)</f>
        <v>23141.451958006295</v>
      </c>
      <c r="F266" s="167" t="s">
        <v>263</v>
      </c>
      <c r="G266" s="16" t="str">
        <f t="shared" si="22"/>
        <v>52885.4457</v>
      </c>
      <c r="H266" s="217">
        <f t="shared" si="23"/>
        <v>1012.5</v>
      </c>
      <c r="I266" s="223" t="s">
        <v>844</v>
      </c>
      <c r="J266" s="224" t="s">
        <v>845</v>
      </c>
      <c r="K266" s="223">
        <v>1012.5</v>
      </c>
      <c r="L266" s="223" t="s">
        <v>846</v>
      </c>
      <c r="M266" s="224" t="s">
        <v>291</v>
      </c>
      <c r="N266" s="224" t="s">
        <v>292</v>
      </c>
      <c r="O266" s="225" t="s">
        <v>842</v>
      </c>
      <c r="P266" s="225" t="s">
        <v>843</v>
      </c>
    </row>
    <row r="267" spans="1:16" ht="13.5" thickBot="1">
      <c r="A267" s="217" t="str">
        <f t="shared" ref="A267:A280" si="24">P267</f>
        <v> AN 326, No 1 </v>
      </c>
      <c r="B267" s="167" t="str">
        <f t="shared" ref="B267:B280" si="25">IF(H267=INT(H267),"I","II")</f>
        <v>II</v>
      </c>
      <c r="C267" s="217">
        <f t="shared" ref="C267:C280" si="26">1*G267</f>
        <v>52906.374499999998</v>
      </c>
      <c r="D267" s="16" t="str">
        <f t="shared" ref="D267:D280" si="27">VLOOKUP(F267,I$1:J$5,2,FALSE)</f>
        <v>vis</v>
      </c>
      <c r="E267" s="222">
        <f>VLOOKUP(C267,'Active 1'!C$21:E$966,3,FALSE)</f>
        <v>23196.464338473026</v>
      </c>
      <c r="F267" s="167" t="s">
        <v>263</v>
      </c>
      <c r="G267" s="16" t="str">
        <f t="shared" ref="G267:G280" si="28">MID(I267,3,LEN(I267)-3)</f>
        <v>52906.3745</v>
      </c>
      <c r="H267" s="217">
        <f t="shared" ref="H267:H280" si="29">1*K267</f>
        <v>1067.5</v>
      </c>
      <c r="I267" s="223" t="s">
        <v>857</v>
      </c>
      <c r="J267" s="224" t="s">
        <v>858</v>
      </c>
      <c r="K267" s="223">
        <v>1067.5</v>
      </c>
      <c r="L267" s="223" t="s">
        <v>859</v>
      </c>
      <c r="M267" s="224" t="s">
        <v>291</v>
      </c>
      <c r="N267" s="224" t="s">
        <v>292</v>
      </c>
      <c r="O267" s="225" t="s">
        <v>842</v>
      </c>
      <c r="P267" s="225" t="s">
        <v>843</v>
      </c>
    </row>
    <row r="268" spans="1:16" ht="13.5" thickBot="1">
      <c r="A268" s="217" t="str">
        <f t="shared" si="24"/>
        <v> AN 326, No 1 </v>
      </c>
      <c r="B268" s="167" t="str">
        <f t="shared" si="25"/>
        <v>II</v>
      </c>
      <c r="C268" s="217">
        <f t="shared" si="26"/>
        <v>52908.277300000002</v>
      </c>
      <c r="D268" s="16" t="str">
        <f t="shared" si="27"/>
        <v>vis</v>
      </c>
      <c r="E268" s="222">
        <f>VLOOKUP(C268,'Active 1'!C$21:E$966,3,FALSE)</f>
        <v>23201.465941888047</v>
      </c>
      <c r="F268" s="167" t="s">
        <v>263</v>
      </c>
      <c r="G268" s="16" t="str">
        <f t="shared" si="28"/>
        <v>52908.2773</v>
      </c>
      <c r="H268" s="217">
        <f t="shared" si="29"/>
        <v>1072.5</v>
      </c>
      <c r="I268" s="223" t="s">
        <v>860</v>
      </c>
      <c r="J268" s="224" t="s">
        <v>861</v>
      </c>
      <c r="K268" s="223">
        <v>1072.5</v>
      </c>
      <c r="L268" s="223" t="s">
        <v>862</v>
      </c>
      <c r="M268" s="224" t="s">
        <v>291</v>
      </c>
      <c r="N268" s="224" t="s">
        <v>292</v>
      </c>
      <c r="O268" s="225" t="s">
        <v>842</v>
      </c>
      <c r="P268" s="225" t="s">
        <v>843</v>
      </c>
    </row>
    <row r="269" spans="1:16" ht="13.5" thickBot="1">
      <c r="A269" s="217" t="str">
        <f t="shared" si="24"/>
        <v> AN 326, No 1 </v>
      </c>
      <c r="B269" s="167" t="str">
        <f t="shared" si="25"/>
        <v>I</v>
      </c>
      <c r="C269" s="217">
        <f t="shared" si="26"/>
        <v>52908.463400000001</v>
      </c>
      <c r="D269" s="16" t="str">
        <f t="shared" si="27"/>
        <v>vis</v>
      </c>
      <c r="E269" s="222">
        <f>VLOOKUP(C269,'Active 1'!C$21:E$966,3,FALSE)</f>
        <v>23201.955114893895</v>
      </c>
      <c r="F269" s="167" t="s">
        <v>263</v>
      </c>
      <c r="G269" s="16" t="str">
        <f t="shared" si="28"/>
        <v>52908.4634</v>
      </c>
      <c r="H269" s="217">
        <f t="shared" si="29"/>
        <v>1073</v>
      </c>
      <c r="I269" s="223" t="s">
        <v>863</v>
      </c>
      <c r="J269" s="224" t="s">
        <v>864</v>
      </c>
      <c r="K269" s="223">
        <v>1073</v>
      </c>
      <c r="L269" s="223" t="s">
        <v>865</v>
      </c>
      <c r="M269" s="224" t="s">
        <v>291</v>
      </c>
      <c r="N269" s="224" t="s">
        <v>292</v>
      </c>
      <c r="O269" s="225" t="s">
        <v>842</v>
      </c>
      <c r="P269" s="225" t="s">
        <v>843</v>
      </c>
    </row>
    <row r="270" spans="1:16" ht="13.5" thickBot="1">
      <c r="A270" s="217" t="str">
        <f t="shared" si="24"/>
        <v>IBVS 5676 </v>
      </c>
      <c r="B270" s="167" t="str">
        <f t="shared" si="25"/>
        <v>II</v>
      </c>
      <c r="C270" s="217">
        <f t="shared" si="26"/>
        <v>53251.435400000002</v>
      </c>
      <c r="D270" s="16" t="str">
        <f t="shared" si="27"/>
        <v>vis</v>
      </c>
      <c r="E270" s="222" t="e">
        <f>VLOOKUP(C270,'Active 1'!C$21:E$966,3,FALSE)</f>
        <v>#N/A</v>
      </c>
      <c r="F270" s="167" t="s">
        <v>263</v>
      </c>
      <c r="G270" s="16" t="str">
        <f t="shared" si="28"/>
        <v>53251.4354</v>
      </c>
      <c r="H270" s="217">
        <f t="shared" si="29"/>
        <v>1974.5</v>
      </c>
      <c r="I270" s="223" t="s">
        <v>883</v>
      </c>
      <c r="J270" s="224" t="s">
        <v>884</v>
      </c>
      <c r="K270" s="223">
        <v>1974.5</v>
      </c>
      <c r="L270" s="223" t="s">
        <v>885</v>
      </c>
      <c r="M270" s="224" t="s">
        <v>291</v>
      </c>
      <c r="N270" s="224" t="s">
        <v>292</v>
      </c>
      <c r="O270" s="225" t="s">
        <v>850</v>
      </c>
      <c r="P270" s="226" t="s">
        <v>851</v>
      </c>
    </row>
    <row r="271" spans="1:16" ht="13.5" thickBot="1">
      <c r="A271" s="217" t="str">
        <f t="shared" si="24"/>
        <v>VSB 46 </v>
      </c>
      <c r="B271" s="167" t="str">
        <f t="shared" si="25"/>
        <v>I</v>
      </c>
      <c r="C271" s="217">
        <f t="shared" si="26"/>
        <v>54338.160499999998</v>
      </c>
      <c r="D271" s="16" t="str">
        <f t="shared" si="27"/>
        <v>vis</v>
      </c>
      <c r="E271" s="222">
        <f>VLOOKUP(C271,'Active 1'!C$21:E$966,3,FALSE)</f>
        <v>26959.984281275796</v>
      </c>
      <c r="F271" s="167" t="s">
        <v>263</v>
      </c>
      <c r="G271" s="16" t="str">
        <f t="shared" si="28"/>
        <v>54338.1605</v>
      </c>
      <c r="H271" s="217">
        <f t="shared" si="29"/>
        <v>4831</v>
      </c>
      <c r="I271" s="223" t="s">
        <v>957</v>
      </c>
      <c r="J271" s="224" t="s">
        <v>958</v>
      </c>
      <c r="K271" s="223" t="s">
        <v>959</v>
      </c>
      <c r="L271" s="223" t="s">
        <v>888</v>
      </c>
      <c r="M271" s="224" t="s">
        <v>795</v>
      </c>
      <c r="N271" s="224" t="s">
        <v>263</v>
      </c>
      <c r="O271" s="225" t="s">
        <v>960</v>
      </c>
      <c r="P271" s="226" t="s">
        <v>961</v>
      </c>
    </row>
    <row r="272" spans="1:16" ht="13.5" thickBot="1">
      <c r="A272" s="217" t="str">
        <f t="shared" si="24"/>
        <v>BAVM 193 </v>
      </c>
      <c r="B272" s="167" t="str">
        <f t="shared" si="25"/>
        <v>II</v>
      </c>
      <c r="C272" s="217">
        <f t="shared" si="26"/>
        <v>54360.421199999997</v>
      </c>
      <c r="D272" s="16" t="str">
        <f t="shared" si="27"/>
        <v>vis</v>
      </c>
      <c r="E272" s="222">
        <f>VLOOKUP(C272,'Active 1'!C$21:E$966,3,FALSE)</f>
        <v>27018.497626420074</v>
      </c>
      <c r="F272" s="167" t="s">
        <v>263</v>
      </c>
      <c r="G272" s="16" t="str">
        <f t="shared" si="28"/>
        <v>54360.4212</v>
      </c>
      <c r="H272" s="217">
        <f t="shared" si="29"/>
        <v>4889.5</v>
      </c>
      <c r="I272" s="223" t="s">
        <v>962</v>
      </c>
      <c r="J272" s="224" t="s">
        <v>963</v>
      </c>
      <c r="K272" s="223" t="s">
        <v>964</v>
      </c>
      <c r="L272" s="223" t="s">
        <v>965</v>
      </c>
      <c r="M272" s="224" t="s">
        <v>795</v>
      </c>
      <c r="N272" s="224" t="s">
        <v>889</v>
      </c>
      <c r="O272" s="225" t="s">
        <v>718</v>
      </c>
      <c r="P272" s="226" t="s">
        <v>966</v>
      </c>
    </row>
    <row r="273" spans="1:16" ht="13.5" thickBot="1">
      <c r="A273" s="217" t="str">
        <f t="shared" si="24"/>
        <v>BAVM 193 </v>
      </c>
      <c r="B273" s="167" t="str">
        <f t="shared" si="25"/>
        <v>I</v>
      </c>
      <c r="C273" s="217">
        <f t="shared" si="26"/>
        <v>54360.612300000001</v>
      </c>
      <c r="D273" s="16" t="str">
        <f t="shared" si="27"/>
        <v>vis</v>
      </c>
      <c r="E273" s="222">
        <f>VLOOKUP(C273,'Active 1'!C$21:E$966,3,FALSE)</f>
        <v>27018.999942171926</v>
      </c>
      <c r="F273" s="167" t="s">
        <v>263</v>
      </c>
      <c r="G273" s="16" t="str">
        <f t="shared" si="28"/>
        <v>54360.6123</v>
      </c>
      <c r="H273" s="217">
        <f t="shared" si="29"/>
        <v>4890</v>
      </c>
      <c r="I273" s="223" t="s">
        <v>967</v>
      </c>
      <c r="J273" s="224" t="s">
        <v>968</v>
      </c>
      <c r="K273" s="223" t="s">
        <v>969</v>
      </c>
      <c r="L273" s="223" t="s">
        <v>846</v>
      </c>
      <c r="M273" s="224" t="s">
        <v>795</v>
      </c>
      <c r="N273" s="224" t="s">
        <v>889</v>
      </c>
      <c r="O273" s="225" t="s">
        <v>718</v>
      </c>
      <c r="P273" s="226" t="s">
        <v>966</v>
      </c>
    </row>
    <row r="274" spans="1:16" ht="13.5" thickBot="1">
      <c r="A274" s="217" t="str">
        <f t="shared" si="24"/>
        <v>VSB 51 </v>
      </c>
      <c r="B274" s="167" t="str">
        <f t="shared" si="25"/>
        <v>I</v>
      </c>
      <c r="C274" s="217">
        <f t="shared" si="26"/>
        <v>55431.174200000001</v>
      </c>
      <c r="D274" s="16" t="str">
        <f t="shared" si="27"/>
        <v>vis</v>
      </c>
      <c r="E274" s="222">
        <f>VLOOKUP(C274,'Active 1'!C$21:E$966,3,FALSE)</f>
        <v>29833.02456642082</v>
      </c>
      <c r="F274" s="167" t="s">
        <v>263</v>
      </c>
      <c r="G274" s="16" t="str">
        <f t="shared" si="28"/>
        <v>55431.1742</v>
      </c>
      <c r="H274" s="217">
        <f t="shared" si="29"/>
        <v>7704</v>
      </c>
      <c r="I274" s="223" t="s">
        <v>1012</v>
      </c>
      <c r="J274" s="224" t="s">
        <v>1013</v>
      </c>
      <c r="K274" s="223" t="s">
        <v>1014</v>
      </c>
      <c r="L274" s="223" t="s">
        <v>1015</v>
      </c>
      <c r="M274" s="224" t="s">
        <v>795</v>
      </c>
      <c r="N274" s="224" t="s">
        <v>263</v>
      </c>
      <c r="O274" s="225" t="s">
        <v>960</v>
      </c>
      <c r="P274" s="226" t="s">
        <v>1016</v>
      </c>
    </row>
    <row r="275" spans="1:16" ht="13.5" thickBot="1">
      <c r="A275" s="217" t="str">
        <f t="shared" si="24"/>
        <v>VSB 51 </v>
      </c>
      <c r="B275" s="167" t="str">
        <f t="shared" si="25"/>
        <v>II</v>
      </c>
      <c r="C275" s="217">
        <f t="shared" si="26"/>
        <v>55438.211799999997</v>
      </c>
      <c r="D275" s="16" t="str">
        <f t="shared" si="27"/>
        <v>vis</v>
      </c>
      <c r="E275" s="222">
        <f>VLOOKUP(C275,'Active 1'!C$21:E$966,3,FALSE)</f>
        <v>29851.523244260563</v>
      </c>
      <c r="F275" s="167" t="s">
        <v>263</v>
      </c>
      <c r="G275" s="16" t="str">
        <f t="shared" si="28"/>
        <v>55438.2118</v>
      </c>
      <c r="H275" s="217">
        <f t="shared" si="29"/>
        <v>7722.5</v>
      </c>
      <c r="I275" s="223" t="s">
        <v>1017</v>
      </c>
      <c r="J275" s="224" t="s">
        <v>1018</v>
      </c>
      <c r="K275" s="223" t="s">
        <v>1019</v>
      </c>
      <c r="L275" s="223" t="s">
        <v>1020</v>
      </c>
      <c r="M275" s="224" t="s">
        <v>795</v>
      </c>
      <c r="N275" s="224" t="s">
        <v>263</v>
      </c>
      <c r="O275" s="225" t="s">
        <v>960</v>
      </c>
      <c r="P275" s="226" t="s">
        <v>1016</v>
      </c>
    </row>
    <row r="276" spans="1:16" ht="13.5" thickBot="1">
      <c r="A276" s="217" t="str">
        <f t="shared" si="24"/>
        <v>VSB 51 </v>
      </c>
      <c r="B276" s="167" t="str">
        <f t="shared" si="25"/>
        <v>I</v>
      </c>
      <c r="C276" s="217">
        <f t="shared" si="26"/>
        <v>55441.066200000001</v>
      </c>
      <c r="D276" s="16" t="str">
        <f t="shared" si="27"/>
        <v>vis</v>
      </c>
      <c r="E276" s="222">
        <f>VLOOKUP(C276,'Active 1'!C$21:E$966,3,FALSE)</f>
        <v>29859.026175092931</v>
      </c>
      <c r="F276" s="167" t="s">
        <v>263</v>
      </c>
      <c r="G276" s="16" t="str">
        <f t="shared" si="28"/>
        <v>55441.0662</v>
      </c>
      <c r="H276" s="217">
        <f t="shared" si="29"/>
        <v>7730</v>
      </c>
      <c r="I276" s="223" t="s">
        <v>1021</v>
      </c>
      <c r="J276" s="224" t="s">
        <v>1022</v>
      </c>
      <c r="K276" s="223" t="s">
        <v>1023</v>
      </c>
      <c r="L276" s="223" t="s">
        <v>1024</v>
      </c>
      <c r="M276" s="224" t="s">
        <v>795</v>
      </c>
      <c r="N276" s="224" t="s">
        <v>1025</v>
      </c>
      <c r="O276" s="225" t="s">
        <v>1026</v>
      </c>
      <c r="P276" s="226" t="s">
        <v>1016</v>
      </c>
    </row>
    <row r="277" spans="1:16" ht="13.5" thickBot="1">
      <c r="A277" s="217" t="str">
        <f t="shared" si="24"/>
        <v>VSB 51 </v>
      </c>
      <c r="B277" s="167" t="str">
        <f t="shared" si="25"/>
        <v>II</v>
      </c>
      <c r="C277" s="217">
        <f t="shared" si="26"/>
        <v>55441.256099999999</v>
      </c>
      <c r="D277" s="16" t="str">
        <f t="shared" si="27"/>
        <v>vis</v>
      </c>
      <c r="E277" s="222">
        <f>VLOOKUP(C277,'Active 1'!C$21:E$966,3,FALSE)</f>
        <v>29859.525336585728</v>
      </c>
      <c r="F277" s="167" t="s">
        <v>263</v>
      </c>
      <c r="G277" s="16" t="str">
        <f t="shared" si="28"/>
        <v>55441.2561</v>
      </c>
      <c r="H277" s="217">
        <f t="shared" si="29"/>
        <v>7730.5</v>
      </c>
      <c r="I277" s="223" t="s">
        <v>1027</v>
      </c>
      <c r="J277" s="224" t="s">
        <v>1028</v>
      </c>
      <c r="K277" s="223" t="s">
        <v>1029</v>
      </c>
      <c r="L277" s="223" t="s">
        <v>1030</v>
      </c>
      <c r="M277" s="224" t="s">
        <v>795</v>
      </c>
      <c r="N277" s="224" t="s">
        <v>1025</v>
      </c>
      <c r="O277" s="225" t="s">
        <v>1026</v>
      </c>
      <c r="P277" s="226" t="s">
        <v>1016</v>
      </c>
    </row>
    <row r="278" spans="1:16" ht="13.5" thickBot="1">
      <c r="A278" s="217" t="str">
        <f t="shared" si="24"/>
        <v>VSB 53 </v>
      </c>
      <c r="B278" s="167" t="str">
        <f t="shared" si="25"/>
        <v>II</v>
      </c>
      <c r="C278" s="217">
        <f t="shared" si="26"/>
        <v>55811.046199999997</v>
      </c>
      <c r="D278" s="16" t="str">
        <f t="shared" si="27"/>
        <v>vis</v>
      </c>
      <c r="E278" s="222">
        <f>VLOOKUP(C278,'Active 1'!C$21:E$966,3,FALSE)</f>
        <v>30831.536807574426</v>
      </c>
      <c r="F278" s="167" t="s">
        <v>263</v>
      </c>
      <c r="G278" s="16" t="str">
        <f t="shared" si="28"/>
        <v>55811.0462</v>
      </c>
      <c r="H278" s="217">
        <f t="shared" si="29"/>
        <v>8702.5</v>
      </c>
      <c r="I278" s="223" t="s">
        <v>1054</v>
      </c>
      <c r="J278" s="224" t="s">
        <v>1055</v>
      </c>
      <c r="K278" s="223" t="s">
        <v>1056</v>
      </c>
      <c r="L278" s="223" t="s">
        <v>1015</v>
      </c>
      <c r="M278" s="224" t="s">
        <v>795</v>
      </c>
      <c r="N278" s="224" t="s">
        <v>1025</v>
      </c>
      <c r="O278" s="225" t="s">
        <v>1026</v>
      </c>
      <c r="P278" s="226" t="s">
        <v>1057</v>
      </c>
    </row>
    <row r="279" spans="1:16" ht="13.5" thickBot="1">
      <c r="A279" s="217" t="str">
        <f t="shared" si="24"/>
        <v>VSB 53 </v>
      </c>
      <c r="B279" s="167" t="str">
        <f t="shared" si="25"/>
        <v>I</v>
      </c>
      <c r="C279" s="217">
        <f t="shared" si="26"/>
        <v>55811.235699999997</v>
      </c>
      <c r="D279" s="16" t="str">
        <f t="shared" si="27"/>
        <v>vis</v>
      </c>
      <c r="E279" s="222">
        <f>VLOOKUP(C279,'Active 1'!C$21:E$966,3,FALSE)</f>
        <v>30832.034917647554</v>
      </c>
      <c r="F279" s="167" t="s">
        <v>263</v>
      </c>
      <c r="G279" s="16" t="str">
        <f t="shared" si="28"/>
        <v>55811.2357</v>
      </c>
      <c r="H279" s="217">
        <f t="shared" si="29"/>
        <v>8703</v>
      </c>
      <c r="I279" s="223" t="s">
        <v>1058</v>
      </c>
      <c r="J279" s="224" t="s">
        <v>1059</v>
      </c>
      <c r="K279" s="223" t="s">
        <v>1060</v>
      </c>
      <c r="L279" s="223" t="s">
        <v>1061</v>
      </c>
      <c r="M279" s="224" t="s">
        <v>795</v>
      </c>
      <c r="N279" s="224" t="s">
        <v>1025</v>
      </c>
      <c r="O279" s="225" t="s">
        <v>1026</v>
      </c>
      <c r="P279" s="226" t="s">
        <v>1057</v>
      </c>
    </row>
    <row r="280" spans="1:16" ht="13.5" thickBot="1">
      <c r="A280" s="217" t="str">
        <f t="shared" si="24"/>
        <v>VSB 55 </v>
      </c>
      <c r="B280" s="167" t="str">
        <f t="shared" si="25"/>
        <v>I</v>
      </c>
      <c r="C280" s="217">
        <f t="shared" si="26"/>
        <v>56179.122900000002</v>
      </c>
      <c r="D280" s="16" t="str">
        <f t="shared" si="27"/>
        <v>vis</v>
      </c>
      <c r="E280" s="222">
        <f>VLOOKUP(C280,'Active 1'!C$21:E$966,3,FALSE)</f>
        <v>31799.044522366337</v>
      </c>
      <c r="F280" s="167" t="s">
        <v>263</v>
      </c>
      <c r="G280" s="16" t="str">
        <f t="shared" si="28"/>
        <v>56179.1229</v>
      </c>
      <c r="H280" s="217">
        <f t="shared" si="29"/>
        <v>9670</v>
      </c>
      <c r="I280" s="223" t="s">
        <v>1108</v>
      </c>
      <c r="J280" s="224" t="s">
        <v>1109</v>
      </c>
      <c r="K280" s="223" t="s">
        <v>1110</v>
      </c>
      <c r="L280" s="223" t="s">
        <v>931</v>
      </c>
      <c r="M280" s="224" t="s">
        <v>795</v>
      </c>
      <c r="N280" s="224" t="s">
        <v>263</v>
      </c>
      <c r="O280" s="225" t="s">
        <v>960</v>
      </c>
      <c r="P280" s="226" t="s">
        <v>1111</v>
      </c>
    </row>
    <row r="281" spans="1:16">
      <c r="B281" s="167"/>
      <c r="E281" s="222"/>
      <c r="F281" s="167"/>
    </row>
    <row r="282" spans="1:16">
      <c r="B282" s="167"/>
      <c r="E282" s="222"/>
      <c r="F282" s="167"/>
    </row>
    <row r="283" spans="1:16">
      <c r="B283" s="167"/>
      <c r="E283" s="222"/>
      <c r="F283" s="167"/>
    </row>
    <row r="284" spans="1:16">
      <c r="B284" s="167"/>
      <c r="E284" s="222"/>
      <c r="F284" s="167"/>
    </row>
    <row r="285" spans="1:16">
      <c r="B285" s="167"/>
      <c r="E285" s="222"/>
      <c r="F285" s="167"/>
    </row>
    <row r="286" spans="1:16">
      <c r="B286" s="167"/>
      <c r="E286" s="222"/>
      <c r="F286" s="167"/>
    </row>
    <row r="287" spans="1:16">
      <c r="B287" s="167"/>
      <c r="E287" s="222"/>
      <c r="F287" s="167"/>
    </row>
    <row r="288" spans="1:16">
      <c r="B288" s="167"/>
      <c r="E288" s="222"/>
      <c r="F288" s="167"/>
    </row>
    <row r="289" spans="2:6">
      <c r="B289" s="167"/>
      <c r="E289" s="222"/>
      <c r="F289" s="167"/>
    </row>
    <row r="290" spans="2:6">
      <c r="B290" s="167"/>
      <c r="E290" s="222"/>
      <c r="F290" s="167"/>
    </row>
    <row r="291" spans="2:6">
      <c r="B291" s="167"/>
      <c r="E291" s="222"/>
      <c r="F291" s="167"/>
    </row>
    <row r="292" spans="2:6">
      <c r="B292" s="167"/>
      <c r="E292" s="222"/>
      <c r="F292" s="167"/>
    </row>
    <row r="293" spans="2:6">
      <c r="B293" s="167"/>
      <c r="E293" s="222"/>
      <c r="F293" s="167"/>
    </row>
    <row r="294" spans="2:6">
      <c r="B294" s="167"/>
      <c r="E294" s="222"/>
      <c r="F294" s="167"/>
    </row>
    <row r="295" spans="2:6">
      <c r="B295" s="167"/>
      <c r="E295" s="222"/>
      <c r="F295" s="167"/>
    </row>
    <row r="296" spans="2:6">
      <c r="B296" s="167"/>
      <c r="E296" s="222"/>
      <c r="F296" s="167"/>
    </row>
    <row r="297" spans="2:6">
      <c r="B297" s="167"/>
      <c r="E297" s="222"/>
      <c r="F297" s="167"/>
    </row>
    <row r="298" spans="2:6">
      <c r="B298" s="167"/>
      <c r="E298" s="222"/>
      <c r="F298" s="167"/>
    </row>
    <row r="299" spans="2:6">
      <c r="B299" s="167"/>
      <c r="E299" s="222"/>
      <c r="F299" s="167"/>
    </row>
    <row r="300" spans="2:6">
      <c r="B300" s="167"/>
      <c r="E300" s="222"/>
      <c r="F300" s="167"/>
    </row>
    <row r="301" spans="2:6">
      <c r="B301" s="167"/>
      <c r="E301" s="222"/>
      <c r="F301" s="167"/>
    </row>
    <row r="302" spans="2:6">
      <c r="B302" s="167"/>
      <c r="E302" s="222"/>
      <c r="F302" s="167"/>
    </row>
    <row r="303" spans="2:6">
      <c r="B303" s="167"/>
      <c r="E303" s="222"/>
      <c r="F303" s="167"/>
    </row>
    <row r="304" spans="2:6">
      <c r="B304" s="167"/>
      <c r="E304" s="222"/>
      <c r="F304" s="167"/>
    </row>
    <row r="305" spans="2:6">
      <c r="B305" s="167"/>
      <c r="E305" s="222"/>
      <c r="F305" s="167"/>
    </row>
    <row r="306" spans="2:6">
      <c r="B306" s="167"/>
      <c r="E306" s="222"/>
      <c r="F306" s="167"/>
    </row>
    <row r="307" spans="2:6">
      <c r="B307" s="167"/>
      <c r="E307" s="222"/>
      <c r="F307" s="167"/>
    </row>
    <row r="308" spans="2:6">
      <c r="B308" s="167"/>
      <c r="E308" s="222"/>
      <c r="F308" s="167"/>
    </row>
    <row r="309" spans="2:6">
      <c r="B309" s="167"/>
      <c r="E309" s="222"/>
      <c r="F309" s="167"/>
    </row>
    <row r="310" spans="2:6">
      <c r="B310" s="167"/>
      <c r="E310" s="222"/>
      <c r="F310" s="167"/>
    </row>
    <row r="311" spans="2:6">
      <c r="B311" s="167"/>
      <c r="E311" s="222"/>
      <c r="F311" s="167"/>
    </row>
    <row r="312" spans="2:6">
      <c r="B312" s="167"/>
      <c r="E312" s="222"/>
      <c r="F312" s="167"/>
    </row>
    <row r="313" spans="2:6">
      <c r="B313" s="167"/>
      <c r="E313" s="222"/>
      <c r="F313" s="167"/>
    </row>
    <row r="314" spans="2:6">
      <c r="B314" s="167"/>
      <c r="E314" s="222"/>
      <c r="F314" s="167"/>
    </row>
    <row r="315" spans="2:6">
      <c r="B315" s="167"/>
      <c r="E315" s="222"/>
      <c r="F315" s="167"/>
    </row>
    <row r="316" spans="2:6">
      <c r="B316" s="167"/>
      <c r="E316" s="222"/>
      <c r="F316" s="167"/>
    </row>
    <row r="317" spans="2:6">
      <c r="B317" s="167"/>
      <c r="E317" s="222"/>
      <c r="F317" s="167"/>
    </row>
    <row r="318" spans="2:6">
      <c r="B318" s="167"/>
      <c r="E318" s="222"/>
      <c r="F318" s="167"/>
    </row>
    <row r="319" spans="2:6">
      <c r="B319" s="167"/>
      <c r="E319" s="222"/>
      <c r="F319" s="167"/>
    </row>
    <row r="320" spans="2:6">
      <c r="B320" s="167"/>
      <c r="E320" s="222"/>
      <c r="F320" s="167"/>
    </row>
    <row r="321" spans="2:6">
      <c r="B321" s="167"/>
      <c r="E321" s="222"/>
      <c r="F321" s="167"/>
    </row>
    <row r="322" spans="2:6">
      <c r="B322" s="167"/>
      <c r="E322" s="222"/>
      <c r="F322" s="167"/>
    </row>
    <row r="323" spans="2:6">
      <c r="B323" s="167"/>
      <c r="E323" s="222"/>
      <c r="F323" s="167"/>
    </row>
    <row r="324" spans="2:6">
      <c r="B324" s="167"/>
      <c r="E324" s="222"/>
      <c r="F324" s="167"/>
    </row>
    <row r="325" spans="2:6">
      <c r="B325" s="167"/>
      <c r="E325" s="222"/>
      <c r="F325" s="167"/>
    </row>
    <row r="326" spans="2:6">
      <c r="B326" s="167"/>
      <c r="E326" s="222"/>
      <c r="F326" s="167"/>
    </row>
    <row r="327" spans="2:6">
      <c r="B327" s="167"/>
      <c r="E327" s="222"/>
      <c r="F327" s="167"/>
    </row>
    <row r="328" spans="2:6">
      <c r="B328" s="167"/>
      <c r="E328" s="222"/>
      <c r="F328" s="167"/>
    </row>
    <row r="329" spans="2:6">
      <c r="B329" s="167"/>
      <c r="E329" s="222"/>
      <c r="F329" s="167"/>
    </row>
    <row r="330" spans="2:6">
      <c r="B330" s="167"/>
      <c r="E330" s="222"/>
      <c r="F330" s="167"/>
    </row>
    <row r="331" spans="2:6">
      <c r="B331" s="167"/>
      <c r="E331" s="222"/>
      <c r="F331" s="167"/>
    </row>
    <row r="332" spans="2:6">
      <c r="B332" s="167"/>
      <c r="E332" s="222"/>
      <c r="F332" s="167"/>
    </row>
    <row r="333" spans="2:6">
      <c r="B333" s="167"/>
      <c r="E333" s="222"/>
      <c r="F333" s="167"/>
    </row>
    <row r="334" spans="2:6">
      <c r="B334" s="167"/>
      <c r="E334" s="222"/>
      <c r="F334" s="167"/>
    </row>
    <row r="335" spans="2:6">
      <c r="B335" s="167"/>
      <c r="E335" s="222"/>
      <c r="F335" s="167"/>
    </row>
    <row r="336" spans="2:6">
      <c r="B336" s="167"/>
      <c r="E336" s="222"/>
      <c r="F336" s="167"/>
    </row>
    <row r="337" spans="2:6">
      <c r="B337" s="167"/>
      <c r="E337" s="222"/>
      <c r="F337" s="167"/>
    </row>
    <row r="338" spans="2:6">
      <c r="B338" s="167"/>
      <c r="E338" s="222"/>
      <c r="F338" s="167"/>
    </row>
    <row r="339" spans="2:6">
      <c r="B339" s="167"/>
      <c r="E339" s="222"/>
      <c r="F339" s="167"/>
    </row>
    <row r="340" spans="2:6">
      <c r="B340" s="167"/>
      <c r="E340" s="222"/>
      <c r="F340" s="167"/>
    </row>
    <row r="341" spans="2:6">
      <c r="B341" s="167"/>
      <c r="E341" s="222"/>
      <c r="F341" s="167"/>
    </row>
    <row r="342" spans="2:6">
      <c r="B342" s="167"/>
      <c r="E342" s="222"/>
      <c r="F342" s="167"/>
    </row>
    <row r="343" spans="2:6">
      <c r="B343" s="167"/>
      <c r="E343" s="222"/>
      <c r="F343" s="167"/>
    </row>
    <row r="344" spans="2:6">
      <c r="B344" s="167"/>
      <c r="E344" s="222"/>
      <c r="F344" s="167"/>
    </row>
    <row r="345" spans="2:6">
      <c r="B345" s="167"/>
      <c r="E345" s="222"/>
      <c r="F345" s="167"/>
    </row>
    <row r="346" spans="2:6">
      <c r="B346" s="167"/>
      <c r="E346" s="222"/>
      <c r="F346" s="167"/>
    </row>
    <row r="347" spans="2:6">
      <c r="B347" s="167"/>
      <c r="E347" s="222"/>
      <c r="F347" s="167"/>
    </row>
    <row r="348" spans="2:6">
      <c r="B348" s="167"/>
      <c r="E348" s="222"/>
      <c r="F348" s="167"/>
    </row>
    <row r="349" spans="2:6">
      <c r="B349" s="167"/>
      <c r="E349" s="222"/>
      <c r="F349" s="167"/>
    </row>
    <row r="350" spans="2:6">
      <c r="B350" s="167"/>
      <c r="E350" s="222"/>
      <c r="F350" s="167"/>
    </row>
    <row r="351" spans="2:6">
      <c r="B351" s="167"/>
      <c r="E351" s="222"/>
      <c r="F351" s="167"/>
    </row>
    <row r="352" spans="2:6">
      <c r="B352" s="167"/>
      <c r="F352" s="167"/>
    </row>
    <row r="353" spans="2:6">
      <c r="B353" s="167"/>
      <c r="F353" s="167"/>
    </row>
    <row r="354" spans="2:6">
      <c r="B354" s="167"/>
      <c r="F354" s="167"/>
    </row>
    <row r="355" spans="2:6">
      <c r="B355" s="167"/>
      <c r="F355" s="167"/>
    </row>
    <row r="356" spans="2:6">
      <c r="B356" s="167"/>
      <c r="F356" s="167"/>
    </row>
    <row r="357" spans="2:6">
      <c r="B357" s="167"/>
      <c r="F357" s="167"/>
    </row>
    <row r="358" spans="2:6">
      <c r="B358" s="167"/>
      <c r="F358" s="167"/>
    </row>
    <row r="359" spans="2:6">
      <c r="B359" s="167"/>
      <c r="F359" s="167"/>
    </row>
    <row r="360" spans="2:6">
      <c r="B360" s="167"/>
      <c r="F360" s="167"/>
    </row>
    <row r="361" spans="2:6">
      <c r="B361" s="167"/>
      <c r="F361" s="167"/>
    </row>
    <row r="362" spans="2:6">
      <c r="B362" s="167"/>
      <c r="F362" s="167"/>
    </row>
    <row r="363" spans="2:6">
      <c r="B363" s="167"/>
      <c r="F363" s="167"/>
    </row>
    <row r="364" spans="2:6">
      <c r="B364" s="167"/>
      <c r="F364" s="167"/>
    </row>
    <row r="365" spans="2:6">
      <c r="B365" s="167"/>
      <c r="F365" s="167"/>
    </row>
    <row r="366" spans="2:6">
      <c r="B366" s="167"/>
      <c r="F366" s="167"/>
    </row>
    <row r="367" spans="2:6">
      <c r="B367" s="167"/>
      <c r="F367" s="167"/>
    </row>
    <row r="368" spans="2:6">
      <c r="B368" s="167"/>
      <c r="F368" s="167"/>
    </row>
    <row r="369" spans="2:6">
      <c r="B369" s="167"/>
      <c r="F369" s="167"/>
    </row>
    <row r="370" spans="2:6">
      <c r="B370" s="167"/>
      <c r="F370" s="167"/>
    </row>
    <row r="371" spans="2:6">
      <c r="B371" s="167"/>
      <c r="F371" s="167"/>
    </row>
    <row r="372" spans="2:6">
      <c r="B372" s="167"/>
      <c r="F372" s="167"/>
    </row>
    <row r="373" spans="2:6">
      <c r="B373" s="167"/>
      <c r="F373" s="167"/>
    </row>
    <row r="374" spans="2:6">
      <c r="B374" s="167"/>
      <c r="F374" s="167"/>
    </row>
    <row r="375" spans="2:6">
      <c r="B375" s="167"/>
      <c r="F375" s="167"/>
    </row>
    <row r="376" spans="2:6">
      <c r="B376" s="167"/>
      <c r="F376" s="167"/>
    </row>
    <row r="377" spans="2:6">
      <c r="B377" s="167"/>
      <c r="F377" s="167"/>
    </row>
    <row r="378" spans="2:6">
      <c r="B378" s="167"/>
      <c r="F378" s="167"/>
    </row>
    <row r="379" spans="2:6">
      <c r="B379" s="167"/>
      <c r="F379" s="167"/>
    </row>
    <row r="380" spans="2:6">
      <c r="B380" s="167"/>
      <c r="F380" s="167"/>
    </row>
    <row r="381" spans="2:6">
      <c r="B381" s="167"/>
      <c r="F381" s="167"/>
    </row>
    <row r="382" spans="2:6">
      <c r="B382" s="167"/>
      <c r="F382" s="167"/>
    </row>
    <row r="383" spans="2:6">
      <c r="B383" s="167"/>
      <c r="F383" s="167"/>
    </row>
    <row r="384" spans="2:6">
      <c r="B384" s="167"/>
      <c r="F384" s="167"/>
    </row>
    <row r="385" spans="2:6">
      <c r="B385" s="167"/>
      <c r="F385" s="167"/>
    </row>
    <row r="386" spans="2:6">
      <c r="B386" s="167"/>
      <c r="F386" s="167"/>
    </row>
    <row r="387" spans="2:6">
      <c r="B387" s="167"/>
      <c r="F387" s="167"/>
    </row>
    <row r="388" spans="2:6">
      <c r="B388" s="167"/>
      <c r="F388" s="167"/>
    </row>
    <row r="389" spans="2:6">
      <c r="B389" s="167"/>
      <c r="F389" s="167"/>
    </row>
    <row r="390" spans="2:6">
      <c r="B390" s="167"/>
      <c r="F390" s="167"/>
    </row>
    <row r="391" spans="2:6">
      <c r="B391" s="167"/>
      <c r="F391" s="167"/>
    </row>
    <row r="392" spans="2:6">
      <c r="B392" s="167"/>
      <c r="F392" s="167"/>
    </row>
    <row r="393" spans="2:6">
      <c r="B393" s="167"/>
      <c r="F393" s="167"/>
    </row>
    <row r="394" spans="2:6">
      <c r="B394" s="167"/>
      <c r="F394" s="167"/>
    </row>
    <row r="395" spans="2:6">
      <c r="B395" s="167"/>
      <c r="F395" s="167"/>
    </row>
    <row r="396" spans="2:6">
      <c r="B396" s="167"/>
      <c r="F396" s="167"/>
    </row>
    <row r="397" spans="2:6">
      <c r="B397" s="167"/>
      <c r="F397" s="167"/>
    </row>
    <row r="398" spans="2:6">
      <c r="B398" s="167"/>
      <c r="F398" s="167"/>
    </row>
    <row r="399" spans="2:6">
      <c r="B399" s="167"/>
      <c r="F399" s="167"/>
    </row>
    <row r="400" spans="2:6">
      <c r="B400" s="167"/>
      <c r="F400" s="167"/>
    </row>
    <row r="401" spans="2:6">
      <c r="B401" s="167"/>
      <c r="F401" s="167"/>
    </row>
    <row r="402" spans="2:6">
      <c r="B402" s="167"/>
      <c r="F402" s="167"/>
    </row>
    <row r="403" spans="2:6">
      <c r="B403" s="167"/>
      <c r="F403" s="167"/>
    </row>
    <row r="404" spans="2:6">
      <c r="B404" s="167"/>
      <c r="F404" s="167"/>
    </row>
    <row r="405" spans="2:6">
      <c r="B405" s="167"/>
      <c r="F405" s="167"/>
    </row>
    <row r="406" spans="2:6">
      <c r="B406" s="167"/>
      <c r="F406" s="167"/>
    </row>
    <row r="407" spans="2:6">
      <c r="B407" s="167"/>
      <c r="F407" s="167"/>
    </row>
    <row r="408" spans="2:6">
      <c r="B408" s="167"/>
      <c r="F408" s="167"/>
    </row>
    <row r="409" spans="2:6">
      <c r="B409" s="167"/>
      <c r="F409" s="167"/>
    </row>
    <row r="410" spans="2:6">
      <c r="B410" s="167"/>
      <c r="F410" s="167"/>
    </row>
    <row r="411" spans="2:6">
      <c r="B411" s="167"/>
      <c r="F411" s="167"/>
    </row>
    <row r="412" spans="2:6">
      <c r="B412" s="167"/>
      <c r="F412" s="167"/>
    </row>
    <row r="413" spans="2:6">
      <c r="B413" s="167"/>
      <c r="F413" s="167"/>
    </row>
    <row r="414" spans="2:6">
      <c r="B414" s="167"/>
      <c r="F414" s="167"/>
    </row>
    <row r="415" spans="2:6">
      <c r="B415" s="167"/>
      <c r="F415" s="167"/>
    </row>
    <row r="416" spans="2:6">
      <c r="B416" s="167"/>
      <c r="F416" s="167"/>
    </row>
    <row r="417" spans="2:6">
      <c r="B417" s="167"/>
      <c r="F417" s="167"/>
    </row>
    <row r="418" spans="2:6">
      <c r="B418" s="167"/>
      <c r="F418" s="167"/>
    </row>
    <row r="419" spans="2:6">
      <c r="B419" s="167"/>
      <c r="F419" s="167"/>
    </row>
    <row r="420" spans="2:6">
      <c r="B420" s="167"/>
      <c r="F420" s="167"/>
    </row>
    <row r="421" spans="2:6">
      <c r="B421" s="167"/>
      <c r="F421" s="167"/>
    </row>
    <row r="422" spans="2:6">
      <c r="B422" s="167"/>
      <c r="F422" s="167"/>
    </row>
    <row r="423" spans="2:6">
      <c r="B423" s="167"/>
      <c r="F423" s="167"/>
    </row>
    <row r="424" spans="2:6">
      <c r="B424" s="167"/>
      <c r="F424" s="167"/>
    </row>
    <row r="425" spans="2:6">
      <c r="B425" s="167"/>
      <c r="F425" s="167"/>
    </row>
    <row r="426" spans="2:6">
      <c r="B426" s="167"/>
      <c r="F426" s="167"/>
    </row>
    <row r="427" spans="2:6">
      <c r="B427" s="167"/>
      <c r="F427" s="167"/>
    </row>
    <row r="428" spans="2:6">
      <c r="B428" s="167"/>
      <c r="F428" s="167"/>
    </row>
    <row r="429" spans="2:6">
      <c r="B429" s="167"/>
      <c r="F429" s="167"/>
    </row>
    <row r="430" spans="2:6">
      <c r="B430" s="167"/>
      <c r="F430" s="167"/>
    </row>
    <row r="431" spans="2:6">
      <c r="B431" s="167"/>
      <c r="F431" s="167"/>
    </row>
    <row r="432" spans="2:6">
      <c r="B432" s="167"/>
      <c r="F432" s="167"/>
    </row>
    <row r="433" spans="2:6">
      <c r="B433" s="167"/>
      <c r="F433" s="167"/>
    </row>
    <row r="434" spans="2:6">
      <c r="B434" s="167"/>
      <c r="F434" s="167"/>
    </row>
    <row r="435" spans="2:6">
      <c r="B435" s="167"/>
      <c r="F435" s="167"/>
    </row>
    <row r="436" spans="2:6">
      <c r="B436" s="167"/>
      <c r="F436" s="167"/>
    </row>
    <row r="437" spans="2:6">
      <c r="B437" s="167"/>
      <c r="F437" s="167"/>
    </row>
    <row r="438" spans="2:6">
      <c r="B438" s="167"/>
      <c r="F438" s="167"/>
    </row>
    <row r="439" spans="2:6">
      <c r="B439" s="167"/>
      <c r="F439" s="167"/>
    </row>
    <row r="440" spans="2:6">
      <c r="B440" s="167"/>
      <c r="F440" s="167"/>
    </row>
    <row r="441" spans="2:6">
      <c r="B441" s="167"/>
      <c r="F441" s="167"/>
    </row>
    <row r="442" spans="2:6">
      <c r="B442" s="167"/>
      <c r="F442" s="167"/>
    </row>
    <row r="443" spans="2:6">
      <c r="B443" s="167"/>
      <c r="F443" s="167"/>
    </row>
    <row r="444" spans="2:6">
      <c r="B444" s="167"/>
      <c r="F444" s="167"/>
    </row>
    <row r="445" spans="2:6">
      <c r="B445" s="167"/>
      <c r="F445" s="167"/>
    </row>
    <row r="446" spans="2:6">
      <c r="B446" s="167"/>
      <c r="F446" s="167"/>
    </row>
    <row r="447" spans="2:6">
      <c r="B447" s="167"/>
      <c r="F447" s="167"/>
    </row>
    <row r="448" spans="2:6">
      <c r="B448" s="167"/>
      <c r="F448" s="167"/>
    </row>
    <row r="449" spans="2:6">
      <c r="B449" s="167"/>
      <c r="F449" s="167"/>
    </row>
    <row r="450" spans="2:6">
      <c r="B450" s="167"/>
      <c r="F450" s="167"/>
    </row>
    <row r="451" spans="2:6">
      <c r="B451" s="167"/>
      <c r="F451" s="167"/>
    </row>
    <row r="452" spans="2:6">
      <c r="B452" s="167"/>
      <c r="F452" s="167"/>
    </row>
    <row r="453" spans="2:6">
      <c r="B453" s="167"/>
      <c r="F453" s="167"/>
    </row>
    <row r="454" spans="2:6">
      <c r="B454" s="167"/>
      <c r="F454" s="167"/>
    </row>
    <row r="455" spans="2:6">
      <c r="B455" s="167"/>
      <c r="F455" s="167"/>
    </row>
    <row r="456" spans="2:6">
      <c r="B456" s="167"/>
      <c r="F456" s="167"/>
    </row>
    <row r="457" spans="2:6">
      <c r="B457" s="167"/>
      <c r="F457" s="167"/>
    </row>
    <row r="458" spans="2:6">
      <c r="B458" s="167"/>
      <c r="F458" s="167"/>
    </row>
    <row r="459" spans="2:6">
      <c r="B459" s="167"/>
      <c r="F459" s="167"/>
    </row>
    <row r="460" spans="2:6">
      <c r="B460" s="167"/>
      <c r="F460" s="167"/>
    </row>
    <row r="461" spans="2:6">
      <c r="B461" s="167"/>
      <c r="F461" s="167"/>
    </row>
    <row r="462" spans="2:6">
      <c r="B462" s="167"/>
      <c r="F462" s="167"/>
    </row>
    <row r="463" spans="2:6">
      <c r="B463" s="167"/>
      <c r="F463" s="167"/>
    </row>
    <row r="464" spans="2:6">
      <c r="B464" s="167"/>
      <c r="F464" s="167"/>
    </row>
    <row r="465" spans="2:6">
      <c r="B465" s="167"/>
      <c r="F465" s="167"/>
    </row>
    <row r="466" spans="2:6">
      <c r="B466" s="167"/>
      <c r="F466" s="167"/>
    </row>
    <row r="467" spans="2:6">
      <c r="B467" s="167"/>
      <c r="F467" s="167"/>
    </row>
    <row r="468" spans="2:6">
      <c r="B468" s="167"/>
      <c r="F468" s="167"/>
    </row>
    <row r="469" spans="2:6">
      <c r="B469" s="167"/>
      <c r="F469" s="167"/>
    </row>
    <row r="470" spans="2:6">
      <c r="B470" s="167"/>
      <c r="F470" s="167"/>
    </row>
    <row r="471" spans="2:6">
      <c r="B471" s="167"/>
      <c r="F471" s="167"/>
    </row>
    <row r="472" spans="2:6">
      <c r="B472" s="167"/>
      <c r="F472" s="167"/>
    </row>
    <row r="473" spans="2:6">
      <c r="B473" s="167"/>
      <c r="F473" s="167"/>
    </row>
    <row r="474" spans="2:6">
      <c r="B474" s="167"/>
      <c r="F474" s="167"/>
    </row>
    <row r="475" spans="2:6">
      <c r="B475" s="167"/>
      <c r="F475" s="167"/>
    </row>
    <row r="476" spans="2:6">
      <c r="B476" s="167"/>
      <c r="F476" s="167"/>
    </row>
    <row r="477" spans="2:6">
      <c r="B477" s="167"/>
      <c r="F477" s="167"/>
    </row>
    <row r="478" spans="2:6">
      <c r="B478" s="167"/>
      <c r="F478" s="167"/>
    </row>
    <row r="479" spans="2:6">
      <c r="B479" s="167"/>
      <c r="F479" s="167"/>
    </row>
    <row r="480" spans="2:6">
      <c r="B480" s="167"/>
      <c r="F480" s="167"/>
    </row>
    <row r="481" spans="2:6">
      <c r="B481" s="167"/>
      <c r="F481" s="167"/>
    </row>
    <row r="482" spans="2:6">
      <c r="B482" s="167"/>
      <c r="F482" s="167"/>
    </row>
    <row r="483" spans="2:6">
      <c r="B483" s="167"/>
      <c r="F483" s="167"/>
    </row>
    <row r="484" spans="2:6">
      <c r="B484" s="167"/>
      <c r="F484" s="167"/>
    </row>
    <row r="485" spans="2:6">
      <c r="B485" s="167"/>
      <c r="F485" s="167"/>
    </row>
    <row r="486" spans="2:6">
      <c r="B486" s="167"/>
      <c r="F486" s="167"/>
    </row>
    <row r="487" spans="2:6">
      <c r="B487" s="167"/>
      <c r="F487" s="167"/>
    </row>
    <row r="488" spans="2:6">
      <c r="B488" s="167"/>
      <c r="F488" s="167"/>
    </row>
    <row r="489" spans="2:6">
      <c r="B489" s="167"/>
      <c r="F489" s="167"/>
    </row>
    <row r="490" spans="2:6">
      <c r="B490" s="167"/>
      <c r="F490" s="167"/>
    </row>
    <row r="491" spans="2:6">
      <c r="B491" s="167"/>
      <c r="F491" s="167"/>
    </row>
    <row r="492" spans="2:6">
      <c r="B492" s="167"/>
      <c r="F492" s="167"/>
    </row>
    <row r="493" spans="2:6">
      <c r="B493" s="167"/>
      <c r="F493" s="167"/>
    </row>
    <row r="494" spans="2:6">
      <c r="B494" s="167"/>
      <c r="F494" s="167"/>
    </row>
    <row r="495" spans="2:6">
      <c r="B495" s="167"/>
      <c r="F495" s="167"/>
    </row>
    <row r="496" spans="2:6">
      <c r="B496" s="167"/>
      <c r="F496" s="167"/>
    </row>
    <row r="497" spans="2:6">
      <c r="B497" s="167"/>
      <c r="F497" s="167"/>
    </row>
    <row r="498" spans="2:6">
      <c r="B498" s="167"/>
      <c r="F498" s="167"/>
    </row>
    <row r="499" spans="2:6">
      <c r="B499" s="167"/>
      <c r="F499" s="167"/>
    </row>
    <row r="500" spans="2:6">
      <c r="B500" s="167"/>
      <c r="F500" s="167"/>
    </row>
    <row r="501" spans="2:6">
      <c r="B501" s="167"/>
      <c r="F501" s="167"/>
    </row>
    <row r="502" spans="2:6">
      <c r="B502" s="167"/>
      <c r="F502" s="167"/>
    </row>
    <row r="503" spans="2:6">
      <c r="B503" s="167"/>
      <c r="F503" s="167"/>
    </row>
    <row r="504" spans="2:6">
      <c r="B504" s="167"/>
      <c r="F504" s="167"/>
    </row>
    <row r="505" spans="2:6">
      <c r="B505" s="167"/>
      <c r="F505" s="167"/>
    </row>
    <row r="506" spans="2:6">
      <c r="B506" s="167"/>
      <c r="F506" s="167"/>
    </row>
    <row r="507" spans="2:6">
      <c r="B507" s="167"/>
      <c r="F507" s="167"/>
    </row>
    <row r="508" spans="2:6">
      <c r="B508" s="167"/>
      <c r="F508" s="167"/>
    </row>
    <row r="509" spans="2:6">
      <c r="B509" s="167"/>
      <c r="F509" s="167"/>
    </row>
    <row r="510" spans="2:6">
      <c r="B510" s="167"/>
      <c r="F510" s="167"/>
    </row>
    <row r="511" spans="2:6">
      <c r="B511" s="167"/>
      <c r="F511" s="167"/>
    </row>
    <row r="512" spans="2:6">
      <c r="B512" s="167"/>
      <c r="F512" s="167"/>
    </row>
    <row r="513" spans="2:6">
      <c r="B513" s="167"/>
      <c r="F513" s="167"/>
    </row>
    <row r="514" spans="2:6">
      <c r="B514" s="167"/>
      <c r="F514" s="167"/>
    </row>
    <row r="515" spans="2:6">
      <c r="B515" s="167"/>
      <c r="F515" s="167"/>
    </row>
    <row r="516" spans="2:6">
      <c r="B516" s="167"/>
      <c r="F516" s="167"/>
    </row>
    <row r="517" spans="2:6">
      <c r="B517" s="167"/>
      <c r="F517" s="167"/>
    </row>
    <row r="518" spans="2:6">
      <c r="B518" s="167"/>
      <c r="F518" s="167"/>
    </row>
    <row r="519" spans="2:6">
      <c r="B519" s="167"/>
      <c r="F519" s="167"/>
    </row>
    <row r="520" spans="2:6">
      <c r="B520" s="167"/>
      <c r="F520" s="167"/>
    </row>
    <row r="521" spans="2:6">
      <c r="B521" s="167"/>
      <c r="F521" s="167"/>
    </row>
    <row r="522" spans="2:6">
      <c r="B522" s="167"/>
      <c r="F522" s="167"/>
    </row>
    <row r="523" spans="2:6">
      <c r="B523" s="167"/>
      <c r="F523" s="167"/>
    </row>
    <row r="524" spans="2:6">
      <c r="B524" s="167"/>
      <c r="F524" s="167"/>
    </row>
    <row r="525" spans="2:6">
      <c r="B525" s="167"/>
      <c r="F525" s="167"/>
    </row>
    <row r="526" spans="2:6">
      <c r="B526" s="167"/>
      <c r="F526" s="167"/>
    </row>
    <row r="527" spans="2:6">
      <c r="B527" s="167"/>
      <c r="F527" s="167"/>
    </row>
    <row r="528" spans="2:6">
      <c r="B528" s="167"/>
      <c r="F528" s="167"/>
    </row>
    <row r="529" spans="2:6">
      <c r="B529" s="167"/>
      <c r="F529" s="167"/>
    </row>
    <row r="530" spans="2:6">
      <c r="B530" s="167"/>
      <c r="F530" s="167"/>
    </row>
    <row r="531" spans="2:6">
      <c r="B531" s="167"/>
      <c r="F531" s="167"/>
    </row>
    <row r="532" spans="2:6">
      <c r="B532" s="167"/>
      <c r="F532" s="167"/>
    </row>
    <row r="533" spans="2:6">
      <c r="B533" s="167"/>
      <c r="F533" s="167"/>
    </row>
    <row r="534" spans="2:6">
      <c r="B534" s="167"/>
      <c r="F534" s="167"/>
    </row>
    <row r="535" spans="2:6">
      <c r="B535" s="167"/>
      <c r="F535" s="167"/>
    </row>
    <row r="536" spans="2:6">
      <c r="B536" s="167"/>
      <c r="F536" s="167"/>
    </row>
    <row r="537" spans="2:6">
      <c r="B537" s="167"/>
      <c r="F537" s="167"/>
    </row>
    <row r="538" spans="2:6">
      <c r="B538" s="167"/>
      <c r="F538" s="167"/>
    </row>
    <row r="539" spans="2:6">
      <c r="B539" s="167"/>
      <c r="F539" s="167"/>
    </row>
    <row r="540" spans="2:6">
      <c r="B540" s="167"/>
      <c r="F540" s="167"/>
    </row>
    <row r="541" spans="2:6">
      <c r="B541" s="167"/>
      <c r="F541" s="167"/>
    </row>
    <row r="542" spans="2:6">
      <c r="B542" s="167"/>
      <c r="F542" s="167"/>
    </row>
    <row r="543" spans="2:6">
      <c r="B543" s="167"/>
      <c r="F543" s="167"/>
    </row>
    <row r="544" spans="2:6">
      <c r="B544" s="167"/>
      <c r="F544" s="167"/>
    </row>
    <row r="545" spans="2:6">
      <c r="B545" s="167"/>
      <c r="F545" s="167"/>
    </row>
    <row r="546" spans="2:6">
      <c r="B546" s="167"/>
      <c r="F546" s="167"/>
    </row>
    <row r="547" spans="2:6">
      <c r="B547" s="167"/>
      <c r="F547" s="167"/>
    </row>
    <row r="548" spans="2:6">
      <c r="B548" s="167"/>
      <c r="F548" s="167"/>
    </row>
    <row r="549" spans="2:6">
      <c r="B549" s="167"/>
      <c r="F549" s="167"/>
    </row>
    <row r="550" spans="2:6">
      <c r="B550" s="167"/>
      <c r="F550" s="167"/>
    </row>
    <row r="551" spans="2:6">
      <c r="B551" s="167"/>
      <c r="F551" s="167"/>
    </row>
    <row r="552" spans="2:6">
      <c r="B552" s="167"/>
      <c r="F552" s="167"/>
    </row>
    <row r="553" spans="2:6">
      <c r="B553" s="167"/>
      <c r="F553" s="167"/>
    </row>
    <row r="554" spans="2:6">
      <c r="B554" s="167"/>
      <c r="F554" s="167"/>
    </row>
    <row r="555" spans="2:6">
      <c r="B555" s="167"/>
      <c r="F555" s="167"/>
    </row>
    <row r="556" spans="2:6">
      <c r="B556" s="167"/>
      <c r="F556" s="167"/>
    </row>
    <row r="557" spans="2:6">
      <c r="B557" s="167"/>
      <c r="F557" s="167"/>
    </row>
    <row r="558" spans="2:6">
      <c r="B558" s="167"/>
      <c r="F558" s="167"/>
    </row>
    <row r="559" spans="2:6">
      <c r="B559" s="167"/>
      <c r="F559" s="167"/>
    </row>
    <row r="560" spans="2:6">
      <c r="B560" s="167"/>
      <c r="F560" s="167"/>
    </row>
    <row r="561" spans="2:6">
      <c r="B561" s="167"/>
      <c r="F561" s="167"/>
    </row>
    <row r="562" spans="2:6">
      <c r="B562" s="167"/>
      <c r="F562" s="167"/>
    </row>
    <row r="563" spans="2:6">
      <c r="B563" s="167"/>
      <c r="F563" s="167"/>
    </row>
    <row r="564" spans="2:6">
      <c r="B564" s="167"/>
      <c r="F564" s="167"/>
    </row>
    <row r="565" spans="2:6">
      <c r="B565" s="167"/>
      <c r="F565" s="167"/>
    </row>
    <row r="566" spans="2:6">
      <c r="B566" s="167"/>
      <c r="F566" s="167"/>
    </row>
    <row r="567" spans="2:6">
      <c r="B567" s="167"/>
      <c r="F567" s="167"/>
    </row>
    <row r="568" spans="2:6">
      <c r="B568" s="167"/>
      <c r="F568" s="167"/>
    </row>
    <row r="569" spans="2:6">
      <c r="B569" s="167"/>
      <c r="F569" s="167"/>
    </row>
    <row r="570" spans="2:6">
      <c r="B570" s="167"/>
      <c r="F570" s="167"/>
    </row>
    <row r="571" spans="2:6">
      <c r="B571" s="167"/>
      <c r="F571" s="167"/>
    </row>
    <row r="572" spans="2:6">
      <c r="B572" s="167"/>
      <c r="F572" s="167"/>
    </row>
    <row r="573" spans="2:6">
      <c r="B573" s="167"/>
      <c r="F573" s="167"/>
    </row>
    <row r="574" spans="2:6">
      <c r="B574" s="167"/>
      <c r="F574" s="167"/>
    </row>
    <row r="575" spans="2:6">
      <c r="B575" s="167"/>
      <c r="F575" s="167"/>
    </row>
    <row r="576" spans="2:6">
      <c r="B576" s="167"/>
      <c r="F576" s="167"/>
    </row>
    <row r="577" spans="2:6">
      <c r="B577" s="167"/>
      <c r="F577" s="167"/>
    </row>
    <row r="578" spans="2:6">
      <c r="B578" s="167"/>
      <c r="F578" s="167"/>
    </row>
    <row r="579" spans="2:6">
      <c r="B579" s="167"/>
      <c r="F579" s="167"/>
    </row>
    <row r="580" spans="2:6">
      <c r="B580" s="167"/>
      <c r="F580" s="167"/>
    </row>
    <row r="581" spans="2:6">
      <c r="B581" s="167"/>
      <c r="F581" s="167"/>
    </row>
    <row r="582" spans="2:6">
      <c r="B582" s="167"/>
      <c r="F582" s="167"/>
    </row>
    <row r="583" spans="2:6">
      <c r="B583" s="167"/>
      <c r="F583" s="167"/>
    </row>
    <row r="584" spans="2:6">
      <c r="B584" s="167"/>
      <c r="F584" s="167"/>
    </row>
    <row r="585" spans="2:6">
      <c r="B585" s="167"/>
      <c r="F585" s="167"/>
    </row>
    <row r="586" spans="2:6">
      <c r="B586" s="167"/>
      <c r="F586" s="167"/>
    </row>
    <row r="587" spans="2:6">
      <c r="B587" s="167"/>
      <c r="F587" s="167"/>
    </row>
    <row r="588" spans="2:6">
      <c r="B588" s="167"/>
      <c r="F588" s="167"/>
    </row>
    <row r="589" spans="2:6">
      <c r="B589" s="167"/>
      <c r="F589" s="167"/>
    </row>
    <row r="590" spans="2:6">
      <c r="B590" s="167"/>
      <c r="F590" s="167"/>
    </row>
    <row r="591" spans="2:6">
      <c r="B591" s="167"/>
      <c r="F591" s="167"/>
    </row>
    <row r="592" spans="2:6">
      <c r="B592" s="167"/>
      <c r="F592" s="167"/>
    </row>
    <row r="593" spans="2:6">
      <c r="B593" s="167"/>
      <c r="F593" s="167"/>
    </row>
    <row r="594" spans="2:6">
      <c r="B594" s="167"/>
      <c r="F594" s="167"/>
    </row>
    <row r="595" spans="2:6">
      <c r="B595" s="167"/>
      <c r="F595" s="167"/>
    </row>
    <row r="596" spans="2:6">
      <c r="B596" s="167"/>
      <c r="F596" s="167"/>
    </row>
    <row r="597" spans="2:6">
      <c r="B597" s="167"/>
      <c r="F597" s="167"/>
    </row>
    <row r="598" spans="2:6">
      <c r="B598" s="167"/>
      <c r="F598" s="167"/>
    </row>
    <row r="599" spans="2:6">
      <c r="B599" s="167"/>
      <c r="F599" s="167"/>
    </row>
    <row r="600" spans="2:6">
      <c r="B600" s="167"/>
      <c r="F600" s="167"/>
    </row>
    <row r="601" spans="2:6">
      <c r="B601" s="167"/>
      <c r="F601" s="167"/>
    </row>
    <row r="602" spans="2:6">
      <c r="B602" s="167"/>
      <c r="F602" s="167"/>
    </row>
    <row r="603" spans="2:6">
      <c r="B603" s="167"/>
      <c r="F603" s="167"/>
    </row>
    <row r="604" spans="2:6">
      <c r="B604" s="167"/>
      <c r="F604" s="167"/>
    </row>
    <row r="605" spans="2:6">
      <c r="B605" s="167"/>
      <c r="F605" s="167"/>
    </row>
    <row r="606" spans="2:6">
      <c r="B606" s="167"/>
      <c r="F606" s="167"/>
    </row>
    <row r="607" spans="2:6">
      <c r="B607" s="167"/>
      <c r="F607" s="167"/>
    </row>
    <row r="608" spans="2:6">
      <c r="B608" s="167"/>
      <c r="F608" s="167"/>
    </row>
    <row r="609" spans="2:6">
      <c r="B609" s="167"/>
      <c r="F609" s="167"/>
    </row>
    <row r="610" spans="2:6">
      <c r="B610" s="167"/>
      <c r="F610" s="167"/>
    </row>
    <row r="611" spans="2:6">
      <c r="B611" s="167"/>
      <c r="F611" s="167"/>
    </row>
    <row r="612" spans="2:6">
      <c r="B612" s="167"/>
      <c r="F612" s="167"/>
    </row>
    <row r="613" spans="2:6">
      <c r="B613" s="167"/>
      <c r="F613" s="167"/>
    </row>
    <row r="614" spans="2:6">
      <c r="B614" s="167"/>
      <c r="F614" s="167"/>
    </row>
    <row r="615" spans="2:6">
      <c r="B615" s="167"/>
      <c r="F615" s="167"/>
    </row>
    <row r="616" spans="2:6">
      <c r="B616" s="167"/>
      <c r="F616" s="167"/>
    </row>
    <row r="617" spans="2:6">
      <c r="B617" s="167"/>
      <c r="F617" s="167"/>
    </row>
    <row r="618" spans="2:6">
      <c r="B618" s="167"/>
      <c r="F618" s="167"/>
    </row>
    <row r="619" spans="2:6">
      <c r="B619" s="167"/>
      <c r="F619" s="167"/>
    </row>
    <row r="620" spans="2:6">
      <c r="B620" s="167"/>
      <c r="F620" s="167"/>
    </row>
    <row r="621" spans="2:6">
      <c r="B621" s="167"/>
      <c r="F621" s="167"/>
    </row>
    <row r="622" spans="2:6">
      <c r="B622" s="167"/>
      <c r="F622" s="167"/>
    </row>
    <row r="623" spans="2:6">
      <c r="B623" s="167"/>
      <c r="F623" s="167"/>
    </row>
    <row r="624" spans="2:6">
      <c r="B624" s="167"/>
      <c r="F624" s="167"/>
    </row>
    <row r="625" spans="2:6">
      <c r="B625" s="167"/>
      <c r="F625" s="167"/>
    </row>
    <row r="626" spans="2:6">
      <c r="B626" s="167"/>
      <c r="F626" s="167"/>
    </row>
    <row r="627" spans="2:6">
      <c r="B627" s="167"/>
      <c r="F627" s="167"/>
    </row>
    <row r="628" spans="2:6">
      <c r="B628" s="167"/>
      <c r="F628" s="167"/>
    </row>
    <row r="629" spans="2:6">
      <c r="B629" s="167"/>
      <c r="F629" s="167"/>
    </row>
    <row r="630" spans="2:6">
      <c r="B630" s="167"/>
      <c r="F630" s="167"/>
    </row>
    <row r="631" spans="2:6">
      <c r="B631" s="167"/>
      <c r="F631" s="167"/>
    </row>
    <row r="632" spans="2:6">
      <c r="B632" s="167"/>
      <c r="F632" s="167"/>
    </row>
    <row r="633" spans="2:6">
      <c r="B633" s="167"/>
      <c r="F633" s="167"/>
    </row>
    <row r="634" spans="2:6">
      <c r="B634" s="167"/>
      <c r="F634" s="167"/>
    </row>
    <row r="635" spans="2:6">
      <c r="B635" s="167"/>
      <c r="F635" s="167"/>
    </row>
    <row r="636" spans="2:6">
      <c r="B636" s="167"/>
      <c r="F636" s="167"/>
    </row>
    <row r="637" spans="2:6">
      <c r="B637" s="167"/>
      <c r="F637" s="167"/>
    </row>
    <row r="638" spans="2:6">
      <c r="B638" s="167"/>
      <c r="F638" s="167"/>
    </row>
    <row r="639" spans="2:6">
      <c r="B639" s="167"/>
      <c r="F639" s="167"/>
    </row>
    <row r="640" spans="2:6">
      <c r="B640" s="167"/>
      <c r="F640" s="167"/>
    </row>
    <row r="641" spans="2:6">
      <c r="B641" s="167"/>
      <c r="F641" s="167"/>
    </row>
    <row r="642" spans="2:6">
      <c r="B642" s="167"/>
      <c r="F642" s="167"/>
    </row>
    <row r="643" spans="2:6">
      <c r="B643" s="167"/>
      <c r="F643" s="167"/>
    </row>
    <row r="644" spans="2:6">
      <c r="B644" s="167"/>
      <c r="F644" s="167"/>
    </row>
    <row r="645" spans="2:6">
      <c r="B645" s="167"/>
      <c r="F645" s="167"/>
    </row>
    <row r="646" spans="2:6">
      <c r="B646" s="167"/>
      <c r="F646" s="167"/>
    </row>
    <row r="647" spans="2:6">
      <c r="B647" s="167"/>
      <c r="F647" s="167"/>
    </row>
    <row r="648" spans="2:6">
      <c r="B648" s="167"/>
      <c r="F648" s="167"/>
    </row>
    <row r="649" spans="2:6">
      <c r="B649" s="167"/>
      <c r="F649" s="167"/>
    </row>
    <row r="650" spans="2:6">
      <c r="B650" s="167"/>
      <c r="F650" s="167"/>
    </row>
    <row r="651" spans="2:6">
      <c r="B651" s="167"/>
      <c r="F651" s="167"/>
    </row>
    <row r="652" spans="2:6">
      <c r="B652" s="167"/>
      <c r="F652" s="167"/>
    </row>
    <row r="653" spans="2:6">
      <c r="B653" s="167"/>
      <c r="F653" s="167"/>
    </row>
    <row r="654" spans="2:6">
      <c r="B654" s="167"/>
      <c r="F654" s="167"/>
    </row>
    <row r="655" spans="2:6">
      <c r="B655" s="167"/>
      <c r="F655" s="167"/>
    </row>
    <row r="656" spans="2:6">
      <c r="B656" s="167"/>
      <c r="F656" s="167"/>
    </row>
    <row r="657" spans="2:6">
      <c r="B657" s="167"/>
      <c r="F657" s="167"/>
    </row>
    <row r="658" spans="2:6">
      <c r="B658" s="167"/>
      <c r="F658" s="167"/>
    </row>
    <row r="659" spans="2:6">
      <c r="B659" s="167"/>
      <c r="F659" s="167"/>
    </row>
    <row r="660" spans="2:6">
      <c r="B660" s="167"/>
      <c r="F660" s="167"/>
    </row>
    <row r="661" spans="2:6">
      <c r="B661" s="167"/>
      <c r="F661" s="167"/>
    </row>
    <row r="662" spans="2:6">
      <c r="B662" s="167"/>
      <c r="F662" s="167"/>
    </row>
    <row r="663" spans="2:6">
      <c r="B663" s="167"/>
      <c r="F663" s="167"/>
    </row>
    <row r="664" spans="2:6">
      <c r="B664" s="167"/>
      <c r="F664" s="167"/>
    </row>
    <row r="665" spans="2:6">
      <c r="B665" s="167"/>
      <c r="F665" s="167"/>
    </row>
    <row r="666" spans="2:6">
      <c r="B666" s="167"/>
      <c r="F666" s="167"/>
    </row>
    <row r="667" spans="2:6">
      <c r="B667" s="167"/>
      <c r="F667" s="167"/>
    </row>
    <row r="668" spans="2:6">
      <c r="B668" s="167"/>
      <c r="F668" s="167"/>
    </row>
    <row r="669" spans="2:6">
      <c r="B669" s="167"/>
      <c r="F669" s="167"/>
    </row>
    <row r="670" spans="2:6">
      <c r="B670" s="167"/>
      <c r="F670" s="167"/>
    </row>
    <row r="671" spans="2:6">
      <c r="B671" s="167"/>
      <c r="F671" s="167"/>
    </row>
    <row r="672" spans="2:6">
      <c r="B672" s="167"/>
      <c r="F672" s="167"/>
    </row>
    <row r="673" spans="2:6">
      <c r="B673" s="167"/>
      <c r="F673" s="167"/>
    </row>
    <row r="674" spans="2:6">
      <c r="B674" s="167"/>
      <c r="F674" s="167"/>
    </row>
    <row r="675" spans="2:6">
      <c r="B675" s="167"/>
      <c r="F675" s="167"/>
    </row>
    <row r="676" spans="2:6">
      <c r="B676" s="167"/>
      <c r="F676" s="167"/>
    </row>
    <row r="677" spans="2:6">
      <c r="B677" s="167"/>
      <c r="F677" s="167"/>
    </row>
    <row r="678" spans="2:6">
      <c r="B678" s="167"/>
      <c r="F678" s="167"/>
    </row>
    <row r="679" spans="2:6">
      <c r="B679" s="167"/>
      <c r="F679" s="167"/>
    </row>
    <row r="680" spans="2:6">
      <c r="B680" s="167"/>
      <c r="F680" s="167"/>
    </row>
    <row r="681" spans="2:6">
      <c r="B681" s="167"/>
      <c r="F681" s="167"/>
    </row>
    <row r="682" spans="2:6">
      <c r="B682" s="167"/>
      <c r="F682" s="167"/>
    </row>
    <row r="683" spans="2:6">
      <c r="B683" s="167"/>
      <c r="F683" s="167"/>
    </row>
    <row r="684" spans="2:6">
      <c r="B684" s="167"/>
      <c r="F684" s="167"/>
    </row>
    <row r="685" spans="2:6">
      <c r="B685" s="167"/>
      <c r="F685" s="167"/>
    </row>
    <row r="686" spans="2:6">
      <c r="B686" s="167"/>
      <c r="F686" s="167"/>
    </row>
    <row r="687" spans="2:6">
      <c r="B687" s="167"/>
      <c r="F687" s="167"/>
    </row>
    <row r="688" spans="2:6">
      <c r="B688" s="167"/>
      <c r="F688" s="167"/>
    </row>
    <row r="689" spans="2:6">
      <c r="B689" s="167"/>
      <c r="F689" s="167"/>
    </row>
    <row r="690" spans="2:6">
      <c r="B690" s="167"/>
      <c r="F690" s="167"/>
    </row>
    <row r="691" spans="2:6">
      <c r="B691" s="167"/>
      <c r="F691" s="167"/>
    </row>
    <row r="692" spans="2:6">
      <c r="B692" s="167"/>
      <c r="F692" s="167"/>
    </row>
    <row r="693" spans="2:6">
      <c r="B693" s="167"/>
      <c r="F693" s="167"/>
    </row>
    <row r="694" spans="2:6">
      <c r="B694" s="167"/>
      <c r="F694" s="167"/>
    </row>
    <row r="695" spans="2:6">
      <c r="B695" s="167"/>
      <c r="F695" s="167"/>
    </row>
    <row r="696" spans="2:6">
      <c r="B696" s="167"/>
      <c r="F696" s="167"/>
    </row>
    <row r="697" spans="2:6">
      <c r="B697" s="167"/>
      <c r="F697" s="167"/>
    </row>
    <row r="698" spans="2:6">
      <c r="B698" s="167"/>
      <c r="F698" s="167"/>
    </row>
    <row r="699" spans="2:6">
      <c r="B699" s="167"/>
      <c r="F699" s="167"/>
    </row>
    <row r="700" spans="2:6">
      <c r="B700" s="167"/>
      <c r="F700" s="167"/>
    </row>
    <row r="701" spans="2:6">
      <c r="B701" s="167"/>
      <c r="F701" s="167"/>
    </row>
    <row r="702" spans="2:6">
      <c r="B702" s="167"/>
      <c r="F702" s="167"/>
    </row>
    <row r="703" spans="2:6">
      <c r="B703" s="167"/>
      <c r="F703" s="167"/>
    </row>
    <row r="704" spans="2:6">
      <c r="B704" s="167"/>
      <c r="F704" s="167"/>
    </row>
    <row r="705" spans="2:6">
      <c r="B705" s="167"/>
      <c r="F705" s="167"/>
    </row>
    <row r="706" spans="2:6">
      <c r="B706" s="167"/>
      <c r="F706" s="167"/>
    </row>
    <row r="707" spans="2:6">
      <c r="B707" s="167"/>
      <c r="F707" s="167"/>
    </row>
    <row r="708" spans="2:6">
      <c r="B708" s="167"/>
      <c r="F708" s="167"/>
    </row>
    <row r="709" spans="2:6">
      <c r="B709" s="167"/>
      <c r="F709" s="167"/>
    </row>
    <row r="710" spans="2:6">
      <c r="B710" s="167"/>
      <c r="F710" s="167"/>
    </row>
    <row r="711" spans="2:6">
      <c r="B711" s="167"/>
      <c r="F711" s="167"/>
    </row>
    <row r="712" spans="2:6">
      <c r="B712" s="167"/>
      <c r="F712" s="167"/>
    </row>
    <row r="713" spans="2:6">
      <c r="B713" s="167"/>
      <c r="F713" s="167"/>
    </row>
    <row r="714" spans="2:6">
      <c r="B714" s="167"/>
      <c r="F714" s="167"/>
    </row>
    <row r="715" spans="2:6">
      <c r="B715" s="167"/>
      <c r="F715" s="167"/>
    </row>
    <row r="716" spans="2:6">
      <c r="B716" s="167"/>
      <c r="F716" s="167"/>
    </row>
    <row r="717" spans="2:6">
      <c r="B717" s="167"/>
      <c r="F717" s="167"/>
    </row>
    <row r="718" spans="2:6">
      <c r="B718" s="167"/>
      <c r="F718" s="167"/>
    </row>
    <row r="719" spans="2:6">
      <c r="B719" s="167"/>
      <c r="F719" s="167"/>
    </row>
    <row r="720" spans="2:6">
      <c r="B720" s="167"/>
      <c r="F720" s="167"/>
    </row>
    <row r="721" spans="2:6">
      <c r="B721" s="167"/>
      <c r="F721" s="167"/>
    </row>
    <row r="722" spans="2:6">
      <c r="B722" s="167"/>
      <c r="F722" s="167"/>
    </row>
    <row r="723" spans="2:6">
      <c r="B723" s="167"/>
      <c r="F723" s="167"/>
    </row>
    <row r="724" spans="2:6">
      <c r="B724" s="167"/>
      <c r="F724" s="167"/>
    </row>
    <row r="725" spans="2:6">
      <c r="B725" s="167"/>
      <c r="F725" s="167"/>
    </row>
    <row r="726" spans="2:6">
      <c r="B726" s="167"/>
      <c r="F726" s="167"/>
    </row>
    <row r="727" spans="2:6">
      <c r="B727" s="167"/>
      <c r="F727" s="167"/>
    </row>
    <row r="728" spans="2:6">
      <c r="B728" s="167"/>
      <c r="F728" s="167"/>
    </row>
    <row r="729" spans="2:6">
      <c r="B729" s="167"/>
      <c r="F729" s="167"/>
    </row>
    <row r="730" spans="2:6">
      <c r="B730" s="167"/>
      <c r="F730" s="167"/>
    </row>
    <row r="731" spans="2:6">
      <c r="B731" s="167"/>
      <c r="F731" s="167"/>
    </row>
    <row r="732" spans="2:6">
      <c r="B732" s="167"/>
      <c r="F732" s="167"/>
    </row>
    <row r="733" spans="2:6">
      <c r="B733" s="167"/>
      <c r="F733" s="167"/>
    </row>
    <row r="734" spans="2:6">
      <c r="B734" s="167"/>
      <c r="F734" s="167"/>
    </row>
    <row r="735" spans="2:6">
      <c r="B735" s="167"/>
      <c r="F735" s="167"/>
    </row>
    <row r="736" spans="2:6">
      <c r="B736" s="167"/>
      <c r="F736" s="167"/>
    </row>
    <row r="737" spans="2:6">
      <c r="B737" s="167"/>
      <c r="F737" s="167"/>
    </row>
    <row r="738" spans="2:6">
      <c r="B738" s="167"/>
      <c r="F738" s="167"/>
    </row>
    <row r="739" spans="2:6">
      <c r="B739" s="167"/>
      <c r="F739" s="167"/>
    </row>
    <row r="740" spans="2:6">
      <c r="B740" s="167"/>
      <c r="F740" s="167"/>
    </row>
    <row r="741" spans="2:6">
      <c r="B741" s="167"/>
      <c r="F741" s="167"/>
    </row>
    <row r="742" spans="2:6">
      <c r="B742" s="167"/>
      <c r="F742" s="167"/>
    </row>
    <row r="743" spans="2:6">
      <c r="B743" s="167"/>
      <c r="F743" s="167"/>
    </row>
    <row r="744" spans="2:6">
      <c r="B744" s="167"/>
      <c r="F744" s="167"/>
    </row>
    <row r="745" spans="2:6">
      <c r="B745" s="167"/>
      <c r="F745" s="167"/>
    </row>
    <row r="746" spans="2:6">
      <c r="B746" s="167"/>
      <c r="F746" s="167"/>
    </row>
    <row r="747" spans="2:6">
      <c r="B747" s="167"/>
      <c r="F747" s="167"/>
    </row>
    <row r="748" spans="2:6">
      <c r="B748" s="167"/>
      <c r="F748" s="167"/>
    </row>
    <row r="749" spans="2:6">
      <c r="B749" s="167"/>
      <c r="F749" s="167"/>
    </row>
    <row r="750" spans="2:6">
      <c r="B750" s="167"/>
      <c r="F750" s="167"/>
    </row>
    <row r="751" spans="2:6">
      <c r="B751" s="167"/>
      <c r="F751" s="167"/>
    </row>
    <row r="752" spans="2:6">
      <c r="B752" s="167"/>
      <c r="F752" s="167"/>
    </row>
    <row r="753" spans="2:6">
      <c r="B753" s="167"/>
      <c r="F753" s="167"/>
    </row>
    <row r="754" spans="2:6">
      <c r="B754" s="167"/>
      <c r="F754" s="167"/>
    </row>
    <row r="755" spans="2:6">
      <c r="B755" s="167"/>
      <c r="F755" s="167"/>
    </row>
    <row r="756" spans="2:6">
      <c r="B756" s="167"/>
      <c r="F756" s="167"/>
    </row>
    <row r="757" spans="2:6">
      <c r="B757" s="167"/>
      <c r="F757" s="167"/>
    </row>
    <row r="758" spans="2:6">
      <c r="B758" s="167"/>
      <c r="F758" s="167"/>
    </row>
    <row r="759" spans="2:6">
      <c r="B759" s="167"/>
      <c r="F759" s="167"/>
    </row>
    <row r="760" spans="2:6">
      <c r="B760" s="167"/>
      <c r="F760" s="167"/>
    </row>
    <row r="761" spans="2:6">
      <c r="B761" s="167"/>
      <c r="F761" s="167"/>
    </row>
    <row r="762" spans="2:6">
      <c r="B762" s="167"/>
      <c r="F762" s="167"/>
    </row>
    <row r="763" spans="2:6">
      <c r="B763" s="167"/>
      <c r="F763" s="167"/>
    </row>
    <row r="764" spans="2:6">
      <c r="B764" s="167"/>
      <c r="F764" s="167"/>
    </row>
    <row r="765" spans="2:6">
      <c r="B765" s="167"/>
      <c r="F765" s="167"/>
    </row>
    <row r="766" spans="2:6">
      <c r="B766" s="167"/>
      <c r="F766" s="167"/>
    </row>
    <row r="767" spans="2:6">
      <c r="B767" s="167"/>
      <c r="F767" s="167"/>
    </row>
    <row r="768" spans="2:6">
      <c r="B768" s="167"/>
      <c r="F768" s="167"/>
    </row>
    <row r="769" spans="2:6">
      <c r="B769" s="167"/>
      <c r="F769" s="167"/>
    </row>
    <row r="770" spans="2:6">
      <c r="B770" s="167"/>
      <c r="F770" s="167"/>
    </row>
    <row r="771" spans="2:6">
      <c r="B771" s="167"/>
      <c r="F771" s="167"/>
    </row>
    <row r="772" spans="2:6">
      <c r="B772" s="167"/>
      <c r="F772" s="167"/>
    </row>
    <row r="773" spans="2:6">
      <c r="B773" s="167"/>
      <c r="F773" s="167"/>
    </row>
    <row r="774" spans="2:6">
      <c r="B774" s="167"/>
      <c r="F774" s="167"/>
    </row>
    <row r="775" spans="2:6">
      <c r="B775" s="167"/>
      <c r="F775" s="167"/>
    </row>
    <row r="776" spans="2:6">
      <c r="B776" s="167"/>
      <c r="F776" s="167"/>
    </row>
    <row r="777" spans="2:6">
      <c r="B777" s="167"/>
      <c r="F777" s="167"/>
    </row>
    <row r="778" spans="2:6">
      <c r="B778" s="167"/>
      <c r="F778" s="167"/>
    </row>
    <row r="779" spans="2:6">
      <c r="B779" s="167"/>
      <c r="F779" s="167"/>
    </row>
    <row r="780" spans="2:6">
      <c r="B780" s="167"/>
      <c r="F780" s="167"/>
    </row>
    <row r="781" spans="2:6">
      <c r="B781" s="167"/>
      <c r="F781" s="167"/>
    </row>
    <row r="782" spans="2:6">
      <c r="B782" s="167"/>
      <c r="F782" s="167"/>
    </row>
    <row r="783" spans="2:6">
      <c r="B783" s="167"/>
      <c r="F783" s="167"/>
    </row>
    <row r="784" spans="2:6">
      <c r="B784" s="167"/>
      <c r="F784" s="167"/>
    </row>
    <row r="785" spans="2:6">
      <c r="B785" s="167"/>
      <c r="F785" s="167"/>
    </row>
    <row r="786" spans="2:6">
      <c r="B786" s="167"/>
      <c r="F786" s="167"/>
    </row>
    <row r="787" spans="2:6">
      <c r="B787" s="167"/>
      <c r="F787" s="167"/>
    </row>
    <row r="788" spans="2:6">
      <c r="B788" s="167"/>
      <c r="F788" s="167"/>
    </row>
    <row r="789" spans="2:6">
      <c r="B789" s="167"/>
      <c r="F789" s="167"/>
    </row>
    <row r="790" spans="2:6">
      <c r="B790" s="167"/>
      <c r="F790" s="167"/>
    </row>
    <row r="791" spans="2:6">
      <c r="B791" s="167"/>
      <c r="F791" s="167"/>
    </row>
    <row r="792" spans="2:6">
      <c r="B792" s="167"/>
      <c r="F792" s="167"/>
    </row>
    <row r="793" spans="2:6">
      <c r="B793" s="167"/>
      <c r="F793" s="167"/>
    </row>
    <row r="794" spans="2:6">
      <c r="B794" s="167"/>
      <c r="F794" s="167"/>
    </row>
    <row r="795" spans="2:6">
      <c r="B795" s="167"/>
      <c r="F795" s="167"/>
    </row>
    <row r="796" spans="2:6">
      <c r="B796" s="167"/>
      <c r="F796" s="167"/>
    </row>
    <row r="797" spans="2:6">
      <c r="B797" s="167"/>
      <c r="F797" s="167"/>
    </row>
    <row r="798" spans="2:6">
      <c r="B798" s="167"/>
      <c r="F798" s="167"/>
    </row>
    <row r="799" spans="2:6">
      <c r="B799" s="167"/>
      <c r="F799" s="167"/>
    </row>
    <row r="800" spans="2:6">
      <c r="B800" s="167"/>
      <c r="F800" s="167"/>
    </row>
    <row r="801" spans="2:6">
      <c r="B801" s="167"/>
      <c r="F801" s="167"/>
    </row>
    <row r="802" spans="2:6">
      <c r="B802" s="167"/>
      <c r="F802" s="167"/>
    </row>
    <row r="803" spans="2:6">
      <c r="B803" s="167"/>
      <c r="F803" s="167"/>
    </row>
    <row r="804" spans="2:6">
      <c r="B804" s="167"/>
      <c r="F804" s="167"/>
    </row>
    <row r="805" spans="2:6">
      <c r="B805" s="167"/>
      <c r="F805" s="167"/>
    </row>
    <row r="806" spans="2:6">
      <c r="B806" s="167"/>
      <c r="F806" s="167"/>
    </row>
    <row r="807" spans="2:6">
      <c r="B807" s="167"/>
      <c r="F807" s="167"/>
    </row>
    <row r="808" spans="2:6">
      <c r="B808" s="167"/>
      <c r="F808" s="167"/>
    </row>
    <row r="809" spans="2:6">
      <c r="B809" s="167"/>
      <c r="F809" s="167"/>
    </row>
    <row r="810" spans="2:6">
      <c r="B810" s="167"/>
      <c r="F810" s="167"/>
    </row>
    <row r="811" spans="2:6">
      <c r="B811" s="167"/>
      <c r="F811" s="167"/>
    </row>
    <row r="812" spans="2:6">
      <c r="B812" s="167"/>
      <c r="F812" s="167"/>
    </row>
    <row r="813" spans="2:6">
      <c r="B813" s="167"/>
      <c r="F813" s="167"/>
    </row>
    <row r="814" spans="2:6">
      <c r="B814" s="167"/>
      <c r="F814" s="167"/>
    </row>
    <row r="815" spans="2:6">
      <c r="B815" s="167"/>
      <c r="F815" s="167"/>
    </row>
    <row r="816" spans="2:6">
      <c r="B816" s="167"/>
      <c r="F816" s="167"/>
    </row>
    <row r="817" spans="2:6">
      <c r="B817" s="167"/>
      <c r="F817" s="167"/>
    </row>
    <row r="818" spans="2:6">
      <c r="B818" s="167"/>
      <c r="F818" s="167"/>
    </row>
    <row r="819" spans="2:6">
      <c r="B819" s="167"/>
      <c r="F819" s="167"/>
    </row>
    <row r="820" spans="2:6">
      <c r="B820" s="167"/>
      <c r="F820" s="167"/>
    </row>
    <row r="821" spans="2:6">
      <c r="B821" s="167"/>
      <c r="F821" s="167"/>
    </row>
    <row r="822" spans="2:6">
      <c r="B822" s="167"/>
      <c r="F822" s="167"/>
    </row>
    <row r="823" spans="2:6">
      <c r="B823" s="167"/>
      <c r="F823" s="167"/>
    </row>
    <row r="824" spans="2:6">
      <c r="B824" s="167"/>
      <c r="F824" s="167"/>
    </row>
    <row r="825" spans="2:6">
      <c r="B825" s="167"/>
      <c r="F825" s="167"/>
    </row>
    <row r="826" spans="2:6">
      <c r="B826" s="167"/>
      <c r="F826" s="167"/>
    </row>
    <row r="827" spans="2:6">
      <c r="B827" s="167"/>
      <c r="F827" s="167"/>
    </row>
    <row r="828" spans="2:6">
      <c r="B828" s="167"/>
      <c r="F828" s="167"/>
    </row>
    <row r="829" spans="2:6">
      <c r="B829" s="167"/>
      <c r="F829" s="167"/>
    </row>
    <row r="830" spans="2:6">
      <c r="B830" s="167"/>
      <c r="F830" s="167"/>
    </row>
    <row r="831" spans="2:6">
      <c r="B831" s="167"/>
      <c r="F831" s="167"/>
    </row>
    <row r="832" spans="2:6">
      <c r="B832" s="167"/>
      <c r="F832" s="167"/>
    </row>
    <row r="833" spans="2:6">
      <c r="B833" s="167"/>
      <c r="F833" s="167"/>
    </row>
    <row r="834" spans="2:6">
      <c r="B834" s="167"/>
      <c r="F834" s="167"/>
    </row>
    <row r="835" spans="2:6">
      <c r="B835" s="167"/>
      <c r="F835" s="167"/>
    </row>
    <row r="836" spans="2:6">
      <c r="B836" s="167"/>
      <c r="F836" s="167"/>
    </row>
    <row r="837" spans="2:6">
      <c r="B837" s="167"/>
      <c r="F837" s="167"/>
    </row>
    <row r="838" spans="2:6">
      <c r="B838" s="167"/>
      <c r="F838" s="167"/>
    </row>
    <row r="839" spans="2:6">
      <c r="B839" s="167"/>
      <c r="F839" s="167"/>
    </row>
    <row r="840" spans="2:6">
      <c r="B840" s="167"/>
      <c r="F840" s="167"/>
    </row>
    <row r="841" spans="2:6">
      <c r="B841" s="167"/>
      <c r="F841" s="167"/>
    </row>
    <row r="842" spans="2:6">
      <c r="B842" s="167"/>
      <c r="F842" s="167"/>
    </row>
    <row r="843" spans="2:6">
      <c r="B843" s="167"/>
      <c r="F843" s="167"/>
    </row>
    <row r="844" spans="2:6">
      <c r="B844" s="167"/>
      <c r="F844" s="167"/>
    </row>
    <row r="845" spans="2:6">
      <c r="B845" s="167"/>
      <c r="F845" s="167"/>
    </row>
    <row r="846" spans="2:6">
      <c r="B846" s="167"/>
      <c r="F846" s="167"/>
    </row>
    <row r="847" spans="2:6">
      <c r="B847" s="167"/>
      <c r="F847" s="167"/>
    </row>
    <row r="848" spans="2:6">
      <c r="B848" s="167"/>
      <c r="F848" s="167"/>
    </row>
    <row r="849" spans="2:6">
      <c r="B849" s="167"/>
      <c r="F849" s="167"/>
    </row>
    <row r="850" spans="2:6">
      <c r="B850" s="167"/>
      <c r="F850" s="167"/>
    </row>
    <row r="851" spans="2:6">
      <c r="B851" s="167"/>
      <c r="F851" s="167"/>
    </row>
    <row r="852" spans="2:6">
      <c r="B852" s="167"/>
      <c r="F852" s="167"/>
    </row>
    <row r="853" spans="2:6">
      <c r="B853" s="167"/>
      <c r="F853" s="167"/>
    </row>
    <row r="854" spans="2:6">
      <c r="B854" s="167"/>
      <c r="F854" s="167"/>
    </row>
    <row r="855" spans="2:6">
      <c r="B855" s="167"/>
      <c r="F855" s="167"/>
    </row>
    <row r="856" spans="2:6">
      <c r="B856" s="167"/>
      <c r="F856" s="167"/>
    </row>
    <row r="857" spans="2:6">
      <c r="B857" s="167"/>
      <c r="F857" s="167"/>
    </row>
    <row r="858" spans="2:6">
      <c r="B858" s="167"/>
      <c r="F858" s="167"/>
    </row>
    <row r="859" spans="2:6">
      <c r="B859" s="167"/>
      <c r="F859" s="167"/>
    </row>
    <row r="860" spans="2:6">
      <c r="B860" s="167"/>
      <c r="F860" s="167"/>
    </row>
    <row r="861" spans="2:6">
      <c r="B861" s="167"/>
      <c r="F861" s="167"/>
    </row>
    <row r="862" spans="2:6">
      <c r="B862" s="167"/>
      <c r="F862" s="167"/>
    </row>
    <row r="863" spans="2:6">
      <c r="B863" s="167"/>
      <c r="F863" s="167"/>
    </row>
    <row r="864" spans="2:6">
      <c r="B864" s="167"/>
      <c r="F864" s="167"/>
    </row>
    <row r="865" spans="2:6">
      <c r="B865" s="167"/>
      <c r="F865" s="167"/>
    </row>
    <row r="866" spans="2:6">
      <c r="B866" s="167"/>
      <c r="F866" s="167"/>
    </row>
    <row r="867" spans="2:6">
      <c r="B867" s="167"/>
      <c r="F867" s="167"/>
    </row>
    <row r="868" spans="2:6">
      <c r="B868" s="167"/>
      <c r="F868" s="167"/>
    </row>
    <row r="869" spans="2:6">
      <c r="B869" s="167"/>
      <c r="F869" s="167"/>
    </row>
    <row r="870" spans="2:6">
      <c r="B870" s="167"/>
      <c r="F870" s="167"/>
    </row>
    <row r="871" spans="2:6">
      <c r="B871" s="167"/>
      <c r="F871" s="167"/>
    </row>
    <row r="872" spans="2:6">
      <c r="B872" s="167"/>
      <c r="F872" s="167"/>
    </row>
    <row r="873" spans="2:6">
      <c r="B873" s="167"/>
      <c r="F873" s="167"/>
    </row>
    <row r="874" spans="2:6">
      <c r="B874" s="167"/>
      <c r="F874" s="167"/>
    </row>
    <row r="875" spans="2:6">
      <c r="B875" s="167"/>
      <c r="F875" s="167"/>
    </row>
    <row r="876" spans="2:6">
      <c r="B876" s="167"/>
      <c r="F876" s="167"/>
    </row>
    <row r="877" spans="2:6">
      <c r="B877" s="167"/>
      <c r="F877" s="167"/>
    </row>
    <row r="878" spans="2:6">
      <c r="B878" s="167"/>
      <c r="F878" s="167"/>
    </row>
    <row r="879" spans="2:6">
      <c r="B879" s="167"/>
      <c r="F879" s="167"/>
    </row>
    <row r="880" spans="2:6">
      <c r="B880" s="167"/>
      <c r="F880" s="167"/>
    </row>
    <row r="881" spans="2:6">
      <c r="B881" s="167"/>
      <c r="F881" s="167"/>
    </row>
    <row r="882" spans="2:6">
      <c r="B882" s="167"/>
      <c r="F882" s="167"/>
    </row>
    <row r="883" spans="2:6">
      <c r="B883" s="167"/>
      <c r="F883" s="167"/>
    </row>
    <row r="884" spans="2:6">
      <c r="B884" s="167"/>
      <c r="F884" s="167"/>
    </row>
    <row r="885" spans="2:6">
      <c r="B885" s="167"/>
      <c r="F885" s="167"/>
    </row>
    <row r="886" spans="2:6">
      <c r="B886" s="167"/>
      <c r="F886" s="167"/>
    </row>
    <row r="887" spans="2:6">
      <c r="B887" s="167"/>
      <c r="F887" s="167"/>
    </row>
    <row r="888" spans="2:6">
      <c r="B888" s="167"/>
      <c r="F888" s="167"/>
    </row>
    <row r="889" spans="2:6">
      <c r="B889" s="167"/>
      <c r="F889" s="167"/>
    </row>
    <row r="890" spans="2:6">
      <c r="B890" s="167"/>
      <c r="F890" s="167"/>
    </row>
    <row r="891" spans="2:6">
      <c r="B891" s="167"/>
      <c r="F891" s="167"/>
    </row>
    <row r="892" spans="2:6">
      <c r="B892" s="167"/>
      <c r="F892" s="167"/>
    </row>
    <row r="893" spans="2:6">
      <c r="B893" s="167"/>
      <c r="F893" s="167"/>
    </row>
    <row r="894" spans="2:6">
      <c r="B894" s="167"/>
      <c r="F894" s="167"/>
    </row>
    <row r="895" spans="2:6">
      <c r="B895" s="167"/>
      <c r="F895" s="167"/>
    </row>
    <row r="896" spans="2:6">
      <c r="B896" s="167"/>
      <c r="F896" s="167"/>
    </row>
    <row r="897" spans="2:6">
      <c r="B897" s="167"/>
      <c r="F897" s="167"/>
    </row>
    <row r="898" spans="2:6">
      <c r="B898" s="167"/>
      <c r="F898" s="167"/>
    </row>
    <row r="899" spans="2:6">
      <c r="B899" s="167"/>
      <c r="F899" s="167"/>
    </row>
    <row r="900" spans="2:6">
      <c r="B900" s="167"/>
      <c r="F900" s="167"/>
    </row>
    <row r="901" spans="2:6">
      <c r="B901" s="167"/>
      <c r="F901" s="167"/>
    </row>
    <row r="902" spans="2:6">
      <c r="B902" s="167"/>
      <c r="F902" s="167"/>
    </row>
    <row r="903" spans="2:6">
      <c r="B903" s="167"/>
      <c r="F903" s="167"/>
    </row>
    <row r="904" spans="2:6">
      <c r="B904" s="167"/>
      <c r="F904" s="167"/>
    </row>
    <row r="905" spans="2:6">
      <c r="B905" s="167"/>
      <c r="F905" s="167"/>
    </row>
    <row r="906" spans="2:6">
      <c r="B906" s="167"/>
      <c r="F906" s="167"/>
    </row>
    <row r="907" spans="2:6">
      <c r="B907" s="167"/>
      <c r="F907" s="167"/>
    </row>
    <row r="908" spans="2:6">
      <c r="B908" s="167"/>
      <c r="F908" s="167"/>
    </row>
    <row r="909" spans="2:6">
      <c r="B909" s="167"/>
      <c r="F909" s="167"/>
    </row>
    <row r="910" spans="2:6">
      <c r="B910" s="167"/>
      <c r="F910" s="167"/>
    </row>
    <row r="911" spans="2:6">
      <c r="B911" s="167"/>
      <c r="F911" s="167"/>
    </row>
    <row r="912" spans="2:6">
      <c r="B912" s="167"/>
      <c r="F912" s="167"/>
    </row>
    <row r="913" spans="2:6">
      <c r="B913" s="167"/>
      <c r="F913" s="167"/>
    </row>
    <row r="914" spans="2:6">
      <c r="B914" s="167"/>
      <c r="F914" s="167"/>
    </row>
    <row r="915" spans="2:6">
      <c r="B915" s="167"/>
      <c r="F915" s="167"/>
    </row>
    <row r="916" spans="2:6">
      <c r="B916" s="167"/>
      <c r="F916" s="167"/>
    </row>
    <row r="917" spans="2:6">
      <c r="B917" s="167"/>
      <c r="F917" s="167"/>
    </row>
    <row r="918" spans="2:6">
      <c r="B918" s="167"/>
      <c r="F918" s="167"/>
    </row>
    <row r="919" spans="2:6">
      <c r="B919" s="167"/>
      <c r="F919" s="167"/>
    </row>
    <row r="920" spans="2:6">
      <c r="B920" s="167"/>
      <c r="F920" s="167"/>
    </row>
    <row r="921" spans="2:6">
      <c r="B921" s="167"/>
      <c r="F921" s="167"/>
    </row>
    <row r="922" spans="2:6">
      <c r="B922" s="167"/>
      <c r="F922" s="167"/>
    </row>
    <row r="923" spans="2:6">
      <c r="B923" s="167"/>
      <c r="F923" s="167"/>
    </row>
    <row r="924" spans="2:6">
      <c r="B924" s="167"/>
      <c r="F924" s="167"/>
    </row>
    <row r="925" spans="2:6">
      <c r="B925" s="167"/>
      <c r="F925" s="167"/>
    </row>
    <row r="926" spans="2:6">
      <c r="B926" s="167"/>
      <c r="F926" s="167"/>
    </row>
    <row r="927" spans="2:6">
      <c r="B927" s="167"/>
      <c r="F927" s="167"/>
    </row>
    <row r="928" spans="2:6">
      <c r="B928" s="167"/>
      <c r="F928" s="167"/>
    </row>
    <row r="929" spans="2:6">
      <c r="B929" s="167"/>
      <c r="F929" s="167"/>
    </row>
    <row r="930" spans="2:6">
      <c r="B930" s="167"/>
      <c r="F930" s="167"/>
    </row>
    <row r="931" spans="2:6">
      <c r="B931" s="167"/>
      <c r="F931" s="167"/>
    </row>
    <row r="932" spans="2:6">
      <c r="B932" s="167"/>
      <c r="F932" s="167"/>
    </row>
    <row r="933" spans="2:6">
      <c r="B933" s="167"/>
      <c r="F933" s="167"/>
    </row>
    <row r="934" spans="2:6">
      <c r="B934" s="167"/>
      <c r="F934" s="167"/>
    </row>
    <row r="935" spans="2:6">
      <c r="B935" s="167"/>
      <c r="F935" s="167"/>
    </row>
    <row r="936" spans="2:6">
      <c r="B936" s="167"/>
      <c r="F936" s="167"/>
    </row>
    <row r="937" spans="2:6">
      <c r="B937" s="167"/>
      <c r="F937" s="167"/>
    </row>
    <row r="938" spans="2:6">
      <c r="B938" s="167"/>
      <c r="F938" s="167"/>
    </row>
    <row r="939" spans="2:6">
      <c r="B939" s="167"/>
      <c r="F939" s="167"/>
    </row>
    <row r="940" spans="2:6">
      <c r="B940" s="167"/>
      <c r="F940" s="167"/>
    </row>
    <row r="941" spans="2:6">
      <c r="B941" s="167"/>
      <c r="F941" s="167"/>
    </row>
    <row r="942" spans="2:6">
      <c r="B942" s="167"/>
      <c r="F942" s="167"/>
    </row>
    <row r="943" spans="2:6">
      <c r="B943" s="167"/>
      <c r="F943" s="167"/>
    </row>
    <row r="944" spans="2:6">
      <c r="B944" s="167"/>
      <c r="F944" s="167"/>
    </row>
    <row r="945" spans="2:6">
      <c r="B945" s="167"/>
      <c r="F945" s="167"/>
    </row>
    <row r="946" spans="2:6">
      <c r="B946" s="167"/>
      <c r="F946" s="167"/>
    </row>
    <row r="947" spans="2:6">
      <c r="B947" s="167"/>
      <c r="F947" s="167"/>
    </row>
    <row r="948" spans="2:6">
      <c r="B948" s="167"/>
      <c r="F948" s="167"/>
    </row>
    <row r="949" spans="2:6">
      <c r="B949" s="167"/>
      <c r="F949" s="167"/>
    </row>
    <row r="950" spans="2:6">
      <c r="B950" s="167"/>
      <c r="F950" s="167"/>
    </row>
    <row r="951" spans="2:6">
      <c r="B951" s="167"/>
      <c r="F951" s="167"/>
    </row>
    <row r="952" spans="2:6">
      <c r="B952" s="167"/>
      <c r="F952" s="167"/>
    </row>
    <row r="953" spans="2:6">
      <c r="B953" s="167"/>
      <c r="F953" s="167"/>
    </row>
    <row r="954" spans="2:6">
      <c r="B954" s="167"/>
      <c r="F954" s="167"/>
    </row>
    <row r="955" spans="2:6">
      <c r="B955" s="167"/>
      <c r="F955" s="167"/>
    </row>
    <row r="956" spans="2:6">
      <c r="B956" s="167"/>
      <c r="F956" s="167"/>
    </row>
    <row r="957" spans="2:6">
      <c r="B957" s="167"/>
      <c r="F957" s="167"/>
    </row>
    <row r="958" spans="2:6">
      <c r="B958" s="167"/>
      <c r="F958" s="167"/>
    </row>
    <row r="959" spans="2:6">
      <c r="B959" s="167"/>
      <c r="F959" s="167"/>
    </row>
    <row r="960" spans="2:6">
      <c r="B960" s="167"/>
      <c r="F960" s="167"/>
    </row>
    <row r="961" spans="2:6">
      <c r="B961" s="167"/>
      <c r="F961" s="167"/>
    </row>
    <row r="962" spans="2:6">
      <c r="B962" s="167"/>
      <c r="F962" s="167"/>
    </row>
    <row r="963" spans="2:6">
      <c r="B963" s="167"/>
      <c r="F963" s="167"/>
    </row>
    <row r="964" spans="2:6">
      <c r="B964" s="167"/>
      <c r="F964" s="167"/>
    </row>
    <row r="965" spans="2:6">
      <c r="B965" s="167"/>
      <c r="F965" s="167"/>
    </row>
    <row r="966" spans="2:6">
      <c r="B966" s="167"/>
      <c r="F966" s="167"/>
    </row>
    <row r="967" spans="2:6">
      <c r="B967" s="167"/>
      <c r="F967" s="167"/>
    </row>
    <row r="968" spans="2:6">
      <c r="B968" s="167"/>
      <c r="F968" s="167"/>
    </row>
    <row r="969" spans="2:6">
      <c r="B969" s="167"/>
      <c r="F969" s="167"/>
    </row>
    <row r="970" spans="2:6">
      <c r="B970" s="167"/>
      <c r="F970" s="167"/>
    </row>
    <row r="971" spans="2:6">
      <c r="B971" s="167"/>
      <c r="F971" s="167"/>
    </row>
    <row r="972" spans="2:6">
      <c r="B972" s="167"/>
      <c r="F972" s="167"/>
    </row>
    <row r="973" spans="2:6">
      <c r="B973" s="167"/>
      <c r="F973" s="167"/>
    </row>
    <row r="974" spans="2:6">
      <c r="B974" s="167"/>
      <c r="F974" s="167"/>
    </row>
    <row r="975" spans="2:6">
      <c r="B975" s="167"/>
      <c r="F975" s="167"/>
    </row>
    <row r="976" spans="2:6">
      <c r="B976" s="167"/>
      <c r="F976" s="167"/>
    </row>
    <row r="977" spans="2:6">
      <c r="B977" s="167"/>
      <c r="F977" s="167"/>
    </row>
    <row r="978" spans="2:6">
      <c r="B978" s="167"/>
      <c r="F978" s="167"/>
    </row>
    <row r="979" spans="2:6">
      <c r="B979" s="167"/>
      <c r="F979" s="167"/>
    </row>
    <row r="980" spans="2:6">
      <c r="B980" s="167"/>
      <c r="F980" s="167"/>
    </row>
    <row r="981" spans="2:6">
      <c r="B981" s="167"/>
      <c r="F981" s="167"/>
    </row>
    <row r="982" spans="2:6">
      <c r="B982" s="167"/>
      <c r="F982" s="167"/>
    </row>
    <row r="983" spans="2:6">
      <c r="B983" s="167"/>
      <c r="F983" s="167"/>
    </row>
    <row r="984" spans="2:6">
      <c r="B984" s="167"/>
      <c r="F984" s="167"/>
    </row>
    <row r="985" spans="2:6">
      <c r="B985" s="167"/>
      <c r="F985" s="167"/>
    </row>
    <row r="986" spans="2:6">
      <c r="B986" s="167"/>
      <c r="F986" s="167"/>
    </row>
    <row r="987" spans="2:6">
      <c r="B987" s="167"/>
      <c r="F987" s="167"/>
    </row>
    <row r="988" spans="2:6">
      <c r="B988" s="167"/>
      <c r="F988" s="167"/>
    </row>
    <row r="989" spans="2:6">
      <c r="B989" s="167"/>
      <c r="F989" s="167"/>
    </row>
    <row r="990" spans="2:6">
      <c r="B990" s="167"/>
      <c r="F990" s="167"/>
    </row>
    <row r="991" spans="2:6">
      <c r="B991" s="167"/>
      <c r="F991" s="167"/>
    </row>
    <row r="992" spans="2:6">
      <c r="B992" s="167"/>
      <c r="F992" s="167"/>
    </row>
    <row r="993" spans="2:6">
      <c r="B993" s="167"/>
      <c r="F993" s="167"/>
    </row>
    <row r="994" spans="2:6">
      <c r="B994" s="167"/>
      <c r="F994" s="167"/>
    </row>
    <row r="995" spans="2:6">
      <c r="B995" s="167"/>
      <c r="F995" s="167"/>
    </row>
    <row r="996" spans="2:6">
      <c r="B996" s="167"/>
      <c r="F996" s="167"/>
    </row>
    <row r="997" spans="2:6">
      <c r="B997" s="167"/>
      <c r="F997" s="167"/>
    </row>
    <row r="998" spans="2:6">
      <c r="B998" s="167"/>
      <c r="F998" s="167"/>
    </row>
    <row r="999" spans="2:6">
      <c r="B999" s="167"/>
      <c r="F999" s="167"/>
    </row>
    <row r="1000" spans="2:6">
      <c r="B1000" s="167"/>
      <c r="F1000" s="167"/>
    </row>
    <row r="1001" spans="2:6">
      <c r="B1001" s="167"/>
      <c r="F1001" s="167"/>
    </row>
    <row r="1002" spans="2:6">
      <c r="B1002" s="167"/>
      <c r="F1002" s="167"/>
    </row>
    <row r="1003" spans="2:6">
      <c r="B1003" s="167"/>
      <c r="F1003" s="167"/>
    </row>
    <row r="1004" spans="2:6">
      <c r="B1004" s="167"/>
      <c r="F1004" s="167"/>
    </row>
    <row r="1005" spans="2:6">
      <c r="B1005" s="167"/>
      <c r="F1005" s="167"/>
    </row>
    <row r="1006" spans="2:6">
      <c r="B1006" s="167"/>
      <c r="F1006" s="167"/>
    </row>
    <row r="1007" spans="2:6">
      <c r="B1007" s="167"/>
      <c r="F1007" s="167"/>
    </row>
    <row r="1008" spans="2:6">
      <c r="B1008" s="167"/>
      <c r="F1008" s="167"/>
    </row>
    <row r="1009" spans="2:6">
      <c r="B1009" s="167"/>
      <c r="F1009" s="167"/>
    </row>
    <row r="1010" spans="2:6">
      <c r="B1010" s="167"/>
      <c r="F1010" s="167"/>
    </row>
    <row r="1011" spans="2:6">
      <c r="B1011" s="167"/>
      <c r="F1011" s="167"/>
    </row>
    <row r="1012" spans="2:6">
      <c r="B1012" s="167"/>
      <c r="F1012" s="167"/>
    </row>
    <row r="1013" spans="2:6">
      <c r="B1013" s="167"/>
      <c r="F1013" s="167"/>
    </row>
    <row r="1014" spans="2:6">
      <c r="B1014" s="167"/>
      <c r="F1014" s="167"/>
    </row>
    <row r="1015" spans="2:6">
      <c r="B1015" s="167"/>
      <c r="F1015" s="167"/>
    </row>
    <row r="1016" spans="2:6">
      <c r="B1016" s="167"/>
      <c r="F1016" s="167"/>
    </row>
    <row r="1017" spans="2:6">
      <c r="B1017" s="167"/>
      <c r="F1017" s="167"/>
    </row>
    <row r="1018" spans="2:6">
      <c r="B1018" s="167"/>
      <c r="F1018" s="167"/>
    </row>
    <row r="1019" spans="2:6">
      <c r="B1019" s="167"/>
      <c r="F1019" s="167"/>
    </row>
    <row r="1020" spans="2:6">
      <c r="B1020" s="167"/>
      <c r="F1020" s="167"/>
    </row>
    <row r="1021" spans="2:6">
      <c r="B1021" s="167"/>
      <c r="F1021" s="167"/>
    </row>
    <row r="1022" spans="2:6">
      <c r="B1022" s="167"/>
      <c r="F1022" s="167"/>
    </row>
    <row r="1023" spans="2:6">
      <c r="B1023" s="167"/>
      <c r="F1023" s="167"/>
    </row>
    <row r="1024" spans="2:6">
      <c r="B1024" s="167"/>
      <c r="F1024" s="167"/>
    </row>
    <row r="1025" spans="2:6">
      <c r="B1025" s="167"/>
      <c r="F1025" s="167"/>
    </row>
    <row r="1026" spans="2:6">
      <c r="B1026" s="167"/>
      <c r="F1026" s="167"/>
    </row>
    <row r="1027" spans="2:6">
      <c r="B1027" s="167"/>
      <c r="F1027" s="167"/>
    </row>
    <row r="1028" spans="2:6">
      <c r="B1028" s="167"/>
      <c r="F1028" s="167"/>
    </row>
    <row r="1029" spans="2:6">
      <c r="B1029" s="167"/>
      <c r="F1029" s="167"/>
    </row>
    <row r="1030" spans="2:6">
      <c r="B1030" s="167"/>
      <c r="F1030" s="167"/>
    </row>
    <row r="1031" spans="2:6">
      <c r="B1031" s="167"/>
      <c r="F1031" s="167"/>
    </row>
    <row r="1032" spans="2:6">
      <c r="B1032" s="167"/>
      <c r="F1032" s="167"/>
    </row>
    <row r="1033" spans="2:6">
      <c r="B1033" s="167"/>
      <c r="F1033" s="167"/>
    </row>
    <row r="1034" spans="2:6">
      <c r="B1034" s="167"/>
      <c r="F1034" s="167"/>
    </row>
    <row r="1035" spans="2:6">
      <c r="B1035" s="167"/>
      <c r="F1035" s="167"/>
    </row>
    <row r="1036" spans="2:6">
      <c r="B1036" s="167"/>
      <c r="F1036" s="167"/>
    </row>
    <row r="1037" spans="2:6">
      <c r="B1037" s="167"/>
      <c r="F1037" s="167"/>
    </row>
    <row r="1038" spans="2:6">
      <c r="B1038" s="167"/>
      <c r="F1038" s="167"/>
    </row>
    <row r="1039" spans="2:6">
      <c r="B1039" s="167"/>
      <c r="F1039" s="167"/>
    </row>
    <row r="1040" spans="2:6">
      <c r="B1040" s="167"/>
      <c r="F1040" s="167"/>
    </row>
    <row r="1041" spans="2:6">
      <c r="B1041" s="167"/>
      <c r="F1041" s="167"/>
    </row>
    <row r="1042" spans="2:6">
      <c r="B1042" s="167"/>
      <c r="F1042" s="167"/>
    </row>
    <row r="1043" spans="2:6">
      <c r="B1043" s="167"/>
      <c r="F1043" s="167"/>
    </row>
    <row r="1044" spans="2:6">
      <c r="B1044" s="167"/>
      <c r="F1044" s="167"/>
    </row>
    <row r="1045" spans="2:6">
      <c r="B1045" s="167"/>
      <c r="F1045" s="167"/>
    </row>
    <row r="1046" spans="2:6">
      <c r="B1046" s="167"/>
      <c r="F1046" s="167"/>
    </row>
    <row r="1047" spans="2:6">
      <c r="B1047" s="167"/>
      <c r="F1047" s="167"/>
    </row>
    <row r="1048" spans="2:6">
      <c r="B1048" s="167"/>
      <c r="F1048" s="167"/>
    </row>
    <row r="1049" spans="2:6">
      <c r="B1049" s="167"/>
      <c r="F1049" s="167"/>
    </row>
    <row r="1050" spans="2:6">
      <c r="B1050" s="167"/>
      <c r="F1050" s="167"/>
    </row>
    <row r="1051" spans="2:6">
      <c r="B1051" s="167"/>
      <c r="F1051" s="167"/>
    </row>
    <row r="1052" spans="2:6">
      <c r="B1052" s="167"/>
      <c r="F1052" s="167"/>
    </row>
    <row r="1053" spans="2:6">
      <c r="B1053" s="167"/>
      <c r="F1053" s="167"/>
    </row>
    <row r="1054" spans="2:6">
      <c r="B1054" s="167"/>
      <c r="F1054" s="167"/>
    </row>
    <row r="1055" spans="2:6">
      <c r="B1055" s="167"/>
      <c r="F1055" s="167"/>
    </row>
    <row r="1056" spans="2:6">
      <c r="B1056" s="167"/>
      <c r="F1056" s="167"/>
    </row>
    <row r="1057" spans="2:6">
      <c r="B1057" s="167"/>
      <c r="F1057" s="167"/>
    </row>
    <row r="1058" spans="2:6">
      <c r="B1058" s="167"/>
      <c r="F1058" s="167"/>
    </row>
    <row r="1059" spans="2:6">
      <c r="B1059" s="167"/>
      <c r="F1059" s="167"/>
    </row>
    <row r="1060" spans="2:6">
      <c r="B1060" s="167"/>
      <c r="F1060" s="167"/>
    </row>
    <row r="1061" spans="2:6">
      <c r="B1061" s="167"/>
      <c r="F1061" s="167"/>
    </row>
    <row r="1062" spans="2:6">
      <c r="B1062" s="167"/>
      <c r="F1062" s="167"/>
    </row>
    <row r="1063" spans="2:6">
      <c r="B1063" s="167"/>
      <c r="F1063" s="167"/>
    </row>
    <row r="1064" spans="2:6">
      <c r="B1064" s="167"/>
      <c r="F1064" s="167"/>
    </row>
    <row r="1065" spans="2:6">
      <c r="B1065" s="167"/>
      <c r="F1065" s="167"/>
    </row>
    <row r="1066" spans="2:6">
      <c r="B1066" s="167"/>
      <c r="F1066" s="167"/>
    </row>
    <row r="1067" spans="2:6">
      <c r="B1067" s="167"/>
      <c r="F1067" s="167"/>
    </row>
    <row r="1068" spans="2:6">
      <c r="B1068" s="167"/>
      <c r="F1068" s="167"/>
    </row>
    <row r="1069" spans="2:6">
      <c r="B1069" s="167"/>
      <c r="F1069" s="167"/>
    </row>
    <row r="1070" spans="2:6">
      <c r="B1070" s="167"/>
      <c r="F1070" s="167"/>
    </row>
    <row r="1071" spans="2:6">
      <c r="B1071" s="167"/>
      <c r="F1071" s="167"/>
    </row>
    <row r="1072" spans="2:6">
      <c r="B1072" s="167"/>
      <c r="F1072" s="167"/>
    </row>
    <row r="1073" spans="2:6">
      <c r="B1073" s="167"/>
      <c r="F1073" s="167"/>
    </row>
    <row r="1074" spans="2:6">
      <c r="B1074" s="167"/>
      <c r="F1074" s="167"/>
    </row>
    <row r="1075" spans="2:6">
      <c r="B1075" s="167"/>
      <c r="F1075" s="167"/>
    </row>
    <row r="1076" spans="2:6">
      <c r="B1076" s="167"/>
      <c r="F1076" s="167"/>
    </row>
    <row r="1077" spans="2:6">
      <c r="B1077" s="167"/>
      <c r="F1077" s="167"/>
    </row>
    <row r="1078" spans="2:6">
      <c r="B1078" s="167"/>
      <c r="F1078" s="167"/>
    </row>
    <row r="1079" spans="2:6">
      <c r="B1079" s="167"/>
      <c r="F1079" s="167"/>
    </row>
    <row r="1080" spans="2:6">
      <c r="B1080" s="167"/>
      <c r="F1080" s="167"/>
    </row>
    <row r="1081" spans="2:6">
      <c r="B1081" s="167"/>
      <c r="F1081" s="167"/>
    </row>
    <row r="1082" spans="2:6">
      <c r="B1082" s="167"/>
      <c r="F1082" s="167"/>
    </row>
    <row r="1083" spans="2:6">
      <c r="B1083" s="167"/>
      <c r="F1083" s="167"/>
    </row>
    <row r="1084" spans="2:6">
      <c r="B1084" s="167"/>
      <c r="F1084" s="167"/>
    </row>
    <row r="1085" spans="2:6">
      <c r="B1085" s="167"/>
      <c r="F1085" s="167"/>
    </row>
    <row r="1086" spans="2:6">
      <c r="B1086" s="167"/>
      <c r="F1086" s="167"/>
    </row>
    <row r="1087" spans="2:6">
      <c r="B1087" s="167"/>
      <c r="F1087" s="167"/>
    </row>
    <row r="1088" spans="2:6">
      <c r="B1088" s="167"/>
      <c r="F1088" s="167"/>
    </row>
    <row r="1089" spans="2:6">
      <c r="B1089" s="167"/>
      <c r="F1089" s="167"/>
    </row>
    <row r="1090" spans="2:6">
      <c r="B1090" s="167"/>
      <c r="F1090" s="167"/>
    </row>
    <row r="1091" spans="2:6">
      <c r="B1091" s="167"/>
      <c r="F1091" s="167"/>
    </row>
    <row r="1092" spans="2:6">
      <c r="B1092" s="167"/>
      <c r="F1092" s="167"/>
    </row>
    <row r="1093" spans="2:6">
      <c r="B1093" s="167"/>
      <c r="F1093" s="167"/>
    </row>
    <row r="1094" spans="2:6">
      <c r="B1094" s="167"/>
      <c r="F1094" s="167"/>
    </row>
    <row r="1095" spans="2:6">
      <c r="B1095" s="167"/>
      <c r="F1095" s="167"/>
    </row>
    <row r="1096" spans="2:6">
      <c r="B1096" s="167"/>
      <c r="F1096" s="167"/>
    </row>
    <row r="1097" spans="2:6">
      <c r="B1097" s="167"/>
      <c r="F1097" s="167"/>
    </row>
    <row r="1098" spans="2:6">
      <c r="B1098" s="167"/>
      <c r="F1098" s="167"/>
    </row>
    <row r="1099" spans="2:6">
      <c r="B1099" s="167"/>
      <c r="F1099" s="167"/>
    </row>
    <row r="1100" spans="2:6">
      <c r="B1100" s="167"/>
      <c r="F1100" s="167"/>
    </row>
    <row r="1101" spans="2:6">
      <c r="B1101" s="167"/>
      <c r="F1101" s="167"/>
    </row>
    <row r="1102" spans="2:6">
      <c r="B1102" s="167"/>
      <c r="F1102" s="167"/>
    </row>
    <row r="1103" spans="2:6">
      <c r="B1103" s="167"/>
      <c r="F1103" s="167"/>
    </row>
    <row r="1104" spans="2:6">
      <c r="B1104" s="167"/>
      <c r="F1104" s="167"/>
    </row>
    <row r="1105" spans="2:6">
      <c r="B1105" s="167"/>
      <c r="F1105" s="167"/>
    </row>
    <row r="1106" spans="2:6">
      <c r="B1106" s="167"/>
      <c r="F1106" s="167"/>
    </row>
    <row r="1107" spans="2:6">
      <c r="B1107" s="167"/>
      <c r="F1107" s="167"/>
    </row>
    <row r="1108" spans="2:6">
      <c r="B1108" s="167"/>
      <c r="F1108" s="167"/>
    </row>
    <row r="1109" spans="2:6">
      <c r="B1109" s="167"/>
      <c r="F1109" s="167"/>
    </row>
    <row r="1110" spans="2:6">
      <c r="B1110" s="167"/>
      <c r="F1110" s="167"/>
    </row>
    <row r="1111" spans="2:6">
      <c r="B1111" s="167"/>
      <c r="F1111" s="167"/>
    </row>
    <row r="1112" spans="2:6">
      <c r="B1112" s="167"/>
      <c r="F1112" s="167"/>
    </row>
    <row r="1113" spans="2:6">
      <c r="B1113" s="167"/>
      <c r="F1113" s="167"/>
    </row>
    <row r="1114" spans="2:6">
      <c r="B1114" s="167"/>
      <c r="F1114" s="167"/>
    </row>
    <row r="1115" spans="2:6">
      <c r="B1115" s="167"/>
      <c r="F1115" s="167"/>
    </row>
    <row r="1116" spans="2:6">
      <c r="B1116" s="167"/>
      <c r="F1116" s="167"/>
    </row>
    <row r="1117" spans="2:6">
      <c r="B1117" s="167"/>
      <c r="F1117" s="167"/>
    </row>
    <row r="1118" spans="2:6">
      <c r="B1118" s="167"/>
      <c r="F1118" s="167"/>
    </row>
    <row r="1119" spans="2:6">
      <c r="B1119" s="167"/>
      <c r="F1119" s="167"/>
    </row>
    <row r="1120" spans="2:6">
      <c r="B1120" s="167"/>
      <c r="F1120" s="167"/>
    </row>
    <row r="1121" spans="2:6">
      <c r="B1121" s="167"/>
      <c r="F1121" s="167"/>
    </row>
    <row r="1122" spans="2:6">
      <c r="B1122" s="167"/>
      <c r="F1122" s="167"/>
    </row>
    <row r="1123" spans="2:6">
      <c r="B1123" s="167"/>
      <c r="F1123" s="167"/>
    </row>
    <row r="1124" spans="2:6">
      <c r="B1124" s="167"/>
      <c r="F1124" s="167"/>
    </row>
    <row r="1125" spans="2:6">
      <c r="B1125" s="167"/>
      <c r="F1125" s="167"/>
    </row>
    <row r="1126" spans="2:6">
      <c r="B1126" s="167"/>
      <c r="F1126" s="167"/>
    </row>
    <row r="1127" spans="2:6">
      <c r="B1127" s="167"/>
      <c r="F1127" s="167"/>
    </row>
    <row r="1128" spans="2:6">
      <c r="B1128" s="167"/>
      <c r="F1128" s="167"/>
    </row>
    <row r="1129" spans="2:6">
      <c r="B1129" s="167"/>
      <c r="F1129" s="167"/>
    </row>
    <row r="1130" spans="2:6">
      <c r="B1130" s="167"/>
      <c r="F1130" s="167"/>
    </row>
    <row r="1131" spans="2:6">
      <c r="B1131" s="167"/>
      <c r="F1131" s="167"/>
    </row>
    <row r="1132" spans="2:6">
      <c r="B1132" s="167"/>
      <c r="F1132" s="167"/>
    </row>
    <row r="1133" spans="2:6">
      <c r="B1133" s="167"/>
      <c r="F1133" s="167"/>
    </row>
    <row r="1134" spans="2:6">
      <c r="B1134" s="167"/>
      <c r="F1134" s="167"/>
    </row>
    <row r="1135" spans="2:6">
      <c r="B1135" s="167"/>
      <c r="F1135" s="167"/>
    </row>
    <row r="1136" spans="2:6">
      <c r="B1136" s="167"/>
      <c r="F1136" s="167"/>
    </row>
    <row r="1137" spans="2:6">
      <c r="B1137" s="167"/>
      <c r="F1137" s="167"/>
    </row>
    <row r="1138" spans="2:6">
      <c r="B1138" s="167"/>
      <c r="F1138" s="167"/>
    </row>
    <row r="1139" spans="2:6">
      <c r="B1139" s="167"/>
      <c r="F1139" s="167"/>
    </row>
  </sheetData>
  <phoneticPr fontId="36" type="noConversion"/>
  <hyperlinks>
    <hyperlink ref="A3" r:id="rId1" xr:uid="{00000000-0004-0000-0800-000000000000}"/>
    <hyperlink ref="P176" r:id="rId2" display="http://www.bav-astro.de/sfs/BAVM_link.php?BAVMnr=62" xr:uid="{00000000-0004-0000-0800-000001000000}"/>
    <hyperlink ref="P177" r:id="rId3" display="http://www.bav-astro.de/sfs/BAVM_link.php?BAVMnr=62" xr:uid="{00000000-0004-0000-0800-000002000000}"/>
    <hyperlink ref="P178" r:id="rId4" display="http://www.bav-astro.de/sfs/BAVM_link.php?BAVMnr=68" xr:uid="{00000000-0004-0000-0800-000003000000}"/>
    <hyperlink ref="P179" r:id="rId5" display="http://www.bav-astro.de/sfs/BAVM_link.php?BAVMnr=68" xr:uid="{00000000-0004-0000-0800-000004000000}"/>
    <hyperlink ref="P180" r:id="rId6" display="http://www.bav-astro.de/sfs/BAVM_link.php?BAVMnr=68" xr:uid="{00000000-0004-0000-0800-000005000000}"/>
    <hyperlink ref="P181" r:id="rId7" display="http://www.bav-astro.de/sfs/BAVM_link.php?BAVMnr=68" xr:uid="{00000000-0004-0000-0800-000006000000}"/>
    <hyperlink ref="P182" r:id="rId8" display="http://www.bav-astro.de/sfs/BAVM_link.php?BAVMnr=80" xr:uid="{00000000-0004-0000-0800-000007000000}"/>
    <hyperlink ref="P183" r:id="rId9" display="http://www.bav-astro.de/sfs/BAVM_link.php?BAVMnr=80" xr:uid="{00000000-0004-0000-0800-000008000000}"/>
    <hyperlink ref="P188" r:id="rId10" display="http://www.bav-astro.de/sfs/BAVM_link.php?BAVMnr=99" xr:uid="{00000000-0004-0000-0800-000009000000}"/>
    <hyperlink ref="P189" r:id="rId11" display="http://www.bav-astro.de/sfs/BAVM_link.php?BAVMnr=99" xr:uid="{00000000-0004-0000-0800-00000A000000}"/>
    <hyperlink ref="P259" r:id="rId12" display="http://www.bav-astro.de/sfs/BAVM_link.php?BAVMnr=132" xr:uid="{00000000-0004-0000-0800-00000B000000}"/>
    <hyperlink ref="P260" r:id="rId13" display="http://www.bav-astro.de/sfs/BAVM_link.php?BAVMnr=132" xr:uid="{00000000-0004-0000-0800-00000C000000}"/>
    <hyperlink ref="P261" r:id="rId14" display="http://www.bav-astro.de/sfs/BAVM_link.php?BAVMnr=132" xr:uid="{00000000-0004-0000-0800-00000D000000}"/>
    <hyperlink ref="P262" r:id="rId15" display="http://www.bav-astro.de/sfs/BAVM_link.php?BAVMnr=132" xr:uid="{00000000-0004-0000-0800-00000E000000}"/>
    <hyperlink ref="P263" r:id="rId16" display="http://www.konkoly.hu/cgi-bin/IBVS?5040" xr:uid="{00000000-0004-0000-0800-00000F000000}"/>
    <hyperlink ref="P193" r:id="rId17" display="http://var.astro.cz/oejv/issues/oejv0074.pdf" xr:uid="{00000000-0004-0000-0800-000010000000}"/>
    <hyperlink ref="P195" r:id="rId18" display="http://www.bav-astro.de/sfs/BAVM_link.php?BAVMnr=152" xr:uid="{00000000-0004-0000-0800-000011000000}"/>
    <hyperlink ref="P198" r:id="rId19" display="http://www.konkoly.hu/cgi-bin/IBVS?5378" xr:uid="{00000000-0004-0000-0800-000012000000}"/>
    <hyperlink ref="P264" r:id="rId20" display="http://www.konkoly.hu/cgi-bin/IBVS?5371" xr:uid="{00000000-0004-0000-0800-000013000000}"/>
    <hyperlink ref="P199" r:id="rId21" display="http://var.astro.cz/oejv/issues/oejv0074.pdf" xr:uid="{00000000-0004-0000-0800-000014000000}"/>
    <hyperlink ref="P200" r:id="rId22" display="http://var.astro.cz/oejv/issues/oejv0074.pdf" xr:uid="{00000000-0004-0000-0800-000015000000}"/>
    <hyperlink ref="P201" r:id="rId23" display="http://var.astro.cz/oejv/issues/oejv0074.pdf" xr:uid="{00000000-0004-0000-0800-000016000000}"/>
    <hyperlink ref="P202" r:id="rId24" display="http://var.astro.cz/oejv/issues/oejv0074.pdf" xr:uid="{00000000-0004-0000-0800-000017000000}"/>
    <hyperlink ref="P203" r:id="rId25" display="http://www.konkoly.hu/cgi-bin/IBVS?5676" xr:uid="{00000000-0004-0000-0800-000018000000}"/>
    <hyperlink ref="P204" r:id="rId26" display="http://www.konkoly.hu/cgi-bin/IBVS?5583" xr:uid="{00000000-0004-0000-0800-000019000000}"/>
    <hyperlink ref="P206" r:id="rId27" display="http://vsolj.cetus-net.org/no42.pdf" xr:uid="{00000000-0004-0000-0800-00001A000000}"/>
    <hyperlink ref="P208" r:id="rId28" display="http://vsolj.cetus-net.org/no42.pdf" xr:uid="{00000000-0004-0000-0800-00001B000000}"/>
    <hyperlink ref="P209" r:id="rId29" display="http://www.konkoly.hu/cgi-bin/IBVS?5676" xr:uid="{00000000-0004-0000-0800-00001C000000}"/>
    <hyperlink ref="P210" r:id="rId30" display="http://www.konkoly.hu/cgi-bin/IBVS?5791" xr:uid="{00000000-0004-0000-0800-00001D000000}"/>
    <hyperlink ref="P270" r:id="rId31" display="http://www.konkoly.hu/cgi-bin/IBVS?5676" xr:uid="{00000000-0004-0000-0800-00001E000000}"/>
    <hyperlink ref="P211" r:id="rId32" display="http://www.bav-astro.de/sfs/BAVM_link.php?BAVMnr=173" xr:uid="{00000000-0004-0000-0800-00001F000000}"/>
    <hyperlink ref="P212" r:id="rId33" display="http://www.bav-astro.de/sfs/BAVM_link.php?BAVMnr=178" xr:uid="{00000000-0004-0000-0800-000020000000}"/>
    <hyperlink ref="P213" r:id="rId34" display="http://www.bav-astro.de/sfs/BAVM_link.php?BAVMnr=178" xr:uid="{00000000-0004-0000-0800-000021000000}"/>
    <hyperlink ref="P214" r:id="rId35" display="http://var.astro.cz/oejv/issues/oejv0074.pdf" xr:uid="{00000000-0004-0000-0800-000022000000}"/>
    <hyperlink ref="P215" r:id="rId36" display="http://www.bav-astro.de/sfs/BAVM_link.php?BAVMnr=178" xr:uid="{00000000-0004-0000-0800-000023000000}"/>
    <hyperlink ref="P216" r:id="rId37" display="http://www.bav-astro.de/sfs/BAVM_link.php?BAVMnr=178" xr:uid="{00000000-0004-0000-0800-000024000000}"/>
    <hyperlink ref="P217" r:id="rId38" display="http://www.konkoly.hu/cgi-bin/IBVS?5777" xr:uid="{00000000-0004-0000-0800-000025000000}"/>
    <hyperlink ref="P218" r:id="rId39" display="http://www.konkoly.hu/cgi-bin/IBVS?5777" xr:uid="{00000000-0004-0000-0800-000026000000}"/>
    <hyperlink ref="P219" r:id="rId40" display="http://www.konkoly.hu/cgi-bin/IBVS?5777" xr:uid="{00000000-0004-0000-0800-000027000000}"/>
    <hyperlink ref="P220" r:id="rId41" display="http://www.konkoly.hu/cgi-bin/IBVS?5746" xr:uid="{00000000-0004-0000-0800-000028000000}"/>
    <hyperlink ref="P221" r:id="rId42" display="http://www.konkoly.hu/cgi-bin/IBVS?5746" xr:uid="{00000000-0004-0000-0800-000029000000}"/>
    <hyperlink ref="P222" r:id="rId43" display="http://www.bav-astro.de/sfs/BAVM_link.php?BAVMnr=183" xr:uid="{00000000-0004-0000-0800-00002A000000}"/>
    <hyperlink ref="P223" r:id="rId44" display="http://www.bav-astro.de/sfs/BAVM_link.php?BAVMnr=183" xr:uid="{00000000-0004-0000-0800-00002B000000}"/>
    <hyperlink ref="P224" r:id="rId45" display="http://www.bav-astro.de/sfs/BAVM_link.php?BAVMnr=201" xr:uid="{00000000-0004-0000-0800-00002C000000}"/>
    <hyperlink ref="P225" r:id="rId46" display="http://www.konkoly.hu/cgi-bin/IBVS?5898" xr:uid="{00000000-0004-0000-0800-00002D000000}"/>
    <hyperlink ref="P271" r:id="rId47" display="http://vsolj.cetus-net.org/no46.pdf" xr:uid="{00000000-0004-0000-0800-00002E000000}"/>
    <hyperlink ref="P272" r:id="rId48" display="http://www.bav-astro.de/sfs/BAVM_link.php?BAVMnr=193" xr:uid="{00000000-0004-0000-0800-00002F000000}"/>
    <hyperlink ref="P273" r:id="rId49" display="http://www.bav-astro.de/sfs/BAVM_link.php?BAVMnr=193" xr:uid="{00000000-0004-0000-0800-000030000000}"/>
    <hyperlink ref="P226" r:id="rId50" display="http://www.konkoly.hu/cgi-bin/IBVS?5898" xr:uid="{00000000-0004-0000-0800-000031000000}"/>
    <hyperlink ref="P227" r:id="rId51" display="http://www.konkoly.hu/cgi-bin/IBVS?5814" xr:uid="{00000000-0004-0000-0800-000032000000}"/>
    <hyperlink ref="P228" r:id="rId52" display="http://www.konkoly.hu/cgi-bin/IBVS?5898" xr:uid="{00000000-0004-0000-0800-000033000000}"/>
    <hyperlink ref="P229" r:id="rId53" display="http://www.konkoly.hu/cgi-bin/IBVS?5898" xr:uid="{00000000-0004-0000-0800-000034000000}"/>
    <hyperlink ref="P230" r:id="rId54" display="http://www.bav-astro.de/sfs/BAVM_link.php?BAVMnr=209" xr:uid="{00000000-0004-0000-0800-000035000000}"/>
    <hyperlink ref="P231" r:id="rId55" display="http://www.konkoly.hu/cgi-bin/IBVS?5871" xr:uid="{00000000-0004-0000-0800-000036000000}"/>
    <hyperlink ref="P232" r:id="rId56" display="http://www.konkoly.hu/cgi-bin/IBVS?5898" xr:uid="{00000000-0004-0000-0800-000037000000}"/>
    <hyperlink ref="P233" r:id="rId57" display="http://www.konkoly.hu/cgi-bin/IBVS?5980" xr:uid="{00000000-0004-0000-0800-000038000000}"/>
    <hyperlink ref="P234" r:id="rId58" display="http://www.konkoly.hu/cgi-bin/IBVS?5965" xr:uid="{00000000-0004-0000-0800-000039000000}"/>
    <hyperlink ref="P274" r:id="rId59" display="http://vsolj.cetus-net.org/vsoljno51.pdf" xr:uid="{00000000-0004-0000-0800-00003A000000}"/>
    <hyperlink ref="P275" r:id="rId60" display="http://vsolj.cetus-net.org/vsoljno51.pdf" xr:uid="{00000000-0004-0000-0800-00003B000000}"/>
    <hyperlink ref="P276" r:id="rId61" display="http://vsolj.cetus-net.org/vsoljno51.pdf" xr:uid="{00000000-0004-0000-0800-00003C000000}"/>
    <hyperlink ref="P277" r:id="rId62" display="http://vsolj.cetus-net.org/vsoljno51.pdf" xr:uid="{00000000-0004-0000-0800-00003D000000}"/>
    <hyperlink ref="P235" r:id="rId63" display="http://www.bav-astro.de/sfs/BAVM_link.php?BAVMnr=215" xr:uid="{00000000-0004-0000-0800-00003E000000}"/>
    <hyperlink ref="P236" r:id="rId64" display="http://www.bav-astro.de/sfs/BAVM_link.php?BAVMnr=215" xr:uid="{00000000-0004-0000-0800-00003F000000}"/>
    <hyperlink ref="P237" r:id="rId65" display="http://www.bav-astro.de/sfs/BAVM_link.php?BAVMnr=215" xr:uid="{00000000-0004-0000-0800-000040000000}"/>
    <hyperlink ref="P238" r:id="rId66" display="http://www.konkoly.hu/cgi-bin/IBVS?5960" xr:uid="{00000000-0004-0000-0800-000041000000}"/>
    <hyperlink ref="P239" r:id="rId67" display="http://www.konkoly.hu/cgi-bin/IBVS?6044" xr:uid="{00000000-0004-0000-0800-000042000000}"/>
    <hyperlink ref="P278" r:id="rId68" display="http://vsolj.cetus-net.org/vsoljno53.pdf" xr:uid="{00000000-0004-0000-0800-000043000000}"/>
    <hyperlink ref="P279" r:id="rId69" display="http://vsolj.cetus-net.org/vsoljno53.pdf" xr:uid="{00000000-0004-0000-0800-000044000000}"/>
    <hyperlink ref="P240" r:id="rId70" display="http://www.konkoly.hu/cgi-bin/IBVS?6075" xr:uid="{00000000-0004-0000-0800-000045000000}"/>
    <hyperlink ref="P241" r:id="rId71" display="http://var.astro.cz/oejv/issues/oejv0160.pdf" xr:uid="{00000000-0004-0000-0800-000046000000}"/>
    <hyperlink ref="P242" r:id="rId72" display="http://var.astro.cz/oejv/issues/oejv0160.pdf" xr:uid="{00000000-0004-0000-0800-000047000000}"/>
    <hyperlink ref="P243" r:id="rId73" display="http://www.konkoly.hu/cgi-bin/IBVS?6075" xr:uid="{00000000-0004-0000-0800-000048000000}"/>
    <hyperlink ref="P244" r:id="rId74" display="http://www.konkoly.hu/cgi-bin/IBVS?6050" xr:uid="{00000000-0004-0000-0800-000049000000}"/>
    <hyperlink ref="P245" r:id="rId75" display="http://www.konkoly.hu/cgi-bin/IBVS?6050" xr:uid="{00000000-0004-0000-0800-00004A000000}"/>
    <hyperlink ref="P246" r:id="rId76" display="http://www.konkoly.hu/cgi-bin/IBVS?6050" xr:uid="{00000000-0004-0000-0800-00004B000000}"/>
    <hyperlink ref="P247" r:id="rId77" display="http://var.astro.cz/oejv/issues/oejv0160.pdf" xr:uid="{00000000-0004-0000-0800-00004C000000}"/>
    <hyperlink ref="P248" r:id="rId78" display="http://var.astro.cz/oejv/issues/oejv0160.pdf" xr:uid="{00000000-0004-0000-0800-00004D000000}"/>
    <hyperlink ref="P249" r:id="rId79" display="http://var.astro.cz/oejv/issues/oejv0160.pdf" xr:uid="{00000000-0004-0000-0800-00004E000000}"/>
    <hyperlink ref="P250" r:id="rId80" display="http://var.astro.cz/oejv/issues/oejv0160.pdf" xr:uid="{00000000-0004-0000-0800-00004F000000}"/>
    <hyperlink ref="P251" r:id="rId81" display="http://www.konkoly.hu/cgi-bin/IBVS?6044" xr:uid="{00000000-0004-0000-0800-000050000000}"/>
    <hyperlink ref="P280" r:id="rId82" display="http://vsolj.cetus-net.org/vsoljno55.pdf" xr:uid="{00000000-0004-0000-0800-000051000000}"/>
    <hyperlink ref="P252" r:id="rId83" display="http://www.konkoly.hu/cgi-bin/IBVS?6044" xr:uid="{00000000-0004-0000-0800-000052000000}"/>
    <hyperlink ref="P253" r:id="rId84" display="http://www.konkoly.hu/cgi-bin/IBVS?6044" xr:uid="{00000000-0004-0000-0800-000053000000}"/>
    <hyperlink ref="P254" r:id="rId85" display="http://www.konkoly.hu/cgi-bin/IBVS?6042" xr:uid="{00000000-0004-0000-0800-000054000000}"/>
    <hyperlink ref="P255" r:id="rId86" display="http://www.bav-astro.de/sfs/BAVM_link.php?BAVMnr=234" xr:uid="{00000000-0004-0000-0800-000055000000}"/>
    <hyperlink ref="P256" r:id="rId87" display="http://www.bav-astro.de/sfs/BAVM_link.php?BAVMnr=239" xr:uid="{00000000-0004-0000-0800-000056000000}"/>
    <hyperlink ref="P257" r:id="rId88" display="http://www.bav-astro.de/sfs/BAVM_link.php?BAVMnr=239" xr:uid="{00000000-0004-0000-0800-000057000000}"/>
    <hyperlink ref="P258" r:id="rId89" display="http://www.bav-astro.de/sfs/BAVM_link.php?BAVMnr=239" xr:uid="{00000000-0004-0000-0800-000058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/>
  <dimension ref="A1:AJ2556"/>
  <sheetViews>
    <sheetView workbookViewId="0">
      <selection activeCell="C50" sqref="C50"/>
    </sheetView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2" width="9.140625" style="2"/>
    <col min="23" max="23" width="13" style="2" bestFit="1" customWidth="1"/>
    <col min="24" max="16384" width="9.140625" style="2"/>
  </cols>
  <sheetData>
    <row r="1" spans="1:23" ht="21" thickBot="1">
      <c r="A1" s="1" t="s">
        <v>100</v>
      </c>
      <c r="C1" s="21"/>
      <c r="U1" s="8"/>
      <c r="V1" s="12" t="s">
        <v>19</v>
      </c>
      <c r="W1" s="12" t="s">
        <v>163</v>
      </c>
    </row>
    <row r="2" spans="1:23">
      <c r="A2" s="16" t="s">
        <v>42</v>
      </c>
      <c r="B2" s="2" t="s">
        <v>9</v>
      </c>
      <c r="U2" s="9"/>
      <c r="V2" s="9">
        <v>-20000</v>
      </c>
      <c r="W2" s="100">
        <f>D$11+D$12*V2+D$13*V2^2</f>
        <v>0.13</v>
      </c>
    </row>
    <row r="3" spans="1:23" ht="13.5" thickBot="1">
      <c r="A3" s="16"/>
      <c r="C3" s="8"/>
      <c r="D3" s="8"/>
      <c r="V3" s="2">
        <v>-18000</v>
      </c>
      <c r="W3" s="100">
        <f t="shared" ref="W3:W28" si="0">D$11+D$12*V3+D$13*V3^2</f>
        <v>0.11059999999999999</v>
      </c>
    </row>
    <row r="4" spans="1:23" ht="13.5" thickBot="1">
      <c r="A4" s="17" t="s">
        <v>43</v>
      </c>
      <c r="B4" s="6"/>
      <c r="C4" s="10">
        <v>44081.557999999997</v>
      </c>
      <c r="D4" s="11">
        <v>0.38085200000000002</v>
      </c>
      <c r="E4" s="7"/>
      <c r="U4" s="9"/>
      <c r="V4" s="9">
        <v>-16000</v>
      </c>
      <c r="W4" s="100">
        <f t="shared" si="0"/>
        <v>9.2399999999999996E-2</v>
      </c>
    </row>
    <row r="5" spans="1:23">
      <c r="A5" s="84" t="s">
        <v>154</v>
      </c>
      <c r="B5" s="16"/>
      <c r="C5" s="85">
        <v>8</v>
      </c>
      <c r="D5" s="16" t="s">
        <v>155</v>
      </c>
      <c r="E5" s="16"/>
      <c r="V5" s="2">
        <v>-14000</v>
      </c>
      <c r="W5" s="100">
        <f t="shared" si="0"/>
        <v>7.5399999999999995E-2</v>
      </c>
    </row>
    <row r="6" spans="1:23">
      <c r="A6" s="17" t="s">
        <v>44</v>
      </c>
      <c r="U6" s="9"/>
      <c r="V6" s="9">
        <v>-12000</v>
      </c>
      <c r="W6" s="100">
        <f t="shared" si="0"/>
        <v>5.96E-2</v>
      </c>
    </row>
    <row r="7" spans="1:23">
      <c r="A7" s="16" t="s">
        <v>7</v>
      </c>
      <c r="C7" s="2">
        <v>44081.557999999997</v>
      </c>
      <c r="V7" s="2">
        <v>-10000</v>
      </c>
      <c r="W7" s="100">
        <f t="shared" si="0"/>
        <v>4.4999999999999998E-2</v>
      </c>
    </row>
    <row r="8" spans="1:23">
      <c r="A8" s="16" t="s">
        <v>26</v>
      </c>
      <c r="C8" s="2">
        <v>0.380438</v>
      </c>
      <c r="D8" s="2">
        <v>-3.0253223511590272E-5</v>
      </c>
      <c r="E8" s="2">
        <v>0.38082174677648845</v>
      </c>
      <c r="U8" s="9"/>
      <c r="V8" s="9">
        <v>-8000</v>
      </c>
      <c r="W8" s="100">
        <f t="shared" si="0"/>
        <v>3.1599999999999996E-2</v>
      </c>
    </row>
    <row r="9" spans="1:23">
      <c r="A9" s="36" t="s">
        <v>156</v>
      </c>
      <c r="B9" s="36">
        <v>236</v>
      </c>
      <c r="C9" s="16"/>
      <c r="D9" s="86"/>
      <c r="E9" s="87"/>
      <c r="F9" s="36" t="str">
        <f>"F"&amp;B9</f>
        <v>F236</v>
      </c>
      <c r="G9" s="99" t="str">
        <f>"G"&amp;B9</f>
        <v>G236</v>
      </c>
      <c r="V9" s="2">
        <v>-6000</v>
      </c>
      <c r="W9" s="100">
        <f t="shared" si="0"/>
        <v>1.9400000000000001E-2</v>
      </c>
    </row>
    <row r="10" spans="1:23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V10" s="9">
        <v>-4000</v>
      </c>
      <c r="W10" s="100">
        <f t="shared" si="0"/>
        <v>8.3999999999999995E-3</v>
      </c>
    </row>
    <row r="11" spans="1:23" ht="13.5" thickTop="1">
      <c r="A11" s="16" t="s">
        <v>45</v>
      </c>
      <c r="C11" s="16">
        <f ca="1">INTERCEPT(INDIRECT(G9):INDIRECT(G10),(INDIRECT(F9):INDIRECT(F10)))</f>
        <v>-0.13807845211932848</v>
      </c>
      <c r="D11" s="90">
        <f>+E11*F11</f>
        <v>-0.01</v>
      </c>
      <c r="E11" s="91">
        <v>-1</v>
      </c>
      <c r="F11" s="92">
        <v>0.01</v>
      </c>
      <c r="V11" s="2">
        <v>-2000</v>
      </c>
      <c r="W11" s="100">
        <f t="shared" si="0"/>
        <v>-1.4000000000000002E-3</v>
      </c>
    </row>
    <row r="12" spans="1:23">
      <c r="A12" s="16" t="s">
        <v>46</v>
      </c>
      <c r="C12" s="16">
        <f ca="1">SLOPE(INDIRECT(G9):INDIRECT(G10),(INDIRECT(F9):INDIRECT(F10)))</f>
        <v>5.2048418646472119E-6</v>
      </c>
      <c r="D12" s="90">
        <f>+E12*F12</f>
        <v>-3.9999999999999998E-6</v>
      </c>
      <c r="E12" s="93">
        <v>-4</v>
      </c>
      <c r="F12" s="92">
        <v>9.9999999999999995E-7</v>
      </c>
      <c r="U12" s="9"/>
      <c r="V12" s="9">
        <v>0</v>
      </c>
      <c r="W12" s="100">
        <f t="shared" si="0"/>
        <v>-0.01</v>
      </c>
    </row>
    <row r="13" spans="1:23" ht="13.5" thickBot="1">
      <c r="A13" s="16" t="s">
        <v>47</v>
      </c>
      <c r="D13" s="94">
        <f>+E13*F13</f>
        <v>1.5E-10</v>
      </c>
      <c r="E13" s="95">
        <v>1.5</v>
      </c>
      <c r="F13" s="92">
        <v>1E-10</v>
      </c>
      <c r="V13" s="2">
        <v>2000</v>
      </c>
      <c r="W13" s="100">
        <f t="shared" si="0"/>
        <v>-1.7400000000000002E-2</v>
      </c>
    </row>
    <row r="14" spans="1:23" ht="13.5" thickTop="1">
      <c r="A14" s="16" t="s">
        <v>34</v>
      </c>
      <c r="E14" s="2">
        <f>SUM(T21:T535)</f>
        <v>4.4739319642477647E-2</v>
      </c>
      <c r="U14" s="9"/>
      <c r="V14" s="9">
        <v>4000</v>
      </c>
      <c r="W14" s="100">
        <f t="shared" si="0"/>
        <v>-2.3600000000000003E-2</v>
      </c>
    </row>
    <row r="15" spans="1:23">
      <c r="A15" s="18" t="s">
        <v>48</v>
      </c>
      <c r="C15" s="34">
        <f ca="1">($C7+C11)+($C8+C12)*INT(MAX($F21:$F3525))</f>
        <v>56629.197703642261</v>
      </c>
      <c r="D15" s="34">
        <f>($C7+D11)+($C8+D12)*INT(MAX($F21:$F3525))</f>
        <v>56629.022187999995</v>
      </c>
      <c r="E15" s="36" t="s">
        <v>158</v>
      </c>
      <c r="F15" s="85">
        <v>1</v>
      </c>
      <c r="V15" s="2">
        <v>6000</v>
      </c>
      <c r="W15" s="100">
        <f t="shared" si="0"/>
        <v>-2.86E-2</v>
      </c>
    </row>
    <row r="16" spans="1:23">
      <c r="A16" s="17" t="s">
        <v>24</v>
      </c>
      <c r="C16" s="35">
        <f ca="1">+$C8+C12</f>
        <v>0.38044320484186467</v>
      </c>
      <c r="D16" s="35">
        <f>+$C8+D12</f>
        <v>0.38043399999999999</v>
      </c>
      <c r="E16" s="36" t="s">
        <v>159</v>
      </c>
      <c r="F16" s="96">
        <f ca="1">NOW()+15018.5+$C$5/24</f>
        <v>60677.533441898151</v>
      </c>
      <c r="U16" s="9"/>
      <c r="V16" s="9">
        <v>8000</v>
      </c>
      <c r="W16" s="100">
        <f t="shared" si="0"/>
        <v>-3.2400000000000005E-2</v>
      </c>
    </row>
    <row r="17" spans="1:23" ht="13.5" thickBot="1">
      <c r="A17" s="36" t="s">
        <v>101</v>
      </c>
      <c r="B17" s="16"/>
      <c r="C17" s="16">
        <f>COUNT(C21:C2183)</f>
        <v>279</v>
      </c>
      <c r="E17" s="36" t="s">
        <v>160</v>
      </c>
      <c r="F17" s="96">
        <f ca="1">ROUND(2*(F16-$C$7)/$C$8,0)/2+F15</f>
        <v>43624.5</v>
      </c>
      <c r="V17" s="2">
        <v>10000</v>
      </c>
      <c r="W17" s="100">
        <f t="shared" si="0"/>
        <v>-3.5000000000000003E-2</v>
      </c>
    </row>
    <row r="18" spans="1:23" ht="13.5" thickBot="1">
      <c r="A18" s="17" t="s">
        <v>22</v>
      </c>
      <c r="B18" s="6"/>
      <c r="C18" s="10">
        <f>+D15</f>
        <v>56629.022187999995</v>
      </c>
      <c r="D18" s="11">
        <f>+D16</f>
        <v>0.38043399999999999</v>
      </c>
      <c r="E18" s="36" t="s">
        <v>161</v>
      </c>
      <c r="F18" s="97">
        <f ca="1">ROUND(2*(F16-$C$15)/$C$16,0)/2+F15</f>
        <v>10642</v>
      </c>
      <c r="R18" s="2">
        <f>SUM(R21:R104)</f>
        <v>1.9467366817673325E-2</v>
      </c>
      <c r="U18" s="9"/>
      <c r="V18" s="9">
        <v>12000</v>
      </c>
      <c r="W18" s="100">
        <f t="shared" si="0"/>
        <v>-3.6400000000000002E-2</v>
      </c>
    </row>
    <row r="19" spans="1:23">
      <c r="E19" s="36" t="s">
        <v>162</v>
      </c>
      <c r="F19" s="98">
        <f ca="1">+$C$15+$C$16*F18-15018.5-$C$5/24</f>
        <v>45659.040956236051</v>
      </c>
      <c r="H19" s="2" t="s">
        <v>38</v>
      </c>
      <c r="I19" s="2" t="s">
        <v>39</v>
      </c>
      <c r="J19" s="2" t="s">
        <v>40</v>
      </c>
      <c r="V19" s="2">
        <v>14000</v>
      </c>
      <c r="W19" s="100">
        <f t="shared" si="0"/>
        <v>-3.6599999999999994E-2</v>
      </c>
    </row>
    <row r="20" spans="1:23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152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9">
        <v>16000</v>
      </c>
      <c r="W20" s="100">
        <f t="shared" si="0"/>
        <v>-3.56E-2</v>
      </c>
    </row>
    <row r="21" spans="1:23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">(C21-C$7)/C$8</f>
        <v>-20037.748595040452</v>
      </c>
      <c r="F21" s="80">
        <f>ROUND(2*E21,0)/2-0.5</f>
        <v>-20038</v>
      </c>
      <c r="G21" s="9">
        <f>C21-(C$7+C$8*F21)</f>
        <v>9.5644000000902452E-2</v>
      </c>
      <c r="H21" s="9">
        <f t="shared" ref="H21:H27" si="2">G21</f>
        <v>9.5644000000902452E-2</v>
      </c>
      <c r="I21" s="9"/>
      <c r="J21" s="9"/>
      <c r="K21" s="9"/>
      <c r="M21" s="9"/>
      <c r="O21" s="100">
        <f>D$11+D$12*F21+D$13*F21^2</f>
        <v>0.13038021660000002</v>
      </c>
      <c r="P21" s="14">
        <f t="shared" ref="P21:P84" si="3">C21-15018.5</f>
        <v>21439.936999999998</v>
      </c>
      <c r="Q21" s="9"/>
      <c r="R21" s="9">
        <f>(O21-H21)^2</f>
        <v>1.206604743619421E-3</v>
      </c>
      <c r="S21" s="24">
        <v>0.1</v>
      </c>
      <c r="T21" s="9">
        <f>S21*R21</f>
        <v>1.2066047436194211E-4</v>
      </c>
      <c r="U21" s="9">
        <f>SUM(H21,I21)</f>
        <v>9.5644000000902452E-2</v>
      </c>
      <c r="V21" s="2">
        <v>18000</v>
      </c>
      <c r="W21" s="100">
        <f t="shared" si="0"/>
        <v>-3.3399999999999992E-2</v>
      </c>
    </row>
    <row r="22" spans="1:23">
      <c r="A22" s="52" t="s">
        <v>133</v>
      </c>
      <c r="B22" s="52" t="s">
        <v>92</v>
      </c>
      <c r="C22" s="65">
        <v>37904.46</v>
      </c>
      <c r="D22" s="76" t="s">
        <v>126</v>
      </c>
      <c r="E22" s="28">
        <f t="shared" si="1"/>
        <v>-16236.805997297846</v>
      </c>
      <c r="F22" s="28">
        <f t="shared" ref="F22:F27" si="4">ROUND(2*E22,0)/2</f>
        <v>-16237</v>
      </c>
      <c r="G22" s="9">
        <f t="shared" ref="G22:G85" si="5">C22-(C$7+C$8*F22)</f>
        <v>7.3806000000331551E-2</v>
      </c>
      <c r="H22" s="2">
        <f t="shared" si="2"/>
        <v>7.3806000000331551E-2</v>
      </c>
      <c r="O22" s="100">
        <f t="shared" ref="O22:O85" si="6">D$11+D$12*F22+D$13*F22^2</f>
        <v>9.4494025349999983E-2</v>
      </c>
      <c r="P22" s="15">
        <f t="shared" si="3"/>
        <v>22885.96</v>
      </c>
      <c r="R22" s="2">
        <f t="shared" ref="R22:R85" si="7">(O22-H22)^2</f>
        <v>4.2799439286852364E-4</v>
      </c>
      <c r="S22" s="24">
        <v>0.1</v>
      </c>
      <c r="T22" s="9">
        <f t="shared" ref="T22:T85" si="8">S22*R22</f>
        <v>4.2799439286852365E-5</v>
      </c>
      <c r="U22" s="9">
        <f t="shared" ref="U22:U85" si="9">SUM(H22,I22)</f>
        <v>7.3806000000331551E-2</v>
      </c>
      <c r="V22" s="9">
        <v>20000</v>
      </c>
      <c r="W22" s="100">
        <f t="shared" si="0"/>
        <v>-0.03</v>
      </c>
    </row>
    <row r="23" spans="1:23">
      <c r="A23" s="52" t="s">
        <v>133</v>
      </c>
      <c r="B23" s="52" t="s">
        <v>92</v>
      </c>
      <c r="C23" s="65">
        <v>38255.591999999997</v>
      </c>
      <c r="D23" s="76" t="s">
        <v>126</v>
      </c>
      <c r="E23" s="28">
        <f t="shared" si="1"/>
        <v>-15313.838260110715</v>
      </c>
      <c r="F23" s="28">
        <f t="shared" si="4"/>
        <v>-15314</v>
      </c>
      <c r="G23" s="9">
        <f t="shared" si="5"/>
        <v>6.1531999999715481E-2</v>
      </c>
      <c r="H23" s="2">
        <f t="shared" si="2"/>
        <v>6.1531999999715481E-2</v>
      </c>
      <c r="O23" s="100">
        <f t="shared" si="6"/>
        <v>8.6433789399999988E-2</v>
      </c>
      <c r="P23" s="15">
        <f t="shared" si="3"/>
        <v>23237.091999999997</v>
      </c>
      <c r="R23" s="2">
        <f t="shared" si="7"/>
        <v>6.2009911533612188E-4</v>
      </c>
      <c r="S23" s="24">
        <v>0.1</v>
      </c>
      <c r="T23" s="9">
        <f t="shared" si="8"/>
        <v>6.2009911533612191E-5</v>
      </c>
      <c r="U23" s="9">
        <f t="shared" si="9"/>
        <v>6.1531999999715481E-2</v>
      </c>
      <c r="V23" s="2">
        <v>22000</v>
      </c>
      <c r="W23" s="100">
        <f t="shared" si="0"/>
        <v>-2.5399999999999992E-2</v>
      </c>
    </row>
    <row r="24" spans="1:23">
      <c r="A24" s="52" t="s">
        <v>133</v>
      </c>
      <c r="B24" s="52" t="s">
        <v>92</v>
      </c>
      <c r="C24" s="65">
        <v>39035.478000000003</v>
      </c>
      <c r="D24" s="76" t="s">
        <v>126</v>
      </c>
      <c r="E24" s="28">
        <f t="shared" si="1"/>
        <v>-13263.869539846162</v>
      </c>
      <c r="F24" s="28">
        <f t="shared" si="4"/>
        <v>-13264</v>
      </c>
      <c r="G24" s="9">
        <f t="shared" si="5"/>
        <v>4.9632000009296462E-2</v>
      </c>
      <c r="H24" s="2">
        <f t="shared" si="2"/>
        <v>4.9632000009296462E-2</v>
      </c>
      <c r="O24" s="100">
        <f t="shared" si="6"/>
        <v>6.9446054399999999E-2</v>
      </c>
      <c r="P24" s="15">
        <f t="shared" si="3"/>
        <v>24016.978000000003</v>
      </c>
      <c r="R24" s="2">
        <f t="shared" si="7"/>
        <v>3.9259675139775808E-4</v>
      </c>
      <c r="S24" s="24">
        <v>0.1</v>
      </c>
      <c r="T24" s="9">
        <f t="shared" si="8"/>
        <v>3.9259675139775809E-5</v>
      </c>
      <c r="U24" s="9">
        <f t="shared" si="9"/>
        <v>4.9632000009296462E-2</v>
      </c>
      <c r="V24" s="9">
        <v>24000</v>
      </c>
      <c r="W24" s="100">
        <f t="shared" si="0"/>
        <v>-1.9599999999999992E-2</v>
      </c>
    </row>
    <row r="25" spans="1:23">
      <c r="A25" s="52" t="s">
        <v>133</v>
      </c>
      <c r="B25" s="52" t="s">
        <v>92</v>
      </c>
      <c r="C25" s="65">
        <v>40419.493999999999</v>
      </c>
      <c r="D25" s="76" t="s">
        <v>126</v>
      </c>
      <c r="E25" s="28">
        <f t="shared" si="1"/>
        <v>-9625.9153922583937</v>
      </c>
      <c r="F25" s="28">
        <f t="shared" si="4"/>
        <v>-9626</v>
      </c>
      <c r="G25" s="9">
        <f t="shared" si="5"/>
        <v>3.2188000004680362E-2</v>
      </c>
      <c r="H25" s="2">
        <f t="shared" si="2"/>
        <v>3.2188000004680362E-2</v>
      </c>
      <c r="O25" s="100">
        <f t="shared" si="6"/>
        <v>4.2402981399999998E-2</v>
      </c>
      <c r="P25" s="15">
        <f t="shared" si="3"/>
        <v>25400.993999999999</v>
      </c>
      <c r="R25" s="2">
        <f t="shared" si="7"/>
        <v>1.0434584490672629E-4</v>
      </c>
      <c r="S25" s="24">
        <v>0.1</v>
      </c>
      <c r="T25" s="9">
        <f t="shared" si="8"/>
        <v>1.043458449067263E-5</v>
      </c>
      <c r="U25" s="9">
        <f t="shared" si="9"/>
        <v>3.2188000004680362E-2</v>
      </c>
      <c r="V25" s="2">
        <v>26000</v>
      </c>
      <c r="W25" s="100">
        <f t="shared" si="0"/>
        <v>-1.2599999999999986E-2</v>
      </c>
    </row>
    <row r="26" spans="1:23">
      <c r="A26" s="52" t="s">
        <v>133</v>
      </c>
      <c r="B26" s="52" t="s">
        <v>92</v>
      </c>
      <c r="C26" s="65">
        <v>40828.457999999999</v>
      </c>
      <c r="D26" s="76" t="s">
        <v>126</v>
      </c>
      <c r="E26" s="28">
        <f t="shared" si="1"/>
        <v>-8550.9333978204031</v>
      </c>
      <c r="F26" s="28">
        <f t="shared" si="4"/>
        <v>-8551</v>
      </c>
      <c r="G26" s="9">
        <f t="shared" si="5"/>
        <v>2.5337999999464955E-2</v>
      </c>
      <c r="H26" s="2">
        <f t="shared" si="2"/>
        <v>2.5337999999464955E-2</v>
      </c>
      <c r="O26" s="100">
        <f t="shared" si="6"/>
        <v>3.5171940149999997E-2</v>
      </c>
      <c r="P26" s="15">
        <f t="shared" si="3"/>
        <v>25809.957999999999</v>
      </c>
      <c r="R26" s="2">
        <f t="shared" si="7"/>
        <v>9.6706378884305161E-5</v>
      </c>
      <c r="S26" s="24">
        <v>0.1</v>
      </c>
      <c r="T26" s="9">
        <f t="shared" si="8"/>
        <v>9.6706378884305168E-6</v>
      </c>
      <c r="U26" s="9">
        <f t="shared" si="9"/>
        <v>2.5337999999464955E-2</v>
      </c>
      <c r="V26" s="9">
        <v>28000</v>
      </c>
      <c r="W26" s="100">
        <f t="shared" si="0"/>
        <v>-4.3999999999999873E-3</v>
      </c>
    </row>
    <row r="27" spans="1:23">
      <c r="A27" s="52" t="s">
        <v>133</v>
      </c>
      <c r="B27" s="52" t="s">
        <v>92</v>
      </c>
      <c r="C27" s="65">
        <v>42830.303999999996</v>
      </c>
      <c r="D27" s="76" t="s">
        <v>126</v>
      </c>
      <c r="E27" s="28">
        <f t="shared" si="1"/>
        <v>-3288.9826988891773</v>
      </c>
      <c r="F27" s="28">
        <f t="shared" si="4"/>
        <v>-3289</v>
      </c>
      <c r="G27" s="9">
        <f t="shared" si="5"/>
        <v>6.5820000017993152E-3</v>
      </c>
      <c r="H27" s="2">
        <f t="shared" si="2"/>
        <v>6.5820000017993152E-3</v>
      </c>
      <c r="O27" s="100">
        <f t="shared" si="6"/>
        <v>4.7786281499999986E-3</v>
      </c>
      <c r="P27" s="15">
        <f t="shared" si="3"/>
        <v>27811.803999999996</v>
      </c>
      <c r="R27" s="2">
        <f t="shared" si="7"/>
        <v>3.2521500358620962E-6</v>
      </c>
      <c r="S27" s="24">
        <v>0.1</v>
      </c>
      <c r="T27" s="9">
        <f t="shared" si="8"/>
        <v>3.2521500358620967E-7</v>
      </c>
      <c r="U27" s="9">
        <f t="shared" si="9"/>
        <v>6.5820000017993152E-3</v>
      </c>
      <c r="V27" s="2">
        <v>30000</v>
      </c>
      <c r="W27" s="100">
        <f t="shared" si="0"/>
        <v>5.0000000000000044E-3</v>
      </c>
    </row>
    <row r="28" spans="1:23">
      <c r="A28" s="2" t="s">
        <v>13</v>
      </c>
      <c r="B28" s="25"/>
      <c r="C28" s="40">
        <v>44065.549613000003</v>
      </c>
      <c r="D28" s="39" t="s">
        <v>127</v>
      </c>
      <c r="E28" s="2">
        <f t="shared" si="1"/>
        <v>-42.078832818999153</v>
      </c>
      <c r="F28" s="2">
        <v>-42</v>
      </c>
      <c r="O28" s="100">
        <f t="shared" si="6"/>
        <v>-9.8317354000000013E-3</v>
      </c>
      <c r="P28" s="15">
        <f t="shared" si="3"/>
        <v>29047.049613000003</v>
      </c>
      <c r="Q28" s="9">
        <f>C28-(C$7+C$8*F28)</f>
        <v>-2.9990999995789025E-2</v>
      </c>
      <c r="S28" s="24"/>
      <c r="T28" s="9">
        <f t="shared" si="8"/>
        <v>0</v>
      </c>
      <c r="U28" s="9">
        <f t="shared" si="9"/>
        <v>0</v>
      </c>
      <c r="V28" s="9">
        <v>32000</v>
      </c>
      <c r="W28" s="100">
        <f t="shared" si="0"/>
        <v>1.5599999999999975E-2</v>
      </c>
    </row>
    <row r="29" spans="1:23">
      <c r="A29" s="2" t="s">
        <v>13</v>
      </c>
      <c r="B29" s="25"/>
      <c r="C29" s="40">
        <v>44069.562413</v>
      </c>
      <c r="D29" s="39" t="s">
        <v>127</v>
      </c>
      <c r="E29" s="2">
        <f t="shared" si="1"/>
        <v>-31.530990595044692</v>
      </c>
      <c r="F29" s="2">
        <v>-31.5</v>
      </c>
      <c r="G29" s="9">
        <f t="shared" si="5"/>
        <v>-1.1789999996835832E-2</v>
      </c>
      <c r="I29" s="2">
        <f>G29</f>
        <v>-1.1789999996835832E-2</v>
      </c>
      <c r="O29" s="100">
        <f t="shared" si="6"/>
        <v>-9.8738511625000008E-3</v>
      </c>
      <c r="P29" s="15">
        <f t="shared" si="3"/>
        <v>29051.062413</v>
      </c>
      <c r="R29" s="2">
        <f t="shared" si="7"/>
        <v>9.7492936779202611E-5</v>
      </c>
      <c r="S29" s="24">
        <v>0.1</v>
      </c>
      <c r="T29" s="9">
        <f t="shared" si="8"/>
        <v>9.7492936779202621E-6</v>
      </c>
      <c r="U29" s="9">
        <f t="shared" si="9"/>
        <v>-1.1789999996835832E-2</v>
      </c>
    </row>
    <row r="30" spans="1:23">
      <c r="A30" s="2" t="s">
        <v>13</v>
      </c>
      <c r="B30" s="25"/>
      <c r="C30" s="40">
        <v>44070.512513000001</v>
      </c>
      <c r="D30" s="39" t="s">
        <v>127</v>
      </c>
      <c r="E30" s="2">
        <f t="shared" si="1"/>
        <v>-29.033606001492423</v>
      </c>
      <c r="F30" s="29">
        <v>-29</v>
      </c>
      <c r="G30" s="9">
        <f t="shared" si="5"/>
        <v>-1.2784999998984858E-2</v>
      </c>
      <c r="I30" s="2">
        <f>G30</f>
        <v>-1.2784999998984858E-2</v>
      </c>
      <c r="O30" s="100">
        <f t="shared" si="6"/>
        <v>-9.8838738500000006E-3</v>
      </c>
      <c r="P30" s="15">
        <f t="shared" si="3"/>
        <v>29052.012513000001</v>
      </c>
      <c r="R30" s="2">
        <f t="shared" si="7"/>
        <v>9.7690962282713834E-5</v>
      </c>
      <c r="S30" s="24">
        <v>0.1</v>
      </c>
      <c r="T30" s="9">
        <f t="shared" si="8"/>
        <v>9.7690962282713848E-6</v>
      </c>
      <c r="U30" s="9">
        <f t="shared" si="9"/>
        <v>-1.2784999998984858E-2</v>
      </c>
      <c r="V30" s="9"/>
    </row>
    <row r="31" spans="1:23">
      <c r="A31" s="2" t="s">
        <v>13</v>
      </c>
      <c r="B31" s="25"/>
      <c r="C31" s="40">
        <v>44070.685412999999</v>
      </c>
      <c r="D31" s="39" t="s">
        <v>127</v>
      </c>
      <c r="E31" s="2">
        <f t="shared" si="1"/>
        <v>-28.579129845068106</v>
      </c>
      <c r="F31" s="29">
        <v>-28.5</v>
      </c>
      <c r="O31" s="100">
        <f t="shared" si="6"/>
        <v>-9.8858781625000003E-3</v>
      </c>
      <c r="P31" s="15">
        <f t="shared" si="3"/>
        <v>29052.185412999999</v>
      </c>
      <c r="Q31" s="9">
        <f>C31-(C$7+C$8*F31)</f>
        <v>-3.0103999997663777E-2</v>
      </c>
      <c r="S31" s="24"/>
      <c r="T31" s="9">
        <f t="shared" si="8"/>
        <v>0</v>
      </c>
      <c r="U31" s="9">
        <f t="shared" si="9"/>
        <v>0</v>
      </c>
    </row>
    <row r="32" spans="1:23">
      <c r="A32" s="2" t="s">
        <v>13</v>
      </c>
      <c r="B32" s="25"/>
      <c r="C32" s="40">
        <v>44072.595912999997</v>
      </c>
      <c r="D32" s="39" t="s">
        <v>127</v>
      </c>
      <c r="E32" s="2">
        <f t="shared" si="1"/>
        <v>-23.55728660123301</v>
      </c>
      <c r="F32" s="29">
        <v>-23.5</v>
      </c>
      <c r="G32" s="9">
        <f t="shared" si="5"/>
        <v>-2.1794000000227243E-2</v>
      </c>
      <c r="I32" s="2">
        <f>G32</f>
        <v>-2.1794000000227243E-2</v>
      </c>
      <c r="O32" s="100">
        <f t="shared" si="6"/>
        <v>-9.9059171624999998E-3</v>
      </c>
      <c r="P32" s="15">
        <f t="shared" si="3"/>
        <v>29054.095912999997</v>
      </c>
      <c r="R32" s="2">
        <f t="shared" si="7"/>
        <v>9.8127194830312044E-5</v>
      </c>
      <c r="S32" s="24">
        <v>0.1</v>
      </c>
      <c r="T32" s="9">
        <f t="shared" si="8"/>
        <v>9.8127194830312044E-6</v>
      </c>
      <c r="U32" s="9">
        <f t="shared" si="9"/>
        <v>-2.1794000000227243E-2</v>
      </c>
    </row>
    <row r="33" spans="1:21">
      <c r="A33" s="2" t="s">
        <v>13</v>
      </c>
      <c r="B33" s="25"/>
      <c r="C33" s="40">
        <v>44073.550213000002</v>
      </c>
      <c r="D33" s="39" t="s">
        <v>127</v>
      </c>
      <c r="E33" s="2">
        <f t="shared" si="1"/>
        <v>-21.048862101038818</v>
      </c>
      <c r="F33" s="29">
        <v>-21</v>
      </c>
      <c r="O33" s="100">
        <f t="shared" si="6"/>
        <v>-9.9159338499999992E-3</v>
      </c>
      <c r="P33" s="15">
        <f t="shared" si="3"/>
        <v>29055.050213000002</v>
      </c>
      <c r="Q33" s="9">
        <f>C33-(C$7+C$8*F33)</f>
        <v>-1.8588999992061872E-2</v>
      </c>
      <c r="S33" s="24"/>
      <c r="T33" s="9">
        <f t="shared" si="8"/>
        <v>0</v>
      </c>
      <c r="U33" s="9">
        <f t="shared" si="9"/>
        <v>0</v>
      </c>
    </row>
    <row r="34" spans="1:21">
      <c r="A34" s="2" t="s">
        <v>13</v>
      </c>
      <c r="B34" s="25"/>
      <c r="C34" s="40">
        <v>44076.608012999997</v>
      </c>
      <c r="D34" s="39" t="s">
        <v>127</v>
      </c>
      <c r="E34" s="2">
        <f t="shared" si="1"/>
        <v>-13.011284361709306</v>
      </c>
      <c r="F34" s="29">
        <v>-13</v>
      </c>
      <c r="G34" s="9">
        <f t="shared" si="5"/>
        <v>-4.2929999981424771E-3</v>
      </c>
      <c r="I34" s="2">
        <f>G34</f>
        <v>-4.2929999981424771E-3</v>
      </c>
      <c r="O34" s="100">
        <f t="shared" si="6"/>
        <v>-9.9479746500000001E-3</v>
      </c>
      <c r="P34" s="15">
        <f t="shared" si="3"/>
        <v>29058.108012999997</v>
      </c>
      <c r="R34" s="2">
        <f t="shared" si="7"/>
        <v>9.8962199637042621E-5</v>
      </c>
      <c r="S34" s="24">
        <v>0.1</v>
      </c>
      <c r="T34" s="9">
        <f t="shared" si="8"/>
        <v>9.8962199637042621E-6</v>
      </c>
      <c r="U34" s="9">
        <f t="shared" si="9"/>
        <v>-4.2929999981424771E-3</v>
      </c>
    </row>
    <row r="35" spans="1:21">
      <c r="A35" s="2" t="s">
        <v>13</v>
      </c>
      <c r="B35" s="25"/>
      <c r="C35" s="40">
        <v>44077.559513</v>
      </c>
      <c r="D35" s="39" t="s">
        <v>127</v>
      </c>
      <c r="E35" s="2">
        <f t="shared" si="1"/>
        <v>-10.510219799276394</v>
      </c>
      <c r="F35" s="29">
        <v>-10.5</v>
      </c>
      <c r="G35" s="9">
        <f t="shared" si="5"/>
        <v>-3.8879999992786907E-3</v>
      </c>
      <c r="I35" s="2">
        <f>G35</f>
        <v>-3.8879999992786907E-3</v>
      </c>
      <c r="O35" s="100">
        <f t="shared" si="6"/>
        <v>-9.9579834625000002E-3</v>
      </c>
      <c r="P35" s="15">
        <f t="shared" si="3"/>
        <v>29059.059513</v>
      </c>
      <c r="R35" s="2">
        <f t="shared" si="7"/>
        <v>9.9161434639423487E-5</v>
      </c>
      <c r="S35" s="24">
        <v>0.1</v>
      </c>
      <c r="T35" s="9">
        <f t="shared" si="8"/>
        <v>9.91614346394235E-6</v>
      </c>
      <c r="U35" s="9">
        <f t="shared" si="9"/>
        <v>-3.8879999992786907E-3</v>
      </c>
    </row>
    <row r="36" spans="1:21">
      <c r="A36" s="2" t="s">
        <v>13</v>
      </c>
      <c r="B36" s="25"/>
      <c r="C36" s="40">
        <v>44078.510912999998</v>
      </c>
      <c r="D36" s="39" t="s">
        <v>127</v>
      </c>
      <c r="E36" s="2">
        <f t="shared" si="1"/>
        <v>-8.0094180917758209</v>
      </c>
      <c r="F36" s="29">
        <v>-8</v>
      </c>
      <c r="G36" s="9">
        <f t="shared" si="5"/>
        <v>-3.5829999978886917E-3</v>
      </c>
      <c r="I36" s="2">
        <f>G36</f>
        <v>-3.5829999978886917E-3</v>
      </c>
      <c r="O36" s="100">
        <f t="shared" si="6"/>
        <v>-9.9679903999999996E-3</v>
      </c>
      <c r="P36" s="15">
        <f t="shared" si="3"/>
        <v>29060.010912999998</v>
      </c>
      <c r="R36" s="2">
        <f t="shared" si="7"/>
        <v>9.9360832614492147E-5</v>
      </c>
      <c r="S36" s="24">
        <v>0.1</v>
      </c>
      <c r="T36" s="9">
        <f t="shared" si="8"/>
        <v>9.9360832614492161E-6</v>
      </c>
      <c r="U36" s="9">
        <f t="shared" si="9"/>
        <v>-3.5829999978886917E-3</v>
      </c>
    </row>
    <row r="37" spans="1:21">
      <c r="A37" s="52" t="s">
        <v>134</v>
      </c>
      <c r="B37" s="52" t="s">
        <v>92</v>
      </c>
      <c r="C37" s="65">
        <v>44081.556100000002</v>
      </c>
      <c r="D37" s="65" t="s">
        <v>149</v>
      </c>
      <c r="E37" s="28">
        <f t="shared" si="1"/>
        <v>-4.9942434658412369E-3</v>
      </c>
      <c r="F37" s="28">
        <f>ROUND(2*E37,0)/2</f>
        <v>0</v>
      </c>
      <c r="G37" s="9">
        <f t="shared" si="5"/>
        <v>-1.8999999956577085E-3</v>
      </c>
      <c r="J37" s="2">
        <f>G37</f>
        <v>-1.8999999956577085E-3</v>
      </c>
      <c r="O37" s="100">
        <f t="shared" si="6"/>
        <v>-0.01</v>
      </c>
      <c r="P37" s="15">
        <f t="shared" si="3"/>
        <v>29063.056100000002</v>
      </c>
      <c r="R37" s="2">
        <f t="shared" si="7"/>
        <v>1E-4</v>
      </c>
      <c r="S37" s="24">
        <v>1</v>
      </c>
      <c r="T37" s="9">
        <f t="shared" si="8"/>
        <v>1E-4</v>
      </c>
      <c r="U37" s="9">
        <f t="shared" si="9"/>
        <v>0</v>
      </c>
    </row>
    <row r="38" spans="1:21">
      <c r="A38" s="52" t="s">
        <v>134</v>
      </c>
      <c r="B38" s="52" t="s">
        <v>92</v>
      </c>
      <c r="C38" s="65">
        <v>44081.556499999999</v>
      </c>
      <c r="D38" s="65" t="s">
        <v>149</v>
      </c>
      <c r="E38" s="28">
        <f t="shared" si="1"/>
        <v>-3.9428237938549798E-3</v>
      </c>
      <c r="F38" s="28">
        <f>ROUND(2*E38,0)/2</f>
        <v>0</v>
      </c>
      <c r="G38" s="9">
        <f t="shared" si="5"/>
        <v>-1.4999999984866008E-3</v>
      </c>
      <c r="J38" s="2">
        <f>G38</f>
        <v>-1.4999999984866008E-3</v>
      </c>
      <c r="O38" s="100">
        <f t="shared" si="6"/>
        <v>-0.01</v>
      </c>
      <c r="P38" s="15">
        <f t="shared" si="3"/>
        <v>29063.056499999999</v>
      </c>
      <c r="R38" s="2">
        <f t="shared" si="7"/>
        <v>1E-4</v>
      </c>
      <c r="S38" s="24">
        <v>1</v>
      </c>
      <c r="T38" s="9">
        <f t="shared" si="8"/>
        <v>1E-4</v>
      </c>
      <c r="U38" s="9">
        <f t="shared" si="9"/>
        <v>0</v>
      </c>
    </row>
    <row r="39" spans="1:21">
      <c r="A39" s="52" t="s">
        <v>135</v>
      </c>
      <c r="B39" s="52" t="s">
        <v>92</v>
      </c>
      <c r="C39" s="65">
        <v>44081.557000000001</v>
      </c>
      <c r="D39" s="65" t="s">
        <v>127</v>
      </c>
      <c r="E39" s="28">
        <f t="shared" si="1"/>
        <v>-2.628549189528249E-3</v>
      </c>
      <c r="F39" s="28">
        <f>ROUND(2*E39,0)/2</f>
        <v>0</v>
      </c>
      <c r="G39" s="9">
        <f t="shared" si="5"/>
        <v>-9.9999999656574801E-4</v>
      </c>
      <c r="I39" s="2">
        <f>G39</f>
        <v>-9.9999999656574801E-4</v>
      </c>
      <c r="O39" s="100">
        <f t="shared" si="6"/>
        <v>-0.01</v>
      </c>
      <c r="P39" s="15">
        <f t="shared" si="3"/>
        <v>29063.057000000001</v>
      </c>
      <c r="R39" s="2">
        <f t="shared" si="7"/>
        <v>1E-4</v>
      </c>
      <c r="S39" s="24">
        <v>0.1</v>
      </c>
      <c r="T39" s="9">
        <f t="shared" si="8"/>
        <v>1.0000000000000001E-5</v>
      </c>
      <c r="U39" s="9">
        <f t="shared" si="9"/>
        <v>-9.9999999656574801E-4</v>
      </c>
    </row>
    <row r="40" spans="1:21">
      <c r="A40" s="2" t="s">
        <v>11</v>
      </c>
      <c r="B40" s="25"/>
      <c r="C40" s="40">
        <v>44081.557999999997</v>
      </c>
      <c r="D40" s="40" t="s">
        <v>127</v>
      </c>
      <c r="E40" s="2">
        <f t="shared" si="1"/>
        <v>0</v>
      </c>
      <c r="F40" s="29">
        <v>0</v>
      </c>
      <c r="G40" s="9">
        <f t="shared" si="5"/>
        <v>0</v>
      </c>
      <c r="I40" s="2">
        <f>G40</f>
        <v>0</v>
      </c>
      <c r="O40" s="100">
        <f t="shared" si="6"/>
        <v>-0.01</v>
      </c>
      <c r="P40" s="15">
        <f t="shared" si="3"/>
        <v>29063.057999999997</v>
      </c>
      <c r="R40" s="2">
        <f t="shared" si="7"/>
        <v>1E-4</v>
      </c>
      <c r="S40" s="24">
        <v>1</v>
      </c>
      <c r="T40" s="9">
        <f t="shared" si="8"/>
        <v>1E-4</v>
      </c>
      <c r="U40" s="9">
        <f t="shared" si="9"/>
        <v>0</v>
      </c>
    </row>
    <row r="41" spans="1:21">
      <c r="A41" s="2" t="s">
        <v>13</v>
      </c>
      <c r="B41" s="25"/>
      <c r="C41" s="40">
        <v>44081.560513000004</v>
      </c>
      <c r="D41" s="40" t="s">
        <v>127</v>
      </c>
      <c r="E41" s="2">
        <f t="shared" si="1"/>
        <v>6.6055441536578136E-3</v>
      </c>
      <c r="F41" s="29">
        <v>0</v>
      </c>
      <c r="G41" s="9">
        <f t="shared" si="5"/>
        <v>2.5130000067292713E-3</v>
      </c>
      <c r="I41" s="2">
        <f>G41</f>
        <v>2.5130000067292713E-3</v>
      </c>
      <c r="O41" s="100">
        <f t="shared" si="6"/>
        <v>-0.01</v>
      </c>
      <c r="P41" s="15">
        <f t="shared" si="3"/>
        <v>29063.060513000004</v>
      </c>
      <c r="R41" s="2">
        <f t="shared" si="7"/>
        <v>1E-4</v>
      </c>
      <c r="S41" s="24">
        <v>0.1</v>
      </c>
      <c r="T41" s="9">
        <f t="shared" si="8"/>
        <v>1.0000000000000001E-5</v>
      </c>
      <c r="U41" s="9">
        <f t="shared" si="9"/>
        <v>2.5130000067292713E-3</v>
      </c>
    </row>
    <row r="42" spans="1:21">
      <c r="A42" s="2" t="s">
        <v>13</v>
      </c>
      <c r="B42" s="25"/>
      <c r="C42" s="40">
        <v>44082.505513000004</v>
      </c>
      <c r="D42" s="40" t="s">
        <v>127</v>
      </c>
      <c r="E42" s="2">
        <f t="shared" si="1"/>
        <v>2.490584536787698</v>
      </c>
      <c r="F42" s="29">
        <v>2.5</v>
      </c>
      <c r="G42" s="9">
        <f t="shared" si="5"/>
        <v>-3.5819999902741984E-3</v>
      </c>
      <c r="I42" s="2">
        <f>G42</f>
        <v>-3.5819999902741984E-3</v>
      </c>
      <c r="O42" s="100">
        <f t="shared" si="6"/>
        <v>-1.00099990625E-2</v>
      </c>
      <c r="P42" s="15">
        <f t="shared" si="3"/>
        <v>29064.005513000004</v>
      </c>
      <c r="R42" s="2">
        <f t="shared" si="7"/>
        <v>1.0020008123125089E-4</v>
      </c>
      <c r="S42" s="24">
        <v>0.1</v>
      </c>
      <c r="T42" s="9">
        <f t="shared" si="8"/>
        <v>1.002000812312509E-5</v>
      </c>
      <c r="U42" s="9">
        <f t="shared" si="9"/>
        <v>-3.5819999902741984E-3</v>
      </c>
    </row>
    <row r="43" spans="1:21">
      <c r="A43" s="52" t="s">
        <v>134</v>
      </c>
      <c r="B43" s="52" t="s">
        <v>95</v>
      </c>
      <c r="C43" s="65">
        <v>44087.458899999998</v>
      </c>
      <c r="D43" s="65" t="s">
        <v>149</v>
      </c>
      <c r="E43" s="28">
        <f t="shared" si="1"/>
        <v>15.510805965756699</v>
      </c>
      <c r="F43" s="28">
        <f>ROUND(2*E43,0)/2</f>
        <v>15.5</v>
      </c>
      <c r="G43" s="9">
        <f t="shared" si="5"/>
        <v>4.1110000020125881E-3</v>
      </c>
      <c r="J43" s="2">
        <f>G43</f>
        <v>4.1110000020125881E-3</v>
      </c>
      <c r="O43" s="100">
        <f t="shared" si="6"/>
        <v>-1.00619639625E-2</v>
      </c>
      <c r="P43" s="15">
        <f t="shared" si="3"/>
        <v>29068.958899999998</v>
      </c>
      <c r="R43" s="2">
        <f t="shared" si="7"/>
        <v>1.0124311878264871E-4</v>
      </c>
      <c r="S43" s="24">
        <v>1</v>
      </c>
      <c r="T43" s="9">
        <f t="shared" si="8"/>
        <v>1.0124311878264871E-4</v>
      </c>
      <c r="U43" s="9">
        <f t="shared" si="9"/>
        <v>0</v>
      </c>
    </row>
    <row r="44" spans="1:21">
      <c r="A44" s="52" t="s">
        <v>134</v>
      </c>
      <c r="B44" s="52" t="s">
        <v>95</v>
      </c>
      <c r="C44" s="65">
        <v>44087.460899999998</v>
      </c>
      <c r="D44" s="65" t="s">
        <v>149</v>
      </c>
      <c r="E44" s="28">
        <f t="shared" si="1"/>
        <v>15.516063064154881</v>
      </c>
      <c r="F44" s="28">
        <f>ROUND(2*E44,0)/2</f>
        <v>15.5</v>
      </c>
      <c r="G44" s="9">
        <f t="shared" si="5"/>
        <v>6.1110000024200417E-3</v>
      </c>
      <c r="J44" s="2">
        <f>G44</f>
        <v>6.1110000024200417E-3</v>
      </c>
      <c r="O44" s="100">
        <f t="shared" si="6"/>
        <v>-1.00619639625E-2</v>
      </c>
      <c r="P44" s="15">
        <f t="shared" si="3"/>
        <v>29068.960899999998</v>
      </c>
      <c r="R44" s="2">
        <f t="shared" si="7"/>
        <v>1.0124311878264871E-4</v>
      </c>
      <c r="S44" s="24">
        <v>1</v>
      </c>
      <c r="T44" s="9">
        <f t="shared" si="8"/>
        <v>1.0124311878264871E-4</v>
      </c>
      <c r="U44" s="9">
        <f t="shared" si="9"/>
        <v>0</v>
      </c>
    </row>
    <row r="45" spans="1:21">
      <c r="A45" s="52" t="s">
        <v>135</v>
      </c>
      <c r="B45" s="52" t="s">
        <v>95</v>
      </c>
      <c r="C45" s="77">
        <v>44087.461000000003</v>
      </c>
      <c r="D45" s="65" t="s">
        <v>127</v>
      </c>
      <c r="E45" s="28">
        <f t="shared" si="1"/>
        <v>15.516325919087221</v>
      </c>
      <c r="F45" s="28">
        <f>ROUND(2*E45,0)/2</f>
        <v>15.5</v>
      </c>
      <c r="G45" s="9">
        <f t="shared" si="5"/>
        <v>6.2110000071697868E-3</v>
      </c>
      <c r="I45" s="2">
        <f>G45</f>
        <v>6.2110000071697868E-3</v>
      </c>
      <c r="O45" s="100">
        <f t="shared" si="6"/>
        <v>-1.00619639625E-2</v>
      </c>
      <c r="P45" s="15">
        <f t="shared" si="3"/>
        <v>29068.961000000003</v>
      </c>
      <c r="R45" s="2">
        <f t="shared" si="7"/>
        <v>1.0124311878264871E-4</v>
      </c>
      <c r="S45" s="24">
        <v>0.1</v>
      </c>
      <c r="T45" s="9">
        <f t="shared" si="8"/>
        <v>1.0124311878264872E-5</v>
      </c>
      <c r="U45" s="9">
        <f t="shared" si="9"/>
        <v>6.2110000071697868E-3</v>
      </c>
    </row>
    <row r="46" spans="1:21">
      <c r="A46" s="2" t="s">
        <v>13</v>
      </c>
      <c r="B46" s="25"/>
      <c r="C46" s="40">
        <v>44087.462913000003</v>
      </c>
      <c r="D46" s="40" t="s">
        <v>127</v>
      </c>
      <c r="E46" s="2">
        <f t="shared" si="1"/>
        <v>15.521354333704211</v>
      </c>
      <c r="F46" s="29">
        <v>15.5</v>
      </c>
      <c r="G46" s="9">
        <f t="shared" si="5"/>
        <v>8.1240000072284602E-3</v>
      </c>
      <c r="I46" s="2">
        <f>G46</f>
        <v>8.1240000072284602E-3</v>
      </c>
      <c r="O46" s="100">
        <f t="shared" si="6"/>
        <v>-1.00619639625E-2</v>
      </c>
      <c r="P46" s="15">
        <f t="shared" si="3"/>
        <v>29068.962913000003</v>
      </c>
      <c r="R46" s="2">
        <f t="shared" si="7"/>
        <v>1.0124311878264871E-4</v>
      </c>
      <c r="S46" s="24">
        <v>0.1</v>
      </c>
      <c r="T46" s="9">
        <f t="shared" si="8"/>
        <v>1.0124311878264872E-5</v>
      </c>
      <c r="U46" s="9">
        <f t="shared" si="9"/>
        <v>8.1240000072284602E-3</v>
      </c>
    </row>
    <row r="47" spans="1:21">
      <c r="A47" s="2" t="s">
        <v>13</v>
      </c>
      <c r="B47" s="25"/>
      <c r="C47" s="40">
        <v>44118.488913000001</v>
      </c>
      <c r="D47" s="40" t="s">
        <v>127</v>
      </c>
      <c r="E47" s="2">
        <f t="shared" si="1"/>
        <v>97.074721768077282</v>
      </c>
      <c r="F47" s="29">
        <v>97</v>
      </c>
      <c r="O47" s="100">
        <f t="shared" si="6"/>
        <v>-1.038658865E-2</v>
      </c>
      <c r="P47" s="15">
        <f t="shared" si="3"/>
        <v>29099.988913000001</v>
      </c>
      <c r="Q47" s="9">
        <f>C47-(C$7+C$8*F47)</f>
        <v>2.8427000004739966E-2</v>
      </c>
      <c r="S47" s="24"/>
      <c r="T47" s="9">
        <f t="shared" si="8"/>
        <v>0</v>
      </c>
      <c r="U47" s="9">
        <f t="shared" si="9"/>
        <v>0</v>
      </c>
    </row>
    <row r="48" spans="1:21">
      <c r="A48" s="2" t="s">
        <v>13</v>
      </c>
      <c r="B48" s="25"/>
      <c r="C48" s="40">
        <v>44133.541513000004</v>
      </c>
      <c r="D48" s="40" t="s">
        <v>127</v>
      </c>
      <c r="E48" s="2">
        <f t="shared" si="1"/>
        <v>136.64122143425865</v>
      </c>
      <c r="F48" s="29">
        <v>136.5</v>
      </c>
      <c r="O48" s="100">
        <f t="shared" si="6"/>
        <v>-1.05432051625E-2</v>
      </c>
      <c r="P48" s="15">
        <f t="shared" si="3"/>
        <v>29115.041513000004</v>
      </c>
      <c r="Q48" s="9">
        <f>C48-(C$7+C$8*F48)</f>
        <v>5.3726000005553942E-2</v>
      </c>
      <c r="S48" s="24"/>
      <c r="T48" s="9">
        <f t="shared" si="8"/>
        <v>0</v>
      </c>
      <c r="U48" s="9">
        <f t="shared" si="9"/>
        <v>0</v>
      </c>
    </row>
    <row r="49" spans="1:36">
      <c r="A49" s="2" t="s">
        <v>57</v>
      </c>
      <c r="B49" s="25"/>
      <c r="C49" s="40">
        <v>44135.334000000003</v>
      </c>
      <c r="D49" s="40"/>
      <c r="E49" s="2">
        <f t="shared" si="1"/>
        <v>141.35286170152639</v>
      </c>
      <c r="F49" s="28">
        <f>ROUND(2*E49,0)/2</f>
        <v>141.5</v>
      </c>
      <c r="O49" s="100">
        <f t="shared" si="6"/>
        <v>-1.0562996662500001E-2</v>
      </c>
      <c r="P49" s="15">
        <f t="shared" si="3"/>
        <v>29116.834000000003</v>
      </c>
      <c r="Q49" s="9">
        <f>C49-(C$7+C$8*F49)</f>
        <v>-5.5976999996346422E-2</v>
      </c>
      <c r="S49" s="24"/>
      <c r="T49" s="9">
        <f t="shared" si="8"/>
        <v>0</v>
      </c>
      <c r="U49" s="9">
        <f t="shared" si="9"/>
        <v>0</v>
      </c>
      <c r="AD49" s="2">
        <v>6</v>
      </c>
      <c r="AF49" s="2" t="s">
        <v>56</v>
      </c>
      <c r="AJ49" s="2" t="s">
        <v>58</v>
      </c>
    </row>
    <row r="50" spans="1:36">
      <c r="A50" s="52" t="s">
        <v>133</v>
      </c>
      <c r="B50" s="52" t="s">
        <v>92</v>
      </c>
      <c r="C50" s="65">
        <v>44142.421999999999</v>
      </c>
      <c r="D50" s="65" t="s">
        <v>126</v>
      </c>
      <c r="E50" s="28">
        <f t="shared" si="1"/>
        <v>159.98401842087645</v>
      </c>
      <c r="F50" s="28">
        <f>ROUND(2*E50,0)/2</f>
        <v>160</v>
      </c>
      <c r="G50" s="9">
        <f t="shared" si="5"/>
        <v>-6.0799999992013909E-3</v>
      </c>
      <c r="H50" s="2">
        <f>G50</f>
        <v>-6.0799999992013909E-3</v>
      </c>
      <c r="O50" s="100">
        <f t="shared" si="6"/>
        <v>-1.063616E-2</v>
      </c>
      <c r="P50" s="15">
        <f t="shared" si="3"/>
        <v>29123.921999999999</v>
      </c>
      <c r="R50" s="2">
        <f t="shared" si="7"/>
        <v>2.0758593952877184E-5</v>
      </c>
      <c r="S50" s="24">
        <v>0.1</v>
      </c>
      <c r="T50" s="9">
        <f t="shared" si="8"/>
        <v>2.0758593952877185E-6</v>
      </c>
      <c r="U50" s="9">
        <f t="shared" si="9"/>
        <v>-6.0799999992013909E-3</v>
      </c>
    </row>
    <row r="51" spans="1:36">
      <c r="A51" s="2" t="s">
        <v>13</v>
      </c>
      <c r="B51" s="25"/>
      <c r="C51" s="40">
        <v>44143.442412999997</v>
      </c>
      <c r="D51" s="40" t="s">
        <v>127</v>
      </c>
      <c r="E51" s="2">
        <f t="shared" si="1"/>
        <v>162.66622419421762</v>
      </c>
      <c r="F51" s="29">
        <v>162.5</v>
      </c>
      <c r="O51" s="100">
        <f t="shared" si="6"/>
        <v>-1.0646039062499999E-2</v>
      </c>
      <c r="P51" s="15">
        <f t="shared" si="3"/>
        <v>29124.942412999997</v>
      </c>
      <c r="Q51" s="9">
        <f>C51-(C$7+C$8*F51)</f>
        <v>6.3238000002456829E-2</v>
      </c>
      <c r="S51" s="24"/>
      <c r="T51" s="9">
        <f t="shared" si="8"/>
        <v>0</v>
      </c>
      <c r="U51" s="9">
        <f t="shared" si="9"/>
        <v>0</v>
      </c>
    </row>
    <row r="52" spans="1:36">
      <c r="A52" s="2" t="s">
        <v>57</v>
      </c>
      <c r="B52" s="25" t="s">
        <v>95</v>
      </c>
      <c r="C52" s="40">
        <v>44143.487000000001</v>
      </c>
      <c r="D52" s="40"/>
      <c r="E52" s="2">
        <f t="shared" si="1"/>
        <v>162.78342331734402</v>
      </c>
      <c r="F52" s="28">
        <f t="shared" ref="F52:F83" si="10">ROUND(2*E52,0)/2</f>
        <v>163</v>
      </c>
      <c r="O52" s="100">
        <f t="shared" si="6"/>
        <v>-1.0648014650000001E-2</v>
      </c>
      <c r="P52" s="15">
        <f t="shared" si="3"/>
        <v>29124.987000000001</v>
      </c>
      <c r="Q52" s="9">
        <f>C52-(C$7+C$8*F52)</f>
        <v>-8.2393999997293577E-2</v>
      </c>
      <c r="S52" s="24"/>
      <c r="T52" s="9">
        <f t="shared" si="8"/>
        <v>0</v>
      </c>
      <c r="U52" s="9">
        <f t="shared" si="9"/>
        <v>0</v>
      </c>
      <c r="AD52" s="2">
        <v>7</v>
      </c>
      <c r="AF52" s="2" t="s">
        <v>56</v>
      </c>
      <c r="AJ52" s="2" t="s">
        <v>58</v>
      </c>
    </row>
    <row r="53" spans="1:36">
      <c r="A53" s="2" t="s">
        <v>59</v>
      </c>
      <c r="B53" s="25" t="s">
        <v>95</v>
      </c>
      <c r="C53" s="40">
        <v>44396.514000000003</v>
      </c>
      <c r="D53" s="40"/>
      <c r="E53" s="2">
        <f t="shared" si="1"/>
        <v>827.87734138021335</v>
      </c>
      <c r="F53" s="28">
        <f t="shared" si="10"/>
        <v>828</v>
      </c>
      <c r="O53" s="100">
        <f t="shared" si="6"/>
        <v>-1.32091624E-2</v>
      </c>
      <c r="P53" s="15">
        <f t="shared" si="3"/>
        <v>29378.014000000003</v>
      </c>
      <c r="Q53" s="9">
        <f>C53-(C$7+C$8*F53)</f>
        <v>-4.6663999994052574E-2</v>
      </c>
      <c r="S53" s="24"/>
      <c r="T53" s="9">
        <f t="shared" si="8"/>
        <v>0</v>
      </c>
      <c r="U53" s="9">
        <f t="shared" si="9"/>
        <v>0</v>
      </c>
      <c r="AD53" s="2">
        <v>5</v>
      </c>
      <c r="AF53" s="21" t="s">
        <v>56</v>
      </c>
      <c r="AJ53" s="2" t="s">
        <v>58</v>
      </c>
    </row>
    <row r="54" spans="1:36">
      <c r="A54" s="52" t="s">
        <v>135</v>
      </c>
      <c r="B54" s="52" t="s">
        <v>95</v>
      </c>
      <c r="C54" s="65">
        <v>44812.571000000004</v>
      </c>
      <c r="D54" s="65" t="s">
        <v>127</v>
      </c>
      <c r="E54" s="28">
        <f t="shared" si="1"/>
        <v>1921.5036352835582</v>
      </c>
      <c r="F54" s="28">
        <f t="shared" si="10"/>
        <v>1921.5</v>
      </c>
      <c r="G54" s="9">
        <f t="shared" si="5"/>
        <v>1.3830000098096207E-3</v>
      </c>
      <c r="I54" s="2">
        <f t="shared" ref="I54:I86" si="11">G54</f>
        <v>1.3830000098096207E-3</v>
      </c>
      <c r="O54" s="100">
        <f t="shared" si="6"/>
        <v>-1.7132175662499999E-2</v>
      </c>
      <c r="P54" s="15">
        <f t="shared" si="3"/>
        <v>29794.071000000004</v>
      </c>
      <c r="R54" s="2">
        <f t="shared" si="7"/>
        <v>2.9351144293075727E-4</v>
      </c>
      <c r="S54" s="24">
        <v>0.1</v>
      </c>
      <c r="T54" s="9">
        <f t="shared" si="8"/>
        <v>2.9351144293075729E-5</v>
      </c>
      <c r="U54" s="9">
        <f t="shared" si="9"/>
        <v>1.3830000098096207E-3</v>
      </c>
    </row>
    <row r="55" spans="1:36">
      <c r="A55" s="52" t="s">
        <v>135</v>
      </c>
      <c r="B55" s="52" t="s">
        <v>95</v>
      </c>
      <c r="C55" s="65">
        <v>44812.578000000001</v>
      </c>
      <c r="D55" s="65" t="s">
        <v>127</v>
      </c>
      <c r="E55" s="28">
        <f t="shared" si="1"/>
        <v>1921.5220351279422</v>
      </c>
      <c r="F55" s="28">
        <f t="shared" si="10"/>
        <v>1921.5</v>
      </c>
      <c r="G55" s="9">
        <f t="shared" si="5"/>
        <v>8.3830000075977296E-3</v>
      </c>
      <c r="I55" s="2">
        <f t="shared" si="11"/>
        <v>8.3830000075977296E-3</v>
      </c>
      <c r="O55" s="100">
        <f t="shared" si="6"/>
        <v>-1.7132175662499999E-2</v>
      </c>
      <c r="P55" s="15">
        <f t="shared" si="3"/>
        <v>29794.078000000001</v>
      </c>
      <c r="R55" s="2">
        <f t="shared" si="7"/>
        <v>2.9351144293075727E-4</v>
      </c>
      <c r="S55" s="24">
        <v>0.1</v>
      </c>
      <c r="T55" s="9">
        <f t="shared" si="8"/>
        <v>2.9351144293075729E-5</v>
      </c>
      <c r="U55" s="9">
        <f t="shared" si="9"/>
        <v>8.3830000075977296E-3</v>
      </c>
    </row>
    <row r="56" spans="1:36">
      <c r="A56" s="52" t="s">
        <v>135</v>
      </c>
      <c r="B56" s="52" t="s">
        <v>95</v>
      </c>
      <c r="C56" s="65">
        <v>44812.578999999998</v>
      </c>
      <c r="D56" s="65" t="s">
        <v>127</v>
      </c>
      <c r="E56" s="28">
        <f t="shared" si="1"/>
        <v>1921.5246636771317</v>
      </c>
      <c r="F56" s="28">
        <f t="shared" si="10"/>
        <v>1921.5</v>
      </c>
      <c r="G56" s="9">
        <f t="shared" si="5"/>
        <v>9.3830000041634776E-3</v>
      </c>
      <c r="I56" s="2">
        <f t="shared" si="11"/>
        <v>9.3830000041634776E-3</v>
      </c>
      <c r="O56" s="100">
        <f t="shared" si="6"/>
        <v>-1.7132175662499999E-2</v>
      </c>
      <c r="P56" s="15">
        <f t="shared" si="3"/>
        <v>29794.078999999998</v>
      </c>
      <c r="R56" s="2">
        <f t="shared" si="7"/>
        <v>2.9351144293075727E-4</v>
      </c>
      <c r="S56" s="24">
        <v>0.1</v>
      </c>
      <c r="T56" s="9">
        <f t="shared" si="8"/>
        <v>2.9351144293075729E-5</v>
      </c>
      <c r="U56" s="9">
        <f t="shared" si="9"/>
        <v>9.3830000041634776E-3</v>
      </c>
    </row>
    <row r="57" spans="1:36">
      <c r="A57" s="52" t="s">
        <v>135</v>
      </c>
      <c r="B57" s="52" t="s">
        <v>92</v>
      </c>
      <c r="C57" s="65">
        <v>44813.51</v>
      </c>
      <c r="D57" s="65" t="s">
        <v>127</v>
      </c>
      <c r="E57" s="28">
        <f t="shared" si="1"/>
        <v>1923.9718429809977</v>
      </c>
      <c r="F57" s="28">
        <f t="shared" si="10"/>
        <v>1924</v>
      </c>
      <c r="G57" s="9">
        <f t="shared" si="5"/>
        <v>-1.0711999995692167E-2</v>
      </c>
      <c r="I57" s="2">
        <f t="shared" si="11"/>
        <v>-1.0711999995692167E-2</v>
      </c>
      <c r="O57" s="100">
        <f t="shared" si="6"/>
        <v>-1.7140733599999999E-2</v>
      </c>
      <c r="P57" s="15">
        <f t="shared" si="3"/>
        <v>29795.010000000002</v>
      </c>
      <c r="R57" s="2">
        <f t="shared" si="7"/>
        <v>2.9380474834616894E-4</v>
      </c>
      <c r="S57" s="24">
        <v>0.1</v>
      </c>
      <c r="T57" s="9">
        <f t="shared" si="8"/>
        <v>2.9380474834616894E-5</v>
      </c>
      <c r="U57" s="9">
        <f t="shared" si="9"/>
        <v>-1.0711999995692167E-2</v>
      </c>
    </row>
    <row r="58" spans="1:36">
      <c r="A58" s="52" t="s">
        <v>135</v>
      </c>
      <c r="B58" s="52" t="s">
        <v>92</v>
      </c>
      <c r="C58" s="65">
        <v>44813.512000000002</v>
      </c>
      <c r="D58" s="65" t="s">
        <v>127</v>
      </c>
      <c r="E58" s="28">
        <f t="shared" si="1"/>
        <v>1923.9771000793958</v>
      </c>
      <c r="F58" s="28">
        <f t="shared" si="10"/>
        <v>1924</v>
      </c>
      <c r="G58" s="9">
        <f t="shared" si="5"/>
        <v>-8.7119999952847138E-3</v>
      </c>
      <c r="I58" s="2">
        <f t="shared" si="11"/>
        <v>-8.7119999952847138E-3</v>
      </c>
      <c r="O58" s="100">
        <f t="shared" si="6"/>
        <v>-1.7140733599999999E-2</v>
      </c>
      <c r="P58" s="15">
        <f t="shared" si="3"/>
        <v>29795.012000000002</v>
      </c>
      <c r="R58" s="2">
        <f t="shared" si="7"/>
        <v>2.9380474834616894E-4</v>
      </c>
      <c r="S58" s="24">
        <v>0.1</v>
      </c>
      <c r="T58" s="9">
        <f t="shared" si="8"/>
        <v>2.9380474834616894E-5</v>
      </c>
      <c r="U58" s="9">
        <f t="shared" si="9"/>
        <v>-8.7119999952847138E-3</v>
      </c>
    </row>
    <row r="59" spans="1:36">
      <c r="A59" s="52" t="s">
        <v>135</v>
      </c>
      <c r="B59" s="52" t="s">
        <v>92</v>
      </c>
      <c r="C59" s="65">
        <v>44813.512999999999</v>
      </c>
      <c r="D59" s="65" t="s">
        <v>127</v>
      </c>
      <c r="E59" s="28">
        <f t="shared" si="1"/>
        <v>1923.9797286285852</v>
      </c>
      <c r="F59" s="28">
        <f t="shared" si="10"/>
        <v>1924</v>
      </c>
      <c r="G59" s="9">
        <f t="shared" si="5"/>
        <v>-7.7119999987189658E-3</v>
      </c>
      <c r="I59" s="2">
        <f t="shared" si="11"/>
        <v>-7.7119999987189658E-3</v>
      </c>
      <c r="O59" s="100">
        <f t="shared" si="6"/>
        <v>-1.7140733599999999E-2</v>
      </c>
      <c r="P59" s="15">
        <f t="shared" si="3"/>
        <v>29795.012999999999</v>
      </c>
      <c r="R59" s="2">
        <f t="shared" si="7"/>
        <v>2.9380474834616894E-4</v>
      </c>
      <c r="S59" s="24">
        <v>0.1</v>
      </c>
      <c r="T59" s="9">
        <f t="shared" si="8"/>
        <v>2.9380474834616894E-5</v>
      </c>
      <c r="U59" s="9">
        <f t="shared" si="9"/>
        <v>-7.7119999987189658E-3</v>
      </c>
    </row>
    <row r="60" spans="1:36">
      <c r="A60" s="52" t="s">
        <v>135</v>
      </c>
      <c r="B60" s="52" t="s">
        <v>92</v>
      </c>
      <c r="C60" s="65">
        <v>44813.529000000002</v>
      </c>
      <c r="D60" s="65" t="s">
        <v>127</v>
      </c>
      <c r="E60" s="28">
        <f t="shared" si="1"/>
        <v>1924.0217854157709</v>
      </c>
      <c r="F60" s="28">
        <f t="shared" si="10"/>
        <v>1924</v>
      </c>
      <c r="G60" s="9">
        <f t="shared" si="5"/>
        <v>8.2880000045406632E-3</v>
      </c>
      <c r="I60" s="2">
        <f t="shared" si="11"/>
        <v>8.2880000045406632E-3</v>
      </c>
      <c r="O60" s="100">
        <f t="shared" si="6"/>
        <v>-1.7140733599999999E-2</v>
      </c>
      <c r="P60" s="15">
        <f t="shared" si="3"/>
        <v>29795.029000000002</v>
      </c>
      <c r="R60" s="2">
        <f t="shared" si="7"/>
        <v>2.9380474834616894E-4</v>
      </c>
      <c r="S60" s="24">
        <v>0.1</v>
      </c>
      <c r="T60" s="9">
        <f t="shared" si="8"/>
        <v>2.9380474834616894E-5</v>
      </c>
      <c r="U60" s="9">
        <f t="shared" si="9"/>
        <v>8.2880000045406632E-3</v>
      </c>
    </row>
    <row r="61" spans="1:36">
      <c r="A61" s="52" t="s">
        <v>135</v>
      </c>
      <c r="B61" s="52" t="s">
        <v>92</v>
      </c>
      <c r="C61" s="65">
        <v>44813.529000000002</v>
      </c>
      <c r="D61" s="65" t="s">
        <v>127</v>
      </c>
      <c r="E61" s="28">
        <f t="shared" si="1"/>
        <v>1924.0217854157709</v>
      </c>
      <c r="F61" s="28">
        <f t="shared" si="10"/>
        <v>1924</v>
      </c>
      <c r="G61" s="9">
        <f t="shared" si="5"/>
        <v>8.2880000045406632E-3</v>
      </c>
      <c r="I61" s="2">
        <f t="shared" si="11"/>
        <v>8.2880000045406632E-3</v>
      </c>
      <c r="O61" s="100">
        <f t="shared" si="6"/>
        <v>-1.7140733599999999E-2</v>
      </c>
      <c r="P61" s="15">
        <f t="shared" si="3"/>
        <v>29795.029000000002</v>
      </c>
      <c r="R61" s="2">
        <f t="shared" si="7"/>
        <v>2.9380474834616894E-4</v>
      </c>
      <c r="S61" s="24">
        <v>0.1</v>
      </c>
      <c r="T61" s="9">
        <f t="shared" si="8"/>
        <v>2.9380474834616894E-5</v>
      </c>
      <c r="U61" s="9">
        <f t="shared" si="9"/>
        <v>8.2880000045406632E-3</v>
      </c>
    </row>
    <row r="62" spans="1:36">
      <c r="A62" s="52" t="s">
        <v>135</v>
      </c>
      <c r="B62" s="52" t="s">
        <v>92</v>
      </c>
      <c r="C62" s="65">
        <v>44813.531000000003</v>
      </c>
      <c r="D62" s="65" t="s">
        <v>127</v>
      </c>
      <c r="E62" s="28">
        <f t="shared" si="1"/>
        <v>1924.0270425141689</v>
      </c>
      <c r="F62" s="28">
        <f t="shared" si="10"/>
        <v>1924</v>
      </c>
      <c r="G62" s="9">
        <f t="shared" si="5"/>
        <v>1.0288000004948117E-2</v>
      </c>
      <c r="I62" s="2">
        <f t="shared" si="11"/>
        <v>1.0288000004948117E-2</v>
      </c>
      <c r="O62" s="100">
        <f t="shared" si="6"/>
        <v>-1.7140733599999999E-2</v>
      </c>
      <c r="P62" s="15">
        <f t="shared" si="3"/>
        <v>29795.031000000003</v>
      </c>
      <c r="R62" s="2">
        <f t="shared" si="7"/>
        <v>2.9380474834616894E-4</v>
      </c>
      <c r="S62" s="24">
        <v>0.1</v>
      </c>
      <c r="T62" s="9">
        <f t="shared" si="8"/>
        <v>2.9380474834616894E-5</v>
      </c>
      <c r="U62" s="9">
        <f t="shared" si="9"/>
        <v>1.0288000004948117E-2</v>
      </c>
    </row>
    <row r="63" spans="1:36">
      <c r="A63" s="52" t="s">
        <v>135</v>
      </c>
      <c r="B63" s="52" t="s">
        <v>95</v>
      </c>
      <c r="C63" s="65">
        <v>44814.462</v>
      </c>
      <c r="D63" s="65" t="s">
        <v>127</v>
      </c>
      <c r="E63" s="28">
        <f t="shared" si="1"/>
        <v>1926.4742218180158</v>
      </c>
      <c r="F63" s="28">
        <f t="shared" si="10"/>
        <v>1926.5</v>
      </c>
      <c r="G63" s="9">
        <f t="shared" si="5"/>
        <v>-9.8069999949075282E-3</v>
      </c>
      <c r="I63" s="2">
        <f t="shared" si="11"/>
        <v>-9.8069999949075282E-3</v>
      </c>
      <c r="O63" s="100">
        <f t="shared" si="6"/>
        <v>-1.7149289662500001E-2</v>
      </c>
      <c r="P63" s="15">
        <f t="shared" si="3"/>
        <v>29795.962</v>
      </c>
      <c r="R63" s="2">
        <f t="shared" si="7"/>
        <v>2.9409813592832937E-4</v>
      </c>
      <c r="S63" s="24">
        <v>0.1</v>
      </c>
      <c r="T63" s="9">
        <f t="shared" si="8"/>
        <v>2.9409813592832939E-5</v>
      </c>
      <c r="U63" s="9">
        <f t="shared" si="9"/>
        <v>-9.8069999949075282E-3</v>
      </c>
    </row>
    <row r="64" spans="1:36">
      <c r="A64" s="52" t="s">
        <v>135</v>
      </c>
      <c r="B64" s="52" t="s">
        <v>95</v>
      </c>
      <c r="C64" s="65">
        <v>44814.463000000003</v>
      </c>
      <c r="D64" s="65" t="s">
        <v>127</v>
      </c>
      <c r="E64" s="28">
        <f t="shared" si="1"/>
        <v>1926.4768503672244</v>
      </c>
      <c r="F64" s="28">
        <f t="shared" si="10"/>
        <v>1926.5</v>
      </c>
      <c r="G64" s="9">
        <f t="shared" si="5"/>
        <v>-8.8069999910658225E-3</v>
      </c>
      <c r="I64" s="2">
        <f t="shared" si="11"/>
        <v>-8.8069999910658225E-3</v>
      </c>
      <c r="O64" s="100">
        <f t="shared" si="6"/>
        <v>-1.7149289662500001E-2</v>
      </c>
      <c r="P64" s="15">
        <f t="shared" si="3"/>
        <v>29795.963000000003</v>
      </c>
      <c r="R64" s="2">
        <f t="shared" si="7"/>
        <v>2.9409813592832937E-4</v>
      </c>
      <c r="S64" s="24">
        <v>0.1</v>
      </c>
      <c r="T64" s="9">
        <f t="shared" si="8"/>
        <v>2.9409813592832939E-5</v>
      </c>
      <c r="U64" s="9">
        <f t="shared" si="9"/>
        <v>-8.8069999910658225E-3</v>
      </c>
    </row>
    <row r="65" spans="1:21">
      <c r="A65" s="52" t="s">
        <v>135</v>
      </c>
      <c r="B65" s="52" t="s">
        <v>95</v>
      </c>
      <c r="C65" s="65">
        <v>44814.466999999997</v>
      </c>
      <c r="D65" s="65" t="s">
        <v>127</v>
      </c>
      <c r="E65" s="28">
        <f t="shared" si="1"/>
        <v>1926.4873645640016</v>
      </c>
      <c r="F65" s="28">
        <f t="shared" si="10"/>
        <v>1926.5</v>
      </c>
      <c r="G65" s="9">
        <f t="shared" si="5"/>
        <v>-4.8069999975268729E-3</v>
      </c>
      <c r="I65" s="2">
        <f t="shared" si="11"/>
        <v>-4.8069999975268729E-3</v>
      </c>
      <c r="O65" s="100">
        <f t="shared" si="6"/>
        <v>-1.7149289662500001E-2</v>
      </c>
      <c r="P65" s="15">
        <f t="shared" si="3"/>
        <v>29795.966999999997</v>
      </c>
      <c r="R65" s="2">
        <f t="shared" si="7"/>
        <v>2.9409813592832937E-4</v>
      </c>
      <c r="S65" s="24">
        <v>0.1</v>
      </c>
      <c r="T65" s="9">
        <f t="shared" si="8"/>
        <v>2.9409813592832939E-5</v>
      </c>
      <c r="U65" s="9">
        <f t="shared" si="9"/>
        <v>-4.8069999975268729E-3</v>
      </c>
    </row>
    <row r="66" spans="1:21">
      <c r="A66" s="52" t="s">
        <v>135</v>
      </c>
      <c r="B66" s="52" t="s">
        <v>95</v>
      </c>
      <c r="C66" s="65">
        <v>44814.466999999997</v>
      </c>
      <c r="D66" s="65" t="s">
        <v>127</v>
      </c>
      <c r="E66" s="28">
        <f t="shared" si="1"/>
        <v>1926.4873645640016</v>
      </c>
      <c r="F66" s="28">
        <f t="shared" si="10"/>
        <v>1926.5</v>
      </c>
      <c r="G66" s="9">
        <f t="shared" si="5"/>
        <v>-4.8069999975268729E-3</v>
      </c>
      <c r="I66" s="2">
        <f t="shared" si="11"/>
        <v>-4.8069999975268729E-3</v>
      </c>
      <c r="O66" s="100">
        <f t="shared" si="6"/>
        <v>-1.7149289662500001E-2</v>
      </c>
      <c r="P66" s="15">
        <f t="shared" si="3"/>
        <v>29795.966999999997</v>
      </c>
      <c r="R66" s="2">
        <f t="shared" si="7"/>
        <v>2.9409813592832937E-4</v>
      </c>
      <c r="S66" s="24">
        <v>0.1</v>
      </c>
      <c r="T66" s="9">
        <f t="shared" si="8"/>
        <v>2.9409813592832939E-5</v>
      </c>
      <c r="U66" s="9">
        <f t="shared" si="9"/>
        <v>-4.8069999975268729E-3</v>
      </c>
    </row>
    <row r="67" spans="1:21">
      <c r="A67" s="52" t="s">
        <v>135</v>
      </c>
      <c r="B67" s="52" t="s">
        <v>95</v>
      </c>
      <c r="C67" s="65">
        <v>44814.476999999999</v>
      </c>
      <c r="D67" s="65" t="s">
        <v>127</v>
      </c>
      <c r="E67" s="28">
        <f t="shared" si="1"/>
        <v>1926.5136500559925</v>
      </c>
      <c r="F67" s="28">
        <f t="shared" si="10"/>
        <v>1926.5</v>
      </c>
      <c r="G67" s="9">
        <f t="shared" si="5"/>
        <v>5.1930000045103952E-3</v>
      </c>
      <c r="I67" s="2">
        <f t="shared" si="11"/>
        <v>5.1930000045103952E-3</v>
      </c>
      <c r="O67" s="100">
        <f t="shared" si="6"/>
        <v>-1.7149289662500001E-2</v>
      </c>
      <c r="P67" s="15">
        <f t="shared" si="3"/>
        <v>29795.976999999999</v>
      </c>
      <c r="R67" s="2">
        <f t="shared" si="7"/>
        <v>2.9409813592832937E-4</v>
      </c>
      <c r="S67" s="24">
        <v>0.1</v>
      </c>
      <c r="T67" s="9">
        <f t="shared" si="8"/>
        <v>2.9409813592832939E-5</v>
      </c>
      <c r="U67" s="9">
        <f t="shared" si="9"/>
        <v>5.1930000045103952E-3</v>
      </c>
    </row>
    <row r="68" spans="1:21">
      <c r="A68" s="52" t="s">
        <v>135</v>
      </c>
      <c r="B68" s="52" t="s">
        <v>95</v>
      </c>
      <c r="C68" s="65">
        <v>44814.48</v>
      </c>
      <c r="D68" s="65" t="s">
        <v>127</v>
      </c>
      <c r="E68" s="28">
        <f t="shared" si="1"/>
        <v>1926.5215357035993</v>
      </c>
      <c r="F68" s="28">
        <f t="shared" si="10"/>
        <v>1926.5</v>
      </c>
      <c r="G68" s="9">
        <f t="shared" si="5"/>
        <v>8.1930000087595545E-3</v>
      </c>
      <c r="I68" s="2">
        <f t="shared" si="11"/>
        <v>8.1930000087595545E-3</v>
      </c>
      <c r="O68" s="100">
        <f t="shared" si="6"/>
        <v>-1.7149289662500001E-2</v>
      </c>
      <c r="P68" s="15">
        <f t="shared" si="3"/>
        <v>29795.980000000003</v>
      </c>
      <c r="R68" s="2">
        <f t="shared" si="7"/>
        <v>2.9409813592832937E-4</v>
      </c>
      <c r="S68" s="24">
        <v>0.1</v>
      </c>
      <c r="T68" s="9">
        <f t="shared" si="8"/>
        <v>2.9409813592832939E-5</v>
      </c>
      <c r="U68" s="9">
        <f t="shared" si="9"/>
        <v>8.1930000087595545E-3</v>
      </c>
    </row>
    <row r="69" spans="1:21">
      <c r="A69" s="52" t="s">
        <v>135</v>
      </c>
      <c r="B69" s="52" t="s">
        <v>95</v>
      </c>
      <c r="C69" s="65">
        <v>44814.481</v>
      </c>
      <c r="D69" s="65" t="s">
        <v>127</v>
      </c>
      <c r="E69" s="28">
        <f t="shared" si="1"/>
        <v>1926.524164252789</v>
      </c>
      <c r="F69" s="28">
        <f t="shared" si="10"/>
        <v>1926.5</v>
      </c>
      <c r="G69" s="9">
        <f t="shared" si="5"/>
        <v>9.1930000053253025E-3</v>
      </c>
      <c r="I69" s="2">
        <f t="shared" si="11"/>
        <v>9.1930000053253025E-3</v>
      </c>
      <c r="O69" s="100">
        <f t="shared" si="6"/>
        <v>-1.7149289662500001E-2</v>
      </c>
      <c r="P69" s="15">
        <f t="shared" si="3"/>
        <v>29795.981</v>
      </c>
      <c r="R69" s="2">
        <f t="shared" si="7"/>
        <v>2.9409813592832937E-4</v>
      </c>
      <c r="S69" s="24">
        <v>0.1</v>
      </c>
      <c r="T69" s="9">
        <f t="shared" si="8"/>
        <v>2.9409813592832939E-5</v>
      </c>
      <c r="U69" s="9">
        <f t="shared" si="9"/>
        <v>9.1930000053253025E-3</v>
      </c>
    </row>
    <row r="70" spans="1:21">
      <c r="A70" s="52" t="s">
        <v>135</v>
      </c>
      <c r="B70" s="52" t="s">
        <v>92</v>
      </c>
      <c r="C70" s="65">
        <v>44815.427000000003</v>
      </c>
      <c r="D70" s="65" t="s">
        <v>127</v>
      </c>
      <c r="E70" s="28">
        <f t="shared" si="1"/>
        <v>1929.0107717946316</v>
      </c>
      <c r="F70" s="28">
        <f t="shared" si="10"/>
        <v>1929</v>
      </c>
      <c r="G70" s="9">
        <f t="shared" si="5"/>
        <v>4.0980000048875809E-3</v>
      </c>
      <c r="I70" s="2">
        <f t="shared" si="11"/>
        <v>4.0980000048875809E-3</v>
      </c>
      <c r="O70" s="100">
        <f t="shared" si="6"/>
        <v>-1.715784385E-2</v>
      </c>
      <c r="P70" s="15">
        <f t="shared" si="3"/>
        <v>29796.927000000003</v>
      </c>
      <c r="R70" s="2">
        <f t="shared" si="7"/>
        <v>2.9439160558098284E-4</v>
      </c>
      <c r="S70" s="24">
        <v>0.1</v>
      </c>
      <c r="T70" s="9">
        <f t="shared" si="8"/>
        <v>2.9439160558098284E-5</v>
      </c>
      <c r="U70" s="9">
        <f t="shared" si="9"/>
        <v>4.0980000048875809E-3</v>
      </c>
    </row>
    <row r="71" spans="1:21">
      <c r="A71" s="52" t="s">
        <v>135</v>
      </c>
      <c r="B71" s="52" t="s">
        <v>92</v>
      </c>
      <c r="C71" s="65">
        <v>44815.428999999996</v>
      </c>
      <c r="D71" s="65" t="s">
        <v>127</v>
      </c>
      <c r="E71" s="28">
        <f t="shared" si="1"/>
        <v>1929.0160288930106</v>
      </c>
      <c r="F71" s="28">
        <f t="shared" si="10"/>
        <v>1929</v>
      </c>
      <c r="G71" s="9">
        <f t="shared" si="5"/>
        <v>6.0979999980190769E-3</v>
      </c>
      <c r="I71" s="2">
        <f t="shared" si="11"/>
        <v>6.0979999980190769E-3</v>
      </c>
      <c r="O71" s="100">
        <f t="shared" si="6"/>
        <v>-1.715784385E-2</v>
      </c>
      <c r="P71" s="15">
        <f t="shared" si="3"/>
        <v>29796.928999999996</v>
      </c>
      <c r="R71" s="2">
        <f t="shared" si="7"/>
        <v>2.9439160558098284E-4</v>
      </c>
      <c r="S71" s="24">
        <v>0.1</v>
      </c>
      <c r="T71" s="9">
        <f t="shared" si="8"/>
        <v>2.9439160558098284E-5</v>
      </c>
      <c r="U71" s="9">
        <f t="shared" si="9"/>
        <v>6.0979999980190769E-3</v>
      </c>
    </row>
    <row r="72" spans="1:21">
      <c r="A72" s="52" t="s">
        <v>135</v>
      </c>
      <c r="B72" s="52" t="s">
        <v>92</v>
      </c>
      <c r="C72" s="65">
        <v>44815.430999999997</v>
      </c>
      <c r="D72" s="65" t="s">
        <v>127</v>
      </c>
      <c r="E72" s="28">
        <f t="shared" si="1"/>
        <v>1929.0212859914088</v>
      </c>
      <c r="F72" s="28">
        <f t="shared" si="10"/>
        <v>1929</v>
      </c>
      <c r="G72" s="9">
        <f t="shared" si="5"/>
        <v>8.0979999984265305E-3</v>
      </c>
      <c r="I72" s="2">
        <f t="shared" si="11"/>
        <v>8.0979999984265305E-3</v>
      </c>
      <c r="O72" s="100">
        <f t="shared" si="6"/>
        <v>-1.715784385E-2</v>
      </c>
      <c r="P72" s="15">
        <f t="shared" si="3"/>
        <v>29796.930999999997</v>
      </c>
      <c r="R72" s="2">
        <f t="shared" si="7"/>
        <v>2.9439160558098284E-4</v>
      </c>
      <c r="S72" s="24">
        <v>0.1</v>
      </c>
      <c r="T72" s="9">
        <f t="shared" si="8"/>
        <v>2.9439160558098284E-5</v>
      </c>
      <c r="U72" s="9">
        <f t="shared" si="9"/>
        <v>8.0979999984265305E-3</v>
      </c>
    </row>
    <row r="73" spans="1:21">
      <c r="A73" s="52" t="s">
        <v>135</v>
      </c>
      <c r="B73" s="52" t="s">
        <v>92</v>
      </c>
      <c r="C73" s="65">
        <v>44815.432000000001</v>
      </c>
      <c r="D73" s="65" t="s">
        <v>127</v>
      </c>
      <c r="E73" s="28">
        <f t="shared" si="1"/>
        <v>1929.0239145406174</v>
      </c>
      <c r="F73" s="28">
        <f t="shared" si="10"/>
        <v>1929</v>
      </c>
      <c r="G73" s="9">
        <f t="shared" si="5"/>
        <v>9.0980000022682361E-3</v>
      </c>
      <c r="I73" s="2">
        <f t="shared" si="11"/>
        <v>9.0980000022682361E-3</v>
      </c>
      <c r="O73" s="100">
        <f t="shared" si="6"/>
        <v>-1.715784385E-2</v>
      </c>
      <c r="P73" s="15">
        <f t="shared" si="3"/>
        <v>29796.932000000001</v>
      </c>
      <c r="R73" s="2">
        <f t="shared" si="7"/>
        <v>2.9439160558098284E-4</v>
      </c>
      <c r="S73" s="24">
        <v>0.1</v>
      </c>
      <c r="T73" s="9">
        <f t="shared" si="8"/>
        <v>2.9439160558098284E-5</v>
      </c>
      <c r="U73" s="9">
        <f t="shared" si="9"/>
        <v>9.0980000022682361E-3</v>
      </c>
    </row>
    <row r="74" spans="1:21">
      <c r="A74" s="52" t="s">
        <v>135</v>
      </c>
      <c r="B74" s="52" t="s">
        <v>95</v>
      </c>
      <c r="C74" s="65">
        <v>44815.62</v>
      </c>
      <c r="D74" s="65" t="s">
        <v>127</v>
      </c>
      <c r="E74" s="28">
        <f t="shared" si="1"/>
        <v>1929.5180817899509</v>
      </c>
      <c r="F74" s="28">
        <f t="shared" si="10"/>
        <v>1929.5</v>
      </c>
      <c r="G74" s="9">
        <f t="shared" si="5"/>
        <v>6.8790000077569857E-3</v>
      </c>
      <c r="I74" s="2">
        <f t="shared" si="11"/>
        <v>6.8790000077569857E-3</v>
      </c>
      <c r="O74" s="100">
        <f t="shared" si="6"/>
        <v>-1.7159554462500001E-2</v>
      </c>
      <c r="P74" s="15">
        <f t="shared" si="3"/>
        <v>29797.120000000003</v>
      </c>
      <c r="R74" s="2">
        <f t="shared" si="7"/>
        <v>2.944503093515037E-4</v>
      </c>
      <c r="S74" s="24">
        <v>0.1</v>
      </c>
      <c r="T74" s="9">
        <f t="shared" si="8"/>
        <v>2.944503093515037E-5</v>
      </c>
      <c r="U74" s="9">
        <f t="shared" si="9"/>
        <v>6.8790000077569857E-3</v>
      </c>
    </row>
    <row r="75" spans="1:21">
      <c r="A75" s="52" t="s">
        <v>135</v>
      </c>
      <c r="B75" s="52" t="s">
        <v>95</v>
      </c>
      <c r="C75" s="65">
        <v>44815.622000000003</v>
      </c>
      <c r="D75" s="65" t="s">
        <v>127</v>
      </c>
      <c r="E75" s="28">
        <f t="shared" si="1"/>
        <v>1929.5233388883491</v>
      </c>
      <c r="F75" s="28">
        <f t="shared" si="10"/>
        <v>1929.5</v>
      </c>
      <c r="G75" s="9">
        <f t="shared" si="5"/>
        <v>8.8790000081644394E-3</v>
      </c>
      <c r="I75" s="2">
        <f t="shared" si="11"/>
        <v>8.8790000081644394E-3</v>
      </c>
      <c r="O75" s="100">
        <f t="shared" si="6"/>
        <v>-1.7159554462500001E-2</v>
      </c>
      <c r="P75" s="15">
        <f t="shared" si="3"/>
        <v>29797.122000000003</v>
      </c>
      <c r="R75" s="2">
        <f t="shared" si="7"/>
        <v>2.944503093515037E-4</v>
      </c>
      <c r="S75" s="24">
        <v>0.1</v>
      </c>
      <c r="T75" s="9">
        <f t="shared" si="8"/>
        <v>2.944503093515037E-5</v>
      </c>
      <c r="U75" s="9">
        <f t="shared" si="9"/>
        <v>8.8790000081644394E-3</v>
      </c>
    </row>
    <row r="76" spans="1:21">
      <c r="A76" s="52" t="s">
        <v>135</v>
      </c>
      <c r="B76" s="52" t="s">
        <v>95</v>
      </c>
      <c r="C76" s="65">
        <v>44815.625</v>
      </c>
      <c r="D76" s="65" t="s">
        <v>127</v>
      </c>
      <c r="E76" s="28">
        <f t="shared" si="1"/>
        <v>1929.5312245359369</v>
      </c>
      <c r="F76" s="28">
        <f t="shared" si="10"/>
        <v>1929.5</v>
      </c>
      <c r="G76" s="9">
        <f t="shared" si="5"/>
        <v>1.1879000005137641E-2</v>
      </c>
      <c r="I76" s="2">
        <f t="shared" si="11"/>
        <v>1.1879000005137641E-2</v>
      </c>
      <c r="O76" s="100">
        <f t="shared" si="6"/>
        <v>-1.7159554462500001E-2</v>
      </c>
      <c r="P76" s="15">
        <f t="shared" si="3"/>
        <v>29797.125</v>
      </c>
      <c r="R76" s="2">
        <f t="shared" si="7"/>
        <v>2.944503093515037E-4</v>
      </c>
      <c r="S76" s="24">
        <v>0.1</v>
      </c>
      <c r="T76" s="9">
        <f t="shared" si="8"/>
        <v>2.944503093515037E-5</v>
      </c>
      <c r="U76" s="9">
        <f t="shared" si="9"/>
        <v>1.1879000005137641E-2</v>
      </c>
    </row>
    <row r="77" spans="1:21">
      <c r="A77" s="52" t="s">
        <v>135</v>
      </c>
      <c r="B77" s="52" t="s">
        <v>92</v>
      </c>
      <c r="C77" s="65">
        <v>44816.553</v>
      </c>
      <c r="D77" s="65" t="s">
        <v>127</v>
      </c>
      <c r="E77" s="28">
        <f t="shared" si="1"/>
        <v>1931.9705181921959</v>
      </c>
      <c r="F77" s="28">
        <f t="shared" si="10"/>
        <v>1932</v>
      </c>
      <c r="G77" s="9">
        <f t="shared" si="5"/>
        <v>-1.1215999998967163E-2</v>
      </c>
      <c r="I77" s="2">
        <f t="shared" si="11"/>
        <v>-1.1215999998967163E-2</v>
      </c>
      <c r="O77" s="100">
        <f t="shared" si="6"/>
        <v>-1.7168106400000001E-2</v>
      </c>
      <c r="P77" s="15">
        <f t="shared" si="3"/>
        <v>29798.053</v>
      </c>
      <c r="R77" s="2">
        <f t="shared" si="7"/>
        <v>2.9474387736172101E-4</v>
      </c>
      <c r="S77" s="24">
        <v>0.1</v>
      </c>
      <c r="T77" s="9">
        <f t="shared" si="8"/>
        <v>2.9474387736172104E-5</v>
      </c>
      <c r="U77" s="9">
        <f t="shared" si="9"/>
        <v>-1.1215999998967163E-2</v>
      </c>
    </row>
    <row r="78" spans="1:21">
      <c r="A78" s="52" t="s">
        <v>135</v>
      </c>
      <c r="B78" s="52" t="s">
        <v>92</v>
      </c>
      <c r="C78" s="65">
        <v>44816.555999999997</v>
      </c>
      <c r="D78" s="65" t="s">
        <v>127</v>
      </c>
      <c r="E78" s="28">
        <f t="shared" si="1"/>
        <v>1931.9784038397836</v>
      </c>
      <c r="F78" s="28">
        <f t="shared" si="10"/>
        <v>1932</v>
      </c>
      <c r="G78" s="9">
        <f t="shared" si="5"/>
        <v>-8.2160000019939616E-3</v>
      </c>
      <c r="I78" s="2">
        <f t="shared" si="11"/>
        <v>-8.2160000019939616E-3</v>
      </c>
      <c r="O78" s="100">
        <f t="shared" si="6"/>
        <v>-1.7168106400000001E-2</v>
      </c>
      <c r="P78" s="15">
        <f t="shared" si="3"/>
        <v>29798.055999999997</v>
      </c>
      <c r="R78" s="2">
        <f t="shared" si="7"/>
        <v>2.9474387736172101E-4</v>
      </c>
      <c r="S78" s="24">
        <v>0.1</v>
      </c>
      <c r="T78" s="9">
        <f t="shared" si="8"/>
        <v>2.9474387736172104E-5</v>
      </c>
      <c r="U78" s="9">
        <f t="shared" si="9"/>
        <v>-8.2160000019939616E-3</v>
      </c>
    </row>
    <row r="79" spans="1:21">
      <c r="A79" s="52" t="s">
        <v>135</v>
      </c>
      <c r="B79" s="52" t="s">
        <v>92</v>
      </c>
      <c r="C79" s="65">
        <v>44816.557000000001</v>
      </c>
      <c r="D79" s="65" t="s">
        <v>127</v>
      </c>
      <c r="E79" s="28">
        <f t="shared" si="1"/>
        <v>1931.9810323889922</v>
      </c>
      <c r="F79" s="28">
        <f t="shared" si="10"/>
        <v>1932</v>
      </c>
      <c r="G79" s="9">
        <f t="shared" si="5"/>
        <v>-7.215999998152256E-3</v>
      </c>
      <c r="I79" s="2">
        <f t="shared" si="11"/>
        <v>-7.215999998152256E-3</v>
      </c>
      <c r="O79" s="100">
        <f t="shared" si="6"/>
        <v>-1.7168106400000001E-2</v>
      </c>
      <c r="P79" s="15">
        <f t="shared" si="3"/>
        <v>29798.057000000001</v>
      </c>
      <c r="R79" s="2">
        <f t="shared" si="7"/>
        <v>2.9474387736172101E-4</v>
      </c>
      <c r="S79" s="24">
        <v>0.1</v>
      </c>
      <c r="T79" s="9">
        <f t="shared" si="8"/>
        <v>2.9474387736172104E-5</v>
      </c>
      <c r="U79" s="9">
        <f t="shared" si="9"/>
        <v>-7.215999998152256E-3</v>
      </c>
    </row>
    <row r="80" spans="1:21">
      <c r="A80" s="52" t="s">
        <v>135</v>
      </c>
      <c r="B80" s="52" t="s">
        <v>92</v>
      </c>
      <c r="C80" s="65">
        <v>44816.559000000001</v>
      </c>
      <c r="D80" s="65" t="s">
        <v>127</v>
      </c>
      <c r="E80" s="28">
        <f t="shared" si="1"/>
        <v>1931.9862894873904</v>
      </c>
      <c r="F80" s="28">
        <f t="shared" si="10"/>
        <v>1932</v>
      </c>
      <c r="G80" s="9">
        <f t="shared" si="5"/>
        <v>-5.2159999977448024E-3</v>
      </c>
      <c r="I80" s="2">
        <f t="shared" si="11"/>
        <v>-5.2159999977448024E-3</v>
      </c>
      <c r="O80" s="100">
        <f t="shared" si="6"/>
        <v>-1.7168106400000001E-2</v>
      </c>
      <c r="P80" s="15">
        <f t="shared" si="3"/>
        <v>29798.059000000001</v>
      </c>
      <c r="R80" s="2">
        <f t="shared" si="7"/>
        <v>2.9474387736172101E-4</v>
      </c>
      <c r="S80" s="24">
        <v>0.1</v>
      </c>
      <c r="T80" s="9">
        <f t="shared" si="8"/>
        <v>2.9474387736172104E-5</v>
      </c>
      <c r="U80" s="9">
        <f t="shared" si="9"/>
        <v>-5.2159999977448024E-3</v>
      </c>
    </row>
    <row r="81" spans="1:21">
      <c r="A81" s="52" t="s">
        <v>135</v>
      </c>
      <c r="B81" s="52" t="s">
        <v>92</v>
      </c>
      <c r="C81" s="65">
        <v>44816.56</v>
      </c>
      <c r="D81" s="65" t="s">
        <v>127</v>
      </c>
      <c r="E81" s="28">
        <f t="shared" si="1"/>
        <v>1931.9889180365799</v>
      </c>
      <c r="F81" s="28">
        <f t="shared" si="10"/>
        <v>1932</v>
      </c>
      <c r="G81" s="9">
        <f t="shared" si="5"/>
        <v>-4.2160000011790544E-3</v>
      </c>
      <c r="I81" s="2">
        <f t="shared" si="11"/>
        <v>-4.2160000011790544E-3</v>
      </c>
      <c r="O81" s="100">
        <f t="shared" si="6"/>
        <v>-1.7168106400000001E-2</v>
      </c>
      <c r="P81" s="15">
        <f t="shared" si="3"/>
        <v>29798.059999999998</v>
      </c>
      <c r="R81" s="2">
        <f t="shared" si="7"/>
        <v>2.9474387736172101E-4</v>
      </c>
      <c r="S81" s="24">
        <v>0.1</v>
      </c>
      <c r="T81" s="9">
        <f t="shared" si="8"/>
        <v>2.9474387736172104E-5</v>
      </c>
      <c r="U81" s="9">
        <f t="shared" si="9"/>
        <v>-4.2160000011790544E-3</v>
      </c>
    </row>
    <row r="82" spans="1:21">
      <c r="A82" s="52" t="s">
        <v>135</v>
      </c>
      <c r="B82" s="52" t="s">
        <v>92</v>
      </c>
      <c r="C82" s="65">
        <v>44816.563000000002</v>
      </c>
      <c r="D82" s="65" t="s">
        <v>127</v>
      </c>
      <c r="E82" s="28">
        <f t="shared" si="1"/>
        <v>1931.9968036841867</v>
      </c>
      <c r="F82" s="28">
        <f t="shared" si="10"/>
        <v>1932</v>
      </c>
      <c r="G82" s="9">
        <f t="shared" si="5"/>
        <v>-1.2159999969298951E-3</v>
      </c>
      <c r="I82" s="2">
        <f t="shared" si="11"/>
        <v>-1.2159999969298951E-3</v>
      </c>
      <c r="O82" s="100">
        <f t="shared" si="6"/>
        <v>-1.7168106400000001E-2</v>
      </c>
      <c r="P82" s="15">
        <f t="shared" si="3"/>
        <v>29798.063000000002</v>
      </c>
      <c r="R82" s="2">
        <f t="shared" si="7"/>
        <v>2.9474387736172101E-4</v>
      </c>
      <c r="S82" s="24">
        <v>0.1</v>
      </c>
      <c r="T82" s="9">
        <f t="shared" si="8"/>
        <v>2.9474387736172104E-5</v>
      </c>
      <c r="U82" s="9">
        <f t="shared" si="9"/>
        <v>-1.2159999969298951E-3</v>
      </c>
    </row>
    <row r="83" spans="1:21">
      <c r="A83" s="52" t="s">
        <v>135</v>
      </c>
      <c r="B83" s="52" t="s">
        <v>92</v>
      </c>
      <c r="C83" s="65">
        <v>44816.565999999999</v>
      </c>
      <c r="D83" s="65" t="s">
        <v>127</v>
      </c>
      <c r="E83" s="28">
        <f t="shared" si="1"/>
        <v>1932.0046893317744</v>
      </c>
      <c r="F83" s="28">
        <f t="shared" si="10"/>
        <v>1932</v>
      </c>
      <c r="G83" s="9">
        <f t="shared" si="5"/>
        <v>1.7840000000433065E-3</v>
      </c>
      <c r="I83" s="2">
        <f t="shared" si="11"/>
        <v>1.7840000000433065E-3</v>
      </c>
      <c r="O83" s="100">
        <f t="shared" si="6"/>
        <v>-1.7168106400000001E-2</v>
      </c>
      <c r="P83" s="15">
        <f t="shared" si="3"/>
        <v>29798.065999999999</v>
      </c>
      <c r="R83" s="2">
        <f t="shared" si="7"/>
        <v>2.9474387736172101E-4</v>
      </c>
      <c r="S83" s="24">
        <v>0.1</v>
      </c>
      <c r="T83" s="9">
        <f t="shared" si="8"/>
        <v>2.9474387736172104E-5</v>
      </c>
      <c r="U83" s="9">
        <f t="shared" si="9"/>
        <v>1.7840000000433065E-3</v>
      </c>
    </row>
    <row r="84" spans="1:21">
      <c r="A84" s="52" t="s">
        <v>135</v>
      </c>
      <c r="B84" s="52" t="s">
        <v>95</v>
      </c>
      <c r="C84" s="65">
        <v>44819.398000000001</v>
      </c>
      <c r="D84" s="65" t="s">
        <v>127</v>
      </c>
      <c r="E84" s="28">
        <f t="shared" si="1"/>
        <v>1939.448740662089</v>
      </c>
      <c r="F84" s="28">
        <f t="shared" ref="F84:F115" si="12">ROUND(2*E84,0)/2</f>
        <v>1939.5</v>
      </c>
      <c r="G84" s="9">
        <f t="shared" si="5"/>
        <v>-1.9500999995216262E-2</v>
      </c>
      <c r="I84" s="2">
        <f t="shared" si="11"/>
        <v>-1.9500999995216262E-2</v>
      </c>
      <c r="O84" s="100">
        <f t="shared" si="6"/>
        <v>-1.7193750962500001E-2</v>
      </c>
      <c r="P84" s="15">
        <f t="shared" si="3"/>
        <v>29800.898000000001</v>
      </c>
      <c r="R84" s="2">
        <f t="shared" si="7"/>
        <v>2.956250721604697E-4</v>
      </c>
      <c r="S84" s="24">
        <v>0.1</v>
      </c>
      <c r="T84" s="9">
        <f t="shared" si="8"/>
        <v>2.9562507216046971E-5</v>
      </c>
      <c r="U84" s="9">
        <f t="shared" si="9"/>
        <v>-1.9500999995216262E-2</v>
      </c>
    </row>
    <row r="85" spans="1:21">
      <c r="A85" s="52" t="s">
        <v>135</v>
      </c>
      <c r="B85" s="52" t="s">
        <v>95</v>
      </c>
      <c r="C85" s="65">
        <v>44819.402999999998</v>
      </c>
      <c r="D85" s="65" t="s">
        <v>127</v>
      </c>
      <c r="E85" s="28">
        <f t="shared" ref="E85:E148" si="13">(C85-C$7)/C$8</f>
        <v>1939.4618834080748</v>
      </c>
      <c r="F85" s="28">
        <f t="shared" si="12"/>
        <v>1939.5</v>
      </c>
      <c r="G85" s="9">
        <f t="shared" si="5"/>
        <v>-1.4500999997835606E-2</v>
      </c>
      <c r="I85" s="2">
        <f t="shared" si="11"/>
        <v>-1.4500999997835606E-2</v>
      </c>
      <c r="O85" s="100">
        <f t="shared" si="6"/>
        <v>-1.7193750962500001E-2</v>
      </c>
      <c r="P85" s="15">
        <f t="shared" ref="P85:P148" si="14">C85-15018.5</f>
        <v>29800.902999999998</v>
      </c>
      <c r="R85" s="2">
        <f t="shared" si="7"/>
        <v>2.956250721604697E-4</v>
      </c>
      <c r="S85" s="24">
        <v>0.1</v>
      </c>
      <c r="T85" s="9">
        <f t="shared" si="8"/>
        <v>2.9562507216046971E-5</v>
      </c>
      <c r="U85" s="9">
        <f t="shared" si="9"/>
        <v>-1.4500999997835606E-2</v>
      </c>
    </row>
    <row r="86" spans="1:21">
      <c r="A86" s="52" t="s">
        <v>135</v>
      </c>
      <c r="B86" s="52" t="s">
        <v>95</v>
      </c>
      <c r="C86" s="65">
        <v>44819.415000000001</v>
      </c>
      <c r="D86" s="65" t="s">
        <v>127</v>
      </c>
      <c r="E86" s="28">
        <f t="shared" si="13"/>
        <v>1939.4934259984639</v>
      </c>
      <c r="F86" s="28">
        <f t="shared" si="12"/>
        <v>1939.5</v>
      </c>
      <c r="G86" s="9">
        <f t="shared" ref="G86:G149" si="15">C86-(C$7+C$8*F86)</f>
        <v>-2.5009999953908846E-3</v>
      </c>
      <c r="I86" s="2">
        <f t="shared" si="11"/>
        <v>-2.5009999953908846E-3</v>
      </c>
      <c r="O86" s="100">
        <f t="shared" ref="O86:O149" si="16">D$11+D$12*F86+D$13*F86^2</f>
        <v>-1.7193750962500001E-2</v>
      </c>
      <c r="P86" s="15">
        <f t="shared" si="14"/>
        <v>29800.915000000001</v>
      </c>
      <c r="R86" s="2">
        <f t="shared" ref="R86:R149" si="17">(O86-H86)^2</f>
        <v>2.956250721604697E-4</v>
      </c>
      <c r="S86" s="24">
        <v>0.1</v>
      </c>
      <c r="T86" s="9">
        <f t="shared" ref="T86:T149" si="18">S86*R86</f>
        <v>2.9562507216046971E-5</v>
      </c>
      <c r="U86" s="9">
        <f t="shared" ref="U86:U149" si="19">SUM(H86,I86)</f>
        <v>-2.5009999953908846E-3</v>
      </c>
    </row>
    <row r="87" spans="1:21">
      <c r="A87" s="52" t="s">
        <v>133</v>
      </c>
      <c r="B87" s="52" t="s">
        <v>92</v>
      </c>
      <c r="C87" s="65">
        <v>44819.985999999997</v>
      </c>
      <c r="D87" s="65" t="s">
        <v>126</v>
      </c>
      <c r="E87" s="28">
        <f t="shared" si="13"/>
        <v>1940.9943275908292</v>
      </c>
      <c r="F87" s="28">
        <f t="shared" si="12"/>
        <v>1941</v>
      </c>
      <c r="G87" s="9">
        <f t="shared" si="15"/>
        <v>-2.1580000029643998E-3</v>
      </c>
      <c r="H87" s="2">
        <f>G87</f>
        <v>-2.1580000029643998E-3</v>
      </c>
      <c r="O87" s="100">
        <f t="shared" si="16"/>
        <v>-1.7198877850000002E-2</v>
      </c>
      <c r="P87" s="15">
        <f t="shared" si="14"/>
        <v>29801.485999999997</v>
      </c>
      <c r="R87" s="2">
        <f t="shared" si="17"/>
        <v>2.2622800640944633E-4</v>
      </c>
      <c r="S87" s="24">
        <v>0.1</v>
      </c>
      <c r="T87" s="9">
        <f t="shared" si="18"/>
        <v>2.2622800640944633E-5</v>
      </c>
      <c r="U87" s="9">
        <f t="shared" si="19"/>
        <v>-2.1580000029643998E-3</v>
      </c>
    </row>
    <row r="88" spans="1:21">
      <c r="A88" s="52" t="s">
        <v>135</v>
      </c>
      <c r="B88" s="52" t="s">
        <v>92</v>
      </c>
      <c r="C88" s="65">
        <v>44822.637000000002</v>
      </c>
      <c r="D88" s="65" t="s">
        <v>127</v>
      </c>
      <c r="E88" s="28">
        <f t="shared" si="13"/>
        <v>1947.9626115162134</v>
      </c>
      <c r="F88" s="28">
        <f t="shared" si="12"/>
        <v>1948</v>
      </c>
      <c r="G88" s="9">
        <f t="shared" si="15"/>
        <v>-1.4223999991372693E-2</v>
      </c>
      <c r="I88" s="2">
        <f t="shared" ref="I88:I102" si="20">G88</f>
        <v>-1.4223999991372693E-2</v>
      </c>
      <c r="O88" s="100">
        <f t="shared" si="16"/>
        <v>-1.7222794399999998E-2</v>
      </c>
      <c r="P88" s="15">
        <f t="shared" si="14"/>
        <v>29804.137000000002</v>
      </c>
      <c r="R88" s="2">
        <f t="shared" si="17"/>
        <v>2.9662464694467128E-4</v>
      </c>
      <c r="S88" s="24">
        <v>0.1</v>
      </c>
      <c r="T88" s="9">
        <f t="shared" si="18"/>
        <v>2.9662464694467129E-5</v>
      </c>
      <c r="U88" s="9">
        <f t="shared" si="19"/>
        <v>-1.4223999991372693E-2</v>
      </c>
    </row>
    <row r="89" spans="1:21">
      <c r="A89" s="52" t="s">
        <v>135</v>
      </c>
      <c r="B89" s="52" t="s">
        <v>92</v>
      </c>
      <c r="C89" s="65">
        <v>44822.641000000003</v>
      </c>
      <c r="D89" s="65" t="s">
        <v>127</v>
      </c>
      <c r="E89" s="28">
        <f t="shared" si="13"/>
        <v>1947.9731257130097</v>
      </c>
      <c r="F89" s="28">
        <f t="shared" si="12"/>
        <v>1948</v>
      </c>
      <c r="G89" s="9">
        <f t="shared" si="15"/>
        <v>-1.0223999990557786E-2</v>
      </c>
      <c r="I89" s="2">
        <f t="shared" si="20"/>
        <v>-1.0223999990557786E-2</v>
      </c>
      <c r="O89" s="100">
        <f t="shared" si="16"/>
        <v>-1.7222794399999998E-2</v>
      </c>
      <c r="P89" s="15">
        <f t="shared" si="14"/>
        <v>29804.141000000003</v>
      </c>
      <c r="R89" s="2">
        <f t="shared" si="17"/>
        <v>2.9662464694467128E-4</v>
      </c>
      <c r="S89" s="24">
        <v>0.1</v>
      </c>
      <c r="T89" s="9">
        <f t="shared" si="18"/>
        <v>2.9662464694467129E-5</v>
      </c>
      <c r="U89" s="9">
        <f t="shared" si="19"/>
        <v>-1.0223999990557786E-2</v>
      </c>
    </row>
    <row r="90" spans="1:21">
      <c r="A90" s="52" t="s">
        <v>135</v>
      </c>
      <c r="B90" s="52" t="s">
        <v>92</v>
      </c>
      <c r="C90" s="65">
        <v>44822.646000000001</v>
      </c>
      <c r="D90" s="65" t="s">
        <v>127</v>
      </c>
      <c r="E90" s="28">
        <f t="shared" si="13"/>
        <v>1947.9862684589957</v>
      </c>
      <c r="F90" s="28">
        <f t="shared" si="12"/>
        <v>1948</v>
      </c>
      <c r="G90" s="9">
        <f t="shared" si="15"/>
        <v>-5.2239999931771308E-3</v>
      </c>
      <c r="I90" s="2">
        <f t="shared" si="20"/>
        <v>-5.2239999931771308E-3</v>
      </c>
      <c r="O90" s="100">
        <f t="shared" si="16"/>
        <v>-1.7222794399999998E-2</v>
      </c>
      <c r="P90" s="15">
        <f t="shared" si="14"/>
        <v>29804.146000000001</v>
      </c>
      <c r="R90" s="2">
        <f t="shared" si="17"/>
        <v>2.9662464694467128E-4</v>
      </c>
      <c r="S90" s="24">
        <v>0.1</v>
      </c>
      <c r="T90" s="9">
        <f t="shared" si="18"/>
        <v>2.9662464694467129E-5</v>
      </c>
      <c r="U90" s="9">
        <f t="shared" si="19"/>
        <v>-5.2239999931771308E-3</v>
      </c>
    </row>
    <row r="91" spans="1:21">
      <c r="A91" s="52" t="s">
        <v>135</v>
      </c>
      <c r="B91" s="52" t="s">
        <v>92</v>
      </c>
      <c r="C91" s="65">
        <v>44822.650999999998</v>
      </c>
      <c r="D91" s="65" t="s">
        <v>127</v>
      </c>
      <c r="E91" s="28">
        <f t="shared" si="13"/>
        <v>1947.9994112049815</v>
      </c>
      <c r="F91" s="28">
        <f t="shared" si="12"/>
        <v>1948</v>
      </c>
      <c r="G91" s="9">
        <f t="shared" si="15"/>
        <v>-2.2399999579647556E-4</v>
      </c>
      <c r="I91" s="2">
        <f t="shared" si="20"/>
        <v>-2.2399999579647556E-4</v>
      </c>
      <c r="O91" s="100">
        <f t="shared" si="16"/>
        <v>-1.7222794399999998E-2</v>
      </c>
      <c r="P91" s="15">
        <f t="shared" si="14"/>
        <v>29804.150999999998</v>
      </c>
      <c r="R91" s="2">
        <f t="shared" si="17"/>
        <v>2.9662464694467128E-4</v>
      </c>
      <c r="S91" s="24">
        <v>0.1</v>
      </c>
      <c r="T91" s="9">
        <f t="shared" si="18"/>
        <v>2.9662464694467129E-5</v>
      </c>
      <c r="U91" s="9">
        <f t="shared" si="19"/>
        <v>-2.2399999579647556E-4</v>
      </c>
    </row>
    <row r="92" spans="1:21">
      <c r="A92" s="52" t="s">
        <v>135</v>
      </c>
      <c r="B92" s="52" t="s">
        <v>92</v>
      </c>
      <c r="C92" s="65">
        <v>44834.434999999998</v>
      </c>
      <c r="D92" s="65" t="s">
        <v>127</v>
      </c>
      <c r="E92" s="28">
        <f t="shared" si="13"/>
        <v>1978.9742349607568</v>
      </c>
      <c r="F92" s="28">
        <f t="shared" si="12"/>
        <v>1979</v>
      </c>
      <c r="G92" s="9">
        <f t="shared" si="15"/>
        <v>-9.802000000490807E-3</v>
      </c>
      <c r="I92" s="2">
        <f t="shared" si="20"/>
        <v>-9.802000000490807E-3</v>
      </c>
      <c r="O92" s="100">
        <f t="shared" si="16"/>
        <v>-1.7328533850000001E-2</v>
      </c>
      <c r="P92" s="15">
        <f t="shared" si="14"/>
        <v>29815.934999999998</v>
      </c>
      <c r="R92" s="2">
        <f t="shared" si="17"/>
        <v>3.0027808539059587E-4</v>
      </c>
      <c r="S92" s="24">
        <v>0.1</v>
      </c>
      <c r="T92" s="9">
        <f t="shared" si="18"/>
        <v>3.0027808539059587E-5</v>
      </c>
      <c r="U92" s="9">
        <f t="shared" si="19"/>
        <v>-9.802000000490807E-3</v>
      </c>
    </row>
    <row r="93" spans="1:21">
      <c r="A93" s="52" t="s">
        <v>135</v>
      </c>
      <c r="B93" s="52" t="s">
        <v>92</v>
      </c>
      <c r="C93" s="65">
        <v>44834.44</v>
      </c>
      <c r="D93" s="65" t="s">
        <v>127</v>
      </c>
      <c r="E93" s="28">
        <f t="shared" si="13"/>
        <v>1978.9873777067619</v>
      </c>
      <c r="F93" s="28">
        <f t="shared" si="12"/>
        <v>1979</v>
      </c>
      <c r="G93" s="9">
        <f t="shared" si="15"/>
        <v>-4.8019999958341941E-3</v>
      </c>
      <c r="I93" s="2">
        <f t="shared" si="20"/>
        <v>-4.8019999958341941E-3</v>
      </c>
      <c r="O93" s="100">
        <f t="shared" si="16"/>
        <v>-1.7328533850000001E-2</v>
      </c>
      <c r="P93" s="15">
        <f t="shared" si="14"/>
        <v>29815.940000000002</v>
      </c>
      <c r="R93" s="2">
        <f t="shared" si="17"/>
        <v>3.0027808539059587E-4</v>
      </c>
      <c r="S93" s="24">
        <v>0.1</v>
      </c>
      <c r="T93" s="9">
        <f t="shared" si="18"/>
        <v>3.0027808539059587E-5</v>
      </c>
      <c r="U93" s="9">
        <f t="shared" si="19"/>
        <v>-4.8019999958341941E-3</v>
      </c>
    </row>
    <row r="94" spans="1:21">
      <c r="A94" s="52" t="s">
        <v>135</v>
      </c>
      <c r="B94" s="52" t="s">
        <v>95</v>
      </c>
      <c r="C94" s="65">
        <v>44835.383999999998</v>
      </c>
      <c r="D94" s="65" t="s">
        <v>127</v>
      </c>
      <c r="E94" s="28">
        <f t="shared" si="13"/>
        <v>1981.4687281501872</v>
      </c>
      <c r="F94" s="28">
        <f t="shared" si="12"/>
        <v>1981.5</v>
      </c>
      <c r="G94" s="9">
        <f t="shared" si="15"/>
        <v>-1.1896999996679369E-2</v>
      </c>
      <c r="I94" s="2">
        <f t="shared" si="20"/>
        <v>-1.1896999996679369E-2</v>
      </c>
      <c r="O94" s="100">
        <f t="shared" si="16"/>
        <v>-1.7337048662499997E-2</v>
      </c>
      <c r="P94" s="15">
        <f t="shared" si="14"/>
        <v>29816.883999999998</v>
      </c>
      <c r="R94" s="2">
        <f t="shared" si="17"/>
        <v>3.0057325632589291E-4</v>
      </c>
      <c r="S94" s="24">
        <v>0.1</v>
      </c>
      <c r="T94" s="9">
        <f t="shared" si="18"/>
        <v>3.0057325632589294E-5</v>
      </c>
      <c r="U94" s="9">
        <f t="shared" si="19"/>
        <v>-1.1896999996679369E-2</v>
      </c>
    </row>
    <row r="95" spans="1:21">
      <c r="A95" s="52" t="s">
        <v>135</v>
      </c>
      <c r="B95" s="52" t="s">
        <v>95</v>
      </c>
      <c r="C95" s="65">
        <v>44835.385999999999</v>
      </c>
      <c r="D95" s="65" t="s">
        <v>127</v>
      </c>
      <c r="E95" s="28">
        <f t="shared" si="13"/>
        <v>1981.4739852485854</v>
      </c>
      <c r="F95" s="28">
        <f t="shared" si="12"/>
        <v>1981.5</v>
      </c>
      <c r="G95" s="9">
        <f t="shared" si="15"/>
        <v>-9.8969999962719157E-3</v>
      </c>
      <c r="I95" s="2">
        <f t="shared" si="20"/>
        <v>-9.8969999962719157E-3</v>
      </c>
      <c r="O95" s="100">
        <f t="shared" si="16"/>
        <v>-1.7337048662499997E-2</v>
      </c>
      <c r="P95" s="15">
        <f t="shared" si="14"/>
        <v>29816.885999999999</v>
      </c>
      <c r="R95" s="2">
        <f t="shared" si="17"/>
        <v>3.0057325632589291E-4</v>
      </c>
      <c r="S95" s="24">
        <v>0.1</v>
      </c>
      <c r="T95" s="9">
        <f t="shared" si="18"/>
        <v>3.0057325632589294E-5</v>
      </c>
      <c r="U95" s="9">
        <f t="shared" si="19"/>
        <v>-9.8969999962719157E-3</v>
      </c>
    </row>
    <row r="96" spans="1:21">
      <c r="A96" s="52" t="s">
        <v>135</v>
      </c>
      <c r="B96" s="52" t="s">
        <v>95</v>
      </c>
      <c r="C96" s="65">
        <v>44835.396999999997</v>
      </c>
      <c r="D96" s="65" t="s">
        <v>127</v>
      </c>
      <c r="E96" s="28">
        <f t="shared" si="13"/>
        <v>1981.5028992897658</v>
      </c>
      <c r="F96" s="28">
        <f t="shared" si="12"/>
        <v>1981.5</v>
      </c>
      <c r="G96" s="9">
        <f t="shared" si="15"/>
        <v>1.1030000023311004E-3</v>
      </c>
      <c r="I96" s="2">
        <f t="shared" si="20"/>
        <v>1.1030000023311004E-3</v>
      </c>
      <c r="O96" s="100">
        <f t="shared" si="16"/>
        <v>-1.7337048662499997E-2</v>
      </c>
      <c r="P96" s="15">
        <f t="shared" si="14"/>
        <v>29816.896999999997</v>
      </c>
      <c r="R96" s="2">
        <f t="shared" si="17"/>
        <v>3.0057325632589291E-4</v>
      </c>
      <c r="S96" s="24">
        <v>0.1</v>
      </c>
      <c r="T96" s="9">
        <f t="shared" si="18"/>
        <v>3.0057325632589294E-5</v>
      </c>
      <c r="U96" s="9">
        <f t="shared" si="19"/>
        <v>1.1030000023311004E-3</v>
      </c>
    </row>
    <row r="97" spans="1:21">
      <c r="A97" s="52" t="s">
        <v>135</v>
      </c>
      <c r="B97" s="52" t="s">
        <v>95</v>
      </c>
      <c r="C97" s="65">
        <v>44843.368999999999</v>
      </c>
      <c r="D97" s="65" t="s">
        <v>127</v>
      </c>
      <c r="E97" s="28">
        <f t="shared" si="13"/>
        <v>2002.4576935006532</v>
      </c>
      <c r="F97" s="28">
        <f t="shared" si="12"/>
        <v>2002.5</v>
      </c>
      <c r="G97" s="9">
        <f t="shared" si="15"/>
        <v>-1.6094999999040738E-2</v>
      </c>
      <c r="I97" s="2">
        <f t="shared" si="20"/>
        <v>-1.6094999999040738E-2</v>
      </c>
      <c r="O97" s="100">
        <f t="shared" si="16"/>
        <v>-1.7408499062499999E-2</v>
      </c>
      <c r="P97" s="15">
        <f t="shared" si="14"/>
        <v>29824.868999999999</v>
      </c>
      <c r="R97" s="2">
        <f t="shared" si="17"/>
        <v>3.0305583960906336E-4</v>
      </c>
      <c r="S97" s="24">
        <v>0.1</v>
      </c>
      <c r="T97" s="9">
        <f t="shared" si="18"/>
        <v>3.0305583960906339E-5</v>
      </c>
      <c r="U97" s="9">
        <f t="shared" si="19"/>
        <v>-1.6094999999040738E-2</v>
      </c>
    </row>
    <row r="98" spans="1:21">
      <c r="A98" s="52" t="s">
        <v>135</v>
      </c>
      <c r="B98" s="52" t="s">
        <v>95</v>
      </c>
      <c r="C98" s="65">
        <v>44852.504999999997</v>
      </c>
      <c r="D98" s="65" t="s">
        <v>127</v>
      </c>
      <c r="E98" s="28">
        <f t="shared" si="13"/>
        <v>2026.4721189786512</v>
      </c>
      <c r="F98" s="28">
        <f t="shared" si="12"/>
        <v>2026.5</v>
      </c>
      <c r="G98" s="9">
        <f t="shared" si="15"/>
        <v>-1.0606999996525701E-2</v>
      </c>
      <c r="I98" s="2">
        <f t="shared" si="20"/>
        <v>-1.0606999996525701E-2</v>
      </c>
      <c r="O98" s="100">
        <f t="shared" si="16"/>
        <v>-1.7489994662500001E-2</v>
      </c>
      <c r="P98" s="15">
        <f t="shared" si="14"/>
        <v>29834.004999999997</v>
      </c>
      <c r="R98" s="2">
        <f t="shared" si="17"/>
        <v>3.0589991329427852E-4</v>
      </c>
      <c r="S98" s="24">
        <v>0.1</v>
      </c>
      <c r="T98" s="9">
        <f t="shared" si="18"/>
        <v>3.0589991329427856E-5</v>
      </c>
      <c r="U98" s="9">
        <f t="shared" si="19"/>
        <v>-1.0606999996525701E-2</v>
      </c>
    </row>
    <row r="99" spans="1:21">
      <c r="A99" s="52" t="s">
        <v>135</v>
      </c>
      <c r="B99" s="52" t="s">
        <v>92</v>
      </c>
      <c r="C99" s="65">
        <v>44866.383999999998</v>
      </c>
      <c r="D99" s="65" t="s">
        <v>127</v>
      </c>
      <c r="E99" s="28">
        <f t="shared" si="13"/>
        <v>2062.9537533054031</v>
      </c>
      <c r="F99" s="28">
        <f t="shared" si="12"/>
        <v>2063</v>
      </c>
      <c r="G99" s="9">
        <f t="shared" si="15"/>
        <v>-1.7593999997188803E-2</v>
      </c>
      <c r="I99" s="2">
        <f t="shared" si="20"/>
        <v>-1.7593999997188803E-2</v>
      </c>
      <c r="O99" s="100">
        <f t="shared" si="16"/>
        <v>-1.7613604649999996E-2</v>
      </c>
      <c r="P99" s="15">
        <f t="shared" si="14"/>
        <v>29847.883999999998</v>
      </c>
      <c r="R99" s="2">
        <f t="shared" si="17"/>
        <v>3.1023906876650147E-4</v>
      </c>
      <c r="S99" s="24">
        <v>0.1</v>
      </c>
      <c r="T99" s="9">
        <f t="shared" si="18"/>
        <v>3.1023906876650148E-5</v>
      </c>
      <c r="U99" s="9">
        <f t="shared" si="19"/>
        <v>-1.7593999997188803E-2</v>
      </c>
    </row>
    <row r="100" spans="1:21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28">
        <f t="shared" si="13"/>
        <v>2214.9811533022475</v>
      </c>
      <c r="F100" s="28">
        <f t="shared" si="12"/>
        <v>2215</v>
      </c>
      <c r="G100" s="9">
        <f t="shared" si="15"/>
        <v>-7.1699999971315265E-3</v>
      </c>
      <c r="I100" s="2">
        <f t="shared" si="20"/>
        <v>-7.1699999971315265E-3</v>
      </c>
      <c r="O100" s="100">
        <f t="shared" si="16"/>
        <v>-1.8124066250000001E-2</v>
      </c>
      <c r="P100" s="15">
        <f t="shared" si="14"/>
        <v>29905.720999999998</v>
      </c>
      <c r="R100" s="2">
        <f t="shared" si="17"/>
        <v>3.284817774343891E-4</v>
      </c>
      <c r="S100" s="24">
        <v>0.1</v>
      </c>
      <c r="T100" s="9">
        <f t="shared" si="18"/>
        <v>3.2848177743438912E-5</v>
      </c>
      <c r="U100" s="9">
        <f t="shared" si="19"/>
        <v>-7.1699999971315265E-3</v>
      </c>
    </row>
    <row r="101" spans="1:21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28">
        <f t="shared" si="13"/>
        <v>2215.4726920023913</v>
      </c>
      <c r="F101" s="28">
        <f t="shared" si="12"/>
        <v>2215.5</v>
      </c>
      <c r="G101" s="9">
        <f t="shared" si="15"/>
        <v>-1.0388999995484482E-2</v>
      </c>
      <c r="I101" s="2">
        <f t="shared" si="20"/>
        <v>-1.0388999995484482E-2</v>
      </c>
      <c r="O101" s="100">
        <f t="shared" si="16"/>
        <v>-1.8125733962500001E-2</v>
      </c>
      <c r="P101" s="15">
        <f t="shared" si="14"/>
        <v>29905.908000000003</v>
      </c>
      <c r="R101" s="2">
        <f t="shared" si="17"/>
        <v>3.2854223167932598E-4</v>
      </c>
      <c r="S101" s="24">
        <v>0.1</v>
      </c>
      <c r="T101" s="9">
        <f t="shared" si="18"/>
        <v>3.2854223167932601E-5</v>
      </c>
      <c r="U101" s="9">
        <f t="shared" si="19"/>
        <v>-1.0388999995484482E-2</v>
      </c>
    </row>
    <row r="102" spans="1:21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28">
        <f t="shared" si="13"/>
        <v>2238.987693132658</v>
      </c>
      <c r="F102" s="28">
        <f t="shared" si="12"/>
        <v>2239</v>
      </c>
      <c r="G102" s="9">
        <f t="shared" si="15"/>
        <v>-4.6819999988656491E-3</v>
      </c>
      <c r="I102" s="2">
        <f t="shared" si="20"/>
        <v>-4.6819999988656491E-3</v>
      </c>
      <c r="O102" s="100">
        <f t="shared" si="16"/>
        <v>-1.820403185E-2</v>
      </c>
      <c r="P102" s="15">
        <f t="shared" si="14"/>
        <v>29914.853999999999</v>
      </c>
      <c r="R102" s="2">
        <f t="shared" si="17"/>
        <v>3.3138677559581444E-4</v>
      </c>
      <c r="S102" s="24">
        <v>0.1</v>
      </c>
      <c r="T102" s="9">
        <f t="shared" si="18"/>
        <v>3.3138677559581446E-5</v>
      </c>
      <c r="U102" s="9">
        <f t="shared" si="19"/>
        <v>-4.6819999988656491E-3</v>
      </c>
    </row>
    <row r="103" spans="1:21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28">
        <f t="shared" si="13"/>
        <v>2301.9808746760468</v>
      </c>
      <c r="F103" s="28">
        <f t="shared" si="12"/>
        <v>2302</v>
      </c>
      <c r="G103" s="9">
        <f t="shared" si="15"/>
        <v>-7.2759999966365285E-3</v>
      </c>
      <c r="H103" s="2">
        <f>G103</f>
        <v>-7.2759999966365285E-3</v>
      </c>
      <c r="O103" s="100">
        <f t="shared" si="16"/>
        <v>-1.84131194E-2</v>
      </c>
      <c r="P103" s="15">
        <f t="shared" si="14"/>
        <v>29938.819000000003</v>
      </c>
      <c r="R103" s="2">
        <f t="shared" si="17"/>
        <v>1.2403542860477514E-4</v>
      </c>
      <c r="S103" s="24">
        <v>0.1</v>
      </c>
      <c r="T103" s="9">
        <f t="shared" si="18"/>
        <v>1.2403542860477514E-5</v>
      </c>
      <c r="U103" s="9">
        <f t="shared" si="19"/>
        <v>-7.2759999966365285E-3</v>
      </c>
    </row>
    <row r="104" spans="1:21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28">
        <f t="shared" si="13"/>
        <v>2304.4490823734864</v>
      </c>
      <c r="F104" s="28">
        <f t="shared" si="12"/>
        <v>2304.5</v>
      </c>
      <c r="G104" s="9">
        <f t="shared" si="15"/>
        <v>-1.9370999994862359E-2</v>
      </c>
      <c r="I104" s="2">
        <f t="shared" ref="I104:I111" si="21">G104</f>
        <v>-1.9370999994862359E-2</v>
      </c>
      <c r="O104" s="100">
        <f t="shared" si="16"/>
        <v>-1.8421391962499999E-2</v>
      </c>
      <c r="P104" s="15">
        <f t="shared" si="14"/>
        <v>29939.758000000002</v>
      </c>
      <c r="R104" s="2">
        <f t="shared" si="17"/>
        <v>3.3934768183605955E-4</v>
      </c>
      <c r="S104" s="24">
        <v>0.1</v>
      </c>
      <c r="T104" s="9">
        <f t="shared" si="18"/>
        <v>3.3934768183605957E-5</v>
      </c>
      <c r="U104" s="9">
        <f t="shared" si="19"/>
        <v>-1.9370999994862359E-2</v>
      </c>
    </row>
    <row r="105" spans="1:21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28">
        <f t="shared" si="13"/>
        <v>2304.9669065656021</v>
      </c>
      <c r="F105" s="28">
        <f t="shared" si="12"/>
        <v>2305</v>
      </c>
      <c r="G105" s="9">
        <f t="shared" si="15"/>
        <v>-1.2589999998454005E-2</v>
      </c>
      <c r="I105" s="2">
        <f t="shared" si="21"/>
        <v>-1.2589999998454005E-2</v>
      </c>
      <c r="O105" s="100">
        <f t="shared" si="16"/>
        <v>-1.8423046250000002E-2</v>
      </c>
      <c r="P105" s="15">
        <f t="shared" si="14"/>
        <v>29939.955000000002</v>
      </c>
      <c r="R105" s="2">
        <f t="shared" si="17"/>
        <v>3.3940863312963913E-4</v>
      </c>
      <c r="S105" s="24">
        <v>0.1</v>
      </c>
      <c r="T105" s="9">
        <f t="shared" si="18"/>
        <v>3.3940863312963913E-5</v>
      </c>
      <c r="U105" s="9">
        <f t="shared" si="19"/>
        <v>-1.2589999998454005E-2</v>
      </c>
    </row>
    <row r="106" spans="1:21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28">
        <f t="shared" si="13"/>
        <v>2370.4992666347771</v>
      </c>
      <c r="F106" s="28">
        <f t="shared" si="12"/>
        <v>2370.5</v>
      </c>
      <c r="G106" s="9">
        <f t="shared" si="15"/>
        <v>-2.789999998640269E-4</v>
      </c>
      <c r="I106" s="2">
        <f t="shared" si="21"/>
        <v>-2.789999998640269E-4</v>
      </c>
      <c r="O106" s="100">
        <f t="shared" si="16"/>
        <v>-1.8639109462499998E-2</v>
      </c>
      <c r="P106" s="15">
        <f t="shared" si="14"/>
        <v>29964.885999999999</v>
      </c>
      <c r="R106" s="2">
        <f t="shared" si="17"/>
        <v>3.4741640155505697E-4</v>
      </c>
      <c r="S106" s="24">
        <v>0.1</v>
      </c>
      <c r="T106" s="9">
        <f t="shared" si="18"/>
        <v>3.4741640155505697E-5</v>
      </c>
      <c r="U106" s="9">
        <f t="shared" si="19"/>
        <v>-2.789999998640269E-4</v>
      </c>
    </row>
    <row r="107" spans="1:21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28">
        <f t="shared" si="13"/>
        <v>2372.9727314306147</v>
      </c>
      <c r="F107" s="28">
        <f t="shared" si="12"/>
        <v>2373</v>
      </c>
      <c r="G107" s="9">
        <f t="shared" si="15"/>
        <v>-1.0373999997682404E-2</v>
      </c>
      <c r="I107" s="2">
        <f t="shared" si="21"/>
        <v>-1.0373999997682404E-2</v>
      </c>
      <c r="O107" s="100">
        <f t="shared" si="16"/>
        <v>-1.8647330650000002E-2</v>
      </c>
      <c r="P107" s="15">
        <f t="shared" si="14"/>
        <v>29965.826999999997</v>
      </c>
      <c r="R107" s="2">
        <f t="shared" si="17"/>
        <v>3.4772294037042949E-4</v>
      </c>
      <c r="S107" s="24">
        <v>0.1</v>
      </c>
      <c r="T107" s="9">
        <f t="shared" si="18"/>
        <v>3.4772294037042949E-5</v>
      </c>
      <c r="U107" s="9">
        <f t="shared" si="19"/>
        <v>-1.0373999997682404E-2</v>
      </c>
    </row>
    <row r="108" spans="1:21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28">
        <f t="shared" si="13"/>
        <v>2386.4966170571929</v>
      </c>
      <c r="F108" s="28">
        <f t="shared" si="12"/>
        <v>2386.5</v>
      </c>
      <c r="G108" s="9">
        <f t="shared" si="15"/>
        <v>-1.286999999138061E-3</v>
      </c>
      <c r="I108" s="2">
        <f t="shared" si="21"/>
        <v>-1.286999999138061E-3</v>
      </c>
      <c r="O108" s="100">
        <f t="shared" si="16"/>
        <v>-1.8691692662500002E-2</v>
      </c>
      <c r="P108" s="15">
        <f t="shared" si="14"/>
        <v>29970.972000000002</v>
      </c>
      <c r="R108" s="2">
        <f t="shared" si="17"/>
        <v>3.4937937458935642E-4</v>
      </c>
      <c r="S108" s="24">
        <v>0.1</v>
      </c>
      <c r="T108" s="9">
        <f t="shared" si="18"/>
        <v>3.4937937458935642E-5</v>
      </c>
      <c r="U108" s="9">
        <f t="shared" si="19"/>
        <v>-1.286999999138061E-3</v>
      </c>
    </row>
    <row r="109" spans="1:21">
      <c r="A109" s="52" t="s">
        <v>135</v>
      </c>
      <c r="B109" s="52" t="s">
        <v>92</v>
      </c>
      <c r="C109" s="65">
        <v>45003.339</v>
      </c>
      <c r="D109" s="65" t="s">
        <v>127</v>
      </c>
      <c r="E109" s="28">
        <f t="shared" si="13"/>
        <v>2422.9467087935554</v>
      </c>
      <c r="F109" s="28">
        <f t="shared" si="12"/>
        <v>2423</v>
      </c>
      <c r="G109" s="9">
        <f t="shared" si="15"/>
        <v>-2.0273999994969927E-2</v>
      </c>
      <c r="I109" s="2">
        <f t="shared" si="21"/>
        <v>-2.0273999994969927E-2</v>
      </c>
      <c r="O109" s="100">
        <f t="shared" si="16"/>
        <v>-1.8811360650000001E-2</v>
      </c>
      <c r="P109" s="15">
        <f t="shared" si="14"/>
        <v>29984.839</v>
      </c>
      <c r="R109" s="2">
        <f t="shared" si="17"/>
        <v>3.5386728950436845E-4</v>
      </c>
      <c r="S109" s="24">
        <v>0.1</v>
      </c>
      <c r="T109" s="9">
        <f t="shared" si="18"/>
        <v>3.5386728950436847E-5</v>
      </c>
      <c r="U109" s="9">
        <f t="shared" si="19"/>
        <v>-2.0273999994969927E-2</v>
      </c>
    </row>
    <row r="110" spans="1:21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28">
        <f t="shared" si="13"/>
        <v>2454.5024419222054</v>
      </c>
      <c r="F110" s="28">
        <f t="shared" si="12"/>
        <v>2454.5</v>
      </c>
      <c r="G110" s="9">
        <f t="shared" si="15"/>
        <v>9.290000016335398E-4</v>
      </c>
      <c r="I110" s="2">
        <f t="shared" si="21"/>
        <v>9.290000016335398E-4</v>
      </c>
      <c r="O110" s="100">
        <f t="shared" si="16"/>
        <v>-1.8914314462500002E-2</v>
      </c>
      <c r="P110" s="15">
        <f t="shared" si="14"/>
        <v>29996.843999999997</v>
      </c>
      <c r="R110" s="2">
        <f t="shared" si="17"/>
        <v>3.5775129158633674E-4</v>
      </c>
      <c r="S110" s="24">
        <v>0.1</v>
      </c>
      <c r="T110" s="9">
        <f t="shared" si="18"/>
        <v>3.5775129158633674E-5</v>
      </c>
      <c r="U110" s="9">
        <f t="shared" si="19"/>
        <v>9.290000016335398E-4</v>
      </c>
    </row>
    <row r="111" spans="1:21">
      <c r="A111" s="52" t="s">
        <v>135</v>
      </c>
      <c r="B111" s="52" t="s">
        <v>92</v>
      </c>
      <c r="C111" s="65">
        <v>45022.37</v>
      </c>
      <c r="D111" s="65" t="s">
        <v>127</v>
      </c>
      <c r="E111" s="28">
        <f t="shared" si="13"/>
        <v>2472.9706285912694</v>
      </c>
      <c r="F111" s="28">
        <f t="shared" si="12"/>
        <v>2473</v>
      </c>
      <c r="G111" s="9">
        <f t="shared" si="15"/>
        <v>-1.1173999992024619E-2</v>
      </c>
      <c r="I111" s="2">
        <f t="shared" si="21"/>
        <v>-1.1173999992024619E-2</v>
      </c>
      <c r="O111" s="100">
        <f t="shared" si="16"/>
        <v>-1.8974640649999999E-2</v>
      </c>
      <c r="P111" s="15">
        <f t="shared" si="14"/>
        <v>30003.870000000003</v>
      </c>
      <c r="R111" s="2">
        <f t="shared" si="17"/>
        <v>3.6003698779663241E-4</v>
      </c>
      <c r="S111" s="24">
        <v>0.1</v>
      </c>
      <c r="T111" s="9">
        <f t="shared" si="18"/>
        <v>3.6003698779663243E-5</v>
      </c>
      <c r="U111" s="9">
        <f t="shared" si="19"/>
        <v>-1.1173999992024619E-2</v>
      </c>
    </row>
    <row r="112" spans="1:21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28">
        <f t="shared" si="13"/>
        <v>2514.9617020381875</v>
      </c>
      <c r="F112" s="28">
        <f t="shared" si="12"/>
        <v>2515</v>
      </c>
      <c r="G112" s="9">
        <f t="shared" si="15"/>
        <v>-1.4569999999366701E-2</v>
      </c>
      <c r="H112" s="2">
        <f>G112</f>
        <v>-1.4569999999366701E-2</v>
      </c>
      <c r="O112" s="100">
        <f t="shared" si="16"/>
        <v>-1.911121625E-2</v>
      </c>
      <c r="P112" s="15">
        <f t="shared" si="14"/>
        <v>30019.845000000001</v>
      </c>
      <c r="R112" s="2">
        <f t="shared" si="17"/>
        <v>2.0622645035015964E-5</v>
      </c>
      <c r="S112" s="24">
        <v>0.1</v>
      </c>
      <c r="T112" s="9">
        <f t="shared" si="18"/>
        <v>2.0622645035015966E-6</v>
      </c>
      <c r="U112" s="9">
        <f t="shared" si="19"/>
        <v>-1.4569999999366701E-2</v>
      </c>
    </row>
    <row r="113" spans="1:21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28">
        <f t="shared" si="13"/>
        <v>2612.9382448651331</v>
      </c>
      <c r="F113" s="28">
        <f t="shared" si="12"/>
        <v>2613</v>
      </c>
      <c r="G113" s="9">
        <f t="shared" si="15"/>
        <v>-2.3494000000937376E-2</v>
      </c>
      <c r="I113" s="2">
        <f t="shared" ref="I113:I130" si="22">G113</f>
        <v>-2.3494000000937376E-2</v>
      </c>
      <c r="O113" s="100">
        <f t="shared" si="16"/>
        <v>-1.9427834649999996E-2</v>
      </c>
      <c r="P113" s="15">
        <f t="shared" si="14"/>
        <v>30057.118999999999</v>
      </c>
      <c r="R113" s="2">
        <f t="shared" si="17"/>
        <v>3.774407591877405E-4</v>
      </c>
      <c r="S113" s="24">
        <v>0.1</v>
      </c>
      <c r="T113" s="9">
        <f t="shared" si="18"/>
        <v>3.7744075918774051E-5</v>
      </c>
      <c r="U113" s="9">
        <f t="shared" si="19"/>
        <v>-2.3494000000937376E-2</v>
      </c>
    </row>
    <row r="114" spans="1:21">
      <c r="A114" s="52" t="s">
        <v>135</v>
      </c>
      <c r="B114" s="52" t="s">
        <v>92</v>
      </c>
      <c r="C114" s="65">
        <v>45075.623</v>
      </c>
      <c r="D114" s="65" t="s">
        <v>127</v>
      </c>
      <c r="E114" s="28">
        <f t="shared" si="13"/>
        <v>2612.9487590619296</v>
      </c>
      <c r="F114" s="28">
        <f t="shared" si="12"/>
        <v>2613</v>
      </c>
      <c r="G114" s="9">
        <f t="shared" si="15"/>
        <v>-1.9494000000122469E-2</v>
      </c>
      <c r="I114" s="2">
        <f t="shared" si="22"/>
        <v>-1.9494000000122469E-2</v>
      </c>
      <c r="O114" s="100">
        <f t="shared" si="16"/>
        <v>-1.9427834649999996E-2</v>
      </c>
      <c r="P114" s="15">
        <f t="shared" si="14"/>
        <v>30057.123</v>
      </c>
      <c r="R114" s="2">
        <f t="shared" si="17"/>
        <v>3.774407591877405E-4</v>
      </c>
      <c r="S114" s="24">
        <v>0.1</v>
      </c>
      <c r="T114" s="9">
        <f t="shared" si="18"/>
        <v>3.7744075918774051E-5</v>
      </c>
      <c r="U114" s="9">
        <f t="shared" si="19"/>
        <v>-1.9494000000122469E-2</v>
      </c>
    </row>
    <row r="115" spans="1:21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28">
        <f t="shared" si="13"/>
        <v>2859.9298703073964</v>
      </c>
      <c r="F115" s="28">
        <f t="shared" si="12"/>
        <v>2860</v>
      </c>
      <c r="G115" s="9">
        <f t="shared" si="15"/>
        <v>-2.667999999539461E-2</v>
      </c>
      <c r="I115" s="2">
        <f t="shared" si="22"/>
        <v>-2.667999999539461E-2</v>
      </c>
      <c r="O115" s="100">
        <f t="shared" si="16"/>
        <v>-2.0213060000000001E-2</v>
      </c>
      <c r="P115" s="15">
        <f t="shared" si="14"/>
        <v>30151.084000000003</v>
      </c>
      <c r="R115" s="2">
        <f t="shared" si="17"/>
        <v>4.0856779456360006E-4</v>
      </c>
      <c r="S115" s="24">
        <v>0.1</v>
      </c>
      <c r="T115" s="9">
        <f t="shared" si="18"/>
        <v>4.0856779456360008E-5</v>
      </c>
      <c r="U115" s="9">
        <f t="shared" si="19"/>
        <v>-2.667999999539461E-2</v>
      </c>
    </row>
    <row r="116" spans="1:21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28">
        <f t="shared" si="13"/>
        <v>2860.0034696849521</v>
      </c>
      <c r="F116" s="28">
        <f t="shared" ref="F116:F147" si="23">ROUND(2*E116,0)/2</f>
        <v>2860</v>
      </c>
      <c r="G116" s="9">
        <f t="shared" si="15"/>
        <v>1.3200000030337833E-3</v>
      </c>
      <c r="I116" s="2">
        <f t="shared" si="22"/>
        <v>1.3200000030337833E-3</v>
      </c>
      <c r="O116" s="100">
        <f t="shared" si="16"/>
        <v>-2.0213060000000001E-2</v>
      </c>
      <c r="P116" s="15">
        <f t="shared" si="14"/>
        <v>30151.112000000001</v>
      </c>
      <c r="R116" s="2">
        <f t="shared" si="17"/>
        <v>4.0856779456360006E-4</v>
      </c>
      <c r="S116" s="24">
        <v>0.1</v>
      </c>
      <c r="T116" s="9">
        <f t="shared" si="18"/>
        <v>4.0856779456360008E-5</v>
      </c>
      <c r="U116" s="9">
        <f t="shared" si="19"/>
        <v>1.3200000030337833E-3</v>
      </c>
    </row>
    <row r="117" spans="1:21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28">
        <f t="shared" si="13"/>
        <v>2870.4466956508072</v>
      </c>
      <c r="F117" s="28">
        <f t="shared" si="23"/>
        <v>2870.5</v>
      </c>
      <c r="G117" s="9">
        <f t="shared" si="15"/>
        <v>-2.0278999996662606E-2</v>
      </c>
      <c r="I117" s="2">
        <f t="shared" si="22"/>
        <v>-2.0278999996662606E-2</v>
      </c>
      <c r="O117" s="100">
        <f t="shared" si="16"/>
        <v>-2.02460344625E-2</v>
      </c>
      <c r="P117" s="15">
        <f t="shared" si="14"/>
        <v>30155.084999999999</v>
      </c>
      <c r="R117" s="2">
        <f t="shared" si="17"/>
        <v>4.0990191145673767E-4</v>
      </c>
      <c r="S117" s="24">
        <v>0.1</v>
      </c>
      <c r="T117" s="9">
        <f t="shared" si="18"/>
        <v>4.0990191145673771E-5</v>
      </c>
      <c r="U117" s="9">
        <f t="shared" si="19"/>
        <v>-2.0278999996662606E-2</v>
      </c>
    </row>
    <row r="118" spans="1:21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28">
        <f t="shared" si="13"/>
        <v>2870.4650954951917</v>
      </c>
      <c r="F118" s="28">
        <f t="shared" si="23"/>
        <v>2870.5</v>
      </c>
      <c r="G118" s="9">
        <f t="shared" si="15"/>
        <v>-1.3278999998874497E-2</v>
      </c>
      <c r="I118" s="2">
        <f t="shared" si="22"/>
        <v>-1.3278999998874497E-2</v>
      </c>
      <c r="O118" s="100">
        <f t="shared" si="16"/>
        <v>-2.02460344625E-2</v>
      </c>
      <c r="P118" s="15">
        <f t="shared" si="14"/>
        <v>30155.091999999997</v>
      </c>
      <c r="R118" s="2">
        <f t="shared" si="17"/>
        <v>4.0990191145673767E-4</v>
      </c>
      <c r="S118" s="24">
        <v>0.1</v>
      </c>
      <c r="T118" s="9">
        <f t="shared" si="18"/>
        <v>4.0990191145673771E-5</v>
      </c>
      <c r="U118" s="9">
        <f t="shared" si="19"/>
        <v>-1.3278999998874497E-2</v>
      </c>
    </row>
    <row r="119" spans="1:21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28">
        <f t="shared" si="13"/>
        <v>2870.4650954951917</v>
      </c>
      <c r="F119" s="28">
        <f t="shared" si="23"/>
        <v>2870.5</v>
      </c>
      <c r="G119" s="9">
        <f t="shared" si="15"/>
        <v>-1.3278999998874497E-2</v>
      </c>
      <c r="I119" s="2">
        <f t="shared" si="22"/>
        <v>-1.3278999998874497E-2</v>
      </c>
      <c r="O119" s="100">
        <f t="shared" si="16"/>
        <v>-2.02460344625E-2</v>
      </c>
      <c r="P119" s="15">
        <f t="shared" si="14"/>
        <v>30155.091999999997</v>
      </c>
      <c r="R119" s="2">
        <f t="shared" si="17"/>
        <v>4.0990191145673767E-4</v>
      </c>
      <c r="S119" s="24">
        <v>0.1</v>
      </c>
      <c r="T119" s="9">
        <f t="shared" si="18"/>
        <v>4.0990191145673771E-5</v>
      </c>
      <c r="U119" s="9">
        <f t="shared" si="19"/>
        <v>-1.3278999998874497E-2</v>
      </c>
    </row>
    <row r="120" spans="1:21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28">
        <f t="shared" si="13"/>
        <v>2870.4887524379928</v>
      </c>
      <c r="F120" s="28">
        <f t="shared" si="23"/>
        <v>2870.5</v>
      </c>
      <c r="G120" s="9">
        <f t="shared" si="15"/>
        <v>-4.2789999934029765E-3</v>
      </c>
      <c r="I120" s="2">
        <f t="shared" si="22"/>
        <v>-4.2789999934029765E-3</v>
      </c>
      <c r="O120" s="100">
        <f t="shared" si="16"/>
        <v>-2.02460344625E-2</v>
      </c>
      <c r="P120" s="15">
        <f t="shared" si="14"/>
        <v>30155.101000000002</v>
      </c>
      <c r="R120" s="2">
        <f t="shared" si="17"/>
        <v>4.0990191145673767E-4</v>
      </c>
      <c r="S120" s="24">
        <v>0.1</v>
      </c>
      <c r="T120" s="9">
        <f t="shared" si="18"/>
        <v>4.0990191145673771E-5</v>
      </c>
      <c r="U120" s="9">
        <f t="shared" si="19"/>
        <v>-4.2789999934029765E-3</v>
      </c>
    </row>
    <row r="121" spans="1:21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28">
        <f t="shared" si="13"/>
        <v>2870.4966380855803</v>
      </c>
      <c r="F121" s="28">
        <f t="shared" si="23"/>
        <v>2870.5</v>
      </c>
      <c r="G121" s="9">
        <f t="shared" si="15"/>
        <v>-1.2789999964297749E-3</v>
      </c>
      <c r="I121" s="2">
        <f t="shared" si="22"/>
        <v>-1.2789999964297749E-3</v>
      </c>
      <c r="O121" s="100">
        <f t="shared" si="16"/>
        <v>-2.02460344625E-2</v>
      </c>
      <c r="P121" s="15">
        <f t="shared" si="14"/>
        <v>30155.103999999999</v>
      </c>
      <c r="R121" s="2">
        <f t="shared" si="17"/>
        <v>4.0990191145673767E-4</v>
      </c>
      <c r="S121" s="24">
        <v>0.1</v>
      </c>
      <c r="T121" s="9">
        <f t="shared" si="18"/>
        <v>4.0990191145673771E-5</v>
      </c>
      <c r="U121" s="9">
        <f t="shared" si="19"/>
        <v>-1.2789999964297749E-3</v>
      </c>
    </row>
    <row r="122" spans="1:21">
      <c r="A122" s="66" t="s">
        <v>135</v>
      </c>
      <c r="B122" s="66" t="s">
        <v>95</v>
      </c>
      <c r="C122" s="73">
        <v>45173.606</v>
      </c>
      <c r="D122" s="73" t="s">
        <v>127</v>
      </c>
      <c r="E122" s="28">
        <f t="shared" si="13"/>
        <v>2870.5018951839788</v>
      </c>
      <c r="F122" s="28">
        <f t="shared" si="23"/>
        <v>2870.5</v>
      </c>
      <c r="G122" s="9">
        <f t="shared" si="15"/>
        <v>7.2100000397767872E-4</v>
      </c>
      <c r="I122" s="2">
        <f t="shared" si="22"/>
        <v>7.2100000397767872E-4</v>
      </c>
      <c r="O122" s="100">
        <f t="shared" si="16"/>
        <v>-2.02460344625E-2</v>
      </c>
      <c r="P122" s="15">
        <f t="shared" si="14"/>
        <v>30155.106</v>
      </c>
      <c r="R122" s="2">
        <f t="shared" si="17"/>
        <v>4.0990191145673767E-4</v>
      </c>
      <c r="S122" s="24">
        <v>0.1</v>
      </c>
      <c r="T122" s="9">
        <f t="shared" si="18"/>
        <v>4.0990191145673771E-5</v>
      </c>
      <c r="U122" s="9">
        <f t="shared" si="19"/>
        <v>7.2100000397767872E-4</v>
      </c>
    </row>
    <row r="123" spans="1:21">
      <c r="A123" s="66" t="s">
        <v>135</v>
      </c>
      <c r="B123" s="66" t="s">
        <v>92</v>
      </c>
      <c r="C123" s="73">
        <v>45174.536</v>
      </c>
      <c r="D123" s="73" t="s">
        <v>127</v>
      </c>
      <c r="E123" s="28">
        <f t="shared" si="13"/>
        <v>2872.9464459386359</v>
      </c>
      <c r="F123" s="28">
        <f t="shared" si="23"/>
        <v>2873</v>
      </c>
      <c r="G123" s="9">
        <f t="shared" si="15"/>
        <v>-2.0373999999719672E-2</v>
      </c>
      <c r="I123" s="2">
        <f t="shared" si="22"/>
        <v>-2.0373999999719672E-2</v>
      </c>
      <c r="O123" s="100">
        <f t="shared" si="16"/>
        <v>-2.0253880649999997E-2</v>
      </c>
      <c r="P123" s="15">
        <f t="shared" si="14"/>
        <v>30156.036</v>
      </c>
      <c r="R123" s="2">
        <f t="shared" si="17"/>
        <v>4.1021968138444428E-4</v>
      </c>
      <c r="S123" s="24">
        <v>0.1</v>
      </c>
      <c r="T123" s="9">
        <f t="shared" si="18"/>
        <v>4.1021968138444432E-5</v>
      </c>
      <c r="U123" s="9">
        <f t="shared" si="19"/>
        <v>-2.0373999999719672E-2</v>
      </c>
    </row>
    <row r="124" spans="1:21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28">
        <f t="shared" si="13"/>
        <v>2872.9674743322289</v>
      </c>
      <c r="F124" s="28">
        <f t="shared" si="23"/>
        <v>2873</v>
      </c>
      <c r="G124" s="9">
        <f t="shared" si="15"/>
        <v>-1.2373999998089857E-2</v>
      </c>
      <c r="I124" s="2">
        <f t="shared" si="22"/>
        <v>-1.2373999998089857E-2</v>
      </c>
      <c r="O124" s="100">
        <f t="shared" si="16"/>
        <v>-2.0253880649999997E-2</v>
      </c>
      <c r="P124" s="15">
        <f t="shared" si="14"/>
        <v>30156.044000000002</v>
      </c>
      <c r="R124" s="2">
        <f t="shared" si="17"/>
        <v>4.1021968138444428E-4</v>
      </c>
      <c r="S124" s="24">
        <v>0.1</v>
      </c>
      <c r="T124" s="9">
        <f t="shared" si="18"/>
        <v>4.1021968138444432E-5</v>
      </c>
      <c r="U124" s="9">
        <f t="shared" si="19"/>
        <v>-1.2373999998089857E-2</v>
      </c>
    </row>
    <row r="125" spans="1:21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28">
        <f t="shared" si="13"/>
        <v>2872.9727314306269</v>
      </c>
      <c r="F125" s="28">
        <f t="shared" si="23"/>
        <v>2873</v>
      </c>
      <c r="G125" s="9">
        <f t="shared" si="15"/>
        <v>-1.0373999997682404E-2</v>
      </c>
      <c r="I125" s="2">
        <f t="shared" si="22"/>
        <v>-1.0373999997682404E-2</v>
      </c>
      <c r="O125" s="100">
        <f t="shared" si="16"/>
        <v>-2.0253880649999997E-2</v>
      </c>
      <c r="P125" s="15">
        <f t="shared" si="14"/>
        <v>30156.046000000002</v>
      </c>
      <c r="R125" s="2">
        <f t="shared" si="17"/>
        <v>4.1021968138444428E-4</v>
      </c>
      <c r="S125" s="24">
        <v>0.1</v>
      </c>
      <c r="T125" s="9">
        <f t="shared" si="18"/>
        <v>4.1021968138444432E-5</v>
      </c>
      <c r="U125" s="9">
        <f t="shared" si="19"/>
        <v>-1.0373999997682404E-2</v>
      </c>
    </row>
    <row r="126" spans="1:21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28">
        <f t="shared" si="13"/>
        <v>2872.977988529025</v>
      </c>
      <c r="F126" s="28">
        <f t="shared" si="23"/>
        <v>2873</v>
      </c>
      <c r="G126" s="9">
        <f t="shared" si="15"/>
        <v>-8.3739999972749501E-3</v>
      </c>
      <c r="I126" s="2">
        <f t="shared" si="22"/>
        <v>-8.3739999972749501E-3</v>
      </c>
      <c r="O126" s="100">
        <f t="shared" si="16"/>
        <v>-2.0253880649999997E-2</v>
      </c>
      <c r="P126" s="15">
        <f t="shared" si="14"/>
        <v>30156.048000000003</v>
      </c>
      <c r="R126" s="2">
        <f t="shared" si="17"/>
        <v>4.1021968138444428E-4</v>
      </c>
      <c r="S126" s="24">
        <v>0.1</v>
      </c>
      <c r="T126" s="9">
        <f t="shared" si="18"/>
        <v>4.1021968138444432E-5</v>
      </c>
      <c r="U126" s="9">
        <f t="shared" si="19"/>
        <v>-8.3739999972749501E-3</v>
      </c>
    </row>
    <row r="127" spans="1:21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28">
        <f t="shared" si="13"/>
        <v>2872.9806170782144</v>
      </c>
      <c r="F127" s="28">
        <f t="shared" si="23"/>
        <v>2873</v>
      </c>
      <c r="G127" s="9">
        <f t="shared" si="15"/>
        <v>-7.3740000007092021E-3</v>
      </c>
      <c r="I127" s="2">
        <f t="shared" si="22"/>
        <v>-7.3740000007092021E-3</v>
      </c>
      <c r="O127" s="100">
        <f t="shared" si="16"/>
        <v>-2.0253880649999997E-2</v>
      </c>
      <c r="P127" s="15">
        <f t="shared" si="14"/>
        <v>30156.048999999999</v>
      </c>
      <c r="R127" s="2">
        <f t="shared" si="17"/>
        <v>4.1021968138444428E-4</v>
      </c>
      <c r="S127" s="24">
        <v>0.1</v>
      </c>
      <c r="T127" s="9">
        <f t="shared" si="18"/>
        <v>4.1021968138444432E-5</v>
      </c>
      <c r="U127" s="9">
        <f t="shared" si="19"/>
        <v>-7.3740000007092021E-3</v>
      </c>
    </row>
    <row r="128" spans="1:21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28">
        <f t="shared" si="13"/>
        <v>2872.9885027258215</v>
      </c>
      <c r="F128" s="28">
        <f t="shared" si="23"/>
        <v>2873</v>
      </c>
      <c r="G128" s="9">
        <f t="shared" si="15"/>
        <v>-4.3739999964600429E-3</v>
      </c>
      <c r="I128" s="2">
        <f t="shared" si="22"/>
        <v>-4.3739999964600429E-3</v>
      </c>
      <c r="O128" s="100">
        <f t="shared" si="16"/>
        <v>-2.0253880649999997E-2</v>
      </c>
      <c r="P128" s="15">
        <f t="shared" si="14"/>
        <v>30156.052000000003</v>
      </c>
      <c r="R128" s="2">
        <f t="shared" si="17"/>
        <v>4.1021968138444428E-4</v>
      </c>
      <c r="S128" s="24">
        <v>0.1</v>
      </c>
      <c r="T128" s="9">
        <f t="shared" si="18"/>
        <v>4.1021968138444432E-5</v>
      </c>
      <c r="U128" s="9">
        <f t="shared" si="19"/>
        <v>-4.3739999964600429E-3</v>
      </c>
    </row>
    <row r="129" spans="1:21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28">
        <f t="shared" si="13"/>
        <v>2872.9990169225985</v>
      </c>
      <c r="F129" s="28">
        <f t="shared" si="23"/>
        <v>2873</v>
      </c>
      <c r="G129" s="9">
        <f t="shared" si="15"/>
        <v>-3.7400000292109326E-4</v>
      </c>
      <c r="I129" s="2">
        <f t="shared" si="22"/>
        <v>-3.7400000292109326E-4</v>
      </c>
      <c r="O129" s="100">
        <f t="shared" si="16"/>
        <v>-2.0253880649999997E-2</v>
      </c>
      <c r="P129" s="15">
        <f t="shared" si="14"/>
        <v>30156.055999999997</v>
      </c>
      <c r="R129" s="2">
        <f t="shared" si="17"/>
        <v>4.1021968138444428E-4</v>
      </c>
      <c r="S129" s="24">
        <v>0.1</v>
      </c>
      <c r="T129" s="9">
        <f t="shared" si="18"/>
        <v>4.1021968138444432E-5</v>
      </c>
      <c r="U129" s="9">
        <f t="shared" si="19"/>
        <v>-3.7400000292109326E-4</v>
      </c>
    </row>
    <row r="130" spans="1:21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28">
        <f t="shared" si="13"/>
        <v>2873.009531119395</v>
      </c>
      <c r="F130" s="28">
        <f t="shared" si="23"/>
        <v>2873</v>
      </c>
      <c r="G130" s="9">
        <f t="shared" si="15"/>
        <v>3.625999997893814E-3</v>
      </c>
      <c r="I130" s="2">
        <f t="shared" si="22"/>
        <v>3.625999997893814E-3</v>
      </c>
      <c r="O130" s="100">
        <f t="shared" si="16"/>
        <v>-2.0253880649999997E-2</v>
      </c>
      <c r="P130" s="15">
        <f t="shared" si="14"/>
        <v>30156.059999999998</v>
      </c>
      <c r="R130" s="2">
        <f t="shared" si="17"/>
        <v>4.1021968138444428E-4</v>
      </c>
      <c r="S130" s="24">
        <v>0.1</v>
      </c>
      <c r="T130" s="9">
        <f t="shared" si="18"/>
        <v>4.1021968138444432E-5</v>
      </c>
      <c r="U130" s="9">
        <f t="shared" si="19"/>
        <v>3.625999997893814E-3</v>
      </c>
    </row>
    <row r="131" spans="1:21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28">
        <f t="shared" si="13"/>
        <v>2875.9824202629643</v>
      </c>
      <c r="F131" s="28">
        <f t="shared" si="23"/>
        <v>2876</v>
      </c>
      <c r="G131" s="9">
        <f t="shared" si="15"/>
        <v>-6.6880000013043173E-3</v>
      </c>
      <c r="H131" s="2">
        <f>G131</f>
        <v>-6.6880000013043173E-3</v>
      </c>
      <c r="O131" s="100">
        <f t="shared" si="16"/>
        <v>-2.0263293600000003E-2</v>
      </c>
      <c r="P131" s="15">
        <f t="shared" si="14"/>
        <v>30157.190999999999</v>
      </c>
      <c r="R131" s="2">
        <f t="shared" si="17"/>
        <v>1.8428859629078805E-4</v>
      </c>
      <c r="S131" s="24">
        <v>0.1</v>
      </c>
      <c r="T131" s="9">
        <f t="shared" si="18"/>
        <v>1.8428859629078807E-5</v>
      </c>
      <c r="U131" s="9">
        <f t="shared" si="19"/>
        <v>-6.6880000013043173E-3</v>
      </c>
    </row>
    <row r="132" spans="1:21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28">
        <f t="shared" si="13"/>
        <v>2877.9669749078857</v>
      </c>
      <c r="F132" s="28">
        <f t="shared" si="23"/>
        <v>2878</v>
      </c>
      <c r="G132" s="9">
        <f t="shared" si="15"/>
        <v>-1.2563999996928032E-2</v>
      </c>
      <c r="I132" s="2">
        <f t="shared" ref="I132:I152" si="24">G132</f>
        <v>-1.2563999996928032E-2</v>
      </c>
      <c r="O132" s="100">
        <f t="shared" si="16"/>
        <v>-2.0269567400000001E-2</v>
      </c>
      <c r="P132" s="15">
        <f t="shared" si="14"/>
        <v>30157.946000000004</v>
      </c>
      <c r="R132" s="2">
        <f t="shared" si="17"/>
        <v>4.1085536258314277E-4</v>
      </c>
      <c r="S132" s="24">
        <v>0.1</v>
      </c>
      <c r="T132" s="9">
        <f t="shared" si="18"/>
        <v>4.1085536258314281E-5</v>
      </c>
      <c r="U132" s="9">
        <f t="shared" si="19"/>
        <v>-1.2563999996928032E-2</v>
      </c>
    </row>
    <row r="133" spans="1:21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28">
        <f t="shared" si="13"/>
        <v>2877.9853747522698</v>
      </c>
      <c r="F133" s="28">
        <f t="shared" si="23"/>
        <v>2878</v>
      </c>
      <c r="G133" s="9">
        <f t="shared" si="15"/>
        <v>-5.5639999991399236E-3</v>
      </c>
      <c r="I133" s="2">
        <f t="shared" si="24"/>
        <v>-5.5639999991399236E-3</v>
      </c>
      <c r="O133" s="100">
        <f t="shared" si="16"/>
        <v>-2.0269567400000001E-2</v>
      </c>
      <c r="P133" s="15">
        <f t="shared" si="14"/>
        <v>30157.953000000001</v>
      </c>
      <c r="R133" s="2">
        <f t="shared" si="17"/>
        <v>4.1085536258314277E-4</v>
      </c>
      <c r="S133" s="24">
        <v>0.1</v>
      </c>
      <c r="T133" s="9">
        <f t="shared" si="18"/>
        <v>4.1085536258314281E-5</v>
      </c>
      <c r="U133" s="9">
        <f t="shared" si="19"/>
        <v>-5.5639999991399236E-3</v>
      </c>
    </row>
    <row r="134" spans="1:21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28">
        <f t="shared" si="13"/>
        <v>2878.0248029902468</v>
      </c>
      <c r="F134" s="28">
        <f t="shared" si="23"/>
        <v>2878</v>
      </c>
      <c r="G134" s="9">
        <f t="shared" si="15"/>
        <v>9.4360000002779998E-3</v>
      </c>
      <c r="I134" s="2">
        <f t="shared" si="24"/>
        <v>9.4360000002779998E-3</v>
      </c>
      <c r="O134" s="100">
        <f t="shared" si="16"/>
        <v>-2.0269567400000001E-2</v>
      </c>
      <c r="P134" s="15">
        <f t="shared" si="14"/>
        <v>30157.968000000001</v>
      </c>
      <c r="R134" s="2">
        <f t="shared" si="17"/>
        <v>4.1085536258314277E-4</v>
      </c>
      <c r="S134" s="24">
        <v>0.1</v>
      </c>
      <c r="T134" s="9">
        <f t="shared" si="18"/>
        <v>4.1085536258314281E-5</v>
      </c>
      <c r="U134" s="9">
        <f t="shared" si="19"/>
        <v>9.4360000002779998E-3</v>
      </c>
    </row>
    <row r="135" spans="1:21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28">
        <f t="shared" si="13"/>
        <v>2880.953006797441</v>
      </c>
      <c r="F135" s="28">
        <f t="shared" si="23"/>
        <v>2881</v>
      </c>
      <c r="G135" s="9">
        <f t="shared" si="15"/>
        <v>-1.7877999991469551E-2</v>
      </c>
      <c r="I135" s="2">
        <f t="shared" si="24"/>
        <v>-1.7877999991469551E-2</v>
      </c>
      <c r="O135" s="100">
        <f t="shared" si="16"/>
        <v>-2.0278975850000002E-2</v>
      </c>
      <c r="P135" s="15">
        <f t="shared" si="14"/>
        <v>30159.082000000002</v>
      </c>
      <c r="R135" s="2">
        <f t="shared" si="17"/>
        <v>4.1123686152488333E-4</v>
      </c>
      <c r="S135" s="24">
        <v>0.1</v>
      </c>
      <c r="T135" s="9">
        <f t="shared" si="18"/>
        <v>4.1123686152488335E-5</v>
      </c>
      <c r="U135" s="9">
        <f t="shared" si="19"/>
        <v>-1.7877999991469551E-2</v>
      </c>
    </row>
    <row r="136" spans="1:21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28">
        <f t="shared" si="13"/>
        <v>2880.9687780926356</v>
      </c>
      <c r="F136" s="28">
        <f t="shared" si="23"/>
        <v>2881</v>
      </c>
      <c r="G136" s="9">
        <f t="shared" si="15"/>
        <v>-1.187799999024719E-2</v>
      </c>
      <c r="I136" s="2">
        <f t="shared" si="24"/>
        <v>-1.187799999024719E-2</v>
      </c>
      <c r="O136" s="100">
        <f t="shared" si="16"/>
        <v>-2.0278975850000002E-2</v>
      </c>
      <c r="P136" s="15">
        <f t="shared" si="14"/>
        <v>30159.088000000003</v>
      </c>
      <c r="R136" s="2">
        <f t="shared" si="17"/>
        <v>4.1123686152488333E-4</v>
      </c>
      <c r="S136" s="24">
        <v>0.1</v>
      </c>
      <c r="T136" s="9">
        <f t="shared" si="18"/>
        <v>4.1123686152488335E-5</v>
      </c>
      <c r="U136" s="9">
        <f t="shared" si="19"/>
        <v>-1.187799999024719E-2</v>
      </c>
    </row>
    <row r="137" spans="1:21">
      <c r="A137" s="66" t="s">
        <v>135</v>
      </c>
      <c r="B137" s="66" t="s">
        <v>92</v>
      </c>
      <c r="C137" s="73">
        <v>45177.589</v>
      </c>
      <c r="D137" s="73" t="s">
        <v>127</v>
      </c>
      <c r="E137" s="28">
        <f t="shared" si="13"/>
        <v>2880.9714066418251</v>
      </c>
      <c r="F137" s="28">
        <f t="shared" si="23"/>
        <v>2881</v>
      </c>
      <c r="G137" s="9">
        <f t="shared" si="15"/>
        <v>-1.0877999993681442E-2</v>
      </c>
      <c r="I137" s="2">
        <f t="shared" si="24"/>
        <v>-1.0877999993681442E-2</v>
      </c>
      <c r="O137" s="100">
        <f t="shared" si="16"/>
        <v>-2.0278975850000002E-2</v>
      </c>
      <c r="P137" s="15">
        <f t="shared" si="14"/>
        <v>30159.089</v>
      </c>
      <c r="R137" s="2">
        <f t="shared" si="17"/>
        <v>4.1123686152488333E-4</v>
      </c>
      <c r="S137" s="24">
        <v>0.1</v>
      </c>
      <c r="T137" s="9">
        <f t="shared" si="18"/>
        <v>4.1123686152488335E-5</v>
      </c>
      <c r="U137" s="9">
        <f t="shared" si="19"/>
        <v>-1.0877999993681442E-2</v>
      </c>
    </row>
    <row r="138" spans="1:21">
      <c r="A138" s="66" t="s">
        <v>135</v>
      </c>
      <c r="B138" s="66" t="s">
        <v>92</v>
      </c>
      <c r="C138" s="73">
        <v>45177.59</v>
      </c>
      <c r="D138" s="73" t="s">
        <v>127</v>
      </c>
      <c r="E138" s="28">
        <f t="shared" si="13"/>
        <v>2880.9740351910145</v>
      </c>
      <c r="F138" s="28">
        <f t="shared" si="23"/>
        <v>2881</v>
      </c>
      <c r="G138" s="9">
        <f t="shared" si="15"/>
        <v>-9.877999997115694E-3</v>
      </c>
      <c r="I138" s="2">
        <f t="shared" si="24"/>
        <v>-9.877999997115694E-3</v>
      </c>
      <c r="O138" s="100">
        <f t="shared" si="16"/>
        <v>-2.0278975850000002E-2</v>
      </c>
      <c r="P138" s="15">
        <f t="shared" si="14"/>
        <v>30159.089999999997</v>
      </c>
      <c r="R138" s="2">
        <f t="shared" si="17"/>
        <v>4.1123686152488333E-4</v>
      </c>
      <c r="S138" s="24">
        <v>0.1</v>
      </c>
      <c r="T138" s="9">
        <f t="shared" si="18"/>
        <v>4.1123686152488335E-5</v>
      </c>
      <c r="U138" s="9">
        <f t="shared" si="19"/>
        <v>-9.877999997115694E-3</v>
      </c>
    </row>
    <row r="139" spans="1:21">
      <c r="A139" s="66" t="s">
        <v>135</v>
      </c>
      <c r="B139" s="66" t="s">
        <v>92</v>
      </c>
      <c r="C139" s="73">
        <v>45177.591</v>
      </c>
      <c r="D139" s="73" t="s">
        <v>127</v>
      </c>
      <c r="E139" s="28">
        <f t="shared" si="13"/>
        <v>2880.9766637402236</v>
      </c>
      <c r="F139" s="28">
        <f t="shared" si="23"/>
        <v>2881</v>
      </c>
      <c r="G139" s="9">
        <f t="shared" si="15"/>
        <v>-8.8779999932739884E-3</v>
      </c>
      <c r="I139" s="2">
        <f t="shared" si="24"/>
        <v>-8.8779999932739884E-3</v>
      </c>
      <c r="O139" s="100">
        <f t="shared" si="16"/>
        <v>-2.0278975850000002E-2</v>
      </c>
      <c r="P139" s="15">
        <f t="shared" si="14"/>
        <v>30159.091</v>
      </c>
      <c r="R139" s="2">
        <f t="shared" si="17"/>
        <v>4.1123686152488333E-4</v>
      </c>
      <c r="S139" s="24">
        <v>0.1</v>
      </c>
      <c r="T139" s="9">
        <f t="shared" si="18"/>
        <v>4.1123686152488335E-5</v>
      </c>
      <c r="U139" s="9">
        <f t="shared" si="19"/>
        <v>-8.8779999932739884E-3</v>
      </c>
    </row>
    <row r="140" spans="1:21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28">
        <f t="shared" si="13"/>
        <v>2880.9819208386216</v>
      </c>
      <c r="F140" s="28">
        <f t="shared" si="23"/>
        <v>2881</v>
      </c>
      <c r="G140" s="9">
        <f t="shared" si="15"/>
        <v>-6.8779999928665347E-3</v>
      </c>
      <c r="I140" s="2">
        <f t="shared" si="24"/>
        <v>-6.8779999928665347E-3</v>
      </c>
      <c r="O140" s="100">
        <f t="shared" si="16"/>
        <v>-2.0278975850000002E-2</v>
      </c>
      <c r="P140" s="15">
        <f t="shared" si="14"/>
        <v>30159.093000000001</v>
      </c>
      <c r="R140" s="2">
        <f t="shared" si="17"/>
        <v>4.1123686152488333E-4</v>
      </c>
      <c r="S140" s="24">
        <v>0.1</v>
      </c>
      <c r="T140" s="9">
        <f t="shared" si="18"/>
        <v>4.1123686152488335E-5</v>
      </c>
      <c r="U140" s="9">
        <f t="shared" si="19"/>
        <v>-6.8779999928665347E-3</v>
      </c>
    </row>
    <row r="141" spans="1:21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28">
        <f t="shared" si="13"/>
        <v>2881.0003206830056</v>
      </c>
      <c r="F141" s="28">
        <f t="shared" si="23"/>
        <v>2881</v>
      </c>
      <c r="G141" s="9">
        <f t="shared" si="15"/>
        <v>1.2200000492157415E-4</v>
      </c>
      <c r="I141" s="2">
        <f t="shared" si="24"/>
        <v>1.2200000492157415E-4</v>
      </c>
      <c r="O141" s="100">
        <f t="shared" si="16"/>
        <v>-2.0278975850000002E-2</v>
      </c>
      <c r="P141" s="15">
        <f t="shared" si="14"/>
        <v>30159.1</v>
      </c>
      <c r="R141" s="2">
        <f t="shared" si="17"/>
        <v>4.1123686152488333E-4</v>
      </c>
      <c r="S141" s="24">
        <v>0.1</v>
      </c>
      <c r="T141" s="9">
        <f t="shared" si="18"/>
        <v>4.1123686152488335E-5</v>
      </c>
      <c r="U141" s="9">
        <f t="shared" si="19"/>
        <v>1.2200000492157415E-4</v>
      </c>
    </row>
    <row r="142" spans="1:21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28">
        <f t="shared" si="13"/>
        <v>2881.0029492322142</v>
      </c>
      <c r="F142" s="28">
        <f t="shared" si="23"/>
        <v>2881</v>
      </c>
      <c r="G142" s="9">
        <f t="shared" si="15"/>
        <v>1.1220000087632798E-3</v>
      </c>
      <c r="I142" s="2">
        <f t="shared" si="24"/>
        <v>1.1220000087632798E-3</v>
      </c>
      <c r="O142" s="100">
        <f t="shared" si="16"/>
        <v>-2.0278975850000002E-2</v>
      </c>
      <c r="P142" s="15">
        <f t="shared" si="14"/>
        <v>30159.101000000002</v>
      </c>
      <c r="R142" s="2">
        <f t="shared" si="17"/>
        <v>4.1123686152488333E-4</v>
      </c>
      <c r="S142" s="24">
        <v>0.1</v>
      </c>
      <c r="T142" s="9">
        <f t="shared" si="18"/>
        <v>4.1123686152488335E-5</v>
      </c>
      <c r="U142" s="9">
        <f t="shared" si="19"/>
        <v>1.1220000087632798E-3</v>
      </c>
    </row>
    <row r="143" spans="1:21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28">
        <f t="shared" si="13"/>
        <v>2883.4737854788432</v>
      </c>
      <c r="F143" s="28">
        <f t="shared" si="23"/>
        <v>2883.5</v>
      </c>
      <c r="G143" s="9">
        <f t="shared" si="15"/>
        <v>-9.9730000001727603E-3</v>
      </c>
      <c r="I143" s="2">
        <f t="shared" si="24"/>
        <v>-9.9730000001727603E-3</v>
      </c>
      <c r="O143" s="100">
        <f t="shared" si="16"/>
        <v>-2.0286814162499996E-2</v>
      </c>
      <c r="P143" s="15">
        <f t="shared" si="14"/>
        <v>30160.040999999997</v>
      </c>
      <c r="R143" s="2">
        <f t="shared" si="17"/>
        <v>4.1155482886381044E-4</v>
      </c>
      <c r="S143" s="24">
        <v>0.1</v>
      </c>
      <c r="T143" s="9">
        <f t="shared" si="18"/>
        <v>4.115548288638105E-5</v>
      </c>
      <c r="U143" s="9">
        <f t="shared" si="19"/>
        <v>-9.9730000001727603E-3</v>
      </c>
    </row>
    <row r="144" spans="1:21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28">
        <f t="shared" si="13"/>
        <v>2883.4816711264502</v>
      </c>
      <c r="F144" s="28">
        <f t="shared" si="23"/>
        <v>2883.5</v>
      </c>
      <c r="G144" s="9">
        <f t="shared" si="15"/>
        <v>-6.9729999959236011E-3</v>
      </c>
      <c r="I144" s="2">
        <f t="shared" si="24"/>
        <v>-6.9729999959236011E-3</v>
      </c>
      <c r="O144" s="100">
        <f t="shared" si="16"/>
        <v>-2.0286814162499996E-2</v>
      </c>
      <c r="P144" s="15">
        <f t="shared" si="14"/>
        <v>30160.044000000002</v>
      </c>
      <c r="R144" s="2">
        <f t="shared" si="17"/>
        <v>4.1155482886381044E-4</v>
      </c>
      <c r="S144" s="24">
        <v>0.1</v>
      </c>
      <c r="T144" s="9">
        <f t="shared" si="18"/>
        <v>4.115548288638105E-5</v>
      </c>
      <c r="U144" s="9">
        <f t="shared" si="19"/>
        <v>-6.9729999959236011E-3</v>
      </c>
    </row>
    <row r="145" spans="1:21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28">
        <f t="shared" si="13"/>
        <v>2883.4921853232463</v>
      </c>
      <c r="F145" s="28">
        <f t="shared" si="23"/>
        <v>2883.5</v>
      </c>
      <c r="G145" s="9">
        <f t="shared" si="15"/>
        <v>-2.9729999951086938E-3</v>
      </c>
      <c r="I145" s="2">
        <f t="shared" si="24"/>
        <v>-2.9729999951086938E-3</v>
      </c>
      <c r="O145" s="100">
        <f t="shared" si="16"/>
        <v>-2.0286814162499996E-2</v>
      </c>
      <c r="P145" s="15">
        <f t="shared" si="14"/>
        <v>30160.048000000003</v>
      </c>
      <c r="R145" s="2">
        <f t="shared" si="17"/>
        <v>4.1155482886381044E-4</v>
      </c>
      <c r="S145" s="24">
        <v>0.1</v>
      </c>
      <c r="T145" s="9">
        <f t="shared" si="18"/>
        <v>4.115548288638105E-5</v>
      </c>
      <c r="U145" s="9">
        <f t="shared" si="19"/>
        <v>-2.9729999951086938E-3</v>
      </c>
    </row>
    <row r="146" spans="1:21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28">
        <f t="shared" si="13"/>
        <v>2883.5026995200428</v>
      </c>
      <c r="F146" s="28">
        <f t="shared" si="23"/>
        <v>2883.5</v>
      </c>
      <c r="G146" s="9">
        <f t="shared" si="15"/>
        <v>1.0270000057062134E-3</v>
      </c>
      <c r="I146" s="2">
        <f t="shared" si="24"/>
        <v>1.0270000057062134E-3</v>
      </c>
      <c r="O146" s="100">
        <f t="shared" si="16"/>
        <v>-2.0286814162499996E-2</v>
      </c>
      <c r="P146" s="15">
        <f t="shared" si="14"/>
        <v>30160.052000000003</v>
      </c>
      <c r="R146" s="2">
        <f t="shared" si="17"/>
        <v>4.1155482886381044E-4</v>
      </c>
      <c r="S146" s="24">
        <v>0.1</v>
      </c>
      <c r="T146" s="9">
        <f t="shared" si="18"/>
        <v>4.115548288638105E-5</v>
      </c>
      <c r="U146" s="9">
        <f t="shared" si="19"/>
        <v>1.0270000057062134E-3</v>
      </c>
    </row>
    <row r="147" spans="1:21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28">
        <f t="shared" si="13"/>
        <v>2883.5079566184218</v>
      </c>
      <c r="F147" s="28">
        <f t="shared" si="23"/>
        <v>2883.5</v>
      </c>
      <c r="G147" s="9">
        <f t="shared" si="15"/>
        <v>3.0269999988377094E-3</v>
      </c>
      <c r="I147" s="2">
        <f t="shared" si="24"/>
        <v>3.0269999988377094E-3</v>
      </c>
      <c r="O147" s="100">
        <f t="shared" si="16"/>
        <v>-2.0286814162499996E-2</v>
      </c>
      <c r="P147" s="15">
        <f t="shared" si="14"/>
        <v>30160.053999999996</v>
      </c>
      <c r="R147" s="2">
        <f t="shared" si="17"/>
        <v>4.1155482886381044E-4</v>
      </c>
      <c r="S147" s="24">
        <v>0.1</v>
      </c>
      <c r="T147" s="9">
        <f t="shared" si="18"/>
        <v>4.115548288638105E-5</v>
      </c>
      <c r="U147" s="9">
        <f t="shared" si="19"/>
        <v>3.0269999988377094E-3</v>
      </c>
    </row>
    <row r="148" spans="1:21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28">
        <f t="shared" si="13"/>
        <v>2922.9808799331463</v>
      </c>
      <c r="F148" s="28">
        <f t="shared" ref="F148:F179" si="25">ROUND(2*E148,0)/2</f>
        <v>2923</v>
      </c>
      <c r="G148" s="9">
        <f t="shared" si="15"/>
        <v>-7.273999995959457E-3</v>
      </c>
      <c r="I148" s="2">
        <f t="shared" si="24"/>
        <v>-7.273999995959457E-3</v>
      </c>
      <c r="O148" s="100">
        <f t="shared" si="16"/>
        <v>-2.0410410649999999E-2</v>
      </c>
      <c r="P148" s="15">
        <f t="shared" si="14"/>
        <v>30175.071000000004</v>
      </c>
      <c r="R148" s="2">
        <f t="shared" si="17"/>
        <v>4.1658486290163335E-4</v>
      </c>
      <c r="S148" s="24">
        <v>0.1</v>
      </c>
      <c r="T148" s="9">
        <f t="shared" si="18"/>
        <v>4.1658486290163336E-5</v>
      </c>
      <c r="U148" s="9">
        <f t="shared" si="19"/>
        <v>-7.273999995959457E-3</v>
      </c>
    </row>
    <row r="149" spans="1:21">
      <c r="A149" s="66" t="s">
        <v>135</v>
      </c>
      <c r="B149" s="66" t="s">
        <v>95</v>
      </c>
      <c r="C149" s="73">
        <v>45197.55</v>
      </c>
      <c r="D149" s="73" t="s">
        <v>127</v>
      </c>
      <c r="E149" s="28">
        <f t="shared" ref="E149:E212" si="26">(C149-C$7)/C$8</f>
        <v>2933.4398771941965</v>
      </c>
      <c r="F149" s="28">
        <f t="shared" si="25"/>
        <v>2933.5</v>
      </c>
      <c r="G149" s="9">
        <f t="shared" si="15"/>
        <v>-2.2872999994433485E-2</v>
      </c>
      <c r="I149" s="2">
        <f t="shared" si="24"/>
        <v>-2.2872999994433485E-2</v>
      </c>
      <c r="O149" s="100">
        <f t="shared" si="16"/>
        <v>-2.0443186662500001E-2</v>
      </c>
      <c r="P149" s="15">
        <f t="shared" ref="P149:P212" si="27">C149-15018.5</f>
        <v>30179.050000000003</v>
      </c>
      <c r="R149" s="2">
        <f t="shared" si="17"/>
        <v>4.1792388091781797E-4</v>
      </c>
      <c r="S149" s="24">
        <v>0.1</v>
      </c>
      <c r="T149" s="9">
        <f t="shared" si="18"/>
        <v>4.1792388091781797E-5</v>
      </c>
      <c r="U149" s="9">
        <f t="shared" si="19"/>
        <v>-2.2872999994433485E-2</v>
      </c>
    </row>
    <row r="150" spans="1:21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28">
        <f t="shared" si="26"/>
        <v>2933.4687912353766</v>
      </c>
      <c r="F150" s="28">
        <f t="shared" si="25"/>
        <v>2933.5</v>
      </c>
      <c r="G150" s="9">
        <f t="shared" ref="G150:G212" si="28">C150-(C$7+C$8*F150)</f>
        <v>-1.1872999995830469E-2</v>
      </c>
      <c r="I150" s="2">
        <f t="shared" si="24"/>
        <v>-1.1872999995830469E-2</v>
      </c>
      <c r="O150" s="100">
        <f t="shared" ref="O150:O213" si="29">D$11+D$12*F150+D$13*F150^2</f>
        <v>-2.0443186662500001E-2</v>
      </c>
      <c r="P150" s="15">
        <f t="shared" si="27"/>
        <v>30179.061000000002</v>
      </c>
      <c r="R150" s="2">
        <f t="shared" ref="R150:R213" si="30">(O150-H150)^2</f>
        <v>4.1792388091781797E-4</v>
      </c>
      <c r="S150" s="24">
        <v>0.1</v>
      </c>
      <c r="T150" s="9">
        <f t="shared" ref="T150:T213" si="31">S150*R150</f>
        <v>4.1792388091781797E-5</v>
      </c>
      <c r="U150" s="9">
        <f t="shared" ref="U150:U213" si="32">SUM(H150,I150)</f>
        <v>-1.1872999995830469E-2</v>
      </c>
    </row>
    <row r="151" spans="1:21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28">
        <f t="shared" si="26"/>
        <v>2938.4498919666307</v>
      </c>
      <c r="F151" s="28">
        <f t="shared" si="25"/>
        <v>2938.5</v>
      </c>
      <c r="G151" s="9">
        <f t="shared" si="28"/>
        <v>-1.906299999973271E-2</v>
      </c>
      <c r="I151" s="2">
        <f t="shared" si="24"/>
        <v>-1.906299999973271E-2</v>
      </c>
      <c r="O151" s="100">
        <f t="shared" si="29"/>
        <v>-2.0458782662499998E-2</v>
      </c>
      <c r="P151" s="15">
        <f t="shared" si="27"/>
        <v>30180.955999999998</v>
      </c>
      <c r="R151" s="2">
        <f t="shared" si="30"/>
        <v>4.1856178803141049E-4</v>
      </c>
      <c r="S151" s="24">
        <v>0.1</v>
      </c>
      <c r="T151" s="9">
        <f t="shared" si="31"/>
        <v>4.1856178803141049E-5</v>
      </c>
      <c r="U151" s="9">
        <f t="shared" si="32"/>
        <v>-1.906299999973271E-2</v>
      </c>
    </row>
    <row r="152" spans="1:21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28">
        <f t="shared" si="26"/>
        <v>2938.4525205158393</v>
      </c>
      <c r="F152" s="28">
        <f t="shared" si="25"/>
        <v>2938.5</v>
      </c>
      <c r="G152" s="9">
        <f t="shared" si="28"/>
        <v>-1.8062999995891005E-2</v>
      </c>
      <c r="I152" s="2">
        <f t="shared" si="24"/>
        <v>-1.8062999995891005E-2</v>
      </c>
      <c r="O152" s="100">
        <f t="shared" si="29"/>
        <v>-2.0458782662499998E-2</v>
      </c>
      <c r="P152" s="15">
        <f t="shared" si="27"/>
        <v>30180.957000000002</v>
      </c>
      <c r="R152" s="2">
        <f t="shared" si="30"/>
        <v>4.1856178803141049E-4</v>
      </c>
      <c r="S152" s="24">
        <v>0.1</v>
      </c>
      <c r="T152" s="9">
        <f t="shared" si="31"/>
        <v>4.1856178803141049E-5</v>
      </c>
      <c r="U152" s="9">
        <f t="shared" si="32"/>
        <v>-1.8062999995891005E-2</v>
      </c>
    </row>
    <row r="153" spans="1:21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28">
        <f t="shared" si="26"/>
        <v>2939.9613077558115</v>
      </c>
      <c r="F153" s="28">
        <f t="shared" si="25"/>
        <v>2940</v>
      </c>
      <c r="G153" s="9">
        <f t="shared" si="28"/>
        <v>-1.4719999991939403E-2</v>
      </c>
      <c r="H153" s="2">
        <f>G153</f>
        <v>-1.4719999991939403E-2</v>
      </c>
      <c r="O153" s="100">
        <f t="shared" si="29"/>
        <v>-2.0463460000000003E-2</v>
      </c>
      <c r="P153" s="15">
        <f t="shared" si="27"/>
        <v>30181.531000000003</v>
      </c>
      <c r="R153" s="2">
        <f t="shared" si="30"/>
        <v>3.2987332864191466E-5</v>
      </c>
      <c r="S153" s="24">
        <v>0.1</v>
      </c>
      <c r="T153" s="9">
        <f t="shared" si="31"/>
        <v>3.2987332864191467E-6</v>
      </c>
      <c r="U153" s="9">
        <f t="shared" si="32"/>
        <v>-1.4719999991939403E-2</v>
      </c>
    </row>
    <row r="154" spans="1:21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28">
        <f t="shared" si="26"/>
        <v>2946.461709923834</v>
      </c>
      <c r="F154" s="28">
        <f t="shared" si="25"/>
        <v>2946.5</v>
      </c>
      <c r="G154" s="9">
        <f t="shared" si="28"/>
        <v>-1.4566999998351093E-2</v>
      </c>
      <c r="I154" s="2">
        <f>G154</f>
        <v>-1.4566999998351093E-2</v>
      </c>
      <c r="O154" s="100">
        <f t="shared" si="29"/>
        <v>-2.04837206625E-2</v>
      </c>
      <c r="P154" s="15">
        <f t="shared" si="27"/>
        <v>30184.004000000001</v>
      </c>
      <c r="R154" s="2">
        <f t="shared" si="30"/>
        <v>4.1958281217932943E-4</v>
      </c>
      <c r="S154" s="24">
        <v>0.1</v>
      </c>
      <c r="T154" s="9">
        <f t="shared" si="31"/>
        <v>4.1958281217932947E-5</v>
      </c>
      <c r="U154" s="9">
        <f t="shared" si="32"/>
        <v>-1.4566999998351093E-2</v>
      </c>
    </row>
    <row r="155" spans="1:21">
      <c r="A155" s="66" t="s">
        <v>135</v>
      </c>
      <c r="B155" s="66" t="s">
        <v>95</v>
      </c>
      <c r="C155" s="73">
        <v>45210.5</v>
      </c>
      <c r="D155" s="73" t="s">
        <v>127</v>
      </c>
      <c r="E155" s="28">
        <f t="shared" si="26"/>
        <v>2967.4795893154806</v>
      </c>
      <c r="F155" s="28">
        <f t="shared" si="25"/>
        <v>2967.5</v>
      </c>
      <c r="G155" s="9">
        <f t="shared" si="28"/>
        <v>-7.764999994833488E-3</v>
      </c>
      <c r="I155" s="2">
        <f>G155</f>
        <v>-7.764999994833488E-3</v>
      </c>
      <c r="O155" s="100">
        <f t="shared" si="29"/>
        <v>-2.05490915625E-2</v>
      </c>
      <c r="P155" s="15">
        <f t="shared" si="27"/>
        <v>30192</v>
      </c>
      <c r="R155" s="2">
        <f t="shared" si="30"/>
        <v>4.2226516404400869E-4</v>
      </c>
      <c r="S155" s="24">
        <v>0.1</v>
      </c>
      <c r="T155" s="9">
        <f t="shared" si="31"/>
        <v>4.2226516404400875E-5</v>
      </c>
      <c r="U155" s="9">
        <f t="shared" si="32"/>
        <v>-7.764999994833488E-3</v>
      </c>
    </row>
    <row r="156" spans="1:21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28">
        <f t="shared" si="26"/>
        <v>3116.9940962785104</v>
      </c>
      <c r="F156" s="28">
        <f t="shared" si="25"/>
        <v>3117</v>
      </c>
      <c r="G156" s="9">
        <f t="shared" si="28"/>
        <v>-2.2459999963757582E-3</v>
      </c>
      <c r="I156" s="2">
        <f>G156</f>
        <v>-2.2459999963757582E-3</v>
      </c>
      <c r="O156" s="100">
        <f t="shared" si="29"/>
        <v>-2.1010646650000003E-2</v>
      </c>
      <c r="P156" s="15">
        <f t="shared" si="27"/>
        <v>30248.881000000001</v>
      </c>
      <c r="R156" s="2">
        <f t="shared" si="30"/>
        <v>4.4144727265115635E-4</v>
      </c>
      <c r="S156" s="24">
        <v>0.1</v>
      </c>
      <c r="T156" s="9">
        <f t="shared" si="31"/>
        <v>4.4144727265115639E-5</v>
      </c>
      <c r="U156" s="9">
        <f t="shared" si="32"/>
        <v>-2.2459999963757582E-3</v>
      </c>
    </row>
    <row r="157" spans="1:21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28">
        <f t="shared" si="26"/>
        <v>3150.9470662762533</v>
      </c>
      <c r="F157" s="28">
        <f t="shared" si="25"/>
        <v>3151</v>
      </c>
      <c r="G157" s="9">
        <f t="shared" si="28"/>
        <v>-2.013799999258481E-2</v>
      </c>
      <c r="I157" s="2">
        <f>G157</f>
        <v>-2.013799999258481E-2</v>
      </c>
      <c r="O157" s="100">
        <f t="shared" si="29"/>
        <v>-2.1114679849999998E-2</v>
      </c>
      <c r="P157" s="15">
        <f t="shared" si="27"/>
        <v>30261.798000000003</v>
      </c>
      <c r="R157" s="2">
        <f t="shared" si="30"/>
        <v>4.4582970516799595E-4</v>
      </c>
      <c r="S157" s="24">
        <v>0.1</v>
      </c>
      <c r="T157" s="9">
        <f t="shared" si="31"/>
        <v>4.4582970516799597E-5</v>
      </c>
      <c r="U157" s="9">
        <f t="shared" si="32"/>
        <v>-2.013799999258481E-2</v>
      </c>
    </row>
    <row r="158" spans="1:21">
      <c r="A158" s="66" t="s">
        <v>135</v>
      </c>
      <c r="B158" s="66" t="s">
        <v>92</v>
      </c>
      <c r="C158" s="73">
        <v>45294.39</v>
      </c>
      <c r="D158" s="73" t="s">
        <v>127</v>
      </c>
      <c r="E158" s="28">
        <f t="shared" si="26"/>
        <v>3187.9885815822872</v>
      </c>
      <c r="F158" s="28">
        <f t="shared" si="25"/>
        <v>3188</v>
      </c>
      <c r="G158" s="9">
        <f t="shared" si="28"/>
        <v>-4.3440000008558854E-3</v>
      </c>
      <c r="I158" s="2">
        <f>G158</f>
        <v>-4.3440000008558854E-3</v>
      </c>
      <c r="O158" s="100">
        <f t="shared" si="29"/>
        <v>-2.1227498400000003E-2</v>
      </c>
      <c r="P158" s="15">
        <f t="shared" si="27"/>
        <v>30275.89</v>
      </c>
      <c r="R158" s="2">
        <f t="shared" si="30"/>
        <v>4.5060668832200268E-4</v>
      </c>
      <c r="S158" s="24">
        <v>0.1</v>
      </c>
      <c r="T158" s="9">
        <f t="shared" si="31"/>
        <v>4.5060668832200268E-5</v>
      </c>
      <c r="U158" s="9">
        <f t="shared" si="32"/>
        <v>-4.3440000008558854E-3</v>
      </c>
    </row>
    <row r="159" spans="1:21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28">
        <f t="shared" si="26"/>
        <v>3230.9785037246684</v>
      </c>
      <c r="F159" s="28">
        <f t="shared" si="25"/>
        <v>3231</v>
      </c>
      <c r="G159" s="9">
        <f t="shared" si="28"/>
        <v>-8.1779999964055605E-3</v>
      </c>
      <c r="H159" s="2">
        <f>G159</f>
        <v>-8.1779999964055605E-3</v>
      </c>
      <c r="O159" s="100">
        <f t="shared" si="29"/>
        <v>-2.1358095850000001E-2</v>
      </c>
      <c r="P159" s="15">
        <f t="shared" si="27"/>
        <v>30292.245000000003</v>
      </c>
      <c r="R159" s="2">
        <f t="shared" si="30"/>
        <v>1.7371492670993738E-4</v>
      </c>
      <c r="S159" s="24">
        <v>0.1</v>
      </c>
      <c r="T159" s="9">
        <f t="shared" si="31"/>
        <v>1.737149267099374E-5</v>
      </c>
      <c r="U159" s="9">
        <f t="shared" si="32"/>
        <v>-8.1779999964055605E-3</v>
      </c>
    </row>
    <row r="160" spans="1:21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28">
        <f t="shared" si="26"/>
        <v>3316.4825806044623</v>
      </c>
      <c r="F160" s="28">
        <f t="shared" si="25"/>
        <v>3316.5</v>
      </c>
      <c r="G160" s="9">
        <f t="shared" si="28"/>
        <v>-6.627000002481509E-3</v>
      </c>
      <c r="I160" s="2">
        <f>G160</f>
        <v>-6.627000002481509E-3</v>
      </c>
      <c r="O160" s="100">
        <f t="shared" si="29"/>
        <v>-2.1616124162500003E-2</v>
      </c>
      <c r="P160" s="15">
        <f t="shared" si="27"/>
        <v>30324.773999999998</v>
      </c>
      <c r="R160" s="2">
        <f t="shared" si="30"/>
        <v>4.6725682380861647E-4</v>
      </c>
      <c r="S160" s="24">
        <v>0.1</v>
      </c>
      <c r="T160" s="9">
        <f t="shared" si="31"/>
        <v>4.6725682380861652E-5</v>
      </c>
      <c r="U160" s="9">
        <f t="shared" si="32"/>
        <v>-6.627000002481509E-3</v>
      </c>
    </row>
    <row r="161" spans="1:36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28">
        <f t="shared" si="26"/>
        <v>3384.9746870712206</v>
      </c>
      <c r="F161" s="28">
        <f t="shared" si="25"/>
        <v>3385</v>
      </c>
      <c r="G161" s="9">
        <f t="shared" si="28"/>
        <v>-9.6300000004703179E-3</v>
      </c>
      <c r="I161" s="2">
        <f>G161</f>
        <v>-9.6300000004703179E-3</v>
      </c>
      <c r="O161" s="100">
        <f t="shared" si="29"/>
        <v>-2.1821266249999999E-2</v>
      </c>
      <c r="P161" s="15">
        <f t="shared" si="27"/>
        <v>30350.830999999998</v>
      </c>
      <c r="R161" s="2">
        <f t="shared" si="30"/>
        <v>4.7616766075338901E-4</v>
      </c>
      <c r="S161" s="24">
        <v>0.1</v>
      </c>
      <c r="T161" s="9">
        <f t="shared" si="31"/>
        <v>4.7616766075338907E-5</v>
      </c>
      <c r="U161" s="9">
        <f t="shared" si="32"/>
        <v>-9.6300000004703179E-3</v>
      </c>
    </row>
    <row r="162" spans="1:36">
      <c r="A162" s="66" t="s">
        <v>133</v>
      </c>
      <c r="B162" s="66" t="s">
        <v>92</v>
      </c>
      <c r="C162" s="73">
        <v>45562.589</v>
      </c>
      <c r="D162" s="73" t="s">
        <v>126</v>
      </c>
      <c r="E162" s="28">
        <f t="shared" si="26"/>
        <v>3892.9628480856345</v>
      </c>
      <c r="F162" s="28">
        <f t="shared" si="25"/>
        <v>3893</v>
      </c>
      <c r="G162" s="9">
        <f t="shared" si="28"/>
        <v>-1.4133999997284263E-2</v>
      </c>
      <c r="H162" s="2">
        <f>G162</f>
        <v>-1.4133999997284263E-2</v>
      </c>
      <c r="O162" s="100">
        <f t="shared" si="29"/>
        <v>-2.3298682649999999E-2</v>
      </c>
      <c r="P162" s="15">
        <f t="shared" si="27"/>
        <v>30544.089</v>
      </c>
      <c r="R162" s="2">
        <f t="shared" si="30"/>
        <v>8.3991408124988736E-5</v>
      </c>
      <c r="S162" s="24">
        <v>0.1</v>
      </c>
      <c r="T162" s="9">
        <f t="shared" si="31"/>
        <v>8.3991408124988736E-6</v>
      </c>
      <c r="U162" s="9">
        <f t="shared" si="32"/>
        <v>-1.4133999997284263E-2</v>
      </c>
    </row>
    <row r="163" spans="1:36">
      <c r="A163" s="2" t="s">
        <v>61</v>
      </c>
      <c r="B163" s="25"/>
      <c r="C163" s="40">
        <v>45915.434999999998</v>
      </c>
      <c r="D163" s="40"/>
      <c r="E163" s="2">
        <f t="shared" si="26"/>
        <v>4820.4359185990897</v>
      </c>
      <c r="F163" s="28">
        <f t="shared" si="25"/>
        <v>4820.5</v>
      </c>
      <c r="G163" s="9">
        <f t="shared" si="28"/>
        <v>-2.4379000002227258E-2</v>
      </c>
      <c r="I163" s="2">
        <f>G163</f>
        <v>-2.4379000002227258E-2</v>
      </c>
      <c r="O163" s="100">
        <f t="shared" si="29"/>
        <v>-2.5796416962500002E-2</v>
      </c>
      <c r="P163" s="15">
        <f t="shared" si="27"/>
        <v>30896.934999999998</v>
      </c>
      <c r="R163" s="2">
        <f t="shared" si="30"/>
        <v>6.6545512810315787E-4</v>
      </c>
      <c r="S163" s="24">
        <v>0.1</v>
      </c>
      <c r="T163" s="9">
        <f t="shared" si="31"/>
        <v>6.6545512810315785E-5</v>
      </c>
      <c r="U163" s="9">
        <f t="shared" si="32"/>
        <v>-2.4379000002227258E-2</v>
      </c>
      <c r="AD163" s="2">
        <v>18</v>
      </c>
      <c r="AF163" s="2" t="s">
        <v>60</v>
      </c>
      <c r="AJ163" s="2" t="s">
        <v>58</v>
      </c>
    </row>
    <row r="164" spans="1:36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28">
        <f t="shared" si="26"/>
        <v>6042.4458124582861</v>
      </c>
      <c r="F164" s="28">
        <f t="shared" si="25"/>
        <v>6042.5</v>
      </c>
      <c r="G164" s="9">
        <f t="shared" si="28"/>
        <v>-2.0614999993995298E-2</v>
      </c>
      <c r="I164" s="2">
        <f>G164</f>
        <v>-2.0614999993995298E-2</v>
      </c>
      <c r="O164" s="100">
        <f t="shared" si="29"/>
        <v>-2.8693229062499999E-2</v>
      </c>
      <c r="P164" s="15">
        <f t="shared" si="27"/>
        <v>31361.834000000003</v>
      </c>
      <c r="R164" s="2">
        <f t="shared" si="30"/>
        <v>8.2330139403309459E-4</v>
      </c>
      <c r="S164" s="24">
        <v>0.1</v>
      </c>
      <c r="T164" s="9">
        <f t="shared" si="31"/>
        <v>8.2330139403309459E-5</v>
      </c>
      <c r="U164" s="9">
        <f t="shared" si="32"/>
        <v>-2.0614999993995298E-2</v>
      </c>
    </row>
    <row r="165" spans="1:36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28">
        <f t="shared" si="26"/>
        <v>6050.4366020218959</v>
      </c>
      <c r="F165" s="28">
        <f t="shared" si="25"/>
        <v>6050.5</v>
      </c>
      <c r="G165" s="9">
        <f t="shared" si="28"/>
        <v>-2.4118999994243495E-2</v>
      </c>
      <c r="I165" s="2">
        <f>G165</f>
        <v>-2.4118999994243495E-2</v>
      </c>
      <c r="O165" s="100">
        <f t="shared" si="29"/>
        <v>-2.8710717462499997E-2</v>
      </c>
      <c r="P165" s="15">
        <f t="shared" si="27"/>
        <v>31364.874000000003</v>
      </c>
      <c r="R165" s="2">
        <f t="shared" si="30"/>
        <v>8.2430529721150227E-4</v>
      </c>
      <c r="S165" s="24">
        <v>0.1</v>
      </c>
      <c r="T165" s="9">
        <f t="shared" si="31"/>
        <v>8.2430529721150227E-5</v>
      </c>
      <c r="U165" s="9">
        <f t="shared" si="32"/>
        <v>-2.4118999994243495E-2</v>
      </c>
    </row>
    <row r="166" spans="1:36">
      <c r="A166" s="52" t="s">
        <v>136</v>
      </c>
      <c r="B166" s="52" t="s">
        <v>92</v>
      </c>
      <c r="C166" s="65">
        <v>46387.377</v>
      </c>
      <c r="D166" s="65" t="s">
        <v>127</v>
      </c>
      <c r="E166" s="28">
        <f t="shared" si="26"/>
        <v>6060.9586844637051</v>
      </c>
      <c r="F166" s="28">
        <f t="shared" si="25"/>
        <v>6061</v>
      </c>
      <c r="G166" s="9">
        <f t="shared" si="28"/>
        <v>-1.5717999995104037E-2</v>
      </c>
      <c r="I166" s="2">
        <f>G166</f>
        <v>-1.5717999995104037E-2</v>
      </c>
      <c r="O166" s="100">
        <f t="shared" si="29"/>
        <v>-2.8733641849999998E-2</v>
      </c>
      <c r="P166" s="15">
        <f t="shared" si="27"/>
        <v>31368.877</v>
      </c>
      <c r="R166" s="2">
        <f t="shared" si="30"/>
        <v>8.2562217396407137E-4</v>
      </c>
      <c r="S166" s="24">
        <v>0.1</v>
      </c>
      <c r="T166" s="9">
        <f t="shared" si="31"/>
        <v>8.2562217396407137E-5</v>
      </c>
      <c r="U166" s="9">
        <f t="shared" si="32"/>
        <v>-1.5717999995104037E-2</v>
      </c>
    </row>
    <row r="167" spans="1:36">
      <c r="A167" s="2" t="s">
        <v>63</v>
      </c>
      <c r="B167" s="25" t="s">
        <v>95</v>
      </c>
      <c r="C167" s="40">
        <v>46612.534</v>
      </c>
      <c r="D167" s="40"/>
      <c r="E167" s="2">
        <f t="shared" si="26"/>
        <v>6652.7949363628304</v>
      </c>
      <c r="F167" s="28">
        <f t="shared" si="25"/>
        <v>6653</v>
      </c>
      <c r="O167" s="100">
        <f t="shared" si="29"/>
        <v>-2.9972638649999998E-2</v>
      </c>
      <c r="P167" s="15">
        <f t="shared" si="27"/>
        <v>31594.034</v>
      </c>
      <c r="Q167" s="9">
        <f>C167-(C$7+C$8*F167)</f>
        <v>-7.8013999998802319E-2</v>
      </c>
      <c r="S167" s="24"/>
      <c r="T167" s="9">
        <f t="shared" si="31"/>
        <v>0</v>
      </c>
      <c r="U167" s="9">
        <f t="shared" si="32"/>
        <v>0</v>
      </c>
      <c r="AD167" s="2">
        <v>11</v>
      </c>
      <c r="AF167" s="2" t="s">
        <v>62</v>
      </c>
      <c r="AJ167" s="2" t="s">
        <v>58</v>
      </c>
    </row>
    <row r="168" spans="1:36">
      <c r="A168" s="2" t="s">
        <v>64</v>
      </c>
      <c r="B168" s="25" t="s">
        <v>95</v>
      </c>
      <c r="C168" s="40">
        <v>46705.409</v>
      </c>
      <c r="D168" s="40"/>
      <c r="E168" s="2">
        <f t="shared" si="26"/>
        <v>6896.9214431786586</v>
      </c>
      <c r="F168" s="28">
        <f t="shared" si="25"/>
        <v>6897</v>
      </c>
      <c r="G168" s="9">
        <f t="shared" si="28"/>
        <v>-2.9885999996622559E-2</v>
      </c>
      <c r="I168" s="2">
        <f t="shared" ref="I168:I175" si="33">G168</f>
        <v>-2.9885999996622559E-2</v>
      </c>
      <c r="O168" s="100">
        <f t="shared" si="29"/>
        <v>-3.0452708649999997E-2</v>
      </c>
      <c r="P168" s="15">
        <f t="shared" si="27"/>
        <v>31686.909</v>
      </c>
      <c r="R168" s="2">
        <f t="shared" si="30"/>
        <v>9.2736746412178464E-4</v>
      </c>
      <c r="S168" s="24">
        <v>0.1</v>
      </c>
      <c r="T168" s="9">
        <f t="shared" si="31"/>
        <v>9.2736746412178472E-5</v>
      </c>
      <c r="U168" s="9">
        <f t="shared" si="32"/>
        <v>-2.9885999996622559E-2</v>
      </c>
      <c r="AD168" s="2">
        <v>6</v>
      </c>
      <c r="AF168" s="2" t="s">
        <v>62</v>
      </c>
      <c r="AJ168" s="2" t="s">
        <v>58</v>
      </c>
    </row>
    <row r="169" spans="1:36">
      <c r="A169" s="2" t="s">
        <v>64</v>
      </c>
      <c r="B169" s="25"/>
      <c r="C169" s="40">
        <v>46727.307000000001</v>
      </c>
      <c r="D169" s="40"/>
      <c r="E169" s="2">
        <f t="shared" si="26"/>
        <v>6954.481413528626</v>
      </c>
      <c r="F169" s="28">
        <f t="shared" si="25"/>
        <v>6954.5</v>
      </c>
      <c r="G169" s="9">
        <f t="shared" si="28"/>
        <v>-7.0709999999962747E-3</v>
      </c>
      <c r="I169" s="2">
        <f t="shared" si="33"/>
        <v>-7.0709999999962747E-3</v>
      </c>
      <c r="O169" s="100">
        <f t="shared" si="29"/>
        <v>-3.0563239462499996E-2</v>
      </c>
      <c r="P169" s="15">
        <f t="shared" si="27"/>
        <v>31708.807000000001</v>
      </c>
      <c r="R169" s="2">
        <f t="shared" si="30"/>
        <v>9.3411160644211707E-4</v>
      </c>
      <c r="S169" s="24">
        <v>0.1</v>
      </c>
      <c r="T169" s="9">
        <f t="shared" si="31"/>
        <v>9.3411160644211709E-5</v>
      </c>
      <c r="U169" s="9">
        <f t="shared" si="32"/>
        <v>-7.0709999999962747E-3</v>
      </c>
      <c r="AD169" s="2">
        <v>7</v>
      </c>
      <c r="AF169" s="2" t="s">
        <v>62</v>
      </c>
      <c r="AJ169" s="2" t="s">
        <v>58</v>
      </c>
    </row>
    <row r="170" spans="1:36">
      <c r="A170" s="2" t="s">
        <v>66</v>
      </c>
      <c r="B170" s="25" t="s">
        <v>95</v>
      </c>
      <c r="C170" s="40">
        <v>47387.553</v>
      </c>
      <c r="D170" s="40"/>
      <c r="E170" s="2">
        <f t="shared" si="26"/>
        <v>8689.9705076779992</v>
      </c>
      <c r="F170" s="28">
        <f t="shared" si="25"/>
        <v>8690</v>
      </c>
      <c r="G170" s="9">
        <f t="shared" si="28"/>
        <v>-1.1220000000321306E-2</v>
      </c>
      <c r="I170" s="2">
        <f t="shared" si="33"/>
        <v>-1.1220000000321306E-2</v>
      </c>
      <c r="O170" s="100">
        <f t="shared" si="29"/>
        <v>-3.3432585000000001E-2</v>
      </c>
      <c r="P170" s="15">
        <f t="shared" si="27"/>
        <v>32369.053</v>
      </c>
      <c r="R170" s="2">
        <f t="shared" si="30"/>
        <v>1.117737739782225E-3</v>
      </c>
      <c r="S170" s="24">
        <v>0.1</v>
      </c>
      <c r="T170" s="9">
        <f t="shared" si="31"/>
        <v>1.1177377397822251E-4</v>
      </c>
      <c r="U170" s="9">
        <f t="shared" si="32"/>
        <v>-1.1220000000321306E-2</v>
      </c>
      <c r="AD170" s="2">
        <v>19</v>
      </c>
      <c r="AF170" s="2" t="s">
        <v>65</v>
      </c>
      <c r="AJ170" s="2" t="s">
        <v>58</v>
      </c>
    </row>
    <row r="171" spans="1:36">
      <c r="A171" s="2" t="s">
        <v>66</v>
      </c>
      <c r="B171" s="25"/>
      <c r="C171" s="40">
        <v>47388.487999999998</v>
      </c>
      <c r="D171" s="40"/>
      <c r="E171" s="2">
        <f t="shared" si="26"/>
        <v>8692.4282011786418</v>
      </c>
      <c r="F171" s="28">
        <f t="shared" si="25"/>
        <v>8692.5</v>
      </c>
      <c r="G171" s="9">
        <f t="shared" si="28"/>
        <v>-2.7314999999362044E-2</v>
      </c>
      <c r="I171" s="2">
        <f t="shared" si="33"/>
        <v>-2.7314999999362044E-2</v>
      </c>
      <c r="O171" s="100">
        <f t="shared" si="29"/>
        <v>-3.3436066562499998E-2</v>
      </c>
      <c r="P171" s="15">
        <f t="shared" si="27"/>
        <v>32369.987999999998</v>
      </c>
      <c r="R171" s="2">
        <f t="shared" si="30"/>
        <v>1.1179705471719304E-3</v>
      </c>
      <c r="S171" s="24">
        <v>0.1</v>
      </c>
      <c r="T171" s="9">
        <f t="shared" si="31"/>
        <v>1.1179705471719304E-4</v>
      </c>
      <c r="U171" s="9">
        <f t="shared" si="32"/>
        <v>-2.7314999999362044E-2</v>
      </c>
      <c r="AD171" s="2">
        <v>17</v>
      </c>
      <c r="AF171" s="2" t="s">
        <v>65</v>
      </c>
      <c r="AJ171" s="2" t="s">
        <v>58</v>
      </c>
    </row>
    <row r="172" spans="1:36">
      <c r="A172" s="2" t="s">
        <v>66</v>
      </c>
      <c r="B172" s="25"/>
      <c r="C172" s="40">
        <v>47452.39</v>
      </c>
      <c r="D172" s="40"/>
      <c r="E172" s="2">
        <f t="shared" si="26"/>
        <v>8860.3977520647313</v>
      </c>
      <c r="F172" s="28">
        <f t="shared" si="25"/>
        <v>8860.5</v>
      </c>
      <c r="G172" s="9">
        <f t="shared" si="28"/>
        <v>-3.8898999999219086E-2</v>
      </c>
      <c r="I172" s="2">
        <f t="shared" si="33"/>
        <v>-3.8898999999219086E-2</v>
      </c>
      <c r="O172" s="100">
        <f t="shared" si="29"/>
        <v>-3.3665730962500001E-2</v>
      </c>
      <c r="P172" s="15">
        <f t="shared" si="27"/>
        <v>32433.89</v>
      </c>
      <c r="R172" s="2">
        <f t="shared" si="30"/>
        <v>1.1333814412394312E-3</v>
      </c>
      <c r="S172" s="24">
        <v>0.1</v>
      </c>
      <c r="T172" s="9">
        <f t="shared" si="31"/>
        <v>1.1333814412394313E-4</v>
      </c>
      <c r="U172" s="9">
        <f t="shared" si="32"/>
        <v>-3.8898999999219086E-2</v>
      </c>
      <c r="AD172" s="2">
        <v>7</v>
      </c>
      <c r="AF172" s="2" t="s">
        <v>67</v>
      </c>
      <c r="AJ172" s="2" t="s">
        <v>58</v>
      </c>
    </row>
    <row r="173" spans="1:36">
      <c r="A173" s="2" t="s">
        <v>66</v>
      </c>
      <c r="B173" s="25"/>
      <c r="C173" s="40">
        <v>47468.381999999998</v>
      </c>
      <c r="D173" s="40"/>
      <c r="E173" s="2">
        <f t="shared" si="26"/>
        <v>8902.4335108480245</v>
      </c>
      <c r="F173" s="28">
        <f t="shared" si="25"/>
        <v>8902.5</v>
      </c>
      <c r="G173" s="9">
        <f t="shared" si="28"/>
        <v>-2.5294999999459833E-2</v>
      </c>
      <c r="I173" s="2">
        <f t="shared" si="33"/>
        <v>-2.5294999999459833E-2</v>
      </c>
      <c r="O173" s="100">
        <f t="shared" si="29"/>
        <v>-3.3721824062499996E-2</v>
      </c>
      <c r="P173" s="15">
        <f t="shared" si="27"/>
        <v>32449.881999999998</v>
      </c>
      <c r="R173" s="2">
        <f t="shared" si="30"/>
        <v>1.1371614181022037E-3</v>
      </c>
      <c r="S173" s="24">
        <v>0.1</v>
      </c>
      <c r="T173" s="9">
        <f t="shared" si="31"/>
        <v>1.1371614181022038E-4</v>
      </c>
      <c r="U173" s="9">
        <f t="shared" si="32"/>
        <v>-2.5294999999459833E-2</v>
      </c>
      <c r="AD173" s="2">
        <v>7</v>
      </c>
      <c r="AF173" s="2" t="s">
        <v>67</v>
      </c>
      <c r="AJ173" s="2" t="s">
        <v>58</v>
      </c>
    </row>
    <row r="174" spans="1:36">
      <c r="A174" s="2" t="s">
        <v>66</v>
      </c>
      <c r="B174" s="25" t="s">
        <v>95</v>
      </c>
      <c r="C174" s="40">
        <v>47472.379000000001</v>
      </c>
      <c r="D174" s="40"/>
      <c r="E174" s="2">
        <f t="shared" si="26"/>
        <v>8912.9398219946579</v>
      </c>
      <c r="F174" s="28">
        <f t="shared" si="25"/>
        <v>8913</v>
      </c>
      <c r="G174" s="9">
        <f t="shared" si="28"/>
        <v>-2.2893999994266778E-2</v>
      </c>
      <c r="I174" s="2">
        <f t="shared" si="33"/>
        <v>-2.2893999994266778E-2</v>
      </c>
      <c r="O174" s="100">
        <f t="shared" si="29"/>
        <v>-3.373576465E-2</v>
      </c>
      <c r="P174" s="15">
        <f t="shared" si="27"/>
        <v>32453.879000000001</v>
      </c>
      <c r="R174" s="2">
        <f t="shared" si="30"/>
        <v>1.1381018165201897E-3</v>
      </c>
      <c r="S174" s="24">
        <v>0.1</v>
      </c>
      <c r="T174" s="9">
        <f t="shared" si="31"/>
        <v>1.1381018165201897E-4</v>
      </c>
      <c r="U174" s="9">
        <f t="shared" si="32"/>
        <v>-2.2893999994266778E-2</v>
      </c>
      <c r="AD174" s="2">
        <v>7</v>
      </c>
      <c r="AF174" s="2" t="s">
        <v>67</v>
      </c>
      <c r="AJ174" s="2" t="s">
        <v>58</v>
      </c>
    </row>
    <row r="175" spans="1:36">
      <c r="A175" s="2" t="s">
        <v>66</v>
      </c>
      <c r="B175" s="25" t="s">
        <v>95</v>
      </c>
      <c r="C175" s="40">
        <v>47480.364999999998</v>
      </c>
      <c r="D175" s="40"/>
      <c r="E175" s="2">
        <f t="shared" si="26"/>
        <v>8933.9314158943125</v>
      </c>
      <c r="F175" s="28">
        <f t="shared" si="25"/>
        <v>8934</v>
      </c>
      <c r="G175" s="9">
        <f t="shared" si="28"/>
        <v>-2.6092000000062399E-2</v>
      </c>
      <c r="I175" s="2">
        <f t="shared" si="33"/>
        <v>-2.6092000000062399E-2</v>
      </c>
      <c r="O175" s="100">
        <f t="shared" si="29"/>
        <v>-3.37635466E-2</v>
      </c>
      <c r="P175" s="15">
        <f t="shared" si="27"/>
        <v>32461.864999999998</v>
      </c>
      <c r="R175" s="2">
        <f t="shared" si="30"/>
        <v>1.1399770790103715E-3</v>
      </c>
      <c r="S175" s="24">
        <v>0.1</v>
      </c>
      <c r="T175" s="9">
        <f t="shared" si="31"/>
        <v>1.1399770790103716E-4</v>
      </c>
      <c r="U175" s="9">
        <f t="shared" si="32"/>
        <v>-2.6092000000062399E-2</v>
      </c>
      <c r="AD175" s="2">
        <v>7</v>
      </c>
      <c r="AF175" s="2" t="s">
        <v>67</v>
      </c>
      <c r="AJ175" s="2" t="s">
        <v>58</v>
      </c>
    </row>
    <row r="176" spans="1:36">
      <c r="A176" s="2" t="s">
        <v>66</v>
      </c>
      <c r="B176" s="25" t="s">
        <v>95</v>
      </c>
      <c r="C176" s="40">
        <v>47525.300999999999</v>
      </c>
      <c r="D176" s="40"/>
      <c r="E176" s="2">
        <f t="shared" si="26"/>
        <v>9052.0479026806006</v>
      </c>
      <c r="F176" s="28">
        <f t="shared" si="25"/>
        <v>9052</v>
      </c>
      <c r="O176" s="100">
        <f t="shared" si="29"/>
        <v>-3.3917194400000003E-2</v>
      </c>
      <c r="P176" s="15">
        <f t="shared" si="27"/>
        <v>32506.800999999999</v>
      </c>
      <c r="Q176" s="9">
        <f>C176-(C$7+C$8*F176)</f>
        <v>1.8223999999463558E-2</v>
      </c>
      <c r="S176" s="24"/>
      <c r="T176" s="9">
        <f t="shared" si="31"/>
        <v>0</v>
      </c>
      <c r="U176" s="9">
        <f t="shared" si="32"/>
        <v>0</v>
      </c>
      <c r="AD176" s="2">
        <v>5</v>
      </c>
      <c r="AF176" s="2" t="s">
        <v>67</v>
      </c>
      <c r="AJ176" s="2" t="s">
        <v>58</v>
      </c>
    </row>
    <row r="177" spans="1:36">
      <c r="A177" s="2" t="s">
        <v>66</v>
      </c>
      <c r="B177" s="25"/>
      <c r="C177" s="40">
        <v>47526.235000000001</v>
      </c>
      <c r="D177" s="40"/>
      <c r="E177" s="2">
        <f t="shared" si="26"/>
        <v>9054.5029676320537</v>
      </c>
      <c r="F177" s="28">
        <f t="shared" si="25"/>
        <v>9054.5</v>
      </c>
      <c r="O177" s="100">
        <f t="shared" si="29"/>
        <v>-3.3920404462500005E-2</v>
      </c>
      <c r="P177" s="15">
        <f t="shared" si="27"/>
        <v>32507.735000000001</v>
      </c>
      <c r="Q177" s="9">
        <f>C177-(C$7+C$8*F177)</f>
        <v>1.1290000038570724E-3</v>
      </c>
      <c r="S177" s="24"/>
      <c r="T177" s="9">
        <f t="shared" si="31"/>
        <v>0</v>
      </c>
      <c r="U177" s="9">
        <f t="shared" si="32"/>
        <v>0</v>
      </c>
      <c r="AD177" s="2">
        <v>6</v>
      </c>
      <c r="AF177" s="2" t="s">
        <v>67</v>
      </c>
      <c r="AJ177" s="2" t="s">
        <v>58</v>
      </c>
    </row>
    <row r="178" spans="1:36">
      <c r="A178" s="2" t="s">
        <v>68</v>
      </c>
      <c r="B178" s="25"/>
      <c r="C178" s="40">
        <v>47529.264000000003</v>
      </c>
      <c r="D178" s="40"/>
      <c r="E178" s="2">
        <f t="shared" si="26"/>
        <v>9062.4648431544847</v>
      </c>
      <c r="F178" s="28">
        <f t="shared" si="25"/>
        <v>9062.5</v>
      </c>
      <c r="G178" s="9">
        <f t="shared" si="28"/>
        <v>-1.3374999994994141E-2</v>
      </c>
      <c r="I178" s="2">
        <f t="shared" ref="I178:I183" si="34">G178</f>
        <v>-1.3374999994994141E-2</v>
      </c>
      <c r="O178" s="100">
        <f t="shared" si="29"/>
        <v>-3.3930664062499998E-2</v>
      </c>
      <c r="P178" s="15">
        <f t="shared" si="27"/>
        <v>32510.764000000003</v>
      </c>
      <c r="R178" s="2">
        <f t="shared" si="30"/>
        <v>1.1512899637222288E-3</v>
      </c>
      <c r="S178" s="24">
        <v>0.1</v>
      </c>
      <c r="T178" s="9">
        <f t="shared" si="31"/>
        <v>1.1512899637222289E-4</v>
      </c>
      <c r="U178" s="9">
        <f t="shared" si="32"/>
        <v>-1.3374999994994141E-2</v>
      </c>
      <c r="AD178" s="2">
        <v>8</v>
      </c>
      <c r="AF178" s="2" t="s">
        <v>67</v>
      </c>
      <c r="AJ178" s="2" t="s">
        <v>58</v>
      </c>
    </row>
    <row r="179" spans="1:36">
      <c r="A179" s="2" t="s">
        <v>68</v>
      </c>
      <c r="B179" s="25"/>
      <c r="C179" s="40">
        <v>47535.345000000001</v>
      </c>
      <c r="D179" s="40"/>
      <c r="E179" s="2">
        <f t="shared" si="26"/>
        <v>9078.4490508308954</v>
      </c>
      <c r="F179" s="28">
        <f t="shared" si="25"/>
        <v>9078.5</v>
      </c>
      <c r="G179" s="9">
        <f t="shared" si="28"/>
        <v>-1.9382999998924788E-2</v>
      </c>
      <c r="I179" s="2">
        <f t="shared" si="34"/>
        <v>-1.9382999998924788E-2</v>
      </c>
      <c r="O179" s="100">
        <f t="shared" si="29"/>
        <v>-3.3951125662499998E-2</v>
      </c>
      <c r="P179" s="15">
        <f t="shared" si="27"/>
        <v>32516.845000000001</v>
      </c>
      <c r="R179" s="2">
        <f t="shared" si="30"/>
        <v>1.152678933750866E-3</v>
      </c>
      <c r="S179" s="24">
        <v>0.1</v>
      </c>
      <c r="T179" s="9">
        <f t="shared" si="31"/>
        <v>1.152678933750866E-4</v>
      </c>
      <c r="U179" s="9">
        <f t="shared" si="32"/>
        <v>-1.9382999998924788E-2</v>
      </c>
      <c r="AD179" s="2">
        <v>7</v>
      </c>
      <c r="AF179" s="2" t="s">
        <v>67</v>
      </c>
      <c r="AJ179" s="2" t="s">
        <v>58</v>
      </c>
    </row>
    <row r="180" spans="1:36">
      <c r="A180" s="2" t="s">
        <v>68</v>
      </c>
      <c r="B180" s="25"/>
      <c r="C180" s="40">
        <v>47540.277999999998</v>
      </c>
      <c r="D180" s="40"/>
      <c r="E180" s="2">
        <f t="shared" si="26"/>
        <v>9091.4156840273608</v>
      </c>
      <c r="F180" s="28">
        <f t="shared" ref="F180:F211" si="35">ROUND(2*E180,0)/2</f>
        <v>9091.5</v>
      </c>
      <c r="G180" s="9">
        <f t="shared" si="28"/>
        <v>-3.2076999996206723E-2</v>
      </c>
      <c r="I180" s="2">
        <f t="shared" si="34"/>
        <v>-3.2076999996206723E-2</v>
      </c>
      <c r="O180" s="100">
        <f t="shared" si="29"/>
        <v>-3.3967694162499999E-2</v>
      </c>
      <c r="P180" s="15">
        <f t="shared" si="27"/>
        <v>32521.777999999998</v>
      </c>
      <c r="R180" s="2">
        <f t="shared" si="30"/>
        <v>1.1538042467171365E-3</v>
      </c>
      <c r="S180" s="24">
        <v>0.1</v>
      </c>
      <c r="T180" s="9">
        <f t="shared" si="31"/>
        <v>1.1538042467171366E-4</v>
      </c>
      <c r="U180" s="9">
        <f t="shared" si="32"/>
        <v>-3.2076999996206723E-2</v>
      </c>
      <c r="AD180" s="2">
        <v>9</v>
      </c>
      <c r="AF180" s="2" t="s">
        <v>67</v>
      </c>
      <c r="AJ180" s="2" t="s">
        <v>58</v>
      </c>
    </row>
    <row r="181" spans="1:36">
      <c r="A181" s="2" t="s">
        <v>69</v>
      </c>
      <c r="B181" s="25" t="s">
        <v>95</v>
      </c>
      <c r="C181" s="40">
        <v>47742.483999999997</v>
      </c>
      <c r="D181" s="40"/>
      <c r="E181" s="2">
        <f t="shared" si="26"/>
        <v>9622.9241032704394</v>
      </c>
      <c r="F181" s="28">
        <f t="shared" si="35"/>
        <v>9623</v>
      </c>
      <c r="G181" s="9">
        <f t="shared" si="28"/>
        <v>-2.8874000003270339E-2</v>
      </c>
      <c r="I181" s="2">
        <f t="shared" si="34"/>
        <v>-2.8874000003270339E-2</v>
      </c>
      <c r="O181" s="100">
        <f t="shared" si="29"/>
        <v>-3.4601680650000001E-2</v>
      </c>
      <c r="P181" s="15">
        <f t="shared" si="27"/>
        <v>32723.983999999997</v>
      </c>
      <c r="R181" s="2">
        <f t="shared" si="30"/>
        <v>1.1972763038045845E-3</v>
      </c>
      <c r="S181" s="24">
        <v>0.1</v>
      </c>
      <c r="T181" s="9">
        <f t="shared" si="31"/>
        <v>1.1972763038045846E-4</v>
      </c>
      <c r="U181" s="9">
        <f t="shared" si="32"/>
        <v>-2.8874000003270339E-2</v>
      </c>
      <c r="AD181" s="2">
        <v>9</v>
      </c>
      <c r="AF181" s="2" t="s">
        <v>67</v>
      </c>
      <c r="AJ181" s="2" t="s">
        <v>58</v>
      </c>
    </row>
    <row r="182" spans="1:36">
      <c r="A182" s="2" t="s">
        <v>69</v>
      </c>
      <c r="B182" s="25"/>
      <c r="C182" s="40">
        <v>47748.381000000001</v>
      </c>
      <c r="D182" s="40"/>
      <c r="E182" s="2">
        <f t="shared" si="26"/>
        <v>9638.424657894333</v>
      </c>
      <c r="F182" s="28">
        <f t="shared" si="35"/>
        <v>9638.5</v>
      </c>
      <c r="G182" s="9">
        <f t="shared" si="28"/>
        <v>-2.8662999997322913E-2</v>
      </c>
      <c r="I182" s="2">
        <f t="shared" si="34"/>
        <v>-2.8662999997322913E-2</v>
      </c>
      <c r="O182" s="100">
        <f t="shared" si="29"/>
        <v>-3.4618897662500002E-2</v>
      </c>
      <c r="P182" s="15">
        <f t="shared" si="27"/>
        <v>32729.881000000001</v>
      </c>
      <c r="R182" s="2">
        <f t="shared" si="30"/>
        <v>1.1984680753666481E-3</v>
      </c>
      <c r="S182" s="24">
        <v>0.1</v>
      </c>
      <c r="T182" s="9">
        <f t="shared" si="31"/>
        <v>1.1984680753666482E-4</v>
      </c>
      <c r="U182" s="9">
        <f t="shared" si="32"/>
        <v>-2.8662999997322913E-2</v>
      </c>
      <c r="AD182" s="2">
        <v>7</v>
      </c>
      <c r="AF182" s="2" t="s">
        <v>67</v>
      </c>
      <c r="AJ182" s="2" t="s">
        <v>58</v>
      </c>
    </row>
    <row r="183" spans="1:36">
      <c r="A183" s="2" t="s">
        <v>70</v>
      </c>
      <c r="B183" s="25" t="s">
        <v>95</v>
      </c>
      <c r="C183" s="40">
        <v>47767.601999999999</v>
      </c>
      <c r="D183" s="40"/>
      <c r="E183" s="2">
        <f t="shared" si="26"/>
        <v>9688.9480020397586</v>
      </c>
      <c r="F183" s="28">
        <f t="shared" si="35"/>
        <v>9689</v>
      </c>
      <c r="G183" s="9">
        <f t="shared" si="28"/>
        <v>-1.978199999575736E-2</v>
      </c>
      <c r="I183" s="2">
        <f t="shared" si="34"/>
        <v>-1.978199999575736E-2</v>
      </c>
      <c r="O183" s="100">
        <f t="shared" si="29"/>
        <v>-3.4674491850000003E-2</v>
      </c>
      <c r="P183" s="15">
        <f t="shared" si="27"/>
        <v>32749.101999999999</v>
      </c>
      <c r="R183" s="2">
        <f t="shared" si="30"/>
        <v>1.2023203850557167E-3</v>
      </c>
      <c r="S183" s="24">
        <v>0.1</v>
      </c>
      <c r="T183" s="9">
        <f t="shared" si="31"/>
        <v>1.2023203850557168E-4</v>
      </c>
      <c r="U183" s="9">
        <f t="shared" si="32"/>
        <v>-1.978199999575736E-2</v>
      </c>
      <c r="AD183" s="2">
        <v>12</v>
      </c>
      <c r="AF183" s="2" t="s">
        <v>65</v>
      </c>
      <c r="AJ183" s="2" t="s">
        <v>58</v>
      </c>
    </row>
    <row r="184" spans="1:36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28">
        <f t="shared" si="26"/>
        <v>9689.71816695493</v>
      </c>
      <c r="F184" s="28">
        <f t="shared" si="35"/>
        <v>9689.5</v>
      </c>
      <c r="O184" s="100">
        <f t="shared" si="29"/>
        <v>-3.4675038462500002E-2</v>
      </c>
      <c r="P184" s="15">
        <f t="shared" si="27"/>
        <v>32749.394999999997</v>
      </c>
      <c r="Q184" s="9">
        <f>C184-(C$7+C$8*F184)</f>
        <v>8.2998999998380896E-2</v>
      </c>
      <c r="S184" s="24"/>
      <c r="T184" s="9">
        <f t="shared" si="31"/>
        <v>0</v>
      </c>
      <c r="U184" s="9">
        <f t="shared" si="32"/>
        <v>0</v>
      </c>
    </row>
    <row r="185" spans="1:36">
      <c r="A185" s="2" t="s">
        <v>69</v>
      </c>
      <c r="B185" s="25" t="s">
        <v>95</v>
      </c>
      <c r="C185" s="40">
        <v>47768.366000000002</v>
      </c>
      <c r="D185" s="40"/>
      <c r="E185" s="2">
        <f t="shared" si="26"/>
        <v>9690.9562136274617</v>
      </c>
      <c r="F185" s="28">
        <f t="shared" si="35"/>
        <v>9691</v>
      </c>
      <c r="G185" s="9">
        <f t="shared" si="28"/>
        <v>-1.6657999993185513E-2</v>
      </c>
      <c r="I185" s="2">
        <f>G185</f>
        <v>-1.6657999993185513E-2</v>
      </c>
      <c r="O185" s="100">
        <f t="shared" si="29"/>
        <v>-3.4676677850000004E-2</v>
      </c>
      <c r="P185" s="15">
        <f t="shared" si="27"/>
        <v>32749.866000000002</v>
      </c>
      <c r="R185" s="2">
        <f t="shared" si="30"/>
        <v>1.2024719867126808E-3</v>
      </c>
      <c r="S185" s="24">
        <v>0.1</v>
      </c>
      <c r="T185" s="9">
        <f t="shared" si="31"/>
        <v>1.2024719867126809E-4</v>
      </c>
      <c r="U185" s="9">
        <f t="shared" si="32"/>
        <v>-1.6657999993185513E-2</v>
      </c>
      <c r="AD185" s="2">
        <v>7</v>
      </c>
      <c r="AF185" s="2" t="s">
        <v>67</v>
      </c>
      <c r="AJ185" s="2" t="s">
        <v>58</v>
      </c>
    </row>
    <row r="186" spans="1:36">
      <c r="A186" s="2" t="s">
        <v>70</v>
      </c>
      <c r="B186" s="25"/>
      <c r="C186" s="40">
        <v>47768.536999999997</v>
      </c>
      <c r="D186" s="40"/>
      <c r="E186" s="2">
        <f t="shared" si="26"/>
        <v>9691.4056955404012</v>
      </c>
      <c r="F186" s="28">
        <f t="shared" si="35"/>
        <v>9691.5</v>
      </c>
      <c r="G186" s="9">
        <f t="shared" si="28"/>
        <v>-3.5877000002074055E-2</v>
      </c>
      <c r="I186" s="2">
        <f>G186</f>
        <v>-3.5877000002074055E-2</v>
      </c>
      <c r="O186" s="100">
        <f t="shared" si="29"/>
        <v>-3.4677224162499999E-2</v>
      </c>
      <c r="P186" s="15">
        <f t="shared" si="27"/>
        <v>32750.036999999997</v>
      </c>
      <c r="R186" s="2">
        <f t="shared" si="30"/>
        <v>1.2025098756162738E-3</v>
      </c>
      <c r="S186" s="24">
        <v>0.1</v>
      </c>
      <c r="T186" s="9">
        <f t="shared" si="31"/>
        <v>1.2025098756162739E-4</v>
      </c>
      <c r="U186" s="9">
        <f t="shared" si="32"/>
        <v>-3.5877000002074055E-2</v>
      </c>
      <c r="AD186" s="2">
        <v>16</v>
      </c>
      <c r="AF186" s="2" t="s">
        <v>65</v>
      </c>
      <c r="AJ186" s="2" t="s">
        <v>58</v>
      </c>
    </row>
    <row r="187" spans="1:36">
      <c r="A187" s="2" t="s">
        <v>70</v>
      </c>
      <c r="B187" s="25"/>
      <c r="C187" s="40">
        <v>47770.442999999999</v>
      </c>
      <c r="D187" s="40"/>
      <c r="E187" s="2">
        <f t="shared" si="26"/>
        <v>9696.4157103128546</v>
      </c>
      <c r="F187" s="28">
        <f t="shared" si="35"/>
        <v>9696.5</v>
      </c>
      <c r="G187" s="9">
        <f t="shared" si="28"/>
        <v>-3.2067000000097323E-2</v>
      </c>
      <c r="I187" s="2">
        <f>G187</f>
        <v>-3.2067000000097323E-2</v>
      </c>
      <c r="O187" s="100">
        <f t="shared" si="29"/>
        <v>-3.4682683162500005E-2</v>
      </c>
      <c r="P187" s="15">
        <f t="shared" si="27"/>
        <v>32751.942999999999</v>
      </c>
      <c r="R187" s="2">
        <f t="shared" si="30"/>
        <v>1.2028885113503614E-3</v>
      </c>
      <c r="S187" s="24">
        <v>0.1</v>
      </c>
      <c r="T187" s="9">
        <f t="shared" si="31"/>
        <v>1.2028885113503615E-4</v>
      </c>
      <c r="U187" s="9">
        <f t="shared" si="32"/>
        <v>-3.2067000000097323E-2</v>
      </c>
      <c r="AD187" s="2">
        <v>10</v>
      </c>
      <c r="AF187" s="2" t="s">
        <v>65</v>
      </c>
      <c r="AJ187" s="2" t="s">
        <v>58</v>
      </c>
    </row>
    <row r="188" spans="1:36">
      <c r="A188" s="2" t="s">
        <v>70</v>
      </c>
      <c r="B188" s="25"/>
      <c r="C188" s="40">
        <v>47812.337</v>
      </c>
      <c r="D188" s="40"/>
      <c r="E188" s="2">
        <f t="shared" si="26"/>
        <v>9806.536150437134</v>
      </c>
      <c r="F188" s="28">
        <f t="shared" si="35"/>
        <v>9806.5</v>
      </c>
      <c r="O188" s="100">
        <f t="shared" si="29"/>
        <v>-3.4800883662499997E-2</v>
      </c>
      <c r="P188" s="15">
        <f t="shared" si="27"/>
        <v>32793.837</v>
      </c>
      <c r="Q188" s="9">
        <f>C188-(C$7+C$8*F188)</f>
        <v>1.3752999999269377E-2</v>
      </c>
      <c r="S188" s="24"/>
      <c r="T188" s="9">
        <f t="shared" si="31"/>
        <v>0</v>
      </c>
      <c r="U188" s="9">
        <f t="shared" si="32"/>
        <v>0</v>
      </c>
      <c r="AD188" s="2">
        <v>6</v>
      </c>
      <c r="AF188" s="2" t="s">
        <v>67</v>
      </c>
      <c r="AJ188" s="2" t="s">
        <v>58</v>
      </c>
    </row>
    <row r="189" spans="1:36">
      <c r="A189" s="2" t="s">
        <v>70</v>
      </c>
      <c r="B189" s="25" t="s">
        <v>95</v>
      </c>
      <c r="C189" s="40">
        <v>47816.317000000003</v>
      </c>
      <c r="D189" s="40"/>
      <c r="E189" s="2">
        <f t="shared" si="26"/>
        <v>9816.9977762473918</v>
      </c>
      <c r="F189" s="28">
        <f t="shared" si="35"/>
        <v>9817</v>
      </c>
      <c r="O189" s="100">
        <f t="shared" si="29"/>
        <v>-3.481197665E-2</v>
      </c>
      <c r="P189" s="15">
        <f t="shared" si="27"/>
        <v>32797.817000000003</v>
      </c>
      <c r="Q189" s="9">
        <f>C189-(C$7+C$8*F189)</f>
        <v>-8.459999953629449E-4</v>
      </c>
      <c r="S189" s="24"/>
      <c r="T189" s="9">
        <f t="shared" si="31"/>
        <v>0</v>
      </c>
      <c r="U189" s="9">
        <f t="shared" si="32"/>
        <v>0</v>
      </c>
      <c r="AD189" s="2">
        <v>8</v>
      </c>
      <c r="AF189" s="2" t="s">
        <v>67</v>
      </c>
      <c r="AJ189" s="2" t="s">
        <v>58</v>
      </c>
    </row>
    <row r="190" spans="1:36">
      <c r="A190" s="2" t="s">
        <v>70</v>
      </c>
      <c r="B190" s="25" t="s">
        <v>95</v>
      </c>
      <c r="C190" s="40">
        <v>47846.28</v>
      </c>
      <c r="D190" s="40"/>
      <c r="E190" s="2">
        <f t="shared" si="26"/>
        <v>9895.7569958836957</v>
      </c>
      <c r="F190" s="28">
        <f t="shared" si="35"/>
        <v>9896</v>
      </c>
      <c r="O190" s="100">
        <f t="shared" si="29"/>
        <v>-3.4894377600000005E-2</v>
      </c>
      <c r="P190" s="15">
        <f t="shared" si="27"/>
        <v>32827.78</v>
      </c>
      <c r="Q190" s="9">
        <f>C190-(C$7+C$8*F190)</f>
        <v>-9.2447999995783903E-2</v>
      </c>
      <c r="S190" s="24"/>
      <c r="T190" s="9">
        <f t="shared" si="31"/>
        <v>0</v>
      </c>
      <c r="U190" s="9">
        <f t="shared" si="32"/>
        <v>0</v>
      </c>
      <c r="AD190" s="2">
        <v>8</v>
      </c>
      <c r="AF190" s="2" t="s">
        <v>67</v>
      </c>
      <c r="AJ190" s="2" t="s">
        <v>58</v>
      </c>
    </row>
    <row r="191" spans="1:36">
      <c r="A191" s="2" t="s">
        <v>70</v>
      </c>
      <c r="B191" s="25" t="s">
        <v>95</v>
      </c>
      <c r="C191" s="40">
        <v>47857.317999999999</v>
      </c>
      <c r="D191" s="40"/>
      <c r="E191" s="2">
        <f t="shared" si="26"/>
        <v>9924.7709219373519</v>
      </c>
      <c r="F191" s="28">
        <f t="shared" si="35"/>
        <v>9925</v>
      </c>
      <c r="O191" s="100">
        <f t="shared" si="29"/>
        <v>-3.4924156250000005E-2</v>
      </c>
      <c r="P191" s="15">
        <f t="shared" si="27"/>
        <v>32838.817999999999</v>
      </c>
      <c r="Q191" s="9">
        <f>C191-(C$7+C$8*F191)</f>
        <v>-8.7149999999382999E-2</v>
      </c>
      <c r="S191" s="24"/>
      <c r="T191" s="9">
        <f t="shared" si="31"/>
        <v>0</v>
      </c>
      <c r="U191" s="9">
        <f t="shared" si="32"/>
        <v>0</v>
      </c>
      <c r="AD191" s="2">
        <v>6</v>
      </c>
      <c r="AF191" s="2" t="s">
        <v>67</v>
      </c>
      <c r="AJ191" s="2" t="s">
        <v>58</v>
      </c>
    </row>
    <row r="192" spans="1:36">
      <c r="A192" s="2" t="s">
        <v>71</v>
      </c>
      <c r="B192" s="25"/>
      <c r="C192" s="40">
        <v>47894.453000000001</v>
      </c>
      <c r="D192" s="40"/>
      <c r="E192" s="2">
        <f t="shared" si="26"/>
        <v>10022.38209642571</v>
      </c>
      <c r="F192" s="28">
        <f t="shared" si="35"/>
        <v>10022.5</v>
      </c>
      <c r="G192" s="9">
        <f t="shared" si="28"/>
        <v>-4.4854999992821831E-2</v>
      </c>
      <c r="I192" s="2">
        <f t="shared" ref="I192:I200" si="36">G192</f>
        <v>-4.4854999992821831E-2</v>
      </c>
      <c r="O192" s="100">
        <f t="shared" si="29"/>
        <v>-3.5022424062500002E-2</v>
      </c>
      <c r="P192" s="15">
        <f t="shared" si="27"/>
        <v>32875.953000000001</v>
      </c>
      <c r="R192" s="2">
        <f t="shared" si="30"/>
        <v>1.226570187213579E-3</v>
      </c>
      <c r="S192" s="24">
        <v>0.1</v>
      </c>
      <c r="T192" s="9">
        <f t="shared" si="31"/>
        <v>1.2265701872135791E-4</v>
      </c>
      <c r="U192" s="9">
        <f t="shared" si="32"/>
        <v>-4.4854999992821831E-2</v>
      </c>
      <c r="AD192" s="2">
        <v>7</v>
      </c>
      <c r="AF192" s="2" t="s">
        <v>67</v>
      </c>
      <c r="AJ192" s="2" t="s">
        <v>58</v>
      </c>
    </row>
    <row r="193" spans="1:36">
      <c r="A193" s="2" t="s">
        <v>71</v>
      </c>
      <c r="B193" s="25"/>
      <c r="C193" s="40">
        <v>47896.358</v>
      </c>
      <c r="D193" s="40"/>
      <c r="E193" s="2">
        <f t="shared" si="26"/>
        <v>10027.389482648954</v>
      </c>
      <c r="F193" s="28">
        <f t="shared" si="35"/>
        <v>10027.5</v>
      </c>
      <c r="G193" s="9">
        <f t="shared" si="28"/>
        <v>-4.2044999994686805E-2</v>
      </c>
      <c r="I193" s="2">
        <f t="shared" si="36"/>
        <v>-4.2044999994686805E-2</v>
      </c>
      <c r="O193" s="100">
        <f t="shared" si="29"/>
        <v>-3.5027386562499999E-2</v>
      </c>
      <c r="P193" s="15">
        <f t="shared" si="27"/>
        <v>32877.858</v>
      </c>
      <c r="R193" s="2">
        <f t="shared" si="30"/>
        <v>1.2269178093988055E-3</v>
      </c>
      <c r="S193" s="24">
        <v>0.1</v>
      </c>
      <c r="T193" s="9">
        <f t="shared" si="31"/>
        <v>1.2269178093988055E-4</v>
      </c>
      <c r="U193" s="9">
        <f t="shared" si="32"/>
        <v>-4.2044999994686805E-2</v>
      </c>
      <c r="AD193" s="2">
        <v>7</v>
      </c>
      <c r="AF193" s="2" t="s">
        <v>67</v>
      </c>
      <c r="AJ193" s="2" t="s">
        <v>58</v>
      </c>
    </row>
    <row r="194" spans="1:36">
      <c r="A194" s="2" t="s">
        <v>71</v>
      </c>
      <c r="B194" s="25" t="s">
        <v>95</v>
      </c>
      <c r="C194" s="40">
        <v>47929.26</v>
      </c>
      <c r="D194" s="40"/>
      <c r="E194" s="2">
        <f t="shared" si="26"/>
        <v>10113.874008379828</v>
      </c>
      <c r="F194" s="28">
        <f t="shared" si="35"/>
        <v>10114</v>
      </c>
      <c r="G194" s="9">
        <f t="shared" si="28"/>
        <v>-4.7931999994034413E-2</v>
      </c>
      <c r="I194" s="2">
        <f t="shared" si="36"/>
        <v>-4.7931999994034413E-2</v>
      </c>
      <c r="O194" s="100">
        <f t="shared" si="29"/>
        <v>-3.51120506E-2</v>
      </c>
      <c r="P194" s="15">
        <f t="shared" si="27"/>
        <v>32910.76</v>
      </c>
      <c r="R194" s="2">
        <f t="shared" si="30"/>
        <v>1.2328560973369604E-3</v>
      </c>
      <c r="S194" s="24">
        <v>0.1</v>
      </c>
      <c r="T194" s="9">
        <f t="shared" si="31"/>
        <v>1.2328560973369604E-4</v>
      </c>
      <c r="U194" s="9">
        <f t="shared" si="32"/>
        <v>-4.7931999994034413E-2</v>
      </c>
      <c r="AD194" s="2">
        <v>8</v>
      </c>
      <c r="AF194" s="2" t="s">
        <v>67</v>
      </c>
      <c r="AJ194" s="2" t="s">
        <v>58</v>
      </c>
    </row>
    <row r="195" spans="1:36">
      <c r="A195" s="2" t="s">
        <v>72</v>
      </c>
      <c r="B195" s="25" t="s">
        <v>95</v>
      </c>
      <c r="C195" s="40">
        <v>48068.510999999999</v>
      </c>
      <c r="D195" s="40"/>
      <c r="E195" s="2">
        <f t="shared" si="26"/>
        <v>10479.902112827849</v>
      </c>
      <c r="F195" s="28">
        <f t="shared" si="35"/>
        <v>10480</v>
      </c>
      <c r="G195" s="9">
        <f t="shared" si="28"/>
        <v>-3.7239999997837003E-2</v>
      </c>
      <c r="I195" s="2">
        <f t="shared" si="36"/>
        <v>-3.7239999997837003E-2</v>
      </c>
      <c r="O195" s="100">
        <f t="shared" si="29"/>
        <v>-3.5445440000000002E-2</v>
      </c>
      <c r="P195" s="15">
        <f t="shared" si="27"/>
        <v>33050.010999999999</v>
      </c>
      <c r="R195" s="2">
        <f t="shared" si="30"/>
        <v>1.2563792167936002E-3</v>
      </c>
      <c r="S195" s="24">
        <v>0.1</v>
      </c>
      <c r="T195" s="9">
        <f t="shared" si="31"/>
        <v>1.2563792167936003E-4</v>
      </c>
      <c r="U195" s="9">
        <f t="shared" si="32"/>
        <v>-3.7239999997837003E-2</v>
      </c>
      <c r="AD195" s="2">
        <v>12</v>
      </c>
      <c r="AF195" s="2" t="s">
        <v>67</v>
      </c>
      <c r="AJ195" s="2" t="s">
        <v>58</v>
      </c>
    </row>
    <row r="196" spans="1:36">
      <c r="A196" s="2" t="s">
        <v>73</v>
      </c>
      <c r="B196" s="25" t="s">
        <v>95</v>
      </c>
      <c r="C196" s="40">
        <v>48084.487999999998</v>
      </c>
      <c r="D196" s="40"/>
      <c r="E196" s="2">
        <f t="shared" si="26"/>
        <v>10521.898443373166</v>
      </c>
      <c r="F196" s="28">
        <f t="shared" si="35"/>
        <v>10522</v>
      </c>
      <c r="G196" s="9">
        <f t="shared" si="28"/>
        <v>-3.8635999997495674E-2</v>
      </c>
      <c r="I196" s="2">
        <f t="shared" si="36"/>
        <v>-3.8635999997495674E-2</v>
      </c>
      <c r="O196" s="100">
        <f t="shared" si="29"/>
        <v>-3.5481127400000007E-2</v>
      </c>
      <c r="P196" s="15">
        <f t="shared" si="27"/>
        <v>33065.987999999998</v>
      </c>
      <c r="R196" s="2">
        <f t="shared" si="30"/>
        <v>1.2589104015750313E-3</v>
      </c>
      <c r="S196" s="24">
        <v>0.1</v>
      </c>
      <c r="T196" s="9">
        <f t="shared" si="31"/>
        <v>1.2589104015750313E-4</v>
      </c>
      <c r="U196" s="9">
        <f t="shared" si="32"/>
        <v>-3.8635999997495674E-2</v>
      </c>
      <c r="AD196" s="2">
        <v>6</v>
      </c>
      <c r="AF196" s="2" t="s">
        <v>67</v>
      </c>
      <c r="AJ196" s="2" t="s">
        <v>58</v>
      </c>
    </row>
    <row r="197" spans="1:36">
      <c r="A197" s="2" t="s">
        <v>73</v>
      </c>
      <c r="B197" s="25"/>
      <c r="C197" s="40">
        <v>48085.43</v>
      </c>
      <c r="D197" s="40"/>
      <c r="E197" s="2">
        <f t="shared" si="26"/>
        <v>10524.374536718211</v>
      </c>
      <c r="F197" s="28">
        <f t="shared" si="35"/>
        <v>10524.5</v>
      </c>
      <c r="G197" s="9">
        <f t="shared" si="28"/>
        <v>-4.7730999998748302E-2</v>
      </c>
      <c r="I197" s="2">
        <f t="shared" si="36"/>
        <v>-4.7730999998748302E-2</v>
      </c>
      <c r="O197" s="100">
        <f t="shared" si="29"/>
        <v>-3.5483234962499999E-2</v>
      </c>
      <c r="P197" s="15">
        <f t="shared" si="27"/>
        <v>33066.93</v>
      </c>
      <c r="R197" s="2">
        <f t="shared" si="30"/>
        <v>1.2590599634039823E-3</v>
      </c>
      <c r="S197" s="24">
        <v>0.1</v>
      </c>
      <c r="T197" s="9">
        <f t="shared" si="31"/>
        <v>1.2590599634039823E-4</v>
      </c>
      <c r="U197" s="9">
        <f t="shared" si="32"/>
        <v>-4.7730999998748302E-2</v>
      </c>
      <c r="AD197" s="2">
        <v>7</v>
      </c>
      <c r="AF197" s="2" t="s">
        <v>67</v>
      </c>
      <c r="AJ197" s="2" t="s">
        <v>58</v>
      </c>
    </row>
    <row r="198" spans="1:36">
      <c r="A198" s="2" t="s">
        <v>73</v>
      </c>
      <c r="B198" s="25" t="s">
        <v>95</v>
      </c>
      <c r="C198" s="40">
        <v>48089.444000000003</v>
      </c>
      <c r="D198" s="40"/>
      <c r="E198" s="2">
        <f t="shared" si="26"/>
        <v>10534.92553320122</v>
      </c>
      <c r="F198" s="28">
        <f t="shared" si="35"/>
        <v>10535</v>
      </c>
      <c r="G198" s="9">
        <f t="shared" si="28"/>
        <v>-2.8329999993729871E-2</v>
      </c>
      <c r="I198" s="2">
        <f t="shared" si="36"/>
        <v>-2.8329999993729871E-2</v>
      </c>
      <c r="O198" s="100">
        <f t="shared" si="29"/>
        <v>-3.5492066249999996E-2</v>
      </c>
      <c r="P198" s="15">
        <f t="shared" si="27"/>
        <v>33070.944000000003</v>
      </c>
      <c r="R198" s="2">
        <f t="shared" si="30"/>
        <v>1.2596867666943888E-3</v>
      </c>
      <c r="S198" s="24">
        <v>0.1</v>
      </c>
      <c r="T198" s="9">
        <f t="shared" si="31"/>
        <v>1.2596867666943889E-4</v>
      </c>
      <c r="U198" s="9">
        <f t="shared" si="32"/>
        <v>-2.8329999993729871E-2</v>
      </c>
      <c r="AD198" s="2">
        <v>8</v>
      </c>
      <c r="AF198" s="2" t="s">
        <v>67</v>
      </c>
      <c r="AJ198" s="2" t="s">
        <v>58</v>
      </c>
    </row>
    <row r="199" spans="1:36">
      <c r="A199" s="2" t="s">
        <v>73</v>
      </c>
      <c r="B199" s="25" t="s">
        <v>95</v>
      </c>
      <c r="C199" s="40">
        <v>48108.455000000002</v>
      </c>
      <c r="D199" s="40"/>
      <c r="E199" s="2">
        <f t="shared" si="26"/>
        <v>10584.896882014953</v>
      </c>
      <c r="F199" s="28">
        <f t="shared" si="35"/>
        <v>10585</v>
      </c>
      <c r="G199" s="9">
        <f t="shared" si="28"/>
        <v>-3.9229999994859099E-2</v>
      </c>
      <c r="I199" s="2">
        <f t="shared" si="36"/>
        <v>-3.9229999994859099E-2</v>
      </c>
      <c r="O199" s="100">
        <f t="shared" si="29"/>
        <v>-3.5533666249999998E-2</v>
      </c>
      <c r="P199" s="15">
        <f t="shared" si="27"/>
        <v>33089.955000000002</v>
      </c>
      <c r="R199" s="2">
        <f t="shared" si="30"/>
        <v>1.2626414371663889E-3</v>
      </c>
      <c r="S199" s="24">
        <v>0.1</v>
      </c>
      <c r="T199" s="9">
        <f t="shared" si="31"/>
        <v>1.2626414371663889E-4</v>
      </c>
      <c r="U199" s="9">
        <f t="shared" si="32"/>
        <v>-3.9229999994859099E-2</v>
      </c>
      <c r="AD199" s="2">
        <v>10</v>
      </c>
      <c r="AF199" s="2" t="s">
        <v>67</v>
      </c>
      <c r="AJ199" s="2" t="s">
        <v>58</v>
      </c>
    </row>
    <row r="200" spans="1:36">
      <c r="A200" s="2" t="s">
        <v>73</v>
      </c>
      <c r="B200" s="25"/>
      <c r="C200" s="40">
        <v>48112.453000000001</v>
      </c>
      <c r="D200" s="40"/>
      <c r="E200" s="2">
        <f t="shared" si="26"/>
        <v>10595.405821710776</v>
      </c>
      <c r="F200" s="28">
        <f t="shared" si="35"/>
        <v>10595.5</v>
      </c>
      <c r="G200" s="9">
        <f t="shared" si="28"/>
        <v>-3.5828999993100297E-2</v>
      </c>
      <c r="I200" s="2">
        <f t="shared" si="36"/>
        <v>-3.5828999993100297E-2</v>
      </c>
      <c r="O200" s="100">
        <f t="shared" si="29"/>
        <v>-3.5542306962499999E-2</v>
      </c>
      <c r="P200" s="15">
        <f t="shared" si="27"/>
        <v>33093.953000000001</v>
      </c>
      <c r="R200" s="2">
        <f t="shared" si="30"/>
        <v>1.263255584216576E-3</v>
      </c>
      <c r="S200" s="24">
        <v>0.1</v>
      </c>
      <c r="T200" s="9">
        <f t="shared" si="31"/>
        <v>1.263255584216576E-4</v>
      </c>
      <c r="U200" s="9">
        <f t="shared" si="32"/>
        <v>-3.5828999993100297E-2</v>
      </c>
      <c r="AD200" s="2">
        <v>8</v>
      </c>
      <c r="AF200" s="2" t="s">
        <v>67</v>
      </c>
      <c r="AJ200" s="2" t="s">
        <v>58</v>
      </c>
    </row>
    <row r="201" spans="1:36">
      <c r="A201" s="2" t="s">
        <v>73</v>
      </c>
      <c r="B201" s="25"/>
      <c r="C201" s="40">
        <v>48123.451000000001</v>
      </c>
      <c r="D201" s="40"/>
      <c r="E201" s="2">
        <f t="shared" si="26"/>
        <v>10624.314605796486</v>
      </c>
      <c r="F201" s="28">
        <f t="shared" si="35"/>
        <v>10624.5</v>
      </c>
      <c r="O201" s="100">
        <f t="shared" si="29"/>
        <v>-3.5565999962500004E-2</v>
      </c>
      <c r="P201" s="15">
        <f t="shared" si="27"/>
        <v>33104.951000000001</v>
      </c>
      <c r="Q201" s="9">
        <f>C201-(C$7+C$8*F201)</f>
        <v>-7.0530999997572508E-2</v>
      </c>
      <c r="S201" s="24"/>
      <c r="T201" s="9">
        <f t="shared" si="31"/>
        <v>0</v>
      </c>
      <c r="U201" s="9">
        <f t="shared" si="32"/>
        <v>0</v>
      </c>
      <c r="AD201" s="2">
        <v>8</v>
      </c>
      <c r="AF201" s="2" t="s">
        <v>67</v>
      </c>
      <c r="AJ201" s="2" t="s">
        <v>58</v>
      </c>
    </row>
    <row r="202" spans="1:36">
      <c r="A202" s="2" t="s">
        <v>73</v>
      </c>
      <c r="B202" s="25"/>
      <c r="C202" s="40">
        <v>48123.519999999997</v>
      </c>
      <c r="D202" s="40"/>
      <c r="E202" s="2">
        <f t="shared" si="26"/>
        <v>10624.495975691176</v>
      </c>
      <c r="F202" s="28">
        <f t="shared" si="35"/>
        <v>10624.5</v>
      </c>
      <c r="O202" s="100">
        <f t="shared" si="29"/>
        <v>-3.5565999962500004E-2</v>
      </c>
      <c r="P202" s="15">
        <f t="shared" si="27"/>
        <v>33105.019999999997</v>
      </c>
      <c r="Q202" s="9">
        <f>C202-(C$7+C$8*F202)</f>
        <v>-1.5310000017052516E-3</v>
      </c>
      <c r="S202" s="24"/>
      <c r="T202" s="9">
        <f t="shared" si="31"/>
        <v>0</v>
      </c>
      <c r="U202" s="9">
        <f t="shared" si="32"/>
        <v>0</v>
      </c>
      <c r="AD202" s="2">
        <v>10</v>
      </c>
      <c r="AF202" s="2" t="s">
        <v>74</v>
      </c>
      <c r="AJ202" s="2" t="s">
        <v>58</v>
      </c>
    </row>
    <row r="203" spans="1:36">
      <c r="A203" s="2" t="s">
        <v>73</v>
      </c>
      <c r="B203" s="25"/>
      <c r="C203" s="40">
        <v>48125.383999999998</v>
      </c>
      <c r="D203" s="40"/>
      <c r="E203" s="2">
        <f t="shared" si="26"/>
        <v>10629.395591397286</v>
      </c>
      <c r="F203" s="28">
        <f t="shared" si="35"/>
        <v>10629.5</v>
      </c>
      <c r="G203" s="9">
        <f t="shared" si="28"/>
        <v>-3.9721000001009088E-2</v>
      </c>
      <c r="I203" s="2">
        <f t="shared" ref="I203:I215" si="37">G203</f>
        <v>-3.9721000001009088E-2</v>
      </c>
      <c r="O203" s="100">
        <f t="shared" si="29"/>
        <v>-3.5570059462499998E-2</v>
      </c>
      <c r="P203" s="15">
        <f t="shared" si="27"/>
        <v>33106.883999999998</v>
      </c>
      <c r="R203" s="2">
        <f t="shared" si="30"/>
        <v>1.2652291301657856E-3</v>
      </c>
      <c r="S203" s="24">
        <v>0.1</v>
      </c>
      <c r="T203" s="9">
        <f t="shared" si="31"/>
        <v>1.2652291301657855E-4</v>
      </c>
      <c r="U203" s="9">
        <f t="shared" si="32"/>
        <v>-3.9721000001009088E-2</v>
      </c>
      <c r="AD203" s="2">
        <v>11</v>
      </c>
      <c r="AF203" s="2" t="s">
        <v>67</v>
      </c>
      <c r="AJ203" s="2" t="s">
        <v>58</v>
      </c>
    </row>
    <row r="204" spans="1:36">
      <c r="A204" s="2" t="s">
        <v>73</v>
      </c>
      <c r="B204" s="25"/>
      <c r="C204" s="40">
        <v>48163.442999999999</v>
      </c>
      <c r="D204" s="40"/>
      <c r="E204" s="2">
        <f t="shared" si="26"/>
        <v>10729.435545345108</v>
      </c>
      <c r="F204" s="28">
        <f t="shared" si="35"/>
        <v>10729.5</v>
      </c>
      <c r="G204" s="9">
        <f t="shared" si="28"/>
        <v>-2.4520999999367632E-2</v>
      </c>
      <c r="I204" s="2">
        <f t="shared" si="37"/>
        <v>-2.4520999999367632E-2</v>
      </c>
      <c r="O204" s="100">
        <f t="shared" si="29"/>
        <v>-3.5649674462500003E-2</v>
      </c>
      <c r="P204" s="15">
        <f t="shared" si="27"/>
        <v>33144.942999999999</v>
      </c>
      <c r="R204" s="2">
        <f t="shared" si="30"/>
        <v>1.2708992892822249E-3</v>
      </c>
      <c r="S204" s="24">
        <v>0.1</v>
      </c>
      <c r="T204" s="9">
        <f t="shared" si="31"/>
        <v>1.270899289282225E-4</v>
      </c>
      <c r="U204" s="9">
        <f t="shared" si="32"/>
        <v>-2.4520999999367632E-2</v>
      </c>
      <c r="AD204" s="2">
        <v>9</v>
      </c>
      <c r="AF204" s="2" t="s">
        <v>67</v>
      </c>
      <c r="AJ204" s="2" t="s">
        <v>58</v>
      </c>
    </row>
    <row r="205" spans="1:36">
      <c r="A205" s="2" t="s">
        <v>73</v>
      </c>
      <c r="B205" s="25" t="s">
        <v>95</v>
      </c>
      <c r="C205" s="40">
        <v>48174.275999999998</v>
      </c>
      <c r="D205" s="40"/>
      <c r="E205" s="2">
        <f t="shared" si="26"/>
        <v>10757.910618813054</v>
      </c>
      <c r="F205" s="28">
        <f t="shared" si="35"/>
        <v>10758</v>
      </c>
      <c r="G205" s="9">
        <f t="shared" si="28"/>
        <v>-3.4004000001004897E-2</v>
      </c>
      <c r="I205" s="2">
        <f t="shared" si="37"/>
        <v>-3.4004000001004897E-2</v>
      </c>
      <c r="O205" s="100">
        <f t="shared" si="29"/>
        <v>-3.5671815400000001E-2</v>
      </c>
      <c r="P205" s="15">
        <f t="shared" si="27"/>
        <v>33155.775999999998</v>
      </c>
      <c r="R205" s="2">
        <f t="shared" si="30"/>
        <v>1.2724784139316772E-3</v>
      </c>
      <c r="S205" s="24">
        <v>0.1</v>
      </c>
      <c r="T205" s="9">
        <f t="shared" si="31"/>
        <v>1.2724784139316771E-4</v>
      </c>
      <c r="U205" s="9">
        <f t="shared" si="32"/>
        <v>-3.4004000001004897E-2</v>
      </c>
      <c r="AD205" s="2">
        <v>8</v>
      </c>
      <c r="AF205" s="2" t="s">
        <v>67</v>
      </c>
      <c r="AJ205" s="2" t="s">
        <v>58</v>
      </c>
    </row>
    <row r="206" spans="1:36">
      <c r="A206" s="2" t="s">
        <v>73</v>
      </c>
      <c r="B206" s="25"/>
      <c r="C206" s="40">
        <v>48187.402999999998</v>
      </c>
      <c r="D206" s="40"/>
      <c r="E206" s="2">
        <f t="shared" si="26"/>
        <v>10792.415584142491</v>
      </c>
      <c r="F206" s="28">
        <f t="shared" si="35"/>
        <v>10792.5</v>
      </c>
      <c r="G206" s="9">
        <f t="shared" si="28"/>
        <v>-3.2115000001795124E-2</v>
      </c>
      <c r="I206" s="2">
        <f t="shared" si="37"/>
        <v>-3.2115000001795124E-2</v>
      </c>
      <c r="O206" s="100">
        <f t="shared" si="29"/>
        <v>-3.5698291562499998E-2</v>
      </c>
      <c r="P206" s="15">
        <f t="shared" si="27"/>
        <v>33168.902999999998</v>
      </c>
      <c r="R206" s="2">
        <f t="shared" si="30"/>
        <v>1.2743680204812585E-3</v>
      </c>
      <c r="S206" s="24">
        <v>0.1</v>
      </c>
      <c r="T206" s="9">
        <f t="shared" si="31"/>
        <v>1.2743680204812586E-4</v>
      </c>
      <c r="U206" s="9">
        <f t="shared" si="32"/>
        <v>-3.2115000001795124E-2</v>
      </c>
      <c r="AD206" s="2">
        <v>8</v>
      </c>
      <c r="AF206" s="2" t="s">
        <v>67</v>
      </c>
      <c r="AJ206" s="2" t="s">
        <v>58</v>
      </c>
    </row>
    <row r="207" spans="1:36">
      <c r="A207" s="2" t="s">
        <v>75</v>
      </c>
      <c r="B207" s="25"/>
      <c r="C207" s="40">
        <v>48203.381000000001</v>
      </c>
      <c r="D207" s="40"/>
      <c r="E207" s="2">
        <f t="shared" si="26"/>
        <v>10834.414543237017</v>
      </c>
      <c r="F207" s="28">
        <f t="shared" si="35"/>
        <v>10834.5</v>
      </c>
      <c r="G207" s="9">
        <f t="shared" si="28"/>
        <v>-3.2510999997612089E-2</v>
      </c>
      <c r="I207" s="2">
        <f t="shared" si="37"/>
        <v>-3.2510999997612089E-2</v>
      </c>
      <c r="O207" s="100">
        <f t="shared" si="29"/>
        <v>-3.5730041462500001E-2</v>
      </c>
      <c r="P207" s="15">
        <f t="shared" si="27"/>
        <v>33184.881000000001</v>
      </c>
      <c r="R207" s="2">
        <f t="shared" si="30"/>
        <v>1.2766358629119692E-3</v>
      </c>
      <c r="S207" s="24">
        <v>0.1</v>
      </c>
      <c r="T207" s="9">
        <f t="shared" si="31"/>
        <v>1.2766358629119693E-4</v>
      </c>
      <c r="U207" s="9">
        <f t="shared" si="32"/>
        <v>-3.2510999997612089E-2</v>
      </c>
      <c r="AD207" s="2">
        <v>7</v>
      </c>
      <c r="AF207" s="2" t="s">
        <v>67</v>
      </c>
      <c r="AJ207" s="2" t="s">
        <v>58</v>
      </c>
    </row>
    <row r="208" spans="1:36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2">
        <f t="shared" si="26"/>
        <v>11462.911170808393</v>
      </c>
      <c r="F208" s="28">
        <f t="shared" si="35"/>
        <v>11463</v>
      </c>
      <c r="G208" s="9">
        <f t="shared" si="28"/>
        <v>-3.3793999995396007E-2</v>
      </c>
      <c r="I208" s="2">
        <f t="shared" si="37"/>
        <v>-3.3793999995396007E-2</v>
      </c>
      <c r="O208" s="100">
        <f t="shared" si="29"/>
        <v>-3.6141944650000001E-2</v>
      </c>
      <c r="P208" s="15">
        <f t="shared" si="27"/>
        <v>33423.985000000001</v>
      </c>
      <c r="R208" s="2">
        <f t="shared" si="30"/>
        <v>1.3062401630836637E-3</v>
      </c>
      <c r="S208" s="24">
        <v>0.1</v>
      </c>
      <c r="T208" s="9">
        <f t="shared" si="31"/>
        <v>1.3062401630836639E-4</v>
      </c>
      <c r="U208" s="9">
        <f t="shared" si="32"/>
        <v>-3.3793999995396007E-2</v>
      </c>
      <c r="AD208" s="2">
        <v>7</v>
      </c>
      <c r="AF208" s="2" t="s">
        <v>67</v>
      </c>
      <c r="AJ208" s="2" t="s">
        <v>58</v>
      </c>
    </row>
    <row r="209" spans="1:36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2">
        <f t="shared" si="26"/>
        <v>11475.93300353803</v>
      </c>
      <c r="F209" s="28">
        <f t="shared" si="35"/>
        <v>11476</v>
      </c>
      <c r="G209" s="9">
        <f t="shared" si="28"/>
        <v>-2.5487999999313615E-2</v>
      </c>
      <c r="I209" s="2">
        <f t="shared" si="37"/>
        <v>-2.5487999999313615E-2</v>
      </c>
      <c r="O209" s="100">
        <f t="shared" si="29"/>
        <v>-3.6149213600000007E-2</v>
      </c>
      <c r="P209" s="15">
        <f t="shared" si="27"/>
        <v>33428.938999999998</v>
      </c>
      <c r="R209" s="2">
        <f t="shared" si="30"/>
        <v>1.3067656438984256E-3</v>
      </c>
      <c r="S209" s="24">
        <v>0.1</v>
      </c>
      <c r="T209" s="9">
        <f t="shared" si="31"/>
        <v>1.3067656438984257E-4</v>
      </c>
      <c r="U209" s="9">
        <f t="shared" si="32"/>
        <v>-2.5487999999313615E-2</v>
      </c>
      <c r="AD209" s="2">
        <v>7</v>
      </c>
      <c r="AF209" s="2" t="s">
        <v>67</v>
      </c>
      <c r="AJ209" s="2" t="s">
        <v>58</v>
      </c>
    </row>
    <row r="210" spans="1:36">
      <c r="A210" s="2" t="s">
        <v>78</v>
      </c>
      <c r="B210" s="25"/>
      <c r="C210" s="40">
        <v>48479.574999999997</v>
      </c>
      <c r="D210" s="40">
        <v>3.0000000000000001E-3</v>
      </c>
      <c r="E210" s="2">
        <f t="shared" si="26"/>
        <v>11560.404060582801</v>
      </c>
      <c r="F210" s="28">
        <f t="shared" si="35"/>
        <v>11560.5</v>
      </c>
      <c r="G210" s="9">
        <f t="shared" si="28"/>
        <v>-3.6499000001640525E-2</v>
      </c>
      <c r="I210" s="2">
        <f t="shared" si="37"/>
        <v>-3.6499000001640525E-2</v>
      </c>
      <c r="O210" s="100">
        <f t="shared" si="29"/>
        <v>-3.6195225962500001E-2</v>
      </c>
      <c r="P210" s="15">
        <f t="shared" si="27"/>
        <v>33461.074999999997</v>
      </c>
      <c r="R210" s="2">
        <f t="shared" si="30"/>
        <v>1.3100943824764341E-3</v>
      </c>
      <c r="S210" s="24">
        <v>0.1</v>
      </c>
      <c r="T210" s="9">
        <f t="shared" si="31"/>
        <v>1.3100943824764341E-4</v>
      </c>
      <c r="U210" s="9">
        <f t="shared" si="32"/>
        <v>-3.6499000001640525E-2</v>
      </c>
      <c r="AD210" s="2">
        <v>25</v>
      </c>
      <c r="AF210" s="2" t="s">
        <v>77</v>
      </c>
      <c r="AJ210" s="2" t="s">
        <v>58</v>
      </c>
    </row>
    <row r="211" spans="1:36">
      <c r="A211" s="2" t="s">
        <v>78</v>
      </c>
      <c r="B211" s="25"/>
      <c r="C211" s="40">
        <v>48479.584000000003</v>
      </c>
      <c r="D211" s="40">
        <v>4.0000000000000001E-3</v>
      </c>
      <c r="E211" s="2">
        <f t="shared" si="26"/>
        <v>11560.427717525603</v>
      </c>
      <c r="F211" s="28">
        <f t="shared" si="35"/>
        <v>11560.5</v>
      </c>
      <c r="G211" s="9">
        <f t="shared" si="28"/>
        <v>-2.7498999996169005E-2</v>
      </c>
      <c r="I211" s="2">
        <f t="shared" si="37"/>
        <v>-2.7498999996169005E-2</v>
      </c>
      <c r="O211" s="100">
        <f t="shared" si="29"/>
        <v>-3.6195225962500001E-2</v>
      </c>
      <c r="P211" s="15">
        <f t="shared" si="27"/>
        <v>33461.084000000003</v>
      </c>
      <c r="R211" s="2">
        <f t="shared" si="30"/>
        <v>1.3100943824764341E-3</v>
      </c>
      <c r="S211" s="24">
        <v>0.1</v>
      </c>
      <c r="T211" s="9">
        <f t="shared" si="31"/>
        <v>1.3100943824764341E-4</v>
      </c>
      <c r="U211" s="9">
        <f t="shared" si="32"/>
        <v>-2.7498999996169005E-2</v>
      </c>
      <c r="AD211" s="2">
        <v>14</v>
      </c>
      <c r="AF211" s="2" t="s">
        <v>79</v>
      </c>
      <c r="AJ211" s="2" t="s">
        <v>58</v>
      </c>
    </row>
    <row r="212" spans="1:36">
      <c r="A212" s="2" t="s">
        <v>78</v>
      </c>
      <c r="B212" s="25"/>
      <c r="C212" s="40">
        <v>48479.584999999999</v>
      </c>
      <c r="D212" s="40">
        <v>8.0000000000000002E-3</v>
      </c>
      <c r="E212" s="2">
        <f t="shared" si="26"/>
        <v>11560.430346074792</v>
      </c>
      <c r="F212" s="28">
        <f t="shared" ref="F212:F221" si="38">ROUND(2*E212,0)/2</f>
        <v>11560.5</v>
      </c>
      <c r="G212" s="9">
        <f t="shared" si="28"/>
        <v>-2.6498999999603257E-2</v>
      </c>
      <c r="I212" s="2">
        <f t="shared" si="37"/>
        <v>-2.6498999999603257E-2</v>
      </c>
      <c r="O212" s="100">
        <f t="shared" si="29"/>
        <v>-3.6195225962500001E-2</v>
      </c>
      <c r="P212" s="15">
        <f t="shared" si="27"/>
        <v>33461.084999999999</v>
      </c>
      <c r="R212" s="2">
        <f t="shared" si="30"/>
        <v>1.3100943824764341E-3</v>
      </c>
      <c r="S212" s="24">
        <v>0.1</v>
      </c>
      <c r="T212" s="9">
        <f t="shared" si="31"/>
        <v>1.3100943824764341E-4</v>
      </c>
      <c r="U212" s="9">
        <f t="shared" si="32"/>
        <v>-2.6498999999603257E-2</v>
      </c>
      <c r="AD212" s="2">
        <v>20</v>
      </c>
      <c r="AF212" s="2" t="s">
        <v>80</v>
      </c>
      <c r="AJ212" s="2" t="s">
        <v>58</v>
      </c>
    </row>
    <row r="213" spans="1:36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2">
        <f t="shared" ref="E213:E276" si="39">(C213-C$7)/C$8</f>
        <v>11659.913047592521</v>
      </c>
      <c r="F213" s="28">
        <f t="shared" si="38"/>
        <v>11660</v>
      </c>
      <c r="G213" s="9">
        <f t="shared" ref="G213:G275" si="40">C213-(C$7+C$8*F213)</f>
        <v>-3.3079999993788078E-2</v>
      </c>
      <c r="I213" s="2">
        <f t="shared" si="37"/>
        <v>-3.3079999993788078E-2</v>
      </c>
      <c r="O213" s="100">
        <f t="shared" si="29"/>
        <v>-3.624666E-2</v>
      </c>
      <c r="P213" s="15">
        <f t="shared" ref="P213:P276" si="41">C213-15018.5</f>
        <v>33498.932000000001</v>
      </c>
      <c r="R213" s="2">
        <f t="shared" si="30"/>
        <v>1.3138203611556E-3</v>
      </c>
      <c r="S213" s="24">
        <v>0.1</v>
      </c>
      <c r="T213" s="9">
        <f t="shared" si="31"/>
        <v>1.3138203611556002E-4</v>
      </c>
      <c r="U213" s="9">
        <f t="shared" si="32"/>
        <v>-3.3079999993788078E-2</v>
      </c>
      <c r="AD213" s="2">
        <v>7</v>
      </c>
      <c r="AF213" s="2" t="s">
        <v>67</v>
      </c>
      <c r="AJ213" s="2" t="s">
        <v>58</v>
      </c>
    </row>
    <row r="214" spans="1:36">
      <c r="A214" s="2" t="s">
        <v>81</v>
      </c>
      <c r="B214" s="25"/>
      <c r="C214" s="40">
        <v>48820.455999999998</v>
      </c>
      <c r="D214" s="40">
        <v>5.0000000000000001E-3</v>
      </c>
      <c r="E214" s="2">
        <f t="shared" si="39"/>
        <v>12456.42653993555</v>
      </c>
      <c r="F214" s="28">
        <f t="shared" si="38"/>
        <v>12456.5</v>
      </c>
      <c r="G214" s="9">
        <f t="shared" si="40"/>
        <v>-2.7947000002313871E-2</v>
      </c>
      <c r="I214" s="2">
        <f t="shared" si="37"/>
        <v>-2.7947000002313871E-2</v>
      </c>
      <c r="O214" s="100">
        <f t="shared" ref="O214:O277" si="42">D$11+D$12*F214+D$13*F214^2</f>
        <v>-3.6551341162500001E-2</v>
      </c>
      <c r="P214" s="15">
        <f t="shared" si="41"/>
        <v>33801.955999999998</v>
      </c>
      <c r="R214" s="2">
        <f t="shared" ref="R214:R277" si="43">(O214-H214)^2</f>
        <v>1.3360005407774668E-3</v>
      </c>
      <c r="S214" s="24">
        <v>0.1</v>
      </c>
      <c r="T214" s="9">
        <f t="shared" ref="T214:T277" si="44">S214*R214</f>
        <v>1.336000540777467E-4</v>
      </c>
      <c r="U214" s="9">
        <f t="shared" ref="U214:U277" si="45">SUM(H214,I214)</f>
        <v>-2.7947000002313871E-2</v>
      </c>
      <c r="AD214" s="2">
        <v>7</v>
      </c>
      <c r="AF214" s="2" t="s">
        <v>67</v>
      </c>
      <c r="AJ214" s="2" t="s">
        <v>58</v>
      </c>
    </row>
    <row r="215" spans="1:36">
      <c r="A215" s="2" t="s">
        <v>82</v>
      </c>
      <c r="B215" s="25"/>
      <c r="C215" s="40">
        <v>48852.415999999997</v>
      </c>
      <c r="D215" s="40">
        <v>4.0000000000000001E-3</v>
      </c>
      <c r="E215" s="2">
        <f t="shared" si="39"/>
        <v>12540.434972321378</v>
      </c>
      <c r="F215" s="28">
        <f t="shared" si="38"/>
        <v>12540.5</v>
      </c>
      <c r="G215" s="9">
        <f t="shared" si="40"/>
        <v>-2.4739000000408851E-2</v>
      </c>
      <c r="I215" s="2">
        <f t="shared" si="37"/>
        <v>-2.4739000000408851E-2</v>
      </c>
      <c r="O215" s="100">
        <f t="shared" si="42"/>
        <v>-3.6572378962499999E-2</v>
      </c>
      <c r="P215" s="15">
        <f t="shared" si="41"/>
        <v>33833.915999999997</v>
      </c>
      <c r="R215" s="2">
        <f t="shared" si="43"/>
        <v>1.3375389029767126E-3</v>
      </c>
      <c r="S215" s="24">
        <v>0.1</v>
      </c>
      <c r="T215" s="9">
        <f t="shared" si="44"/>
        <v>1.3375389029767127E-4</v>
      </c>
      <c r="U215" s="9">
        <f t="shared" si="45"/>
        <v>-2.4739000000408851E-2</v>
      </c>
      <c r="AD215" s="2">
        <v>7</v>
      </c>
      <c r="AF215" s="2" t="s">
        <v>67</v>
      </c>
      <c r="AJ215" s="2" t="s">
        <v>58</v>
      </c>
    </row>
    <row r="216" spans="1:36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28">
        <f t="shared" si="39"/>
        <v>12881.909272995867</v>
      </c>
      <c r="F216" s="28">
        <f t="shared" si="38"/>
        <v>12882</v>
      </c>
      <c r="G216" s="9">
        <f t="shared" si="40"/>
        <v>-3.4515999999712221E-2</v>
      </c>
      <c r="J216" s="2">
        <f t="shared" ref="J216:J223" si="46">G216</f>
        <v>-3.4515999999712221E-2</v>
      </c>
      <c r="O216" s="100">
        <f t="shared" si="42"/>
        <v>-3.6636111400000004E-2</v>
      </c>
      <c r="P216" s="15">
        <f t="shared" si="41"/>
        <v>33963.825799999999</v>
      </c>
      <c r="R216" s="2">
        <f t="shared" si="43"/>
        <v>1.3422046585132104E-3</v>
      </c>
      <c r="S216" s="24">
        <v>1</v>
      </c>
      <c r="T216" s="9">
        <f t="shared" si="44"/>
        <v>1.3422046585132104E-3</v>
      </c>
      <c r="U216" s="9">
        <f t="shared" si="45"/>
        <v>0</v>
      </c>
    </row>
    <row r="217" spans="1:36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28">
        <f t="shared" si="39"/>
        <v>12881.910061560626</v>
      </c>
      <c r="F217" s="28">
        <f t="shared" si="38"/>
        <v>12882</v>
      </c>
      <c r="G217" s="9">
        <f t="shared" si="40"/>
        <v>-3.4216000000014901E-2</v>
      </c>
      <c r="J217" s="2">
        <f t="shared" si="46"/>
        <v>-3.4216000000014901E-2</v>
      </c>
      <c r="O217" s="100">
        <f t="shared" si="42"/>
        <v>-3.6636111400000004E-2</v>
      </c>
      <c r="P217" s="15">
        <f t="shared" si="41"/>
        <v>33963.826099999998</v>
      </c>
      <c r="R217" s="2">
        <f t="shared" si="43"/>
        <v>1.3422046585132104E-3</v>
      </c>
      <c r="S217" s="24">
        <v>1</v>
      </c>
      <c r="T217" s="9">
        <f t="shared" si="44"/>
        <v>1.3422046585132104E-3</v>
      </c>
      <c r="U217" s="9">
        <f t="shared" si="45"/>
        <v>0</v>
      </c>
    </row>
    <row r="218" spans="1:36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28">
        <f t="shared" si="39"/>
        <v>13342.402704251421</v>
      </c>
      <c r="F218" s="28">
        <f t="shared" si="38"/>
        <v>13342.5</v>
      </c>
      <c r="G218" s="9">
        <f t="shared" si="40"/>
        <v>-3.7014999994426034E-2</v>
      </c>
      <c r="J218" s="2">
        <f t="shared" si="46"/>
        <v>-3.7014999994426034E-2</v>
      </c>
      <c r="O218" s="100">
        <f t="shared" si="42"/>
        <v>-3.6666654062499998E-2</v>
      </c>
      <c r="P218" s="15">
        <f t="shared" si="41"/>
        <v>34139.014999999999</v>
      </c>
      <c r="R218" s="2">
        <f t="shared" si="43"/>
        <v>1.3444435201390476E-3</v>
      </c>
      <c r="S218" s="24">
        <v>1</v>
      </c>
      <c r="T218" s="9">
        <f t="shared" si="44"/>
        <v>1.3444435201390476E-3</v>
      </c>
      <c r="U218" s="9">
        <f t="shared" si="45"/>
        <v>0</v>
      </c>
    </row>
    <row r="219" spans="1:36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28">
        <f t="shared" si="39"/>
        <v>13342.404281380939</v>
      </c>
      <c r="F219" s="28">
        <f t="shared" si="38"/>
        <v>13342.5</v>
      </c>
      <c r="G219" s="9">
        <f t="shared" si="40"/>
        <v>-3.6414999995031394E-2</v>
      </c>
      <c r="J219" s="2">
        <f t="shared" si="46"/>
        <v>-3.6414999995031394E-2</v>
      </c>
      <c r="O219" s="100">
        <f t="shared" si="42"/>
        <v>-3.6666654062499998E-2</v>
      </c>
      <c r="P219" s="15">
        <f t="shared" si="41"/>
        <v>34139.015599999999</v>
      </c>
      <c r="R219" s="2">
        <f t="shared" si="43"/>
        <v>1.3444435201390476E-3</v>
      </c>
      <c r="S219" s="24">
        <v>1</v>
      </c>
      <c r="T219" s="9">
        <f t="shared" si="44"/>
        <v>1.3444435201390476E-3</v>
      </c>
      <c r="U219" s="9">
        <f t="shared" si="45"/>
        <v>0</v>
      </c>
    </row>
    <row r="220" spans="1:36">
      <c r="A220" s="52" t="s">
        <v>139</v>
      </c>
      <c r="B220" s="52" t="s">
        <v>95</v>
      </c>
      <c r="C220" s="65">
        <v>49237.409</v>
      </c>
      <c r="D220" s="65" t="s">
        <v>149</v>
      </c>
      <c r="E220" s="28">
        <f t="shared" si="39"/>
        <v>13552.408013920804</v>
      </c>
      <c r="F220" s="28">
        <f t="shared" si="38"/>
        <v>13552.5</v>
      </c>
      <c r="G220" s="9">
        <f t="shared" si="40"/>
        <v>-3.4994999994523823E-2</v>
      </c>
      <c r="J220" s="2">
        <f t="shared" si="46"/>
        <v>-3.4994999994523823E-2</v>
      </c>
      <c r="O220" s="100">
        <f t="shared" si="42"/>
        <v>-3.6659461562499988E-2</v>
      </c>
      <c r="P220" s="15">
        <f t="shared" si="41"/>
        <v>34218.909</v>
      </c>
      <c r="R220" s="2">
        <f t="shared" si="43"/>
        <v>1.3439161220524141E-3</v>
      </c>
      <c r="S220" s="24">
        <v>1</v>
      </c>
      <c r="T220" s="9">
        <f t="shared" si="44"/>
        <v>1.3439161220524141E-3</v>
      </c>
      <c r="U220" s="9">
        <f t="shared" si="45"/>
        <v>0</v>
      </c>
    </row>
    <row r="221" spans="1:36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28">
        <f t="shared" si="39"/>
        <v>13552.41589956839</v>
      </c>
      <c r="F221" s="28">
        <f t="shared" si="38"/>
        <v>13552.5</v>
      </c>
      <c r="G221" s="9">
        <f t="shared" si="40"/>
        <v>-3.1994999997550622E-2</v>
      </c>
      <c r="J221" s="2">
        <f t="shared" si="46"/>
        <v>-3.1994999997550622E-2</v>
      </c>
      <c r="O221" s="100">
        <f t="shared" si="42"/>
        <v>-3.6659461562499988E-2</v>
      </c>
      <c r="P221" s="15">
        <f t="shared" si="41"/>
        <v>34218.911999999997</v>
      </c>
      <c r="R221" s="2">
        <f t="shared" si="43"/>
        <v>1.3439161220524141E-3</v>
      </c>
      <c r="S221" s="24">
        <v>1</v>
      </c>
      <c r="T221" s="9">
        <f t="shared" si="44"/>
        <v>1.3439161220524141E-3</v>
      </c>
      <c r="U221" s="9">
        <f t="shared" si="45"/>
        <v>0</v>
      </c>
    </row>
    <row r="222" spans="1:36">
      <c r="A222" s="2" t="s">
        <v>14</v>
      </c>
      <c r="B222" s="25"/>
      <c r="C222" s="40">
        <v>49690.3217</v>
      </c>
      <c r="D222" s="40">
        <v>4.0000000000000002E-4</v>
      </c>
      <c r="E222" s="2">
        <f t="shared" si="39"/>
        <v>14742.911328521344</v>
      </c>
      <c r="F222" s="28">
        <v>14728</v>
      </c>
      <c r="G222" s="9">
        <f t="shared" si="40"/>
        <v>5.6728360000051907</v>
      </c>
      <c r="J222" s="2">
        <f t="shared" si="46"/>
        <v>5.6728360000051907</v>
      </c>
      <c r="O222" s="100">
        <f t="shared" si="42"/>
        <v>-3.6374902399999999E-2</v>
      </c>
      <c r="P222" s="15">
        <f t="shared" si="41"/>
        <v>34671.8217</v>
      </c>
      <c r="R222" s="2">
        <f t="shared" si="43"/>
        <v>1.3231335246095257E-3</v>
      </c>
      <c r="S222" s="24">
        <v>1</v>
      </c>
      <c r="T222" s="9">
        <f t="shared" si="44"/>
        <v>1.3231335246095257E-3</v>
      </c>
      <c r="U222" s="9">
        <f t="shared" si="45"/>
        <v>0</v>
      </c>
    </row>
    <row r="223" spans="1:36">
      <c r="A223" s="2" t="s">
        <v>14</v>
      </c>
      <c r="B223" s="25"/>
      <c r="C223" s="40">
        <v>49690.324000000001</v>
      </c>
      <c r="D223" s="40">
        <v>1.2999999999999999E-3</v>
      </c>
      <c r="E223" s="2">
        <f t="shared" si="39"/>
        <v>14742.917374184501</v>
      </c>
      <c r="F223" s="28">
        <v>14728</v>
      </c>
      <c r="G223" s="9">
        <f t="shared" si="40"/>
        <v>5.6751360000052955</v>
      </c>
      <c r="J223" s="2">
        <f t="shared" si="46"/>
        <v>5.6751360000052955</v>
      </c>
      <c r="O223" s="100">
        <f t="shared" si="42"/>
        <v>-3.6374902399999999E-2</v>
      </c>
      <c r="P223" s="15">
        <f t="shared" si="41"/>
        <v>34671.824000000001</v>
      </c>
      <c r="R223" s="2">
        <f t="shared" si="43"/>
        <v>1.3231335246095257E-3</v>
      </c>
      <c r="S223" s="24">
        <v>1</v>
      </c>
      <c r="T223" s="9">
        <f t="shared" si="44"/>
        <v>1.3231335246095257E-3</v>
      </c>
      <c r="U223" s="9">
        <f t="shared" si="45"/>
        <v>0</v>
      </c>
    </row>
    <row r="224" spans="1:36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2">
        <f t="shared" si="39"/>
        <v>15531.931615664065</v>
      </c>
      <c r="F224" s="28">
        <f>ROUND(2*E224,0)/2</f>
        <v>15532</v>
      </c>
      <c r="G224" s="9">
        <f t="shared" si="40"/>
        <v>-2.6015999996161554E-2</v>
      </c>
      <c r="I224" s="2">
        <f>G224</f>
        <v>-2.6015999996161554E-2</v>
      </c>
      <c r="O224" s="100">
        <f t="shared" si="42"/>
        <v>-3.5941546399999996E-2</v>
      </c>
      <c r="P224" s="15">
        <f t="shared" si="41"/>
        <v>34971.995000000003</v>
      </c>
      <c r="R224" s="2">
        <f t="shared" si="43"/>
        <v>1.2917947576233527E-3</v>
      </c>
      <c r="S224" s="24">
        <v>0.1</v>
      </c>
      <c r="T224" s="9">
        <f t="shared" si="44"/>
        <v>1.2917947576233528E-4</v>
      </c>
      <c r="U224" s="9">
        <f t="shared" si="45"/>
        <v>-2.6015999996161554E-2</v>
      </c>
      <c r="AD224" s="2">
        <v>16</v>
      </c>
      <c r="AF224" s="2" t="s">
        <v>83</v>
      </c>
      <c r="AJ224" s="2" t="s">
        <v>58</v>
      </c>
    </row>
    <row r="225" spans="1:36">
      <c r="A225" s="2" t="s">
        <v>85</v>
      </c>
      <c r="B225" s="25"/>
      <c r="C225" s="40">
        <v>50006.296000000002</v>
      </c>
      <c r="D225" s="40">
        <v>5.0000000000000001E-3</v>
      </c>
      <c r="E225" s="2">
        <f t="shared" si="39"/>
        <v>15573.465321550437</v>
      </c>
      <c r="F225" s="28">
        <f>ROUND(2*E225,0)/2</f>
        <v>15573.5</v>
      </c>
      <c r="G225" s="9">
        <f t="shared" si="40"/>
        <v>-1.3192999991588295E-2</v>
      </c>
      <c r="I225" s="2">
        <f>G225</f>
        <v>-1.3192999991588295E-2</v>
      </c>
      <c r="O225" s="100">
        <f t="shared" si="42"/>
        <v>-3.5913914662499997E-2</v>
      </c>
      <c r="P225" s="15">
        <f t="shared" si="41"/>
        <v>34987.796000000002</v>
      </c>
      <c r="R225" s="2">
        <f t="shared" si="43"/>
        <v>1.2898092663853322E-3</v>
      </c>
      <c r="S225" s="24">
        <v>0.1</v>
      </c>
      <c r="T225" s="9">
        <f t="shared" si="44"/>
        <v>1.2898092663853324E-4</v>
      </c>
      <c r="U225" s="9">
        <f t="shared" si="45"/>
        <v>-1.3192999991588295E-2</v>
      </c>
      <c r="AD225" s="2">
        <v>6</v>
      </c>
      <c r="AF225" s="2" t="s">
        <v>67</v>
      </c>
      <c r="AJ225" s="2" t="s">
        <v>58</v>
      </c>
    </row>
    <row r="226" spans="1:36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2">
        <f t="shared" si="39"/>
        <v>16553.92205825917</v>
      </c>
      <c r="F226" s="28">
        <f>ROUND(2*E226,0)/2</f>
        <v>16554</v>
      </c>
      <c r="G226" s="9">
        <f t="shared" si="40"/>
        <v>-2.9651999997440726E-2</v>
      </c>
      <c r="I226" s="2">
        <f>G226</f>
        <v>-2.9651999997440726E-2</v>
      </c>
      <c r="O226" s="100">
        <f t="shared" si="42"/>
        <v>-3.5110762599999991E-2</v>
      </c>
      <c r="P226" s="15">
        <f t="shared" si="41"/>
        <v>35360.798999999999</v>
      </c>
      <c r="R226" s="2">
        <f t="shared" si="43"/>
        <v>1.2327656503535581E-3</v>
      </c>
      <c r="S226" s="24">
        <v>0.1</v>
      </c>
      <c r="T226" s="9">
        <f t="shared" si="44"/>
        <v>1.2327656503535581E-4</v>
      </c>
      <c r="U226" s="9">
        <f t="shared" si="45"/>
        <v>-2.9651999997440726E-2</v>
      </c>
      <c r="AD226" s="2">
        <v>8</v>
      </c>
      <c r="AF226" s="2" t="s">
        <v>67</v>
      </c>
      <c r="AJ226" s="2" t="s">
        <v>58</v>
      </c>
    </row>
    <row r="227" spans="1:36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2">
        <f t="shared" si="39"/>
        <v>16582.904441722436</v>
      </c>
      <c r="F227" s="28">
        <f>ROUND(2*E227,0)/2</f>
        <v>16583</v>
      </c>
      <c r="G227" s="9">
        <f t="shared" si="40"/>
        <v>-3.6353999996208586E-2</v>
      </c>
      <c r="I227" s="2">
        <f>G227</f>
        <v>-3.6353999996208586E-2</v>
      </c>
      <c r="O227" s="100">
        <f t="shared" si="42"/>
        <v>-3.5082616649999995E-2</v>
      </c>
      <c r="P227" s="15">
        <f t="shared" si="41"/>
        <v>35371.824999999997</v>
      </c>
      <c r="R227" s="2">
        <f t="shared" si="43"/>
        <v>1.2307899910108569E-3</v>
      </c>
      <c r="S227" s="24">
        <v>0.1</v>
      </c>
      <c r="T227" s="9">
        <f t="shared" si="44"/>
        <v>1.2307899910108568E-4</v>
      </c>
      <c r="U227" s="9">
        <f t="shared" si="45"/>
        <v>-3.6353999996208586E-2</v>
      </c>
      <c r="AD227" s="2">
        <v>8</v>
      </c>
      <c r="AF227" s="2" t="s">
        <v>67</v>
      </c>
      <c r="AJ227" s="2" t="s">
        <v>58</v>
      </c>
    </row>
    <row r="228" spans="1:36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2">
        <f t="shared" si="39"/>
        <v>16666.90446275083</v>
      </c>
      <c r="F228" s="28">
        <v>16650</v>
      </c>
      <c r="G228" s="9">
        <f t="shared" si="40"/>
        <v>6.4311000000016065</v>
      </c>
      <c r="J228" s="2">
        <f>G228</f>
        <v>6.4311000000016065</v>
      </c>
      <c r="O228" s="100">
        <f t="shared" si="42"/>
        <v>-3.5016624999999989E-2</v>
      </c>
      <c r="P228" s="15">
        <f t="shared" si="41"/>
        <v>35403.781799999997</v>
      </c>
      <c r="R228" s="2">
        <f t="shared" si="43"/>
        <v>1.2261640263906241E-3</v>
      </c>
      <c r="S228" s="24">
        <v>1</v>
      </c>
      <c r="T228" s="9">
        <f t="shared" si="44"/>
        <v>1.2261640263906241E-3</v>
      </c>
      <c r="U228" s="9">
        <f t="shared" si="45"/>
        <v>0</v>
      </c>
    </row>
    <row r="229" spans="1:36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2">
        <f t="shared" si="39"/>
        <v>16666.904988460676</v>
      </c>
      <c r="F229" s="28">
        <v>16650</v>
      </c>
      <c r="G229" s="9">
        <f t="shared" si="40"/>
        <v>6.4313000000038301</v>
      </c>
      <c r="J229" s="2">
        <f>G229</f>
        <v>6.4313000000038301</v>
      </c>
      <c r="O229" s="100">
        <f t="shared" si="42"/>
        <v>-3.5016624999999989E-2</v>
      </c>
      <c r="P229" s="15">
        <f t="shared" si="41"/>
        <v>35403.781999999999</v>
      </c>
      <c r="R229" s="2">
        <f t="shared" si="43"/>
        <v>1.2261640263906241E-3</v>
      </c>
      <c r="S229" s="24">
        <v>1</v>
      </c>
      <c r="T229" s="9">
        <f t="shared" si="44"/>
        <v>1.2261640263906241E-3</v>
      </c>
      <c r="U229" s="9">
        <f t="shared" si="45"/>
        <v>0</v>
      </c>
    </row>
    <row r="230" spans="1:36">
      <c r="A230" s="2" t="s">
        <v>86</v>
      </c>
      <c r="B230" s="25"/>
      <c r="C230" s="40">
        <v>50464.321199999998</v>
      </c>
      <c r="D230" s="40">
        <v>8.9999999999999998E-4</v>
      </c>
      <c r="E230" s="2">
        <f t="shared" si="39"/>
        <v>16777.407093928581</v>
      </c>
      <c r="F230" s="28">
        <f t="shared" ref="F230:F261" si="47">ROUND(2*E230,0)/2</f>
        <v>16777.5</v>
      </c>
      <c r="G230" s="9">
        <f t="shared" si="40"/>
        <v>-3.5344999996596016E-2</v>
      </c>
      <c r="K230" s="2">
        <f>G230</f>
        <v>-3.5344999996596016E-2</v>
      </c>
      <c r="O230" s="100">
        <f t="shared" si="42"/>
        <v>-3.4887324062499996E-2</v>
      </c>
      <c r="P230" s="15">
        <f t="shared" si="41"/>
        <v>35445.821199999998</v>
      </c>
      <c r="R230" s="2">
        <f t="shared" si="43"/>
        <v>1.2171253802418912E-3</v>
      </c>
      <c r="S230" s="24">
        <v>1</v>
      </c>
      <c r="T230" s="9">
        <f t="shared" si="44"/>
        <v>1.2171253802418912E-3</v>
      </c>
      <c r="U230" s="9">
        <f t="shared" si="45"/>
        <v>0</v>
      </c>
      <c r="AD230" s="2">
        <v>14</v>
      </c>
      <c r="AF230" s="2" t="s">
        <v>87</v>
      </c>
      <c r="AJ230" s="2" t="s">
        <v>58</v>
      </c>
    </row>
    <row r="231" spans="1:36">
      <c r="A231" s="2" t="s">
        <v>88</v>
      </c>
      <c r="B231" s="25"/>
      <c r="C231" s="40">
        <v>50681.374000000003</v>
      </c>
      <c r="D231" s="40">
        <v>5.0000000000000001E-3</v>
      </c>
      <c r="E231" s="2">
        <f t="shared" si="39"/>
        <v>17347.941057412787</v>
      </c>
      <c r="F231" s="28">
        <f t="shared" si="47"/>
        <v>17348</v>
      </c>
      <c r="G231" s="9">
        <f t="shared" si="40"/>
        <v>-2.242399999522604E-2</v>
      </c>
      <c r="I231" s="2">
        <f>G231</f>
        <v>-2.242399999522604E-2</v>
      </c>
      <c r="O231" s="100">
        <f t="shared" si="42"/>
        <v>-3.4249034399999989E-2</v>
      </c>
      <c r="P231" s="15">
        <f t="shared" si="41"/>
        <v>35662.874000000003</v>
      </c>
      <c r="R231" s="2">
        <f t="shared" si="43"/>
        <v>1.1729963573323826E-3</v>
      </c>
      <c r="S231" s="24">
        <v>0.1</v>
      </c>
      <c r="T231" s="9">
        <f t="shared" si="44"/>
        <v>1.1729963573323826E-4</v>
      </c>
      <c r="U231" s="9">
        <f t="shared" si="45"/>
        <v>-2.242399999522604E-2</v>
      </c>
      <c r="AD231" s="2">
        <v>7</v>
      </c>
      <c r="AF231" s="2" t="s">
        <v>67</v>
      </c>
      <c r="AJ231" s="2" t="s">
        <v>58</v>
      </c>
    </row>
    <row r="232" spans="1:36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2">
        <f t="shared" si="39"/>
        <v>17400.420042161935</v>
      </c>
      <c r="F232" s="28">
        <f t="shared" si="47"/>
        <v>17400.5</v>
      </c>
      <c r="G232" s="9">
        <f t="shared" si="40"/>
        <v>-3.0418999995163176E-2</v>
      </c>
      <c r="I232" s="2">
        <f>G232</f>
        <v>-3.0418999995163176E-2</v>
      </c>
      <c r="O232" s="100">
        <f t="shared" si="42"/>
        <v>-3.4185389962499993E-2</v>
      </c>
      <c r="P232" s="15">
        <f t="shared" si="41"/>
        <v>35682.839</v>
      </c>
      <c r="R232" s="2">
        <f t="shared" si="43"/>
        <v>1.1686408868881953E-3</v>
      </c>
      <c r="S232" s="24">
        <v>0.1</v>
      </c>
      <c r="T232" s="9">
        <f t="shared" si="44"/>
        <v>1.1686408868881954E-4</v>
      </c>
      <c r="U232" s="9">
        <f t="shared" si="45"/>
        <v>-3.0418999995163176E-2</v>
      </c>
      <c r="AD232" s="2">
        <v>7</v>
      </c>
      <c r="AF232" s="2" t="s">
        <v>67</v>
      </c>
      <c r="AJ232" s="2" t="s">
        <v>58</v>
      </c>
    </row>
    <row r="233" spans="1:36">
      <c r="A233" s="2" t="s">
        <v>55</v>
      </c>
      <c r="B233" s="25"/>
      <c r="C233" s="40">
        <v>51398.492700000003</v>
      </c>
      <c r="D233" s="40">
        <v>1.4E-2</v>
      </c>
      <c r="E233" s="2">
        <f t="shared" si="39"/>
        <v>19232.92284156684</v>
      </c>
      <c r="F233" s="28">
        <f t="shared" si="47"/>
        <v>19233</v>
      </c>
      <c r="G233" s="9">
        <f t="shared" si="40"/>
        <v>-2.9353999998420477E-2</v>
      </c>
      <c r="J233" s="2">
        <f>G233</f>
        <v>-2.9353999998420477E-2</v>
      </c>
      <c r="O233" s="100">
        <f t="shared" si="42"/>
        <v>-3.1445756649999997E-2</v>
      </c>
      <c r="P233" s="15">
        <f t="shared" si="41"/>
        <v>36379.992700000003</v>
      </c>
      <c r="R233" s="2">
        <f t="shared" si="43"/>
        <v>9.8883561129101908E-4</v>
      </c>
      <c r="S233" s="24">
        <v>1</v>
      </c>
      <c r="T233" s="9">
        <f t="shared" si="44"/>
        <v>9.8883561129101908E-4</v>
      </c>
      <c r="U233" s="9">
        <f t="shared" si="45"/>
        <v>0</v>
      </c>
    </row>
    <row r="234" spans="1:36">
      <c r="A234" s="2" t="s">
        <v>55</v>
      </c>
      <c r="B234" s="25"/>
      <c r="C234" s="40">
        <v>51426.453300000001</v>
      </c>
      <c r="D234" s="40">
        <v>5.0000000000000001E-4</v>
      </c>
      <c r="E234" s="2">
        <f t="shared" si="39"/>
        <v>19306.418654287962</v>
      </c>
      <c r="F234" s="28">
        <f t="shared" si="47"/>
        <v>19306.5</v>
      </c>
      <c r="G234" s="9">
        <f t="shared" si="40"/>
        <v>-3.0946999999287073E-2</v>
      </c>
      <c r="J234" s="2">
        <f>G234</f>
        <v>-3.0946999999287073E-2</v>
      </c>
      <c r="O234" s="100">
        <f t="shared" si="42"/>
        <v>-3.13148586625E-2</v>
      </c>
      <c r="P234" s="15">
        <f t="shared" si="41"/>
        <v>36407.953300000001</v>
      </c>
      <c r="R234" s="2">
        <f t="shared" si="43"/>
        <v>9.8062037305235135E-4</v>
      </c>
      <c r="S234" s="24">
        <v>1</v>
      </c>
      <c r="T234" s="9">
        <f t="shared" si="44"/>
        <v>9.8062037305235135E-4</v>
      </c>
      <c r="U234" s="9">
        <f t="shared" si="45"/>
        <v>0</v>
      </c>
    </row>
    <row r="235" spans="1:36">
      <c r="A235" s="20" t="s">
        <v>51</v>
      </c>
      <c r="B235" s="25"/>
      <c r="C235" s="40">
        <v>51761.811560000002</v>
      </c>
      <c r="D235" s="40">
        <v>2.9999999999999997E-4</v>
      </c>
      <c r="E235" s="2">
        <f t="shared" si="39"/>
        <v>20187.924339839879</v>
      </c>
      <c r="F235" s="28">
        <f t="shared" si="47"/>
        <v>20188</v>
      </c>
      <c r="G235" s="9">
        <f t="shared" si="40"/>
        <v>-2.8783999994629994E-2</v>
      </c>
      <c r="K235" s="2">
        <f>G235</f>
        <v>-2.8783999994629994E-2</v>
      </c>
      <c r="N235" s="2">
        <f t="shared" ref="N235:N283" ca="1" si="48">+C$11+C$12*F235</f>
        <v>-3.3003104555830567E-2</v>
      </c>
      <c r="O235" s="100">
        <f t="shared" si="42"/>
        <v>-2.9618698399999983E-2</v>
      </c>
      <c r="P235" s="15">
        <f t="shared" si="41"/>
        <v>36743.311560000002</v>
      </c>
      <c r="R235" s="2">
        <f t="shared" si="43"/>
        <v>8.7726729491016155E-4</v>
      </c>
      <c r="S235" s="24">
        <v>1</v>
      </c>
      <c r="T235" s="9">
        <f t="shared" si="44"/>
        <v>8.7726729491016155E-4</v>
      </c>
      <c r="U235" s="9">
        <f t="shared" si="45"/>
        <v>0</v>
      </c>
    </row>
    <row r="236" spans="1:36">
      <c r="A236" s="54" t="s">
        <v>110</v>
      </c>
      <c r="B236" s="55" t="s">
        <v>95</v>
      </c>
      <c r="C236" s="54">
        <v>51899.342709999997</v>
      </c>
      <c r="D236" s="54">
        <v>2.8E-3</v>
      </c>
      <c r="E236" s="28">
        <f t="shared" si="39"/>
        <v>20549.431733948764</v>
      </c>
      <c r="F236" s="28">
        <f t="shared" si="47"/>
        <v>20549.5</v>
      </c>
      <c r="G236" s="9">
        <f t="shared" si="40"/>
        <v>-2.5971000002755318E-2</v>
      </c>
      <c r="K236" s="2">
        <f>G236</f>
        <v>-2.5971000002755318E-2</v>
      </c>
      <c r="N236" s="2">
        <f t="shared" ca="1" si="48"/>
        <v>-3.1121554221760606E-2</v>
      </c>
      <c r="O236" s="100">
        <f t="shared" si="42"/>
        <v>-2.8855707462499991E-2</v>
      </c>
      <c r="P236" s="15">
        <f t="shared" si="41"/>
        <v>36880.842709999997</v>
      </c>
      <c r="R236" s="2">
        <f t="shared" si="43"/>
        <v>8.3265185316137771E-4</v>
      </c>
      <c r="S236" s="24">
        <v>1</v>
      </c>
      <c r="T236" s="9">
        <f t="shared" si="44"/>
        <v>8.3265185316137771E-4</v>
      </c>
      <c r="U236" s="9">
        <f t="shared" si="45"/>
        <v>0</v>
      </c>
    </row>
    <row r="237" spans="1:36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28">
        <f t="shared" si="39"/>
        <v>20549.432496228041</v>
      </c>
      <c r="F237" s="28">
        <f t="shared" si="47"/>
        <v>20549.5</v>
      </c>
      <c r="G237" s="9">
        <f t="shared" si="40"/>
        <v>-2.5680999999167398E-2</v>
      </c>
      <c r="K237" s="2">
        <f>G237</f>
        <v>-2.5680999999167398E-2</v>
      </c>
      <c r="N237" s="2">
        <f t="shared" ca="1" si="48"/>
        <v>-3.1121554221760606E-2</v>
      </c>
      <c r="O237" s="100">
        <f t="shared" si="42"/>
        <v>-2.8855707462499991E-2</v>
      </c>
      <c r="P237" s="15">
        <f t="shared" si="41"/>
        <v>36880.843000000001</v>
      </c>
      <c r="R237" s="2">
        <f t="shared" si="43"/>
        <v>8.3265185316137771E-4</v>
      </c>
      <c r="S237" s="24">
        <v>1</v>
      </c>
      <c r="T237" s="9">
        <f t="shared" si="44"/>
        <v>8.3265185316137771E-4</v>
      </c>
      <c r="U237" s="9">
        <f t="shared" si="45"/>
        <v>0</v>
      </c>
    </row>
    <row r="238" spans="1:36">
      <c r="A238" s="33" t="s">
        <v>97</v>
      </c>
      <c r="B238" s="56"/>
      <c r="C238" s="33">
        <v>52114.479899999998</v>
      </c>
      <c r="D238" s="33">
        <v>6.9999999999999999E-4</v>
      </c>
      <c r="E238" s="28">
        <f t="shared" si="39"/>
        <v>21114.930422302717</v>
      </c>
      <c r="F238" s="28">
        <f t="shared" si="47"/>
        <v>21115</v>
      </c>
      <c r="G238" s="9">
        <f t="shared" si="40"/>
        <v>-2.6469999997061677E-2</v>
      </c>
      <c r="J238" s="2">
        <f>G238</f>
        <v>-2.6469999997061677E-2</v>
      </c>
      <c r="N238" s="2">
        <f t="shared" ca="1" si="48"/>
        <v>-2.8178216147302607E-2</v>
      </c>
      <c r="O238" s="100">
        <f t="shared" si="42"/>
        <v>-2.7583516249999995E-2</v>
      </c>
      <c r="P238" s="15">
        <f t="shared" si="41"/>
        <v>37095.979899999998</v>
      </c>
      <c r="R238" s="2">
        <f t="shared" si="43"/>
        <v>7.6085036871401384E-4</v>
      </c>
      <c r="S238" s="24">
        <v>1</v>
      </c>
      <c r="T238" s="9">
        <f t="shared" si="44"/>
        <v>7.6085036871401384E-4</v>
      </c>
      <c r="U238" s="9">
        <f t="shared" si="45"/>
        <v>0</v>
      </c>
    </row>
    <row r="239" spans="1:36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28">
        <f t="shared" si="39"/>
        <v>21327.437059389445</v>
      </c>
      <c r="F239" s="28">
        <f t="shared" si="47"/>
        <v>21327.5</v>
      </c>
      <c r="G239" s="9">
        <f t="shared" si="40"/>
        <v>-2.3945000000821892E-2</v>
      </c>
      <c r="K239" s="2">
        <f t="shared" ref="K239:K253" si="49">G239</f>
        <v>-2.3945000000821892E-2</v>
      </c>
      <c r="N239" s="2">
        <f t="shared" ca="1" si="48"/>
        <v>-2.7072187251065069E-2</v>
      </c>
      <c r="O239" s="100">
        <f t="shared" si="42"/>
        <v>-2.7080661562499997E-2</v>
      </c>
      <c r="P239" s="15">
        <f t="shared" si="41"/>
        <v>37176.825499999999</v>
      </c>
      <c r="R239" s="2">
        <f t="shared" si="43"/>
        <v>7.3336223066266474E-4</v>
      </c>
      <c r="S239" s="24">
        <v>1</v>
      </c>
      <c r="T239" s="9">
        <f t="shared" si="44"/>
        <v>7.3336223066266474E-4</v>
      </c>
      <c r="U239" s="9">
        <f t="shared" si="45"/>
        <v>0</v>
      </c>
    </row>
    <row r="240" spans="1:36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28">
        <f t="shared" si="39"/>
        <v>21353.940720958475</v>
      </c>
      <c r="F240" s="28">
        <f t="shared" si="47"/>
        <v>21354</v>
      </c>
      <c r="G240" s="9">
        <f t="shared" si="40"/>
        <v>-2.2552000002178829E-2</v>
      </c>
      <c r="K240" s="2">
        <f t="shared" si="49"/>
        <v>-2.2552000002178829E-2</v>
      </c>
      <c r="N240" s="2">
        <f t="shared" ca="1" si="48"/>
        <v>-2.6934258941651926E-2</v>
      </c>
      <c r="O240" s="100">
        <f t="shared" si="42"/>
        <v>-2.7017002599999992E-2</v>
      </c>
      <c r="P240" s="15">
        <f t="shared" si="41"/>
        <v>37186.908499999998</v>
      </c>
      <c r="R240" s="2">
        <f t="shared" si="43"/>
        <v>7.299184294884064E-4</v>
      </c>
      <c r="S240" s="24">
        <v>1</v>
      </c>
      <c r="T240" s="9">
        <f t="shared" si="44"/>
        <v>7.299184294884064E-4</v>
      </c>
      <c r="U240" s="9">
        <f t="shared" si="45"/>
        <v>0</v>
      </c>
    </row>
    <row r="241" spans="1:21">
      <c r="A241" s="33" t="s">
        <v>96</v>
      </c>
      <c r="B241" s="57"/>
      <c r="C241" s="58">
        <v>52510.7114</v>
      </c>
      <c r="D241" s="58">
        <v>1E-4</v>
      </c>
      <c r="E241" s="28">
        <f t="shared" si="39"/>
        <v>22156.444414070105</v>
      </c>
      <c r="F241" s="28">
        <f t="shared" si="47"/>
        <v>22156.5</v>
      </c>
      <c r="G241" s="9">
        <f t="shared" si="40"/>
        <v>-2.1146999999473337E-2</v>
      </c>
      <c r="K241" s="2">
        <f t="shared" si="49"/>
        <v>-2.1146999999473337E-2</v>
      </c>
      <c r="N241" s="2">
        <f t="shared" ca="1" si="48"/>
        <v>-2.275737334527253E-2</v>
      </c>
      <c r="O241" s="100">
        <f t="shared" si="42"/>
        <v>-2.4989426162499995E-2</v>
      </c>
      <c r="P241" s="15">
        <f t="shared" si="41"/>
        <v>37492.2114</v>
      </c>
      <c r="R241" s="2">
        <f t="shared" si="43"/>
        <v>6.2447141993103919E-4</v>
      </c>
      <c r="S241" s="24">
        <v>1</v>
      </c>
      <c r="T241" s="9">
        <f t="shared" si="44"/>
        <v>6.2447141993103919E-4</v>
      </c>
      <c r="U241" s="9">
        <f t="shared" si="45"/>
        <v>0</v>
      </c>
    </row>
    <row r="242" spans="1:21">
      <c r="A242" s="26" t="s">
        <v>93</v>
      </c>
      <c r="B242" s="57"/>
      <c r="C242" s="59">
        <v>52524.787929666694</v>
      </c>
      <c r="D242" s="58">
        <v>4.0000000000000002E-4</v>
      </c>
      <c r="E242" s="28">
        <f t="shared" si="39"/>
        <v>22193.445264843936</v>
      </c>
      <c r="F242" s="28">
        <f t="shared" si="47"/>
        <v>22193.5</v>
      </c>
      <c r="G242" s="9">
        <f t="shared" si="40"/>
        <v>-2.0823333303269465E-2</v>
      </c>
      <c r="K242" s="2">
        <f t="shared" si="49"/>
        <v>-2.0823333303269465E-2</v>
      </c>
      <c r="N242" s="2">
        <f t="shared" ca="1" si="48"/>
        <v>-2.2564794196280588E-2</v>
      </c>
      <c r="O242" s="100">
        <f t="shared" si="42"/>
        <v>-2.4891283662499986E-2</v>
      </c>
      <c r="P242" s="15">
        <f t="shared" si="41"/>
        <v>37506.287929666694</v>
      </c>
      <c r="R242" s="2">
        <f t="shared" si="43"/>
        <v>6.1957600236703869E-4</v>
      </c>
      <c r="S242" s="24">
        <v>1</v>
      </c>
      <c r="T242" s="9">
        <f t="shared" si="44"/>
        <v>6.1957600236703869E-4</v>
      </c>
      <c r="U242" s="9">
        <f t="shared" si="45"/>
        <v>0</v>
      </c>
    </row>
    <row r="243" spans="1:21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28">
        <f t="shared" si="39"/>
        <v>22323.952943712251</v>
      </c>
      <c r="F243" s="28">
        <f t="shared" si="47"/>
        <v>22324</v>
      </c>
      <c r="G243" s="9">
        <f t="shared" si="40"/>
        <v>-1.7901999999594409E-2</v>
      </c>
      <c r="K243" s="2">
        <f t="shared" si="49"/>
        <v>-1.7901999999594409E-2</v>
      </c>
      <c r="N243" s="2">
        <f t="shared" ca="1" si="48"/>
        <v>-2.1885562332944128E-2</v>
      </c>
      <c r="O243" s="100">
        <f t="shared" si="42"/>
        <v>-2.4541853599999996E-2</v>
      </c>
      <c r="P243" s="15">
        <f t="shared" si="41"/>
        <v>37555.938009999998</v>
      </c>
      <c r="R243" s="2">
        <f t="shared" si="43"/>
        <v>6.0230257812383275E-4</v>
      </c>
      <c r="S243" s="24">
        <v>1</v>
      </c>
      <c r="T243" s="9">
        <f t="shared" si="44"/>
        <v>6.0230257812383275E-4</v>
      </c>
      <c r="U243" s="9">
        <f t="shared" si="45"/>
        <v>0</v>
      </c>
    </row>
    <row r="244" spans="1:21">
      <c r="A244" s="54" t="s">
        <v>110</v>
      </c>
      <c r="B244" s="55" t="s">
        <v>95</v>
      </c>
      <c r="C244" s="54">
        <v>52855.39271</v>
      </c>
      <c r="D244" s="54" t="s">
        <v>112</v>
      </c>
      <c r="E244" s="28">
        <f t="shared" si="39"/>
        <v>23062.456195227613</v>
      </c>
      <c r="F244" s="28">
        <f t="shared" si="47"/>
        <v>23062.5</v>
      </c>
      <c r="G244" s="9">
        <f t="shared" si="40"/>
        <v>-1.6664999995555263E-2</v>
      </c>
      <c r="K244" s="2">
        <f t="shared" si="49"/>
        <v>-1.6664999995555263E-2</v>
      </c>
      <c r="N244" s="2">
        <f t="shared" ca="1" si="48"/>
        <v>-1.8041786615902153E-2</v>
      </c>
      <c r="O244" s="100">
        <f t="shared" si="42"/>
        <v>-2.246816406249999E-2</v>
      </c>
      <c r="P244" s="15">
        <f t="shared" si="41"/>
        <v>37836.89271</v>
      </c>
      <c r="R244" s="2">
        <f t="shared" si="43"/>
        <v>5.0481839633941602E-4</v>
      </c>
      <c r="S244" s="24">
        <v>1</v>
      </c>
      <c r="T244" s="9">
        <f t="shared" si="44"/>
        <v>5.0481839633941602E-4</v>
      </c>
      <c r="U244" s="9">
        <f t="shared" si="45"/>
        <v>0</v>
      </c>
    </row>
    <row r="245" spans="1:21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28">
        <f t="shared" si="39"/>
        <v>23070.459154974003</v>
      </c>
      <c r="F245" s="28">
        <f t="shared" si="47"/>
        <v>23070.5</v>
      </c>
      <c r="G245" s="9">
        <f t="shared" si="40"/>
        <v>-1.5538999999989755E-2</v>
      </c>
      <c r="K245" s="2">
        <f t="shared" si="49"/>
        <v>-1.5538999999989755E-2</v>
      </c>
      <c r="N245" s="2">
        <f t="shared" ca="1" si="48"/>
        <v>-1.8000147880984974E-2</v>
      </c>
      <c r="O245" s="100">
        <f t="shared" si="42"/>
        <v>-2.2444804462499982E-2</v>
      </c>
      <c r="P245" s="15">
        <f t="shared" si="41"/>
        <v>37839.937339999997</v>
      </c>
      <c r="R245" s="2">
        <f t="shared" si="43"/>
        <v>5.037692473598591E-4</v>
      </c>
      <c r="S245" s="24">
        <v>1</v>
      </c>
      <c r="T245" s="9">
        <f t="shared" si="44"/>
        <v>5.037692473598591E-4</v>
      </c>
      <c r="U245" s="9">
        <f t="shared" si="45"/>
        <v>0</v>
      </c>
    </row>
    <row r="246" spans="1:21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28">
        <f t="shared" si="39"/>
        <v>23075.959525599443</v>
      </c>
      <c r="F246" s="28">
        <f t="shared" si="47"/>
        <v>23076</v>
      </c>
      <c r="G246" s="9">
        <f t="shared" si="40"/>
        <v>-1.539799999591196E-2</v>
      </c>
      <c r="K246" s="2">
        <f t="shared" si="49"/>
        <v>-1.539799999591196E-2</v>
      </c>
      <c r="N246" s="2">
        <f t="shared" ca="1" si="48"/>
        <v>-1.7971521250729414E-2</v>
      </c>
      <c r="O246" s="100">
        <f t="shared" si="42"/>
        <v>-2.2428733599999987E-2</v>
      </c>
      <c r="P246" s="15">
        <f t="shared" si="41"/>
        <v>37842.029889999998</v>
      </c>
      <c r="R246" s="2">
        <f t="shared" si="43"/>
        <v>5.0304809089976837E-4</v>
      </c>
      <c r="S246" s="24">
        <v>1</v>
      </c>
      <c r="T246" s="9">
        <f t="shared" si="44"/>
        <v>5.0304809089976837E-4</v>
      </c>
      <c r="U246" s="9">
        <f t="shared" si="45"/>
        <v>0</v>
      </c>
    </row>
    <row r="247" spans="1:21">
      <c r="A247" s="60" t="s">
        <v>99</v>
      </c>
      <c r="B247" s="56" t="s">
        <v>95</v>
      </c>
      <c r="C247" s="33">
        <v>52898.3842</v>
      </c>
      <c r="D247" s="33">
        <v>1E-4</v>
      </c>
      <c r="E247" s="28">
        <f t="shared" si="39"/>
        <v>23175.461441811814</v>
      </c>
      <c r="F247" s="28">
        <f t="shared" si="47"/>
        <v>23175.5</v>
      </c>
      <c r="G247" s="9">
        <f t="shared" si="40"/>
        <v>-1.4668999996501952E-2</v>
      </c>
      <c r="K247" s="2">
        <f t="shared" si="49"/>
        <v>-1.4668999996501952E-2</v>
      </c>
      <c r="N247" s="2">
        <f t="shared" ca="1" si="48"/>
        <v>-1.7453639485197028E-2</v>
      </c>
      <c r="O247" s="100">
        <f t="shared" si="42"/>
        <v>-2.2136429962499982E-2</v>
      </c>
      <c r="P247" s="15">
        <f t="shared" si="41"/>
        <v>37879.8842</v>
      </c>
      <c r="R247" s="2">
        <f t="shared" si="43"/>
        <v>4.9002153148466692E-4</v>
      </c>
      <c r="S247" s="24">
        <v>1</v>
      </c>
      <c r="T247" s="9">
        <f t="shared" si="44"/>
        <v>4.9002153148466692E-4</v>
      </c>
      <c r="U247" s="9">
        <f t="shared" si="45"/>
        <v>0</v>
      </c>
    </row>
    <row r="248" spans="1:21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28">
        <f t="shared" si="39"/>
        <v>23183.96269562978</v>
      </c>
      <c r="F248" s="28">
        <f t="shared" si="47"/>
        <v>23184</v>
      </c>
      <c r="G248" s="9">
        <f t="shared" si="40"/>
        <v>-1.4191999995091464E-2</v>
      </c>
      <c r="K248" s="2">
        <f t="shared" si="49"/>
        <v>-1.4191999995091464E-2</v>
      </c>
      <c r="N248" s="2">
        <f t="shared" ca="1" si="48"/>
        <v>-1.7409398329347528E-2</v>
      </c>
      <c r="O248" s="100">
        <f t="shared" si="42"/>
        <v>-2.2111321599999997E-2</v>
      </c>
      <c r="P248" s="15">
        <f t="shared" si="41"/>
        <v>37883.118399999999</v>
      </c>
      <c r="R248" s="2">
        <f t="shared" si="43"/>
        <v>4.889105428986264E-4</v>
      </c>
      <c r="S248" s="24">
        <v>1</v>
      </c>
      <c r="T248" s="9">
        <f t="shared" si="44"/>
        <v>4.889105428986264E-4</v>
      </c>
      <c r="U248" s="9">
        <f t="shared" si="45"/>
        <v>0</v>
      </c>
    </row>
    <row r="249" spans="1:21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28">
        <f t="shared" si="39"/>
        <v>23205.966018115971</v>
      </c>
      <c r="F249" s="28">
        <f t="shared" si="47"/>
        <v>23206</v>
      </c>
      <c r="G249" s="9">
        <f t="shared" si="40"/>
        <v>-1.2927999996463768E-2</v>
      </c>
      <c r="K249" s="2">
        <f t="shared" si="49"/>
        <v>-1.2927999996463768E-2</v>
      </c>
      <c r="N249" s="2">
        <f t="shared" ca="1" si="48"/>
        <v>-1.7294891808325288E-2</v>
      </c>
      <c r="O249" s="100">
        <f t="shared" si="42"/>
        <v>-2.2046234599999992E-2</v>
      </c>
      <c r="P249" s="15">
        <f t="shared" si="41"/>
        <v>37891.489300000001</v>
      </c>
      <c r="R249" s="2">
        <f t="shared" si="43"/>
        <v>4.860364600382368E-4</v>
      </c>
      <c r="S249" s="24">
        <v>1</v>
      </c>
      <c r="T249" s="9">
        <f t="shared" si="44"/>
        <v>4.860364600382368E-4</v>
      </c>
      <c r="U249" s="9">
        <f t="shared" si="45"/>
        <v>0</v>
      </c>
    </row>
    <row r="250" spans="1:21">
      <c r="A250" s="52" t="s">
        <v>148</v>
      </c>
      <c r="B250" s="52" t="s">
        <v>95</v>
      </c>
      <c r="C250" s="65">
        <v>52910.178699999997</v>
      </c>
      <c r="D250" s="65" t="s">
        <v>112</v>
      </c>
      <c r="E250" s="28">
        <f t="shared" si="39"/>
        <v>23206.463865334164</v>
      </c>
      <c r="F250" s="28">
        <f t="shared" si="47"/>
        <v>23206.5</v>
      </c>
      <c r="G250" s="9">
        <f t="shared" si="40"/>
        <v>-1.3746999997238163E-2</v>
      </c>
      <c r="K250" s="2">
        <f t="shared" si="49"/>
        <v>-1.3746999997238163E-2</v>
      </c>
      <c r="N250" s="2">
        <f t="shared" ca="1" si="48"/>
        <v>-1.7292289387392953E-2</v>
      </c>
      <c r="O250" s="100">
        <f t="shared" si="42"/>
        <v>-2.2044753662499986E-2</v>
      </c>
      <c r="P250" s="15">
        <f t="shared" si="41"/>
        <v>37891.678699999997</v>
      </c>
      <c r="R250" s="2">
        <f t="shared" si="43"/>
        <v>4.8597116404030654E-4</v>
      </c>
      <c r="S250" s="24">
        <v>1</v>
      </c>
      <c r="T250" s="9">
        <f t="shared" si="44"/>
        <v>4.8597116404030654E-4</v>
      </c>
      <c r="U250" s="9">
        <f t="shared" si="45"/>
        <v>0</v>
      </c>
    </row>
    <row r="251" spans="1:21">
      <c r="A251" s="60" t="s">
        <v>99</v>
      </c>
      <c r="B251" s="56" t="s">
        <v>92</v>
      </c>
      <c r="C251" s="33">
        <v>52985.313999999998</v>
      </c>
      <c r="D251" s="33">
        <v>1E-4</v>
      </c>
      <c r="E251" s="28">
        <f t="shared" si="39"/>
        <v>23403.960697932387</v>
      </c>
      <c r="F251" s="28">
        <f t="shared" si="47"/>
        <v>23404</v>
      </c>
      <c r="G251" s="9">
        <f t="shared" si="40"/>
        <v>-1.4951999997720122E-2</v>
      </c>
      <c r="K251" s="2">
        <f t="shared" si="49"/>
        <v>-1.4951999997720122E-2</v>
      </c>
      <c r="N251" s="2">
        <f t="shared" ca="1" si="48"/>
        <v>-1.6264333119125132E-2</v>
      </c>
      <c r="O251" s="100">
        <f t="shared" si="42"/>
        <v>-2.1453917599999983E-2</v>
      </c>
      <c r="P251" s="15">
        <f t="shared" si="41"/>
        <v>37966.813999999998</v>
      </c>
      <c r="R251" s="2">
        <f t="shared" si="43"/>
        <v>4.6027058038758905E-4</v>
      </c>
      <c r="S251" s="24">
        <v>1</v>
      </c>
      <c r="T251" s="9">
        <f t="shared" si="44"/>
        <v>4.6027058038758905E-4</v>
      </c>
      <c r="U251" s="9">
        <f t="shared" si="45"/>
        <v>0</v>
      </c>
    </row>
    <row r="252" spans="1:21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28">
        <f t="shared" si="39"/>
        <v>24008.962564202331</v>
      </c>
      <c r="F252" s="28">
        <f t="shared" si="47"/>
        <v>24009</v>
      </c>
      <c r="G252" s="9">
        <f t="shared" si="40"/>
        <v>-1.4241999997466337E-2</v>
      </c>
      <c r="K252" s="2">
        <f t="shared" si="49"/>
        <v>-1.4241999997466337E-2</v>
      </c>
      <c r="N252" s="2">
        <f t="shared" ca="1" si="48"/>
        <v>-1.3115403791013572E-2</v>
      </c>
      <c r="O252" s="100">
        <f t="shared" si="42"/>
        <v>-1.9571187849999991E-2</v>
      </c>
      <c r="P252" s="15">
        <f t="shared" si="41"/>
        <v>38196.979700000004</v>
      </c>
      <c r="R252" s="2">
        <f t="shared" si="43"/>
        <v>3.8303139385998725E-4</v>
      </c>
      <c r="S252" s="24">
        <v>1</v>
      </c>
      <c r="T252" s="9">
        <f t="shared" si="44"/>
        <v>3.8303139385998725E-4</v>
      </c>
      <c r="U252" s="9">
        <f t="shared" si="45"/>
        <v>0</v>
      </c>
    </row>
    <row r="253" spans="1:21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28">
        <f t="shared" si="39"/>
        <v>24103.473785478858</v>
      </c>
      <c r="F253" s="28">
        <f t="shared" si="47"/>
        <v>24103.5</v>
      </c>
      <c r="G253" s="9">
        <f t="shared" si="40"/>
        <v>-9.9729999928968027E-3</v>
      </c>
      <c r="K253" s="2">
        <f t="shared" si="49"/>
        <v>-9.9729999928968027E-3</v>
      </c>
      <c r="N253" s="2">
        <f t="shared" ca="1" si="48"/>
        <v>-1.2623546234804411E-2</v>
      </c>
      <c r="O253" s="100">
        <f t="shared" si="42"/>
        <v>-1.9267193162500001E-2</v>
      </c>
      <c r="P253" s="15">
        <f t="shared" si="41"/>
        <v>38232.935360000003</v>
      </c>
      <c r="R253" s="2">
        <f t="shared" si="43"/>
        <v>3.7122473236108678E-4</v>
      </c>
      <c r="S253" s="24">
        <v>1</v>
      </c>
      <c r="T253" s="9">
        <f t="shared" si="44"/>
        <v>3.7122473236108678E-4</v>
      </c>
      <c r="U253" s="9">
        <f t="shared" si="45"/>
        <v>0</v>
      </c>
    </row>
    <row r="254" spans="1:21">
      <c r="A254" s="60" t="s">
        <v>98</v>
      </c>
      <c r="B254" s="56"/>
      <c r="C254" s="33">
        <v>53290.611499999999</v>
      </c>
      <c r="D254" s="33">
        <v>2.9999999999999997E-4</v>
      </c>
      <c r="E254" s="28">
        <f t="shared" si="39"/>
        <v>24206.450196878341</v>
      </c>
      <c r="F254" s="28">
        <f t="shared" si="47"/>
        <v>24206.5</v>
      </c>
      <c r="G254" s="9">
        <f t="shared" si="40"/>
        <v>-1.8946999996842351E-2</v>
      </c>
      <c r="J254" s="2">
        <f>G254</f>
        <v>-1.8946999996842351E-2</v>
      </c>
      <c r="N254" s="2">
        <f t="shared" ca="1" si="48"/>
        <v>-1.2087447522745737E-2</v>
      </c>
      <c r="O254" s="100">
        <f t="shared" si="42"/>
        <v>-1.8932803662499997E-2</v>
      </c>
      <c r="P254" s="15">
        <f t="shared" si="41"/>
        <v>38272.111499999999</v>
      </c>
      <c r="R254" s="2">
        <f t="shared" si="43"/>
        <v>3.5845105452277331E-4</v>
      </c>
      <c r="S254" s="24">
        <v>1</v>
      </c>
      <c r="T254" s="9">
        <f t="shared" si="44"/>
        <v>3.5845105452277331E-4</v>
      </c>
      <c r="U254" s="9">
        <f t="shared" si="45"/>
        <v>0</v>
      </c>
    </row>
    <row r="255" spans="1:21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28">
        <f t="shared" si="39"/>
        <v>25067.980590792726</v>
      </c>
      <c r="F255" s="28">
        <f t="shared" si="47"/>
        <v>25068</v>
      </c>
      <c r="G255" s="9">
        <f t="shared" si="40"/>
        <v>-7.3839999968186021E-3</v>
      </c>
      <c r="J255" s="2">
        <f>G255</f>
        <v>-7.3839999968186021E-3</v>
      </c>
      <c r="N255" s="2">
        <f t="shared" ca="1" si="48"/>
        <v>-7.6034762563521874E-3</v>
      </c>
      <c r="O255" s="100">
        <f t="shared" si="42"/>
        <v>-1.6011306399999994E-2</v>
      </c>
      <c r="P255" s="15">
        <f t="shared" si="41"/>
        <v>38599.8704</v>
      </c>
      <c r="R255" s="2">
        <f t="shared" si="43"/>
        <v>2.5636193263468078E-4</v>
      </c>
      <c r="S255" s="24">
        <v>1</v>
      </c>
      <c r="T255" s="9">
        <f t="shared" si="44"/>
        <v>2.5636193263468078E-4</v>
      </c>
      <c r="U255" s="9">
        <f t="shared" si="45"/>
        <v>0</v>
      </c>
    </row>
    <row r="256" spans="1:21">
      <c r="A256" s="63" t="s">
        <v>102</v>
      </c>
      <c r="B256" s="72"/>
      <c r="C256" s="33">
        <v>53618.561699999998</v>
      </c>
      <c r="D256" s="33">
        <v>2.9999999999999997E-4</v>
      </c>
      <c r="E256" s="28">
        <f t="shared" si="39"/>
        <v>25068.483432254405</v>
      </c>
      <c r="F256" s="28">
        <f t="shared" si="47"/>
        <v>25068.5</v>
      </c>
      <c r="G256" s="9">
        <f t="shared" si="40"/>
        <v>-6.3029999946593307E-3</v>
      </c>
      <c r="J256" s="2">
        <f>G256</f>
        <v>-6.3029999946593307E-3</v>
      </c>
      <c r="N256" s="2">
        <f t="shared" ca="1" si="48"/>
        <v>-7.6008738354198524E-3</v>
      </c>
      <c r="O256" s="100">
        <f t="shared" si="42"/>
        <v>-1.6009546162499999E-2</v>
      </c>
      <c r="P256" s="15">
        <f t="shared" si="41"/>
        <v>38600.061699999998</v>
      </c>
      <c r="R256" s="2">
        <f t="shared" si="43"/>
        <v>2.5630556832921845E-4</v>
      </c>
      <c r="S256" s="24">
        <v>1</v>
      </c>
      <c r="T256" s="9">
        <f t="shared" si="44"/>
        <v>2.5630556832921845E-4</v>
      </c>
      <c r="U256" s="9">
        <f t="shared" si="45"/>
        <v>0</v>
      </c>
    </row>
    <row r="257" spans="1:21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28">
        <f t="shared" si="39"/>
        <v>25078.477886015597</v>
      </c>
      <c r="F257" s="28">
        <f t="shared" si="47"/>
        <v>25078.5</v>
      </c>
      <c r="G257" s="9">
        <f t="shared" si="40"/>
        <v>-8.4129999959259294E-3</v>
      </c>
      <c r="K257" s="2">
        <f>G257</f>
        <v>-8.4129999959259294E-3</v>
      </c>
      <c r="N257" s="2">
        <f t="shared" ca="1" si="48"/>
        <v>-7.5488254167733748E-3</v>
      </c>
      <c r="O257" s="100">
        <f t="shared" si="42"/>
        <v>-1.5974325662499997E-2</v>
      </c>
      <c r="P257" s="15">
        <f t="shared" si="41"/>
        <v>38603.863969999999</v>
      </c>
      <c r="R257" s="2">
        <f t="shared" si="43"/>
        <v>2.5517908037160598E-4</v>
      </c>
      <c r="S257" s="24">
        <v>1</v>
      </c>
      <c r="T257" s="9">
        <f t="shared" si="44"/>
        <v>2.5517908037160598E-4</v>
      </c>
      <c r="U257" s="9">
        <f t="shared" si="45"/>
        <v>0</v>
      </c>
    </row>
    <row r="258" spans="1:21">
      <c r="A258" s="63" t="s">
        <v>102</v>
      </c>
      <c r="B258" s="72"/>
      <c r="C258" s="33">
        <v>53637.5844</v>
      </c>
      <c r="D258" s="33">
        <v>2.0000000000000001E-4</v>
      </c>
      <c r="E258" s="28">
        <f t="shared" si="39"/>
        <v>25118.485535093769</v>
      </c>
      <c r="F258" s="28">
        <f t="shared" si="47"/>
        <v>25118.5</v>
      </c>
      <c r="G258" s="9">
        <f t="shared" si="40"/>
        <v>-5.5030000003171153E-3</v>
      </c>
      <c r="J258" s="2">
        <f>G258</f>
        <v>-5.5030000003171153E-3</v>
      </c>
      <c r="N258" s="2">
        <f t="shared" ca="1" si="48"/>
        <v>-7.3406317421874923E-3</v>
      </c>
      <c r="O258" s="100">
        <f t="shared" si="42"/>
        <v>-1.5833143662499993E-2</v>
      </c>
      <c r="P258" s="15">
        <f t="shared" si="41"/>
        <v>38619.0844</v>
      </c>
      <c r="R258" s="2">
        <f t="shared" si="43"/>
        <v>2.5068843823736371E-4</v>
      </c>
      <c r="S258" s="24">
        <v>1</v>
      </c>
      <c r="T258" s="9">
        <f t="shared" si="44"/>
        <v>2.5068843823736371E-4</v>
      </c>
      <c r="U258" s="9">
        <f t="shared" si="45"/>
        <v>0</v>
      </c>
    </row>
    <row r="259" spans="1:21">
      <c r="A259" s="63" t="s">
        <v>102</v>
      </c>
      <c r="B259" s="72"/>
      <c r="C259" s="33">
        <v>53655.463300000003</v>
      </c>
      <c r="D259" s="33">
        <v>2.0000000000000001E-4</v>
      </c>
      <c r="E259" s="28">
        <f t="shared" si="39"/>
        <v>25165.481103359827</v>
      </c>
      <c r="F259" s="28">
        <f t="shared" si="47"/>
        <v>25165.5</v>
      </c>
      <c r="G259" s="9">
        <f t="shared" si="40"/>
        <v>-7.1889999962877482E-3</v>
      </c>
      <c r="J259" s="2">
        <f>G259</f>
        <v>-7.1889999962877482E-3</v>
      </c>
      <c r="N259" s="2">
        <f t="shared" ca="1" si="48"/>
        <v>-7.0960041745490587E-3</v>
      </c>
      <c r="O259" s="100">
        <f t="shared" si="42"/>
        <v>-1.5666641462499992E-2</v>
      </c>
      <c r="P259" s="15">
        <f t="shared" si="41"/>
        <v>38636.963300000003</v>
      </c>
      <c r="R259" s="2">
        <f t="shared" si="43"/>
        <v>2.4544365471452389E-4</v>
      </c>
      <c r="S259" s="24">
        <v>1</v>
      </c>
      <c r="T259" s="9">
        <f t="shared" si="44"/>
        <v>2.4544365471452389E-4</v>
      </c>
      <c r="U259" s="9">
        <f t="shared" si="45"/>
        <v>0</v>
      </c>
    </row>
    <row r="260" spans="1:21">
      <c r="A260" s="63" t="s">
        <v>105</v>
      </c>
      <c r="B260" s="56" t="s">
        <v>95</v>
      </c>
      <c r="C260" s="74">
        <v>53919.492100000003</v>
      </c>
      <c r="D260" s="74">
        <v>1E-4</v>
      </c>
      <c r="E260" s="28">
        <f t="shared" si="39"/>
        <v>25859.493793995356</v>
      </c>
      <c r="F260" s="28">
        <f t="shared" si="47"/>
        <v>25859.5</v>
      </c>
      <c r="G260" s="9">
        <f t="shared" si="40"/>
        <v>-2.3609999916516244E-3</v>
      </c>
      <c r="K260" s="2">
        <f>G260</f>
        <v>-2.3609999916516244E-3</v>
      </c>
      <c r="N260" s="2">
        <f t="shared" ca="1" si="48"/>
        <v>-3.4838439204838978E-3</v>
      </c>
      <c r="O260" s="100">
        <f t="shared" si="42"/>
        <v>-1.3130938962499991E-2</v>
      </c>
      <c r="P260" s="15">
        <f t="shared" si="41"/>
        <v>38900.992100000003</v>
      </c>
      <c r="R260" s="2">
        <f t="shared" si="43"/>
        <v>1.7242155803690035E-4</v>
      </c>
      <c r="S260" s="24">
        <v>1</v>
      </c>
      <c r="T260" s="9">
        <f t="shared" si="44"/>
        <v>1.7242155803690035E-4</v>
      </c>
      <c r="U260" s="9">
        <f t="shared" si="45"/>
        <v>0</v>
      </c>
    </row>
    <row r="261" spans="1:21">
      <c r="A261" s="63" t="s">
        <v>105</v>
      </c>
      <c r="B261" s="56" t="s">
        <v>95</v>
      </c>
      <c r="C261" s="74">
        <v>53935.470200000003</v>
      </c>
      <c r="D261" s="74">
        <v>1E-4</v>
      </c>
      <c r="E261" s="28">
        <f t="shared" si="39"/>
        <v>25901.493015944794</v>
      </c>
      <c r="F261" s="28">
        <f t="shared" si="47"/>
        <v>25901.5</v>
      </c>
      <c r="G261" s="9">
        <f t="shared" si="40"/>
        <v>-2.6569999972707592E-3</v>
      </c>
      <c r="K261" s="2">
        <f>G261</f>
        <v>-2.6569999972707592E-3</v>
      </c>
      <c r="N261" s="2">
        <f t="shared" ca="1" si="48"/>
        <v>-3.2652405621687308E-3</v>
      </c>
      <c r="O261" s="100">
        <f t="shared" si="42"/>
        <v>-1.2972844662499983E-2</v>
      </c>
      <c r="P261" s="15">
        <f t="shared" si="41"/>
        <v>38916.970200000003</v>
      </c>
      <c r="R261" s="2">
        <f t="shared" si="43"/>
        <v>1.6829469863735428E-4</v>
      </c>
      <c r="S261" s="24">
        <v>1</v>
      </c>
      <c r="T261" s="9">
        <f t="shared" si="44"/>
        <v>1.6829469863735428E-4</v>
      </c>
      <c r="U261" s="9">
        <f t="shared" si="45"/>
        <v>0</v>
      </c>
    </row>
    <row r="262" spans="1:21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28">
        <f t="shared" si="39"/>
        <v>25982.990132426326</v>
      </c>
      <c r="F262" s="28">
        <f t="shared" ref="F262:F293" si="50">ROUND(2*E262,0)/2</f>
        <v>25983</v>
      </c>
      <c r="G262" s="9">
        <f t="shared" si="40"/>
        <v>-3.7539999975706451E-3</v>
      </c>
      <c r="K262" s="2">
        <f>G262</f>
        <v>-3.7539999975706451E-3</v>
      </c>
      <c r="N262" s="2">
        <f t="shared" ca="1" si="48"/>
        <v>-2.8410459501999885E-3</v>
      </c>
      <c r="O262" s="100">
        <f t="shared" si="42"/>
        <v>-1.2664556649999992E-2</v>
      </c>
      <c r="P262" s="15">
        <f t="shared" si="41"/>
        <v>38947.974800000004</v>
      </c>
      <c r="R262" s="2">
        <f t="shared" si="43"/>
        <v>1.6039099514105902E-4</v>
      </c>
      <c r="S262" s="24">
        <v>1</v>
      </c>
      <c r="T262" s="9">
        <f t="shared" si="44"/>
        <v>1.6039099514105902E-4</v>
      </c>
      <c r="U262" s="9">
        <f t="shared" si="45"/>
        <v>0</v>
      </c>
    </row>
    <row r="263" spans="1:21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28">
        <f t="shared" si="39"/>
        <v>26024.973320225636</v>
      </c>
      <c r="F263" s="28">
        <f t="shared" si="50"/>
        <v>26025</v>
      </c>
      <c r="G263" s="9">
        <f t="shared" si="40"/>
        <v>-1.0150000001885928E-2</v>
      </c>
      <c r="K263" s="2">
        <f>G263</f>
        <v>-1.0150000001885928E-2</v>
      </c>
      <c r="N263" s="2">
        <f t="shared" ca="1" si="48"/>
        <v>-2.6224425918847938E-3</v>
      </c>
      <c r="O263" s="100">
        <f t="shared" si="42"/>
        <v>-1.2504906249999989E-2</v>
      </c>
      <c r="P263" s="15">
        <f t="shared" si="41"/>
        <v>38963.946799999998</v>
      </c>
      <c r="R263" s="2">
        <f t="shared" si="43"/>
        <v>1.5637268032128878E-4</v>
      </c>
      <c r="S263" s="24">
        <v>1</v>
      </c>
      <c r="T263" s="9">
        <f t="shared" si="44"/>
        <v>1.5637268032128878E-4</v>
      </c>
      <c r="U263" s="9">
        <f t="shared" si="45"/>
        <v>0</v>
      </c>
    </row>
    <row r="264" spans="1:21">
      <c r="A264" s="63" t="s">
        <v>104</v>
      </c>
      <c r="B264" s="56" t="s">
        <v>92</v>
      </c>
      <c r="C264" s="53">
        <v>53987.3992</v>
      </c>
      <c r="D264" s="53">
        <v>1E-4</v>
      </c>
      <c r="E264" s="28">
        <f t="shared" si="39"/>
        <v>26037.990947276568</v>
      </c>
      <c r="F264" s="28">
        <f t="shared" si="50"/>
        <v>26038</v>
      </c>
      <c r="G264" s="9">
        <f t="shared" si="40"/>
        <v>-3.444000001763925E-3</v>
      </c>
      <c r="K264" s="2">
        <f>G264</f>
        <v>-3.444000001763925E-3</v>
      </c>
      <c r="N264" s="2">
        <f t="shared" ca="1" si="48"/>
        <v>-2.5547796476443896E-3</v>
      </c>
      <c r="O264" s="100">
        <f t="shared" si="42"/>
        <v>-1.2455383399999992E-2</v>
      </c>
      <c r="P264" s="15">
        <f t="shared" si="41"/>
        <v>38968.8992</v>
      </c>
      <c r="R264" s="2">
        <f t="shared" si="43"/>
        <v>1.5513657564099535E-4</v>
      </c>
      <c r="S264" s="24">
        <v>1</v>
      </c>
      <c r="T264" s="9">
        <f t="shared" si="44"/>
        <v>1.5513657564099535E-4</v>
      </c>
      <c r="U264" s="9">
        <f t="shared" si="45"/>
        <v>0</v>
      </c>
    </row>
    <row r="265" spans="1:21">
      <c r="A265" s="63" t="s">
        <v>106</v>
      </c>
      <c r="B265" s="56" t="s">
        <v>92</v>
      </c>
      <c r="C265" s="33">
        <v>54026.3966</v>
      </c>
      <c r="D265" s="33">
        <v>1.5E-3</v>
      </c>
      <c r="E265" s="28">
        <f t="shared" si="39"/>
        <v>26140.497531792309</v>
      </c>
      <c r="F265" s="28">
        <f t="shared" si="50"/>
        <v>26140.5</v>
      </c>
      <c r="G265" s="9">
        <f t="shared" si="40"/>
        <v>-9.3899999774293974E-4</v>
      </c>
      <c r="J265" s="2">
        <f>G265</f>
        <v>-9.3899999774293974E-4</v>
      </c>
      <c r="N265" s="2">
        <f t="shared" ca="1" si="48"/>
        <v>-2.0212833565180499E-3</v>
      </c>
      <c r="O265" s="100">
        <f t="shared" si="42"/>
        <v>-1.2063138962499997E-2</v>
      </c>
      <c r="P265" s="15">
        <f t="shared" si="41"/>
        <v>39007.8966</v>
      </c>
      <c r="R265" s="2">
        <f t="shared" si="43"/>
        <v>1.4551932162858551E-4</v>
      </c>
      <c r="S265" s="24">
        <v>1</v>
      </c>
      <c r="T265" s="9">
        <f t="shared" si="44"/>
        <v>1.4551932162858551E-4</v>
      </c>
      <c r="U265" s="9">
        <f t="shared" si="45"/>
        <v>0</v>
      </c>
    </row>
    <row r="266" spans="1:21">
      <c r="A266" s="54" t="s">
        <v>106</v>
      </c>
      <c r="B266" s="55" t="s">
        <v>92</v>
      </c>
      <c r="C266" s="54">
        <v>54026.3966</v>
      </c>
      <c r="D266" s="54">
        <v>1.5E-3</v>
      </c>
      <c r="E266" s="28">
        <f t="shared" si="39"/>
        <v>26140.497531792309</v>
      </c>
      <c r="F266" s="28">
        <f t="shared" si="50"/>
        <v>26140.5</v>
      </c>
      <c r="G266" s="9">
        <f t="shared" si="40"/>
        <v>-9.3899999774293974E-4</v>
      </c>
      <c r="J266" s="2">
        <f>G266</f>
        <v>-9.3899999774293974E-4</v>
      </c>
      <c r="N266" s="2">
        <f t="shared" ca="1" si="48"/>
        <v>-2.0212833565180499E-3</v>
      </c>
      <c r="O266" s="100">
        <f t="shared" si="42"/>
        <v>-1.2063138962499997E-2</v>
      </c>
      <c r="P266" s="15">
        <f t="shared" si="41"/>
        <v>39007.8966</v>
      </c>
      <c r="R266" s="2">
        <f t="shared" si="43"/>
        <v>1.4551932162858551E-4</v>
      </c>
      <c r="S266" s="24">
        <v>1</v>
      </c>
      <c r="T266" s="9">
        <f t="shared" si="44"/>
        <v>1.4551932162858551E-4</v>
      </c>
      <c r="U266" s="9">
        <f t="shared" si="45"/>
        <v>0</v>
      </c>
    </row>
    <row r="267" spans="1:21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28">
        <f t="shared" si="39"/>
        <v>26140.991173331797</v>
      </c>
      <c r="F267" s="28">
        <f t="shared" si="50"/>
        <v>26141</v>
      </c>
      <c r="G267" s="9">
        <f t="shared" si="40"/>
        <v>-3.3579999944777228E-3</v>
      </c>
      <c r="J267" s="2">
        <f>G267</f>
        <v>-3.3579999944777228E-3</v>
      </c>
      <c r="N267" s="2">
        <f t="shared" ca="1" si="48"/>
        <v>-2.0186809355857149E-3</v>
      </c>
      <c r="O267" s="100">
        <f t="shared" si="42"/>
        <v>-1.2061217849999986E-2</v>
      </c>
      <c r="P267" s="15">
        <f t="shared" si="41"/>
        <v>39008.0844</v>
      </c>
      <c r="R267" s="2">
        <f t="shared" si="43"/>
        <v>1.454729760251583E-4</v>
      </c>
      <c r="S267" s="24">
        <v>1</v>
      </c>
      <c r="T267" s="9">
        <f t="shared" si="44"/>
        <v>1.454729760251583E-4</v>
      </c>
      <c r="U267" s="9">
        <f t="shared" si="45"/>
        <v>0</v>
      </c>
    </row>
    <row r="268" spans="1:21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28">
        <f t="shared" si="39"/>
        <v>26140.991173331797</v>
      </c>
      <c r="F268" s="28">
        <f t="shared" si="50"/>
        <v>26141</v>
      </c>
      <c r="G268" s="9">
        <f t="shared" si="40"/>
        <v>-3.3579999944777228E-3</v>
      </c>
      <c r="J268" s="2">
        <f>G268</f>
        <v>-3.3579999944777228E-3</v>
      </c>
      <c r="N268" s="2">
        <f t="shared" ca="1" si="48"/>
        <v>-2.0186809355857149E-3</v>
      </c>
      <c r="O268" s="100">
        <f t="shared" si="42"/>
        <v>-1.2061217849999986E-2</v>
      </c>
      <c r="P268" s="15">
        <f t="shared" si="41"/>
        <v>39008.0844</v>
      </c>
      <c r="R268" s="2">
        <f t="shared" si="43"/>
        <v>1.454729760251583E-4</v>
      </c>
      <c r="S268" s="24">
        <v>1</v>
      </c>
      <c r="T268" s="9">
        <f t="shared" si="44"/>
        <v>1.454729760251583E-4</v>
      </c>
      <c r="U268" s="9">
        <f t="shared" si="45"/>
        <v>0</v>
      </c>
    </row>
    <row r="269" spans="1:21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28">
        <f t="shared" si="39"/>
        <v>26850.503104316616</v>
      </c>
      <c r="F269" s="28">
        <f t="shared" si="50"/>
        <v>26850.5</v>
      </c>
      <c r="G269" s="9">
        <f t="shared" si="40"/>
        <v>1.1810000069090165E-3</v>
      </c>
      <c r="J269" s="2">
        <f>G269</f>
        <v>1.1810000069090165E-3</v>
      </c>
      <c r="N269" s="2">
        <f t="shared" ca="1" si="48"/>
        <v>1.6741543673814696E-3</v>
      </c>
      <c r="O269" s="100">
        <f t="shared" si="42"/>
        <v>-9.259597462499991E-3</v>
      </c>
      <c r="P269" s="15">
        <f t="shared" si="41"/>
        <v>39278.009700000002</v>
      </c>
      <c r="R269" s="2">
        <f t="shared" si="43"/>
        <v>8.5740145167536279E-5</v>
      </c>
      <c r="S269" s="24">
        <v>1</v>
      </c>
      <c r="T269" s="9">
        <f t="shared" si="44"/>
        <v>8.5740145167536279E-5</v>
      </c>
      <c r="U269" s="9">
        <f t="shared" si="45"/>
        <v>0</v>
      </c>
    </row>
    <row r="270" spans="1:21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28">
        <f t="shared" si="39"/>
        <v>26861.001004105798</v>
      </c>
      <c r="F270" s="28">
        <f t="shared" si="50"/>
        <v>26861</v>
      </c>
      <c r="G270" s="9">
        <f t="shared" si="40"/>
        <v>3.820000056293793E-4</v>
      </c>
      <c r="K270" s="2">
        <f>G270</f>
        <v>3.820000056293793E-4</v>
      </c>
      <c r="N270" s="2">
        <f t="shared" ca="1" si="48"/>
        <v>1.7288052069602822E-3</v>
      </c>
      <c r="O270" s="100">
        <f t="shared" si="42"/>
        <v>-9.2170018499999895E-3</v>
      </c>
      <c r="P270" s="15">
        <f t="shared" si="41"/>
        <v>39282.003499999999</v>
      </c>
      <c r="R270" s="2">
        <f t="shared" si="43"/>
        <v>8.4953123102903235E-5</v>
      </c>
      <c r="S270" s="24">
        <v>1</v>
      </c>
      <c r="T270" s="9">
        <f t="shared" si="44"/>
        <v>8.4953123102903235E-5</v>
      </c>
      <c r="U270" s="9">
        <f t="shared" si="45"/>
        <v>0</v>
      </c>
    </row>
    <row r="271" spans="1:21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28">
        <f t="shared" si="39"/>
        <v>27212.998438641789</v>
      </c>
      <c r="F271" s="28">
        <f t="shared" si="50"/>
        <v>27213</v>
      </c>
      <c r="G271" s="9">
        <f t="shared" si="40"/>
        <v>-5.9399999736342579E-4</v>
      </c>
      <c r="K271" s="2">
        <f>G271</f>
        <v>-5.9399999736342579E-4</v>
      </c>
      <c r="N271" s="2">
        <f t="shared" ca="1" si="48"/>
        <v>3.5609095433160876E-3</v>
      </c>
      <c r="O271" s="100">
        <f t="shared" si="42"/>
        <v>-7.7698946499999838E-3</v>
      </c>
      <c r="P271" s="15">
        <f t="shared" si="41"/>
        <v>39415.916700000002</v>
      </c>
      <c r="R271" s="2">
        <f t="shared" si="43"/>
        <v>6.0371262872098372E-5</v>
      </c>
      <c r="S271" s="24">
        <v>1</v>
      </c>
      <c r="T271" s="9">
        <f t="shared" si="44"/>
        <v>6.0371262872098372E-5</v>
      </c>
      <c r="U271" s="9">
        <f t="shared" si="45"/>
        <v>0</v>
      </c>
    </row>
    <row r="272" spans="1:21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28">
        <f t="shared" si="39"/>
        <v>27226.503135859202</v>
      </c>
      <c r="F272" s="28">
        <f t="shared" si="50"/>
        <v>27226.5</v>
      </c>
      <c r="G272" s="9">
        <f t="shared" si="40"/>
        <v>1.193000003695488E-3</v>
      </c>
      <c r="K272" s="2">
        <f>G272</f>
        <v>1.193000003695488E-3</v>
      </c>
      <c r="N272" s="2">
        <f t="shared" ca="1" si="48"/>
        <v>3.6311749084888267E-3</v>
      </c>
      <c r="O272" s="100">
        <f t="shared" si="42"/>
        <v>-7.7136546624999858E-3</v>
      </c>
      <c r="P272" s="15">
        <f t="shared" si="41"/>
        <v>39421.054400000001</v>
      </c>
      <c r="R272" s="2">
        <f t="shared" si="43"/>
        <v>5.9500468252307767E-5</v>
      </c>
      <c r="S272" s="24">
        <v>1</v>
      </c>
      <c r="T272" s="9">
        <f t="shared" si="44"/>
        <v>5.9500468252307767E-5</v>
      </c>
      <c r="U272" s="9">
        <f t="shared" si="45"/>
        <v>0</v>
      </c>
    </row>
    <row r="273" spans="1:21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28">
        <f t="shared" si="39"/>
        <v>27857.007975018285</v>
      </c>
      <c r="F273" s="28">
        <f t="shared" si="50"/>
        <v>27857</v>
      </c>
      <c r="G273" s="9">
        <f t="shared" si="40"/>
        <v>3.0340000084834173E-3</v>
      </c>
      <c r="K273" s="2">
        <f>G273</f>
        <v>3.0340000084834173E-3</v>
      </c>
      <c r="N273" s="2">
        <f t="shared" ca="1" si="48"/>
        <v>6.9128277041488884E-3</v>
      </c>
      <c r="O273" s="100">
        <f t="shared" si="42"/>
        <v>-5.0261326500000009E-3</v>
      </c>
      <c r="P273" s="15">
        <f t="shared" si="41"/>
        <v>39660.922400000003</v>
      </c>
      <c r="R273" s="2">
        <f t="shared" si="43"/>
        <v>2.5262009415396031E-5</v>
      </c>
      <c r="S273" s="24">
        <v>1</v>
      </c>
      <c r="T273" s="9">
        <f t="shared" si="44"/>
        <v>2.5262009415396031E-5</v>
      </c>
      <c r="U273" s="9">
        <f t="shared" si="45"/>
        <v>0</v>
      </c>
    </row>
    <row r="274" spans="1:21">
      <c r="A274" s="54" t="s">
        <v>114</v>
      </c>
      <c r="B274" s="55" t="s">
        <v>92</v>
      </c>
      <c r="C274" s="54">
        <v>54719.370300000002</v>
      </c>
      <c r="D274" s="54">
        <v>1E-4</v>
      </c>
      <c r="E274" s="28">
        <f t="shared" si="39"/>
        <v>27962.012995547251</v>
      </c>
      <c r="F274" s="28">
        <f t="shared" si="50"/>
        <v>27962</v>
      </c>
      <c r="G274" s="9">
        <f t="shared" si="40"/>
        <v>4.9440000075264834E-3</v>
      </c>
      <c r="K274" s="2">
        <f>G274</f>
        <v>4.9440000075264834E-3</v>
      </c>
      <c r="N274" s="2">
        <f t="shared" ca="1" si="48"/>
        <v>7.4593360999368474E-3</v>
      </c>
      <c r="O274" s="100">
        <f t="shared" si="42"/>
        <v>-4.5669833999999881E-3</v>
      </c>
      <c r="P274" s="15">
        <f t="shared" si="41"/>
        <v>39700.870300000002</v>
      </c>
      <c r="R274" s="2">
        <f t="shared" si="43"/>
        <v>2.0857337375875453E-5</v>
      </c>
      <c r="S274" s="24">
        <v>1</v>
      </c>
      <c r="T274" s="9">
        <f t="shared" si="44"/>
        <v>2.0857337375875453E-5</v>
      </c>
      <c r="U274" s="9">
        <f t="shared" si="45"/>
        <v>0</v>
      </c>
    </row>
    <row r="275" spans="1:21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28">
        <f t="shared" si="39"/>
        <v>28133.012737949426</v>
      </c>
      <c r="F275" s="28">
        <f t="shared" si="50"/>
        <v>28133</v>
      </c>
      <c r="G275" s="9">
        <f t="shared" si="40"/>
        <v>4.8460000034538098E-3</v>
      </c>
      <c r="J275" s="2">
        <f>G275</f>
        <v>4.8460000034538098E-3</v>
      </c>
      <c r="N275" s="2">
        <f t="shared" ca="1" si="48"/>
        <v>8.3493640587915252E-3</v>
      </c>
      <c r="O275" s="100">
        <f t="shared" si="42"/>
        <v>-3.8121466499999868E-3</v>
      </c>
      <c r="P275" s="15">
        <f t="shared" si="41"/>
        <v>39765.9251</v>
      </c>
      <c r="R275" s="2">
        <f t="shared" si="43"/>
        <v>1.4532462081106122E-5</v>
      </c>
      <c r="S275" s="24">
        <v>1</v>
      </c>
      <c r="T275" s="9">
        <f t="shared" si="44"/>
        <v>1.4532462081106122E-5</v>
      </c>
      <c r="U275" s="9">
        <f t="shared" si="45"/>
        <v>0</v>
      </c>
    </row>
    <row r="276" spans="1:21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28">
        <f t="shared" si="39"/>
        <v>28133.516105120951</v>
      </c>
      <c r="F276" s="28">
        <f t="shared" si="50"/>
        <v>28133.5</v>
      </c>
      <c r="G276" s="9">
        <f t="shared" ref="G276:G299" si="51">C276-(C$7+C$8*F276)</f>
        <v>6.1270000078366138E-3</v>
      </c>
      <c r="K276" s="2">
        <f t="shared" ref="K276:K298" si="52">G276</f>
        <v>6.1270000078366138E-3</v>
      </c>
      <c r="N276" s="2">
        <f t="shared" ca="1" si="48"/>
        <v>8.3519664797238602E-3</v>
      </c>
      <c r="O276" s="100">
        <f t="shared" si="42"/>
        <v>-3.8099266624999906E-3</v>
      </c>
      <c r="P276" s="15">
        <f t="shared" si="41"/>
        <v>39766.116600000001</v>
      </c>
      <c r="R276" s="2">
        <f t="shared" si="43"/>
        <v>1.4515541173628318E-5</v>
      </c>
      <c r="S276" s="24">
        <v>1</v>
      </c>
      <c r="T276" s="9">
        <f t="shared" si="44"/>
        <v>1.4515541173628318E-5</v>
      </c>
      <c r="U276" s="9">
        <f t="shared" si="45"/>
        <v>0</v>
      </c>
    </row>
    <row r="277" spans="1:21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28">
        <f t="shared" ref="E277:E299" si="53">(C277-C$7)/C$8</f>
        <v>28133.516105120951</v>
      </c>
      <c r="F277" s="28">
        <f t="shared" si="50"/>
        <v>28133.5</v>
      </c>
      <c r="G277" s="9">
        <f t="shared" si="51"/>
        <v>6.1270000078366138E-3</v>
      </c>
      <c r="K277" s="2">
        <f t="shared" si="52"/>
        <v>6.1270000078366138E-3</v>
      </c>
      <c r="N277" s="2">
        <f t="shared" ca="1" si="48"/>
        <v>8.3519664797238602E-3</v>
      </c>
      <c r="O277" s="100">
        <f t="shared" si="42"/>
        <v>-3.8099266624999906E-3</v>
      </c>
      <c r="P277" s="15">
        <f t="shared" ref="P277:P299" si="54">C277-15018.5</f>
        <v>39766.116600000001</v>
      </c>
      <c r="R277" s="2">
        <f t="shared" si="43"/>
        <v>1.4515541173628318E-5</v>
      </c>
      <c r="S277" s="24">
        <v>1</v>
      </c>
      <c r="T277" s="9">
        <f t="shared" si="44"/>
        <v>1.4515541173628318E-5</v>
      </c>
      <c r="U277" s="9">
        <f t="shared" si="45"/>
        <v>0</v>
      </c>
    </row>
    <row r="278" spans="1:21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28">
        <f t="shared" si="53"/>
        <v>28798.015445355093</v>
      </c>
      <c r="F278" s="28">
        <f t="shared" si="50"/>
        <v>28798</v>
      </c>
      <c r="G278" s="9">
        <f t="shared" si="51"/>
        <v>5.8760000028996728E-3</v>
      </c>
      <c r="K278" s="2">
        <f t="shared" si="52"/>
        <v>5.8760000028996728E-3</v>
      </c>
      <c r="N278" s="2">
        <f t="shared" ca="1" si="48"/>
        <v>1.1810583898781923E-2</v>
      </c>
      <c r="O278" s="100">
        <f t="shared" ref="O278:O299" si="55">D$11+D$12*F278+D$13*F278^2</f>
        <v>-7.932793999999993E-4</v>
      </c>
      <c r="P278" s="15">
        <f t="shared" si="54"/>
        <v>40018.917399999998</v>
      </c>
      <c r="R278" s="2">
        <f t="shared" ref="R278:R299" si="56">(O278-H278)^2</f>
        <v>6.2929220646435887E-7</v>
      </c>
      <c r="S278" s="24">
        <v>1</v>
      </c>
      <c r="T278" s="9">
        <f t="shared" ref="T278:T299" si="57">S278*R278</f>
        <v>6.2929220646435887E-7</v>
      </c>
      <c r="U278" s="9">
        <f t="shared" ref="U278:U299" si="58">SUM(H278,I278)</f>
        <v>0</v>
      </c>
    </row>
    <row r="279" spans="1:21">
      <c r="A279" s="54" t="s">
        <v>116</v>
      </c>
      <c r="B279" s="55" t="s">
        <v>95</v>
      </c>
      <c r="C279" s="54">
        <v>55065.380100000002</v>
      </c>
      <c r="D279" s="54">
        <v>1E-4</v>
      </c>
      <c r="E279" s="28">
        <f t="shared" si="53"/>
        <v>28871.516778029549</v>
      </c>
      <c r="F279" s="28">
        <f t="shared" si="50"/>
        <v>28871.5</v>
      </c>
      <c r="G279" s="9">
        <f t="shared" si="51"/>
        <v>6.3830000071902759E-3</v>
      </c>
      <c r="K279" s="2">
        <f t="shared" si="52"/>
        <v>6.3830000071902759E-3</v>
      </c>
      <c r="N279" s="2">
        <f t="shared" ca="1" si="48"/>
        <v>1.21931397758335E-2</v>
      </c>
      <c r="O279" s="100">
        <f t="shared" si="55"/>
        <v>-4.5147316249999347E-4</v>
      </c>
      <c r="P279" s="15">
        <f t="shared" si="54"/>
        <v>40046.880100000002</v>
      </c>
      <c r="R279" s="2">
        <f t="shared" si="56"/>
        <v>2.0382801645774552E-7</v>
      </c>
      <c r="S279" s="24">
        <v>1</v>
      </c>
      <c r="T279" s="9">
        <f t="shared" si="57"/>
        <v>2.0382801645774552E-7</v>
      </c>
      <c r="U279" s="9">
        <f t="shared" si="58"/>
        <v>0</v>
      </c>
    </row>
    <row r="280" spans="1:21">
      <c r="A280" s="54" t="s">
        <v>117</v>
      </c>
      <c r="B280" s="55" t="s">
        <v>95</v>
      </c>
      <c r="C280" s="54">
        <v>55160.302600000003</v>
      </c>
      <c r="D280" s="54">
        <v>1E-4</v>
      </c>
      <c r="E280" s="28">
        <f t="shared" si="53"/>
        <v>29121.025239329418</v>
      </c>
      <c r="F280" s="28">
        <f t="shared" si="50"/>
        <v>29121</v>
      </c>
      <c r="G280" s="9">
        <f t="shared" si="51"/>
        <v>9.602000005543232E-3</v>
      </c>
      <c r="K280" s="2">
        <f t="shared" si="52"/>
        <v>9.602000005543232E-3</v>
      </c>
      <c r="N280" s="2">
        <f t="shared" ca="1" si="48"/>
        <v>1.3491747821062966E-2</v>
      </c>
      <c r="O280" s="100">
        <f t="shared" si="55"/>
        <v>7.2089615000001106E-4</v>
      </c>
      <c r="P280" s="15">
        <f t="shared" si="54"/>
        <v>40141.802600000003</v>
      </c>
      <c r="R280" s="2">
        <f t="shared" si="56"/>
        <v>5.1969125908483843E-7</v>
      </c>
      <c r="S280" s="24">
        <v>1</v>
      </c>
      <c r="T280" s="9">
        <f t="shared" si="57"/>
        <v>5.1969125908483843E-7</v>
      </c>
      <c r="U280" s="9">
        <f t="shared" si="58"/>
        <v>0</v>
      </c>
    </row>
    <row r="281" spans="1:21">
      <c r="A281" s="54" t="s">
        <v>118</v>
      </c>
      <c r="B281" s="55" t="s">
        <v>92</v>
      </c>
      <c r="C281" s="54">
        <v>55502.699699999997</v>
      </c>
      <c r="D281" s="54">
        <v>4.0000000000000002E-4</v>
      </c>
      <c r="E281" s="28">
        <f t="shared" si="53"/>
        <v>30021.03286212208</v>
      </c>
      <c r="F281" s="28">
        <f t="shared" si="50"/>
        <v>30021</v>
      </c>
      <c r="G281" s="9">
        <f t="shared" si="51"/>
        <v>1.2501999997766688E-2</v>
      </c>
      <c r="K281" s="2">
        <f t="shared" si="52"/>
        <v>1.2501999997766688E-2</v>
      </c>
      <c r="N281" s="2">
        <f t="shared" ca="1" si="48"/>
        <v>1.8176105499245476E-2</v>
      </c>
      <c r="O281" s="100">
        <f t="shared" si="55"/>
        <v>5.1050661500000039E-3</v>
      </c>
      <c r="P281" s="15">
        <f t="shared" si="54"/>
        <v>40484.199699999997</v>
      </c>
      <c r="R281" s="2">
        <f t="shared" si="56"/>
        <v>2.6061700395875862E-5</v>
      </c>
      <c r="S281" s="24">
        <v>1</v>
      </c>
      <c r="T281" s="9">
        <f t="shared" si="57"/>
        <v>2.6061700395875862E-5</v>
      </c>
      <c r="U281" s="9">
        <f t="shared" si="58"/>
        <v>0</v>
      </c>
    </row>
    <row r="282" spans="1:21">
      <c r="A282" s="63" t="s">
        <v>121</v>
      </c>
      <c r="B282" s="56" t="s">
        <v>95</v>
      </c>
      <c r="C282" s="53">
        <v>55784.414700000001</v>
      </c>
      <c r="D282" s="53">
        <v>4.0000000000000002E-4</v>
      </c>
      <c r="E282" s="28">
        <f t="shared" si="53"/>
        <v>30761.534599593109</v>
      </c>
      <c r="F282" s="28">
        <f t="shared" si="50"/>
        <v>30761.5</v>
      </c>
      <c r="G282" s="9">
        <f t="shared" si="51"/>
        <v>1.3163000003260095E-2</v>
      </c>
      <c r="K282" s="2">
        <f t="shared" si="52"/>
        <v>1.3163000003260095E-2</v>
      </c>
      <c r="N282" s="2">
        <f t="shared" ca="1" si="48"/>
        <v>2.2030290900016736E-2</v>
      </c>
      <c r="O282" s="100">
        <f t="shared" si="55"/>
        <v>8.8944823375000093E-3</v>
      </c>
      <c r="P282" s="15">
        <f t="shared" si="54"/>
        <v>40765.914700000001</v>
      </c>
      <c r="R282" s="2">
        <f t="shared" si="56"/>
        <v>7.9111816052099629E-5</v>
      </c>
      <c r="S282" s="24">
        <v>1</v>
      </c>
      <c r="T282" s="9">
        <f t="shared" si="57"/>
        <v>7.9111816052099629E-5</v>
      </c>
      <c r="U282" s="9">
        <f t="shared" si="58"/>
        <v>0</v>
      </c>
    </row>
    <row r="283" spans="1:21">
      <c r="A283" s="67" t="s">
        <v>124</v>
      </c>
      <c r="B283" s="71" t="s">
        <v>95</v>
      </c>
      <c r="C283" s="78">
        <v>55825.502999999997</v>
      </c>
      <c r="D283" s="78">
        <v>1E-4</v>
      </c>
      <c r="E283" s="28">
        <f t="shared" si="53"/>
        <v>30869.537217628102</v>
      </c>
      <c r="F283" s="28">
        <f t="shared" si="50"/>
        <v>30869.5</v>
      </c>
      <c r="G283" s="9">
        <f t="shared" si="51"/>
        <v>1.41589999984717E-2</v>
      </c>
      <c r="K283" s="2">
        <f t="shared" si="52"/>
        <v>1.41589999984717E-2</v>
      </c>
      <c r="N283" s="2">
        <f t="shared" ca="1" si="48"/>
        <v>2.2592413821398621E-2</v>
      </c>
      <c r="O283" s="100">
        <f t="shared" si="55"/>
        <v>9.4609045375000089E-3</v>
      </c>
      <c r="P283" s="15">
        <f t="shared" si="54"/>
        <v>40807.002999999997</v>
      </c>
      <c r="R283" s="2">
        <f t="shared" si="56"/>
        <v>8.9508714667688253E-5</v>
      </c>
      <c r="S283" s="24">
        <v>1</v>
      </c>
      <c r="T283" s="9">
        <f t="shared" si="57"/>
        <v>8.9508714667688253E-5</v>
      </c>
      <c r="U283" s="9">
        <f t="shared" si="58"/>
        <v>0</v>
      </c>
    </row>
    <row r="284" spans="1:21">
      <c r="A284" s="67" t="s">
        <v>123</v>
      </c>
      <c r="B284" s="70" t="s">
        <v>92</v>
      </c>
      <c r="C284" s="75">
        <v>55831.400370000003</v>
      </c>
      <c r="D284" s="75">
        <v>1E-4</v>
      </c>
      <c r="E284" s="28">
        <f t="shared" si="53"/>
        <v>30885.038744815203</v>
      </c>
      <c r="F284" s="28">
        <f t="shared" si="50"/>
        <v>30885</v>
      </c>
      <c r="G284" s="9">
        <f t="shared" si="51"/>
        <v>1.4740000005986076E-2</v>
      </c>
      <c r="K284" s="2">
        <f t="shared" si="52"/>
        <v>1.4740000005986076E-2</v>
      </c>
      <c r="N284" s="2">
        <f t="shared" ref="N284:N299" ca="1" si="59">+C$11+C$12*F284</f>
        <v>2.2673088870300645E-2</v>
      </c>
      <c r="O284" s="100">
        <f t="shared" si="55"/>
        <v>9.542483749999997E-3</v>
      </c>
      <c r="P284" s="15">
        <f t="shared" si="54"/>
        <v>40812.900370000003</v>
      </c>
      <c r="R284" s="2">
        <f t="shared" si="56"/>
        <v>9.105899611901401E-5</v>
      </c>
      <c r="S284" s="24">
        <v>1</v>
      </c>
      <c r="T284" s="9">
        <f t="shared" si="57"/>
        <v>9.105899611901401E-5</v>
      </c>
      <c r="U284" s="9">
        <f t="shared" si="58"/>
        <v>0</v>
      </c>
    </row>
    <row r="285" spans="1:21">
      <c r="A285" s="67" t="s">
        <v>123</v>
      </c>
      <c r="B285" s="70" t="s">
        <v>92</v>
      </c>
      <c r="C285" s="75">
        <v>55831.400370000003</v>
      </c>
      <c r="D285" s="75">
        <v>1E-4</v>
      </c>
      <c r="E285" s="28">
        <f t="shared" si="53"/>
        <v>30885.038744815203</v>
      </c>
      <c r="F285" s="28">
        <f t="shared" si="50"/>
        <v>30885</v>
      </c>
      <c r="G285" s="9">
        <f t="shared" si="51"/>
        <v>1.4740000005986076E-2</v>
      </c>
      <c r="K285" s="2">
        <f t="shared" si="52"/>
        <v>1.4740000005986076E-2</v>
      </c>
      <c r="N285" s="2">
        <f t="shared" ca="1" si="59"/>
        <v>2.2673088870300645E-2</v>
      </c>
      <c r="O285" s="100">
        <f t="shared" si="55"/>
        <v>9.542483749999997E-3</v>
      </c>
      <c r="P285" s="15">
        <f t="shared" si="54"/>
        <v>40812.900370000003</v>
      </c>
      <c r="R285" s="2">
        <f t="shared" si="56"/>
        <v>9.105899611901401E-5</v>
      </c>
      <c r="S285" s="24">
        <v>1</v>
      </c>
      <c r="T285" s="9">
        <f t="shared" si="57"/>
        <v>9.105899611901401E-5</v>
      </c>
      <c r="U285" s="9">
        <f t="shared" si="58"/>
        <v>0</v>
      </c>
    </row>
    <row r="286" spans="1:21">
      <c r="A286" s="67" t="s">
        <v>124</v>
      </c>
      <c r="B286" s="71" t="s">
        <v>95</v>
      </c>
      <c r="C286" s="78">
        <v>55880.2883</v>
      </c>
      <c r="D286" s="78">
        <v>2.0000000000000001E-4</v>
      </c>
      <c r="E286" s="28">
        <f t="shared" si="53"/>
        <v>31013.543074035726</v>
      </c>
      <c r="F286" s="28">
        <f t="shared" si="50"/>
        <v>31013.5</v>
      </c>
      <c r="G286" s="9">
        <f t="shared" si="51"/>
        <v>1.6387000003305729E-2</v>
      </c>
      <c r="K286" s="2">
        <f t="shared" si="52"/>
        <v>1.6387000003305729E-2</v>
      </c>
      <c r="N286" s="2">
        <f t="shared" ca="1" si="59"/>
        <v>2.3341911049907821E-2</v>
      </c>
      <c r="O286" s="100">
        <f t="shared" si="55"/>
        <v>1.0221577337499982E-2</v>
      </c>
      <c r="P286" s="15">
        <f t="shared" si="54"/>
        <v>40861.7883</v>
      </c>
      <c r="R286" s="2">
        <f t="shared" si="56"/>
        <v>1.0448064326649322E-4</v>
      </c>
      <c r="S286" s="24">
        <v>1</v>
      </c>
      <c r="T286" s="9">
        <f t="shared" si="57"/>
        <v>1.0448064326649322E-4</v>
      </c>
      <c r="U286" s="9">
        <f t="shared" si="58"/>
        <v>0</v>
      </c>
    </row>
    <row r="287" spans="1:21">
      <c r="A287" s="62" t="s">
        <v>125</v>
      </c>
      <c r="B287" s="64"/>
      <c r="C287" s="33">
        <v>56074.879699999998</v>
      </c>
      <c r="D287" s="33">
        <v>4.0000000000000002E-4</v>
      </c>
      <c r="E287" s="28">
        <f t="shared" si="53"/>
        <v>31525.036142551482</v>
      </c>
      <c r="F287" s="28">
        <f t="shared" si="50"/>
        <v>31525</v>
      </c>
      <c r="G287" s="9">
        <f t="shared" si="51"/>
        <v>1.374999999825377E-2</v>
      </c>
      <c r="K287" s="2">
        <f t="shared" si="52"/>
        <v>1.374999999825377E-2</v>
      </c>
      <c r="N287" s="2">
        <f t="shared" ca="1" si="59"/>
        <v>2.6004187663674877E-2</v>
      </c>
      <c r="O287" s="100">
        <f t="shared" si="55"/>
        <v>1.2973843749999991E-2</v>
      </c>
      <c r="P287" s="15">
        <f t="shared" si="54"/>
        <v>41056.379699999998</v>
      </c>
      <c r="R287" s="2">
        <f t="shared" si="56"/>
        <v>1.6832062164941385E-4</v>
      </c>
      <c r="S287" s="24">
        <v>1</v>
      </c>
      <c r="T287" s="9">
        <f t="shared" si="57"/>
        <v>1.6832062164941385E-4</v>
      </c>
      <c r="U287" s="9">
        <f t="shared" si="58"/>
        <v>0</v>
      </c>
    </row>
    <row r="288" spans="1:21">
      <c r="A288" s="62" t="s">
        <v>122</v>
      </c>
      <c r="B288" s="64"/>
      <c r="C288" s="33">
        <v>56114.827400000002</v>
      </c>
      <c r="D288" s="33">
        <v>2.0000000000000001E-4</v>
      </c>
      <c r="E288" s="28">
        <f t="shared" si="53"/>
        <v>31630.040637370621</v>
      </c>
      <c r="F288" s="28">
        <f t="shared" si="50"/>
        <v>31630</v>
      </c>
      <c r="G288" s="9">
        <f t="shared" si="51"/>
        <v>1.5460000002349261E-2</v>
      </c>
      <c r="K288" s="2">
        <f t="shared" si="52"/>
        <v>1.5460000002349261E-2</v>
      </c>
      <c r="N288" s="2">
        <f t="shared" ca="1" si="59"/>
        <v>2.6550696059462836E-2</v>
      </c>
      <c r="O288" s="100">
        <f t="shared" si="55"/>
        <v>1.3548535E-2</v>
      </c>
      <c r="P288" s="15">
        <f t="shared" si="54"/>
        <v>41096.327400000002</v>
      </c>
      <c r="R288" s="2">
        <f t="shared" si="56"/>
        <v>1.8356280064622501E-4</v>
      </c>
      <c r="S288" s="24">
        <v>1</v>
      </c>
      <c r="T288" s="9">
        <f t="shared" si="57"/>
        <v>1.8356280064622501E-4</v>
      </c>
      <c r="U288" s="9">
        <f t="shared" si="58"/>
        <v>0</v>
      </c>
    </row>
    <row r="289" spans="1:21">
      <c r="A289" s="62" t="s">
        <v>122</v>
      </c>
      <c r="B289" s="64"/>
      <c r="C289" s="33">
        <v>56117.871599999999</v>
      </c>
      <c r="D289" s="33">
        <v>5.0000000000000001E-4</v>
      </c>
      <c r="E289" s="28">
        <f t="shared" si="53"/>
        <v>31638.042466840856</v>
      </c>
      <c r="F289" s="28">
        <f t="shared" si="50"/>
        <v>31638</v>
      </c>
      <c r="G289" s="9">
        <f t="shared" si="51"/>
        <v>1.6155999997863546E-2</v>
      </c>
      <c r="K289" s="2">
        <f t="shared" si="52"/>
        <v>1.6155999997863546E-2</v>
      </c>
      <c r="N289" s="2">
        <f t="shared" ca="1" si="59"/>
        <v>2.6592334794380001E-2</v>
      </c>
      <c r="O289" s="100">
        <f t="shared" si="55"/>
        <v>1.3592456599999997E-2</v>
      </c>
      <c r="P289" s="15">
        <f t="shared" si="54"/>
        <v>41099.371599999999</v>
      </c>
      <c r="R289" s="2">
        <f t="shared" si="56"/>
        <v>1.8475487642288349E-4</v>
      </c>
      <c r="S289" s="24">
        <v>1</v>
      </c>
      <c r="T289" s="9">
        <f t="shared" si="57"/>
        <v>1.8475487642288349E-4</v>
      </c>
      <c r="U289" s="9">
        <f t="shared" si="58"/>
        <v>0</v>
      </c>
    </row>
    <row r="290" spans="1:21">
      <c r="A290" s="83" t="s">
        <v>122</v>
      </c>
      <c r="B290" s="69" t="s">
        <v>95</v>
      </c>
      <c r="C290" s="79">
        <v>56118.823299999996</v>
      </c>
      <c r="D290" s="79">
        <v>2.0000000000000001E-4</v>
      </c>
      <c r="E290" s="28">
        <f t="shared" si="53"/>
        <v>31640.544057113115</v>
      </c>
      <c r="F290" s="28">
        <f t="shared" si="50"/>
        <v>31640.5</v>
      </c>
      <c r="G290" s="9">
        <f t="shared" si="51"/>
        <v>1.6760999998950865E-2</v>
      </c>
      <c r="K290" s="2">
        <f t="shared" si="52"/>
        <v>1.6760999998950865E-2</v>
      </c>
      <c r="N290" s="2">
        <f t="shared" ca="1" si="59"/>
        <v>2.6605346899041621E-2</v>
      </c>
      <c r="O290" s="100">
        <f t="shared" si="55"/>
        <v>1.3606186037499995E-2</v>
      </c>
      <c r="P290" s="15">
        <f t="shared" si="54"/>
        <v>41100.323299999996</v>
      </c>
      <c r="R290" s="2">
        <f t="shared" si="56"/>
        <v>1.8512829848705984E-4</v>
      </c>
      <c r="S290" s="24">
        <v>1</v>
      </c>
      <c r="T290" s="9">
        <f t="shared" si="57"/>
        <v>1.8512829848705984E-4</v>
      </c>
      <c r="U290" s="9">
        <f t="shared" si="58"/>
        <v>0</v>
      </c>
    </row>
    <row r="291" spans="1:21">
      <c r="A291" s="67" t="s">
        <v>123</v>
      </c>
      <c r="B291" s="70" t="s">
        <v>95</v>
      </c>
      <c r="C291" s="75">
        <v>56143.551290000003</v>
      </c>
      <c r="D291" s="75">
        <v>1E-4</v>
      </c>
      <c r="E291" s="28">
        <f t="shared" si="53"/>
        <v>31705.542795409518</v>
      </c>
      <c r="F291" s="28">
        <f t="shared" si="50"/>
        <v>31705.5</v>
      </c>
      <c r="G291" s="9">
        <f t="shared" si="51"/>
        <v>1.6281000003800727E-2</v>
      </c>
      <c r="K291" s="2">
        <f t="shared" si="52"/>
        <v>1.6281000003800727E-2</v>
      </c>
      <c r="N291" s="2">
        <f t="shared" ca="1" si="59"/>
        <v>2.6943661620243697E-2</v>
      </c>
      <c r="O291" s="100">
        <f t="shared" si="55"/>
        <v>1.396380953750001E-2</v>
      </c>
      <c r="P291" s="15">
        <f t="shared" si="54"/>
        <v>41125.051290000003</v>
      </c>
      <c r="R291" s="2">
        <f t="shared" si="56"/>
        <v>1.9498797679957626E-4</v>
      </c>
      <c r="S291" s="24">
        <v>1</v>
      </c>
      <c r="T291" s="9">
        <f t="shared" si="57"/>
        <v>1.9498797679957626E-4</v>
      </c>
      <c r="U291" s="9">
        <f t="shared" si="58"/>
        <v>0</v>
      </c>
    </row>
    <row r="292" spans="1:21">
      <c r="A292" s="67" t="s">
        <v>123</v>
      </c>
      <c r="B292" s="70" t="s">
        <v>95</v>
      </c>
      <c r="C292" s="75">
        <v>56153.443079999997</v>
      </c>
      <c r="D292" s="75">
        <v>2.9999999999999997E-4</v>
      </c>
      <c r="E292" s="28">
        <f t="shared" si="53"/>
        <v>31731.543852086281</v>
      </c>
      <c r="F292" s="28">
        <f t="shared" si="50"/>
        <v>31731.5</v>
      </c>
      <c r="G292" s="9">
        <f t="shared" si="51"/>
        <v>1.6683000001648907E-2</v>
      </c>
      <c r="K292" s="2">
        <f t="shared" si="52"/>
        <v>1.6683000001648907E-2</v>
      </c>
      <c r="N292" s="2">
        <f t="shared" ca="1" si="59"/>
        <v>2.7078987508724534E-2</v>
      </c>
      <c r="O292" s="100">
        <f t="shared" si="55"/>
        <v>1.4107213837499993E-2</v>
      </c>
      <c r="P292" s="15">
        <f t="shared" si="54"/>
        <v>41134.943079999997</v>
      </c>
      <c r="R292" s="2">
        <f t="shared" si="56"/>
        <v>1.9901348225695128E-4</v>
      </c>
      <c r="S292" s="24">
        <v>1</v>
      </c>
      <c r="T292" s="9">
        <f t="shared" si="57"/>
        <v>1.9901348225695128E-4</v>
      </c>
      <c r="U292" s="9">
        <f t="shared" si="58"/>
        <v>0</v>
      </c>
    </row>
    <row r="293" spans="1:21">
      <c r="A293" s="67" t="s">
        <v>123</v>
      </c>
      <c r="B293" s="70" t="s">
        <v>95</v>
      </c>
      <c r="C293" s="75">
        <v>56153.443379999997</v>
      </c>
      <c r="D293" s="75">
        <v>4.0000000000000002E-4</v>
      </c>
      <c r="E293" s="28">
        <f t="shared" si="53"/>
        <v>31731.544640651038</v>
      </c>
      <c r="F293" s="28">
        <f t="shared" si="50"/>
        <v>31731.5</v>
      </c>
      <c r="G293" s="9">
        <f t="shared" si="51"/>
        <v>1.6983000001346227E-2</v>
      </c>
      <c r="K293" s="2">
        <f t="shared" si="52"/>
        <v>1.6983000001346227E-2</v>
      </c>
      <c r="N293" s="2">
        <f t="shared" ca="1" si="59"/>
        <v>2.7078987508724534E-2</v>
      </c>
      <c r="O293" s="100">
        <f t="shared" si="55"/>
        <v>1.4107213837499993E-2</v>
      </c>
      <c r="P293" s="15">
        <f t="shared" si="54"/>
        <v>41134.943379999997</v>
      </c>
      <c r="R293" s="2">
        <f t="shared" si="56"/>
        <v>1.9901348225695128E-4</v>
      </c>
      <c r="S293" s="24">
        <v>1</v>
      </c>
      <c r="T293" s="9">
        <f t="shared" si="57"/>
        <v>1.9901348225695128E-4</v>
      </c>
      <c r="U293" s="9">
        <f t="shared" si="58"/>
        <v>0</v>
      </c>
    </row>
    <row r="294" spans="1:21">
      <c r="A294" s="67" t="s">
        <v>123</v>
      </c>
      <c r="B294" s="70" t="s">
        <v>95</v>
      </c>
      <c r="C294" s="75">
        <v>56153.443879999999</v>
      </c>
      <c r="D294" s="75">
        <v>4.0000000000000002E-4</v>
      </c>
      <c r="E294" s="28">
        <f t="shared" si="53"/>
        <v>31731.545954925641</v>
      </c>
      <c r="F294" s="28">
        <f>ROUND(2*E294,0)/2</f>
        <v>31731.5</v>
      </c>
      <c r="G294" s="9">
        <f t="shared" si="51"/>
        <v>1.748300000326708E-2</v>
      </c>
      <c r="K294" s="2">
        <f t="shared" si="52"/>
        <v>1.748300000326708E-2</v>
      </c>
      <c r="N294" s="2">
        <f t="shared" ca="1" si="59"/>
        <v>2.7078987508724534E-2</v>
      </c>
      <c r="O294" s="100">
        <f t="shared" si="55"/>
        <v>1.4107213837499993E-2</v>
      </c>
      <c r="P294" s="15">
        <f t="shared" si="54"/>
        <v>41134.943879999999</v>
      </c>
      <c r="R294" s="2">
        <f t="shared" si="56"/>
        <v>1.9901348225695128E-4</v>
      </c>
      <c r="S294" s="24">
        <v>1</v>
      </c>
      <c r="T294" s="9">
        <f t="shared" si="57"/>
        <v>1.9901348225695128E-4</v>
      </c>
      <c r="U294" s="9">
        <f t="shared" si="58"/>
        <v>0</v>
      </c>
    </row>
    <row r="295" spans="1:21">
      <c r="A295" s="63" t="s">
        <v>121</v>
      </c>
      <c r="B295" s="56" t="s">
        <v>92</v>
      </c>
      <c r="C295" s="53">
        <v>56160.478300000002</v>
      </c>
      <c r="D295" s="53">
        <v>8.0000000000000004E-4</v>
      </c>
      <c r="E295" s="28">
        <f t="shared" si="53"/>
        <v>31750.036273978953</v>
      </c>
      <c r="F295" s="28">
        <f>ROUND(2*E295,0)/2</f>
        <v>31750</v>
      </c>
      <c r="G295" s="9">
        <f t="shared" si="51"/>
        <v>1.38000000079046E-2</v>
      </c>
      <c r="K295" s="2">
        <f t="shared" si="52"/>
        <v>1.38000000079046E-2</v>
      </c>
      <c r="N295" s="2">
        <f t="shared" ca="1" si="59"/>
        <v>2.7175277083220484E-2</v>
      </c>
      <c r="O295" s="100">
        <f t="shared" si="55"/>
        <v>1.4209374999999996E-2</v>
      </c>
      <c r="P295" s="15">
        <f t="shared" si="54"/>
        <v>41141.978300000002</v>
      </c>
      <c r="R295" s="2">
        <f t="shared" si="56"/>
        <v>2.0190633789062489E-4</v>
      </c>
      <c r="S295" s="24">
        <v>1</v>
      </c>
      <c r="T295" s="9">
        <f t="shared" si="57"/>
        <v>2.0190633789062489E-4</v>
      </c>
      <c r="U295" s="9">
        <f t="shared" si="58"/>
        <v>0</v>
      </c>
    </row>
    <row r="296" spans="1:21">
      <c r="A296" s="63" t="s">
        <v>121</v>
      </c>
      <c r="B296" s="56" t="s">
        <v>92</v>
      </c>
      <c r="C296" s="53">
        <v>56181.4067</v>
      </c>
      <c r="D296" s="53">
        <v>2.9999999999999997E-4</v>
      </c>
      <c r="E296" s="28">
        <f t="shared" si="53"/>
        <v>31805.047603025992</v>
      </c>
      <c r="F296" s="28">
        <f>ROUND(2*E296,0)/2</f>
        <v>31805</v>
      </c>
      <c r="G296" s="9">
        <f t="shared" si="51"/>
        <v>1.8110000004526228E-2</v>
      </c>
      <c r="K296" s="2">
        <f t="shared" si="52"/>
        <v>1.8110000004526228E-2</v>
      </c>
      <c r="N296" s="2">
        <f t="shared" ca="1" si="59"/>
        <v>2.7461543385776083E-2</v>
      </c>
      <c r="O296" s="100">
        <f t="shared" si="55"/>
        <v>1.4513703749999995E-2</v>
      </c>
      <c r="P296" s="15">
        <f t="shared" si="54"/>
        <v>41162.9067</v>
      </c>
      <c r="R296" s="2">
        <f t="shared" si="56"/>
        <v>2.1064759654276392E-4</v>
      </c>
      <c r="S296" s="24">
        <v>1</v>
      </c>
      <c r="T296" s="9">
        <f t="shared" si="57"/>
        <v>2.1064759654276392E-4</v>
      </c>
      <c r="U296" s="9">
        <f t="shared" si="58"/>
        <v>0</v>
      </c>
    </row>
    <row r="297" spans="1:21">
      <c r="A297" s="63" t="s">
        <v>121</v>
      </c>
      <c r="B297" s="56" t="s">
        <v>95</v>
      </c>
      <c r="C297" s="53">
        <v>56187.303399999997</v>
      </c>
      <c r="D297" s="53">
        <v>4.0000000000000002E-4</v>
      </c>
      <c r="E297" s="28">
        <f t="shared" si="53"/>
        <v>31820.547369085107</v>
      </c>
      <c r="F297" s="28">
        <f>ROUND(2*E297,0)/2</f>
        <v>31820.5</v>
      </c>
      <c r="G297" s="9">
        <f t="shared" si="51"/>
        <v>1.8021000003500376E-2</v>
      </c>
      <c r="K297" s="2">
        <f t="shared" si="52"/>
        <v>1.8021000003500376E-2</v>
      </c>
      <c r="N297" s="2">
        <f t="shared" ca="1" si="59"/>
        <v>2.7542218434678134E-2</v>
      </c>
      <c r="O297" s="100">
        <f t="shared" si="55"/>
        <v>1.4599633037499976E-2</v>
      </c>
      <c r="P297" s="15">
        <f t="shared" si="54"/>
        <v>41168.803399999997</v>
      </c>
      <c r="R297" s="2">
        <f t="shared" si="56"/>
        <v>2.1314928482966077E-4</v>
      </c>
      <c r="S297" s="24">
        <v>1</v>
      </c>
      <c r="T297" s="9">
        <f t="shared" si="57"/>
        <v>2.1314928482966077E-4</v>
      </c>
      <c r="U297" s="9">
        <f t="shared" si="58"/>
        <v>0</v>
      </c>
    </row>
    <row r="298" spans="1:21">
      <c r="A298" s="63" t="s">
        <v>120</v>
      </c>
      <c r="B298" s="64" t="s">
        <v>92</v>
      </c>
      <c r="C298" s="33">
        <v>56226.6783</v>
      </c>
      <c r="D298" s="33">
        <v>2.0000000000000001E-4</v>
      </c>
      <c r="E298" s="28">
        <f t="shared" si="53"/>
        <v>31924.046230923312</v>
      </c>
      <c r="F298" s="28">
        <f>ROUND(2*E298,0)/2</f>
        <v>31924</v>
      </c>
      <c r="G298" s="9">
        <f t="shared" si="51"/>
        <v>1.7588000002433546E-2</v>
      </c>
      <c r="K298" s="2">
        <f t="shared" si="52"/>
        <v>1.7588000002433546E-2</v>
      </c>
      <c r="N298" s="2">
        <f t="shared" ca="1" si="59"/>
        <v>2.8080919567669116E-2</v>
      </c>
      <c r="O298" s="100">
        <f t="shared" si="55"/>
        <v>1.5175266399999998E-2</v>
      </c>
      <c r="P298" s="15">
        <f t="shared" si="54"/>
        <v>41208.1783</v>
      </c>
      <c r="R298" s="2">
        <f t="shared" si="56"/>
        <v>2.3028871031096891E-4</v>
      </c>
      <c r="S298" s="24">
        <v>1</v>
      </c>
      <c r="T298" s="9">
        <f t="shared" si="57"/>
        <v>2.3028871031096891E-4</v>
      </c>
      <c r="U298" s="9">
        <f t="shared" si="58"/>
        <v>0</v>
      </c>
    </row>
    <row r="299" spans="1:21">
      <c r="A299" s="186" t="s">
        <v>251</v>
      </c>
      <c r="B299" s="185" t="s">
        <v>92</v>
      </c>
      <c r="C299" s="184">
        <v>56629.371299999999</v>
      </c>
      <c r="D299" s="183">
        <v>5.0000000000000001E-4</v>
      </c>
      <c r="E299" s="80">
        <f t="shared" si="53"/>
        <v>32982.544593337159</v>
      </c>
      <c r="F299" s="166">
        <f>ROUND(2*E299,0)/2-0.5</f>
        <v>32982</v>
      </c>
      <c r="G299" s="9">
        <f t="shared" si="51"/>
        <v>0.20718399999896064</v>
      </c>
      <c r="L299" s="2">
        <f>G299</f>
        <v>0.20718399999896064</v>
      </c>
      <c r="N299" s="2">
        <f t="shared" ca="1" si="59"/>
        <v>3.3587642260465872E-2</v>
      </c>
      <c r="O299" s="100">
        <f t="shared" si="55"/>
        <v>2.1243848600000004E-2</v>
      </c>
      <c r="P299" s="15">
        <f t="shared" si="54"/>
        <v>41610.871299999999</v>
      </c>
      <c r="R299" s="2">
        <f t="shared" si="56"/>
        <v>4.5130110333972212E-4</v>
      </c>
      <c r="S299" s="24">
        <v>1</v>
      </c>
      <c r="T299" s="9">
        <f t="shared" si="57"/>
        <v>4.5130110333972212E-4</v>
      </c>
      <c r="U299" s="9">
        <f t="shared" si="58"/>
        <v>0</v>
      </c>
    </row>
    <row r="300" spans="1:21">
      <c r="A300" s="52"/>
      <c r="B300" s="52"/>
      <c r="C300" s="65"/>
      <c r="D300" s="65"/>
      <c r="E300" s="28"/>
      <c r="F300" s="28"/>
      <c r="P300" s="15"/>
      <c r="S300" s="24"/>
      <c r="T300" s="9"/>
      <c r="U300" s="9"/>
    </row>
    <row r="301" spans="1:21">
      <c r="S301" s="24"/>
      <c r="T301" s="9"/>
      <c r="U301" s="9"/>
    </row>
    <row r="302" spans="1:21">
      <c r="S302" s="24"/>
      <c r="T302" s="9"/>
      <c r="U302" s="9"/>
    </row>
    <row r="303" spans="1:21">
      <c r="S303" s="24"/>
      <c r="T303" s="9"/>
      <c r="U303" s="9"/>
    </row>
    <row r="304" spans="1:21">
      <c r="S304" s="24"/>
      <c r="T304" s="9"/>
      <c r="U304" s="9"/>
    </row>
    <row r="305" spans="3:21">
      <c r="S305" s="24"/>
      <c r="T305" s="9"/>
      <c r="U305" s="9"/>
    </row>
    <row r="306" spans="3:21">
      <c r="S306" s="24"/>
      <c r="T306" s="9"/>
      <c r="U306" s="9"/>
    </row>
    <row r="307" spans="3:21">
      <c r="C307" s="40"/>
      <c r="D307" s="40"/>
      <c r="S307" s="24"/>
      <c r="T307" s="9"/>
      <c r="U307" s="9"/>
    </row>
    <row r="308" spans="3:21">
      <c r="C308" s="40"/>
      <c r="D308" s="40"/>
      <c r="S308" s="24"/>
      <c r="T308" s="9"/>
      <c r="U308" s="9"/>
    </row>
    <row r="309" spans="3:21">
      <c r="C309" s="40"/>
      <c r="D309" s="40"/>
      <c r="S309" s="24"/>
      <c r="T309" s="9"/>
      <c r="U309" s="9"/>
    </row>
    <row r="310" spans="3:21">
      <c r="C310" s="40"/>
      <c r="D310" s="40"/>
      <c r="S310" s="24"/>
      <c r="T310" s="9"/>
      <c r="U310" s="9"/>
    </row>
    <row r="311" spans="3:21">
      <c r="C311" s="40"/>
      <c r="D311" s="40"/>
      <c r="S311" s="24"/>
      <c r="T311" s="9"/>
      <c r="U311" s="9"/>
    </row>
    <row r="312" spans="3:21">
      <c r="C312" s="40"/>
      <c r="D312" s="40"/>
      <c r="S312" s="24"/>
      <c r="T312" s="9"/>
      <c r="U312" s="9"/>
    </row>
    <row r="313" spans="3:21">
      <c r="C313" s="40"/>
      <c r="D313" s="40"/>
      <c r="S313" s="24"/>
      <c r="T313" s="9"/>
      <c r="U313" s="9"/>
    </row>
    <row r="314" spans="3:21">
      <c r="C314" s="40"/>
      <c r="D314" s="40"/>
      <c r="S314" s="24"/>
      <c r="T314" s="9"/>
      <c r="U314" s="9"/>
    </row>
    <row r="315" spans="3:21">
      <c r="C315" s="40"/>
      <c r="D315" s="40"/>
      <c r="S315" s="24"/>
      <c r="T315" s="9"/>
      <c r="U315" s="9"/>
    </row>
    <row r="316" spans="3:21">
      <c r="C316" s="40"/>
      <c r="D316" s="40"/>
      <c r="S316" s="24"/>
      <c r="T316" s="9"/>
      <c r="U316" s="9"/>
    </row>
    <row r="317" spans="3:21">
      <c r="C317" s="40"/>
      <c r="D317" s="40"/>
      <c r="S317" s="24"/>
      <c r="T317" s="9"/>
      <c r="U317" s="9"/>
    </row>
    <row r="318" spans="3:21">
      <c r="C318" s="40"/>
      <c r="D318" s="40"/>
      <c r="S318" s="24"/>
      <c r="T318" s="9"/>
      <c r="U318" s="9"/>
    </row>
    <row r="319" spans="3:21">
      <c r="C319" s="40"/>
      <c r="D319" s="40"/>
      <c r="S319" s="24"/>
      <c r="T319" s="9"/>
      <c r="U319" s="9"/>
    </row>
    <row r="320" spans="3:21">
      <c r="C320" s="40"/>
      <c r="D320" s="40"/>
      <c r="S320" s="24"/>
      <c r="T320" s="9"/>
      <c r="U320" s="9"/>
    </row>
    <row r="321" spans="3:21">
      <c r="C321" s="40"/>
      <c r="D321" s="40"/>
      <c r="S321" s="24"/>
      <c r="T321" s="9"/>
      <c r="U321" s="9"/>
    </row>
    <row r="322" spans="3:21">
      <c r="C322" s="40"/>
      <c r="D322" s="40"/>
      <c r="S322" s="24"/>
      <c r="T322" s="9"/>
      <c r="U322" s="9"/>
    </row>
    <row r="323" spans="3:21">
      <c r="C323" s="40"/>
      <c r="D323" s="40"/>
      <c r="S323" s="24"/>
      <c r="T323" s="9"/>
      <c r="U323" s="9"/>
    </row>
    <row r="324" spans="3:21">
      <c r="C324" s="40"/>
      <c r="D324" s="40"/>
      <c r="S324" s="24"/>
      <c r="T324" s="9"/>
      <c r="U324" s="9"/>
    </row>
    <row r="325" spans="3:21">
      <c r="C325" s="40"/>
      <c r="D325" s="40"/>
      <c r="S325" s="24"/>
      <c r="T325" s="9"/>
      <c r="U325" s="9"/>
    </row>
    <row r="326" spans="3:21">
      <c r="C326" s="40"/>
      <c r="D326" s="40"/>
      <c r="S326" s="24"/>
      <c r="T326" s="9"/>
      <c r="U326" s="9"/>
    </row>
    <row r="327" spans="3:21">
      <c r="C327" s="40"/>
      <c r="D327" s="40"/>
      <c r="S327" s="24"/>
      <c r="T327" s="9"/>
      <c r="U327" s="9"/>
    </row>
    <row r="328" spans="3:21">
      <c r="C328" s="40"/>
      <c r="D328" s="40"/>
      <c r="S328" s="24"/>
      <c r="T328" s="9"/>
      <c r="U328" s="9"/>
    </row>
    <row r="329" spans="3:21">
      <c r="C329" s="40"/>
      <c r="D329" s="40"/>
      <c r="S329" s="24"/>
      <c r="T329" s="9"/>
      <c r="U329" s="9"/>
    </row>
    <row r="330" spans="3:21">
      <c r="C330" s="40"/>
      <c r="D330" s="40"/>
      <c r="S330" s="24"/>
      <c r="T330" s="9"/>
      <c r="U330" s="9"/>
    </row>
    <row r="331" spans="3:21">
      <c r="C331" s="40"/>
      <c r="D331" s="40"/>
      <c r="S331" s="24"/>
      <c r="T331" s="9"/>
      <c r="U331" s="9"/>
    </row>
    <row r="332" spans="3:21">
      <c r="C332" s="40"/>
      <c r="D332" s="40"/>
      <c r="S332" s="24"/>
      <c r="T332" s="9"/>
      <c r="U332" s="9"/>
    </row>
    <row r="333" spans="3:21">
      <c r="C333" s="40"/>
      <c r="D333" s="40"/>
      <c r="S333" s="24"/>
      <c r="T333" s="9"/>
      <c r="U333" s="9"/>
    </row>
    <row r="334" spans="3:21">
      <c r="C334" s="40"/>
      <c r="D334" s="40"/>
      <c r="S334" s="24"/>
      <c r="T334" s="9"/>
      <c r="U334" s="9"/>
    </row>
    <row r="335" spans="3:21">
      <c r="C335" s="40"/>
      <c r="D335" s="40"/>
      <c r="S335" s="24"/>
      <c r="T335" s="9"/>
      <c r="U335" s="9"/>
    </row>
    <row r="336" spans="3:21">
      <c r="C336" s="40"/>
      <c r="D336" s="40"/>
      <c r="S336" s="24"/>
      <c r="T336" s="9"/>
      <c r="U336" s="9"/>
    </row>
    <row r="337" spans="3:21">
      <c r="C337" s="40"/>
      <c r="D337" s="40"/>
      <c r="S337" s="24"/>
      <c r="T337" s="9"/>
      <c r="U337" s="9"/>
    </row>
    <row r="338" spans="3:21">
      <c r="C338" s="40"/>
      <c r="D338" s="40"/>
      <c r="S338" s="24"/>
      <c r="T338" s="9"/>
      <c r="U338" s="9"/>
    </row>
    <row r="339" spans="3:21">
      <c r="C339" s="40"/>
      <c r="D339" s="40"/>
      <c r="S339" s="24"/>
      <c r="T339" s="9"/>
      <c r="U339" s="9"/>
    </row>
    <row r="340" spans="3:21">
      <c r="C340" s="40"/>
      <c r="D340" s="40"/>
      <c r="S340" s="24"/>
      <c r="T340" s="9"/>
      <c r="U340" s="9"/>
    </row>
    <row r="341" spans="3:21">
      <c r="C341" s="40"/>
      <c r="D341" s="40"/>
      <c r="S341" s="24"/>
      <c r="T341" s="9"/>
      <c r="U341" s="9"/>
    </row>
    <row r="342" spans="3:21">
      <c r="C342" s="40"/>
      <c r="D342" s="40"/>
      <c r="S342" s="24"/>
      <c r="T342" s="9"/>
      <c r="U342" s="9"/>
    </row>
    <row r="343" spans="3:21">
      <c r="C343" s="40"/>
      <c r="D343" s="40"/>
      <c r="S343" s="24"/>
      <c r="T343" s="9"/>
      <c r="U343" s="9"/>
    </row>
    <row r="344" spans="3:21">
      <c r="C344" s="40"/>
      <c r="D344" s="40"/>
      <c r="S344" s="24"/>
      <c r="T344" s="9"/>
      <c r="U344" s="9"/>
    </row>
    <row r="345" spans="3:21">
      <c r="C345" s="40"/>
      <c r="D345" s="40"/>
      <c r="S345" s="24"/>
      <c r="T345" s="9"/>
      <c r="U345" s="9"/>
    </row>
    <row r="346" spans="3:21">
      <c r="C346" s="40"/>
      <c r="D346" s="40"/>
      <c r="S346" s="24"/>
      <c r="T346" s="9"/>
      <c r="U346" s="9"/>
    </row>
    <row r="347" spans="3:21">
      <c r="C347" s="40"/>
      <c r="D347" s="40"/>
      <c r="S347" s="24"/>
      <c r="T347" s="9"/>
      <c r="U347" s="9"/>
    </row>
    <row r="348" spans="3:21">
      <c r="C348" s="40"/>
      <c r="D348" s="40"/>
      <c r="S348" s="24"/>
      <c r="T348" s="9"/>
      <c r="U348" s="9"/>
    </row>
    <row r="349" spans="3:21">
      <c r="C349" s="40"/>
      <c r="D349" s="40"/>
      <c r="S349" s="24"/>
      <c r="T349" s="9"/>
      <c r="U349" s="9"/>
    </row>
    <row r="350" spans="3:21">
      <c r="C350" s="40"/>
      <c r="D350" s="40"/>
      <c r="S350" s="24"/>
      <c r="T350" s="9"/>
      <c r="U350" s="9"/>
    </row>
    <row r="351" spans="3:21">
      <c r="C351" s="40"/>
      <c r="D351" s="40"/>
      <c r="S351" s="24"/>
      <c r="T351" s="9"/>
      <c r="U351" s="9"/>
    </row>
    <row r="352" spans="3:21">
      <c r="C352" s="40"/>
      <c r="D352" s="40"/>
      <c r="S352" s="24"/>
      <c r="T352" s="9"/>
      <c r="U352" s="9"/>
    </row>
    <row r="353" spans="3:21">
      <c r="C353" s="40"/>
      <c r="D353" s="40"/>
      <c r="S353" s="24"/>
      <c r="T353" s="9"/>
      <c r="U353" s="9"/>
    </row>
    <row r="354" spans="3:21">
      <c r="C354" s="40"/>
      <c r="D354" s="40"/>
      <c r="S354" s="24"/>
      <c r="T354" s="9"/>
      <c r="U354" s="9"/>
    </row>
    <row r="355" spans="3:21">
      <c r="C355" s="40"/>
      <c r="D355" s="40"/>
      <c r="S355" s="24"/>
      <c r="T355" s="9"/>
      <c r="U355" s="9"/>
    </row>
    <row r="356" spans="3:21">
      <c r="C356" s="40"/>
      <c r="D356" s="40"/>
      <c r="S356" s="24"/>
      <c r="T356" s="9"/>
      <c r="U356" s="9"/>
    </row>
    <row r="357" spans="3:21">
      <c r="C357" s="40"/>
      <c r="D357" s="40"/>
      <c r="S357" s="24"/>
      <c r="T357" s="9"/>
      <c r="U357" s="9"/>
    </row>
    <row r="358" spans="3:21">
      <c r="C358" s="40"/>
      <c r="D358" s="40"/>
      <c r="S358" s="24"/>
      <c r="T358" s="9"/>
      <c r="U358" s="9"/>
    </row>
    <row r="359" spans="3:21">
      <c r="C359" s="40"/>
      <c r="D359" s="40"/>
      <c r="S359" s="24"/>
      <c r="T359" s="9"/>
      <c r="U359" s="9"/>
    </row>
    <row r="360" spans="3:21">
      <c r="C360" s="40"/>
      <c r="D360" s="40"/>
      <c r="S360" s="24"/>
      <c r="T360" s="9"/>
      <c r="U360" s="9"/>
    </row>
    <row r="361" spans="3:21">
      <c r="C361" s="40"/>
      <c r="D361" s="40"/>
      <c r="S361" s="24"/>
      <c r="T361" s="9"/>
      <c r="U361" s="9"/>
    </row>
    <row r="362" spans="3:21">
      <c r="C362" s="40"/>
      <c r="D362" s="40"/>
      <c r="S362" s="24"/>
      <c r="T362" s="9"/>
      <c r="U362" s="9"/>
    </row>
    <row r="363" spans="3:21">
      <c r="C363" s="40"/>
      <c r="D363" s="40"/>
      <c r="S363" s="24"/>
      <c r="T363" s="9"/>
      <c r="U363" s="9"/>
    </row>
    <row r="364" spans="3:21">
      <c r="C364" s="40"/>
      <c r="D364" s="40"/>
      <c r="S364" s="24"/>
      <c r="T364" s="9"/>
      <c r="U364" s="9"/>
    </row>
    <row r="365" spans="3:21">
      <c r="C365" s="40"/>
      <c r="D365" s="40"/>
      <c r="S365" s="24"/>
      <c r="T365" s="9"/>
      <c r="U365" s="9"/>
    </row>
    <row r="366" spans="3:21">
      <c r="C366" s="40"/>
      <c r="D366" s="40"/>
      <c r="S366" s="24"/>
      <c r="T366" s="9"/>
      <c r="U366" s="9"/>
    </row>
    <row r="367" spans="3:21">
      <c r="C367" s="40"/>
      <c r="D367" s="40"/>
      <c r="S367" s="24"/>
      <c r="T367" s="9"/>
      <c r="U367" s="9"/>
    </row>
    <row r="368" spans="3:21">
      <c r="C368" s="40"/>
      <c r="D368" s="40"/>
      <c r="S368" s="24"/>
      <c r="T368" s="9"/>
      <c r="U368" s="9"/>
    </row>
    <row r="369" spans="3:21">
      <c r="C369" s="40"/>
      <c r="D369" s="40"/>
      <c r="S369" s="24"/>
      <c r="T369" s="9"/>
      <c r="U369" s="9"/>
    </row>
    <row r="370" spans="3:21">
      <c r="C370" s="40"/>
      <c r="D370" s="40"/>
      <c r="S370" s="24"/>
      <c r="T370" s="9"/>
      <c r="U370" s="9"/>
    </row>
    <row r="371" spans="3:21">
      <c r="C371" s="40"/>
      <c r="D371" s="40"/>
      <c r="S371" s="24"/>
      <c r="T371" s="9"/>
      <c r="U371" s="9"/>
    </row>
    <row r="372" spans="3:21">
      <c r="C372" s="40"/>
      <c r="D372" s="40"/>
      <c r="S372" s="24"/>
      <c r="T372" s="9"/>
      <c r="U372" s="9"/>
    </row>
    <row r="373" spans="3:21">
      <c r="C373" s="40"/>
      <c r="D373" s="40"/>
      <c r="S373" s="24"/>
      <c r="T373" s="9"/>
      <c r="U373" s="9"/>
    </row>
    <row r="374" spans="3:21">
      <c r="C374" s="40"/>
      <c r="D374" s="40"/>
      <c r="S374" s="24"/>
      <c r="T374" s="9"/>
      <c r="U374" s="9"/>
    </row>
    <row r="375" spans="3:21">
      <c r="C375" s="40"/>
      <c r="D375" s="40"/>
      <c r="S375" s="24"/>
      <c r="T375" s="9"/>
      <c r="U375" s="9"/>
    </row>
    <row r="376" spans="3:21">
      <c r="C376" s="40"/>
      <c r="D376" s="40"/>
      <c r="S376" s="24"/>
      <c r="T376" s="9"/>
      <c r="U376" s="9"/>
    </row>
    <row r="377" spans="3:21">
      <c r="C377" s="40"/>
      <c r="D377" s="40"/>
      <c r="S377" s="24"/>
      <c r="T377" s="9"/>
      <c r="U377" s="9"/>
    </row>
    <row r="378" spans="3:21">
      <c r="C378" s="40"/>
      <c r="D378" s="40"/>
      <c r="S378" s="24"/>
      <c r="T378" s="9"/>
      <c r="U378" s="9"/>
    </row>
    <row r="379" spans="3:21">
      <c r="C379" s="40"/>
      <c r="D379" s="40"/>
      <c r="S379" s="24"/>
      <c r="T379" s="9"/>
      <c r="U379" s="9"/>
    </row>
    <row r="380" spans="3:21">
      <c r="C380" s="40"/>
      <c r="D380" s="40"/>
      <c r="S380" s="24"/>
      <c r="T380" s="9"/>
      <c r="U380" s="9"/>
    </row>
    <row r="381" spans="3:21">
      <c r="C381" s="40"/>
      <c r="D381" s="40"/>
      <c r="S381" s="24"/>
      <c r="T381" s="9"/>
      <c r="U381" s="9"/>
    </row>
    <row r="382" spans="3:21">
      <c r="C382" s="40"/>
      <c r="D382" s="40"/>
      <c r="S382" s="24"/>
      <c r="T382" s="9"/>
      <c r="U382" s="9"/>
    </row>
    <row r="383" spans="3:21">
      <c r="C383" s="40"/>
      <c r="D383" s="40"/>
      <c r="S383" s="24"/>
      <c r="T383" s="9"/>
      <c r="U383" s="9"/>
    </row>
    <row r="384" spans="3:21">
      <c r="C384" s="40"/>
      <c r="D384" s="40"/>
      <c r="S384" s="24"/>
      <c r="T384" s="9"/>
      <c r="U384" s="9"/>
    </row>
    <row r="385" spans="3:21">
      <c r="C385" s="40"/>
      <c r="D385" s="40"/>
      <c r="S385" s="24"/>
      <c r="T385" s="9"/>
      <c r="U385" s="9"/>
    </row>
    <row r="386" spans="3:21">
      <c r="C386" s="40"/>
      <c r="D386" s="40"/>
      <c r="S386" s="24"/>
      <c r="T386" s="9"/>
      <c r="U386" s="9"/>
    </row>
    <row r="387" spans="3:21">
      <c r="C387" s="40"/>
      <c r="D387" s="40"/>
      <c r="S387" s="24"/>
      <c r="T387" s="9"/>
      <c r="U387" s="9"/>
    </row>
    <row r="388" spans="3:21">
      <c r="C388" s="40"/>
      <c r="D388" s="40"/>
      <c r="S388" s="24"/>
      <c r="T388" s="9"/>
      <c r="U388" s="9"/>
    </row>
    <row r="389" spans="3:21">
      <c r="C389" s="40"/>
      <c r="D389" s="40"/>
      <c r="S389" s="24"/>
      <c r="T389" s="9"/>
      <c r="U389" s="9"/>
    </row>
    <row r="390" spans="3:21">
      <c r="C390" s="40"/>
      <c r="D390" s="40"/>
      <c r="S390" s="24"/>
      <c r="T390" s="9"/>
      <c r="U390" s="9"/>
    </row>
    <row r="391" spans="3:21">
      <c r="C391" s="40"/>
      <c r="D391" s="40"/>
      <c r="S391" s="24"/>
      <c r="T391" s="9"/>
      <c r="U391" s="9"/>
    </row>
    <row r="392" spans="3:21">
      <c r="C392" s="40"/>
      <c r="D392" s="40"/>
      <c r="S392" s="24"/>
      <c r="T392" s="9"/>
      <c r="U392" s="9"/>
    </row>
    <row r="393" spans="3:21">
      <c r="C393" s="40"/>
      <c r="D393" s="40"/>
      <c r="S393" s="24"/>
      <c r="T393" s="9"/>
      <c r="U393" s="9"/>
    </row>
    <row r="394" spans="3:21">
      <c r="C394" s="40"/>
      <c r="D394" s="40"/>
      <c r="S394" s="24"/>
      <c r="T394" s="9"/>
      <c r="U394" s="9"/>
    </row>
    <row r="395" spans="3:21">
      <c r="C395" s="40"/>
      <c r="D395" s="40"/>
      <c r="S395" s="24"/>
      <c r="T395" s="9"/>
      <c r="U395" s="9"/>
    </row>
    <row r="396" spans="3:21">
      <c r="C396" s="40"/>
      <c r="D396" s="40"/>
      <c r="S396" s="24"/>
      <c r="T396" s="9"/>
      <c r="U396" s="9"/>
    </row>
    <row r="397" spans="3:21">
      <c r="C397" s="40"/>
      <c r="D397" s="40"/>
      <c r="S397" s="24"/>
      <c r="T397" s="9"/>
      <c r="U397" s="9"/>
    </row>
    <row r="398" spans="3:21">
      <c r="C398" s="40"/>
      <c r="D398" s="40"/>
      <c r="S398" s="24"/>
      <c r="T398" s="9"/>
      <c r="U398" s="9"/>
    </row>
    <row r="399" spans="3:21">
      <c r="C399" s="40"/>
      <c r="D399" s="40"/>
      <c r="S399" s="24"/>
      <c r="T399" s="9"/>
      <c r="U399" s="9"/>
    </row>
    <row r="400" spans="3:21">
      <c r="C400" s="40"/>
      <c r="D400" s="40"/>
      <c r="S400" s="24"/>
      <c r="T400" s="9"/>
      <c r="U400" s="9"/>
    </row>
    <row r="401" spans="3:21">
      <c r="C401" s="40"/>
      <c r="D401" s="40"/>
      <c r="S401" s="24"/>
      <c r="T401" s="9"/>
      <c r="U401" s="9"/>
    </row>
    <row r="402" spans="3:21">
      <c r="C402" s="40"/>
      <c r="D402" s="40"/>
      <c r="S402" s="24"/>
      <c r="T402" s="9"/>
      <c r="U402" s="9"/>
    </row>
    <row r="403" spans="3:21">
      <c r="C403" s="40"/>
      <c r="D403" s="40"/>
      <c r="S403" s="24"/>
      <c r="T403" s="9"/>
      <c r="U403" s="9"/>
    </row>
    <row r="404" spans="3:21">
      <c r="C404" s="40"/>
      <c r="D404" s="40"/>
      <c r="S404" s="24"/>
      <c r="T404" s="9"/>
      <c r="U404" s="9"/>
    </row>
    <row r="405" spans="3:21">
      <c r="C405" s="40"/>
      <c r="D405" s="40"/>
      <c r="S405" s="24"/>
      <c r="T405" s="9"/>
      <c r="U405" s="9"/>
    </row>
    <row r="406" spans="3:21">
      <c r="C406" s="40"/>
      <c r="D406" s="40"/>
      <c r="S406" s="24"/>
      <c r="T406" s="9"/>
      <c r="U406" s="9"/>
    </row>
    <row r="407" spans="3:21">
      <c r="C407" s="40"/>
      <c r="D407" s="40"/>
      <c r="S407" s="24"/>
      <c r="T407" s="9"/>
      <c r="U407" s="9"/>
    </row>
    <row r="408" spans="3:21">
      <c r="C408" s="40"/>
      <c r="D408" s="40"/>
      <c r="S408" s="24"/>
      <c r="T408" s="9"/>
      <c r="U408" s="9"/>
    </row>
    <row r="409" spans="3:21">
      <c r="C409" s="40"/>
      <c r="D409" s="40"/>
      <c r="S409" s="24"/>
      <c r="T409" s="9"/>
      <c r="U409" s="9"/>
    </row>
    <row r="410" spans="3:21">
      <c r="C410" s="40"/>
      <c r="D410" s="40"/>
      <c r="S410" s="24"/>
      <c r="T410" s="9"/>
      <c r="U410" s="9"/>
    </row>
    <row r="411" spans="3:21">
      <c r="C411" s="40"/>
      <c r="D411" s="40"/>
      <c r="S411" s="24"/>
      <c r="T411" s="9"/>
      <c r="U411" s="9"/>
    </row>
    <row r="412" spans="3:21">
      <c r="C412" s="40"/>
      <c r="D412" s="40"/>
      <c r="S412" s="24"/>
      <c r="T412" s="9"/>
      <c r="U412" s="9"/>
    </row>
    <row r="413" spans="3:21">
      <c r="C413" s="40"/>
      <c r="D413" s="40"/>
      <c r="S413" s="24"/>
      <c r="T413" s="9"/>
      <c r="U413" s="9"/>
    </row>
    <row r="414" spans="3:21">
      <c r="C414" s="40"/>
      <c r="D414" s="40"/>
      <c r="S414" s="24"/>
      <c r="T414" s="9"/>
      <c r="U414" s="9"/>
    </row>
    <row r="415" spans="3:21">
      <c r="C415" s="40"/>
      <c r="D415" s="40"/>
      <c r="S415" s="24"/>
      <c r="T415" s="9"/>
      <c r="U415" s="9"/>
    </row>
    <row r="416" spans="3:21">
      <c r="C416" s="40"/>
      <c r="D416" s="40"/>
      <c r="S416" s="24"/>
      <c r="T416" s="9"/>
      <c r="U416" s="9"/>
    </row>
    <row r="417" spans="3:21">
      <c r="C417" s="40"/>
      <c r="D417" s="40"/>
      <c r="S417" s="24"/>
      <c r="T417" s="9"/>
      <c r="U417" s="9"/>
    </row>
    <row r="418" spans="3:21">
      <c r="C418" s="40"/>
      <c r="D418" s="40"/>
      <c r="S418" s="24"/>
      <c r="T418" s="9"/>
      <c r="U418" s="9"/>
    </row>
    <row r="419" spans="3:21">
      <c r="C419" s="40"/>
      <c r="D419" s="40"/>
      <c r="S419" s="24"/>
      <c r="T419" s="9"/>
      <c r="U419" s="9"/>
    </row>
    <row r="420" spans="3:21">
      <c r="C420" s="40"/>
      <c r="D420" s="40"/>
      <c r="S420" s="24"/>
      <c r="T420" s="9"/>
      <c r="U420" s="9"/>
    </row>
    <row r="421" spans="3:21">
      <c r="C421" s="40"/>
      <c r="D421" s="40"/>
      <c r="S421" s="24"/>
      <c r="T421" s="9"/>
      <c r="U421" s="9"/>
    </row>
    <row r="422" spans="3:21">
      <c r="C422" s="40"/>
      <c r="D422" s="40"/>
      <c r="S422" s="24"/>
      <c r="T422" s="9"/>
      <c r="U422" s="9"/>
    </row>
    <row r="423" spans="3:21">
      <c r="C423" s="40"/>
      <c r="D423" s="40"/>
      <c r="S423" s="24"/>
      <c r="T423" s="9"/>
      <c r="U423" s="9"/>
    </row>
    <row r="424" spans="3:21">
      <c r="C424" s="40"/>
      <c r="D424" s="40"/>
      <c r="S424" s="24"/>
      <c r="T424" s="9"/>
      <c r="U424" s="9"/>
    </row>
    <row r="425" spans="3:21">
      <c r="C425" s="40"/>
      <c r="D425" s="40"/>
      <c r="S425" s="24"/>
      <c r="T425" s="9"/>
      <c r="U425" s="9"/>
    </row>
    <row r="426" spans="3:21">
      <c r="C426" s="40"/>
      <c r="D426" s="40"/>
      <c r="S426" s="24"/>
      <c r="T426" s="9"/>
      <c r="U426" s="9"/>
    </row>
    <row r="427" spans="3:21">
      <c r="C427" s="40"/>
      <c r="D427" s="40"/>
      <c r="S427" s="24"/>
      <c r="T427" s="9"/>
      <c r="U427" s="9"/>
    </row>
    <row r="428" spans="3:21">
      <c r="C428" s="40"/>
      <c r="D428" s="40"/>
      <c r="S428" s="24"/>
      <c r="T428" s="9"/>
      <c r="U428" s="9"/>
    </row>
    <row r="429" spans="3:21">
      <c r="C429" s="40"/>
      <c r="D429" s="40"/>
      <c r="S429" s="24"/>
      <c r="T429" s="9"/>
      <c r="U429" s="9"/>
    </row>
    <row r="430" spans="3:21">
      <c r="C430" s="40"/>
      <c r="D430" s="40"/>
      <c r="S430" s="24"/>
      <c r="T430" s="9"/>
      <c r="U430" s="9"/>
    </row>
    <row r="431" spans="3:21">
      <c r="C431" s="40"/>
      <c r="D431" s="40"/>
      <c r="S431" s="24"/>
      <c r="T431" s="9"/>
      <c r="U431" s="9"/>
    </row>
    <row r="432" spans="3:21">
      <c r="C432" s="40"/>
      <c r="D432" s="40"/>
      <c r="S432" s="24"/>
      <c r="T432" s="9"/>
      <c r="U432" s="9"/>
    </row>
    <row r="433" spans="3:21">
      <c r="C433" s="40"/>
      <c r="D433" s="40"/>
      <c r="S433" s="24"/>
      <c r="T433" s="9"/>
      <c r="U433" s="9"/>
    </row>
    <row r="434" spans="3:21">
      <c r="C434" s="40"/>
      <c r="D434" s="40"/>
      <c r="S434" s="24"/>
      <c r="T434" s="9"/>
      <c r="U434" s="9"/>
    </row>
    <row r="435" spans="3:21">
      <c r="C435" s="40"/>
      <c r="D435" s="40"/>
      <c r="S435" s="24"/>
      <c r="T435" s="9"/>
      <c r="U435" s="9"/>
    </row>
    <row r="436" spans="3:21">
      <c r="C436" s="40"/>
      <c r="D436" s="40"/>
      <c r="S436" s="24"/>
      <c r="T436" s="9"/>
      <c r="U436" s="9"/>
    </row>
    <row r="437" spans="3:21">
      <c r="C437" s="40"/>
      <c r="D437" s="40"/>
      <c r="S437" s="24"/>
      <c r="T437" s="9"/>
      <c r="U437" s="9"/>
    </row>
    <row r="438" spans="3:21">
      <c r="C438" s="40"/>
      <c r="D438" s="40"/>
      <c r="S438" s="24"/>
      <c r="T438" s="9"/>
      <c r="U438" s="9"/>
    </row>
    <row r="439" spans="3:21">
      <c r="C439" s="40"/>
      <c r="D439" s="40"/>
      <c r="S439" s="24"/>
      <c r="T439" s="9"/>
      <c r="U439" s="9"/>
    </row>
    <row r="440" spans="3:21">
      <c r="C440" s="40"/>
      <c r="D440" s="40"/>
      <c r="S440" s="24"/>
      <c r="T440" s="9"/>
      <c r="U440" s="9"/>
    </row>
    <row r="441" spans="3:21">
      <c r="C441" s="40"/>
      <c r="D441" s="40"/>
      <c r="S441" s="24"/>
      <c r="T441" s="9"/>
      <c r="U441" s="9"/>
    </row>
    <row r="442" spans="3:21">
      <c r="C442" s="40"/>
      <c r="D442" s="40"/>
      <c r="S442" s="24"/>
      <c r="T442" s="9"/>
      <c r="U442" s="9"/>
    </row>
    <row r="443" spans="3:21">
      <c r="C443" s="40"/>
      <c r="D443" s="40"/>
      <c r="S443" s="24"/>
      <c r="T443" s="9"/>
      <c r="U443" s="9"/>
    </row>
    <row r="444" spans="3:21">
      <c r="C444" s="40"/>
      <c r="D444" s="40"/>
      <c r="S444" s="24"/>
      <c r="T444" s="9"/>
      <c r="U444" s="9"/>
    </row>
    <row r="445" spans="3:21">
      <c r="C445" s="40"/>
      <c r="D445" s="40"/>
      <c r="S445" s="24"/>
      <c r="T445" s="9"/>
      <c r="U445" s="9"/>
    </row>
    <row r="446" spans="3:21">
      <c r="C446" s="40"/>
      <c r="D446" s="40"/>
      <c r="S446" s="24"/>
      <c r="T446" s="9"/>
      <c r="U446" s="9"/>
    </row>
    <row r="447" spans="3:21">
      <c r="C447" s="40"/>
      <c r="D447" s="40"/>
      <c r="S447" s="24"/>
      <c r="T447" s="9"/>
      <c r="U447" s="9"/>
    </row>
    <row r="448" spans="3:21">
      <c r="C448" s="40"/>
      <c r="D448" s="40"/>
      <c r="S448" s="24"/>
      <c r="T448" s="9"/>
      <c r="U448" s="9"/>
    </row>
    <row r="449" spans="3:21">
      <c r="C449" s="40"/>
      <c r="D449" s="40"/>
      <c r="S449" s="24"/>
      <c r="T449" s="9"/>
      <c r="U449" s="9"/>
    </row>
    <row r="450" spans="3:21">
      <c r="C450" s="40"/>
      <c r="D450" s="40"/>
      <c r="S450" s="24"/>
      <c r="T450" s="9"/>
      <c r="U450" s="9"/>
    </row>
    <row r="451" spans="3:21">
      <c r="C451" s="40"/>
      <c r="D451" s="40"/>
      <c r="S451" s="24"/>
      <c r="T451" s="9"/>
      <c r="U451" s="9"/>
    </row>
    <row r="452" spans="3:21">
      <c r="C452" s="40"/>
      <c r="D452" s="40"/>
      <c r="S452" s="24"/>
      <c r="T452" s="9"/>
      <c r="U452" s="9"/>
    </row>
    <row r="453" spans="3:21">
      <c r="C453" s="40"/>
      <c r="D453" s="40"/>
      <c r="S453" s="24"/>
      <c r="T453" s="9"/>
      <c r="U453" s="9"/>
    </row>
    <row r="454" spans="3:21">
      <c r="C454" s="40"/>
      <c r="D454" s="40"/>
      <c r="S454" s="24"/>
      <c r="T454" s="9"/>
      <c r="U454" s="9"/>
    </row>
    <row r="455" spans="3:21">
      <c r="C455" s="40"/>
      <c r="D455" s="40"/>
      <c r="S455" s="24"/>
      <c r="T455" s="9"/>
      <c r="U455" s="9"/>
    </row>
    <row r="456" spans="3:21">
      <c r="C456" s="40"/>
      <c r="D456" s="40"/>
      <c r="S456" s="24"/>
      <c r="T456" s="9"/>
      <c r="U456" s="9"/>
    </row>
    <row r="457" spans="3:21">
      <c r="C457" s="40"/>
      <c r="D457" s="40"/>
      <c r="S457" s="24"/>
      <c r="T457" s="9"/>
      <c r="U457" s="9"/>
    </row>
    <row r="458" spans="3:21">
      <c r="C458" s="40"/>
      <c r="D458" s="40"/>
      <c r="S458" s="24"/>
      <c r="T458" s="9"/>
      <c r="U458" s="9"/>
    </row>
    <row r="459" spans="3:21">
      <c r="C459" s="40"/>
      <c r="D459" s="40"/>
      <c r="S459" s="24"/>
      <c r="T459" s="9"/>
      <c r="U459" s="9"/>
    </row>
    <row r="460" spans="3:21">
      <c r="C460" s="40"/>
      <c r="D460" s="40"/>
      <c r="S460" s="24"/>
      <c r="T460" s="9"/>
      <c r="U460" s="9"/>
    </row>
    <row r="461" spans="3:21">
      <c r="C461" s="40"/>
      <c r="D461" s="40"/>
      <c r="S461" s="24"/>
      <c r="T461" s="9"/>
      <c r="U461" s="9"/>
    </row>
    <row r="462" spans="3:21">
      <c r="C462" s="40"/>
      <c r="D462" s="40"/>
      <c r="S462" s="24"/>
      <c r="T462" s="9"/>
      <c r="U462" s="9"/>
    </row>
    <row r="463" spans="3:21">
      <c r="C463" s="40"/>
      <c r="D463" s="40"/>
      <c r="S463" s="24"/>
      <c r="T463" s="9"/>
      <c r="U463" s="9"/>
    </row>
    <row r="464" spans="3:21">
      <c r="C464" s="40"/>
      <c r="D464" s="40"/>
      <c r="S464" s="24"/>
      <c r="T464" s="9"/>
      <c r="U464" s="9"/>
    </row>
    <row r="465" spans="3:21">
      <c r="C465" s="40"/>
      <c r="D465" s="40"/>
      <c r="S465" s="24"/>
      <c r="T465" s="9"/>
      <c r="U465" s="9"/>
    </row>
    <row r="466" spans="3:21">
      <c r="C466" s="40"/>
      <c r="D466" s="40"/>
      <c r="S466" s="24"/>
      <c r="T466" s="9"/>
      <c r="U466" s="9"/>
    </row>
    <row r="467" spans="3:21">
      <c r="C467" s="40"/>
      <c r="D467" s="40"/>
      <c r="S467" s="24"/>
      <c r="T467" s="9"/>
      <c r="U467" s="9"/>
    </row>
    <row r="468" spans="3:21">
      <c r="C468" s="40"/>
      <c r="D468" s="40"/>
      <c r="S468" s="24"/>
      <c r="U468" s="9"/>
    </row>
    <row r="469" spans="3:21">
      <c r="C469" s="40"/>
      <c r="D469" s="40"/>
      <c r="S469" s="24"/>
      <c r="U469" s="9"/>
    </row>
    <row r="470" spans="3:21">
      <c r="C470" s="40"/>
      <c r="D470" s="40"/>
      <c r="S470" s="24"/>
      <c r="U470" s="9"/>
    </row>
    <row r="471" spans="3:21">
      <c r="C471" s="40"/>
      <c r="D471" s="40"/>
      <c r="S471" s="24"/>
      <c r="U471" s="9"/>
    </row>
    <row r="472" spans="3:21">
      <c r="C472" s="40"/>
      <c r="D472" s="40"/>
      <c r="S472" s="24"/>
      <c r="U472" s="9"/>
    </row>
    <row r="473" spans="3:21">
      <c r="C473" s="40"/>
      <c r="D473" s="40"/>
      <c r="S473" s="24"/>
      <c r="U473" s="9"/>
    </row>
    <row r="474" spans="3:21">
      <c r="C474" s="40"/>
      <c r="D474" s="40"/>
      <c r="S474" s="24"/>
      <c r="U474" s="9"/>
    </row>
    <row r="475" spans="3:21">
      <c r="C475" s="40"/>
      <c r="D475" s="40"/>
      <c r="S475" s="24"/>
      <c r="U475" s="9"/>
    </row>
    <row r="476" spans="3:21">
      <c r="C476" s="40"/>
      <c r="D476" s="40"/>
      <c r="S476" s="24"/>
      <c r="U476" s="9"/>
    </row>
    <row r="477" spans="3:21">
      <c r="C477" s="40"/>
      <c r="D477" s="40"/>
      <c r="S477" s="24"/>
      <c r="U477" s="9"/>
    </row>
    <row r="478" spans="3:21">
      <c r="C478" s="40"/>
      <c r="D478" s="40"/>
      <c r="S478" s="24"/>
      <c r="U478" s="9"/>
    </row>
    <row r="479" spans="3:21">
      <c r="C479" s="40"/>
      <c r="D479" s="40"/>
      <c r="S479" s="24"/>
      <c r="U479" s="9"/>
    </row>
    <row r="480" spans="3:21">
      <c r="C480" s="40"/>
      <c r="D480" s="40"/>
      <c r="S480" s="24"/>
      <c r="U480" s="9"/>
    </row>
    <row r="481" spans="3:21">
      <c r="C481" s="40"/>
      <c r="D481" s="40"/>
      <c r="S481" s="24"/>
      <c r="U481" s="9"/>
    </row>
    <row r="482" spans="3:21">
      <c r="C482" s="40"/>
      <c r="D482" s="40"/>
      <c r="S482" s="24"/>
      <c r="U482" s="9"/>
    </row>
    <row r="483" spans="3:21">
      <c r="C483" s="40"/>
      <c r="D483" s="40"/>
      <c r="S483" s="24"/>
      <c r="U483" s="9"/>
    </row>
    <row r="484" spans="3:21">
      <c r="C484" s="40"/>
      <c r="D484" s="40"/>
      <c r="S484" s="24"/>
      <c r="U484" s="9"/>
    </row>
    <row r="485" spans="3:21">
      <c r="C485" s="40"/>
      <c r="D485" s="40"/>
      <c r="S485" s="24"/>
      <c r="U485" s="9"/>
    </row>
    <row r="486" spans="3:21">
      <c r="C486" s="40"/>
      <c r="D486" s="40"/>
      <c r="S486" s="24"/>
      <c r="U486" s="9"/>
    </row>
    <row r="487" spans="3:21">
      <c r="C487" s="40"/>
      <c r="D487" s="40"/>
      <c r="S487" s="24"/>
      <c r="U487" s="9"/>
    </row>
    <row r="488" spans="3:21">
      <c r="C488" s="40"/>
      <c r="D488" s="40"/>
      <c r="S488" s="24"/>
      <c r="U488" s="9"/>
    </row>
    <row r="489" spans="3:21">
      <c r="C489" s="40"/>
      <c r="D489" s="40"/>
      <c r="S489" s="24"/>
      <c r="U489" s="9"/>
    </row>
    <row r="490" spans="3:21">
      <c r="C490" s="40"/>
      <c r="D490" s="40"/>
      <c r="S490" s="24"/>
      <c r="U490" s="9"/>
    </row>
    <row r="491" spans="3:21">
      <c r="C491" s="40"/>
      <c r="D491" s="40"/>
      <c r="S491" s="24"/>
      <c r="U491" s="9"/>
    </row>
    <row r="492" spans="3:21">
      <c r="C492" s="40"/>
      <c r="D492" s="40"/>
      <c r="S492" s="24"/>
      <c r="U492" s="9"/>
    </row>
    <row r="493" spans="3:21">
      <c r="C493" s="40"/>
      <c r="D493" s="40"/>
      <c r="S493" s="24"/>
      <c r="U493" s="9"/>
    </row>
    <row r="494" spans="3:21">
      <c r="C494" s="40"/>
      <c r="D494" s="40"/>
      <c r="S494" s="24"/>
      <c r="U494" s="9"/>
    </row>
    <row r="495" spans="3:21">
      <c r="C495" s="40"/>
      <c r="D495" s="40"/>
      <c r="S495" s="24"/>
      <c r="U495" s="9"/>
    </row>
    <row r="496" spans="3:21">
      <c r="C496" s="40"/>
      <c r="D496" s="40"/>
      <c r="S496" s="24"/>
      <c r="U496" s="9"/>
    </row>
    <row r="497" spans="3:21">
      <c r="C497" s="40"/>
      <c r="D497" s="40"/>
      <c r="S497" s="24"/>
      <c r="U497" s="9"/>
    </row>
    <row r="498" spans="3:21">
      <c r="C498" s="40"/>
      <c r="D498" s="40"/>
      <c r="S498" s="24"/>
      <c r="U498" s="9"/>
    </row>
    <row r="499" spans="3:21">
      <c r="C499" s="40"/>
      <c r="D499" s="40"/>
      <c r="S499" s="24"/>
      <c r="U499" s="9"/>
    </row>
    <row r="500" spans="3:21">
      <c r="C500" s="40"/>
      <c r="D500" s="40"/>
      <c r="S500" s="24"/>
      <c r="U500" s="9"/>
    </row>
    <row r="501" spans="3:21">
      <c r="C501" s="40"/>
      <c r="D501" s="40"/>
      <c r="S501" s="24"/>
      <c r="U501" s="9"/>
    </row>
    <row r="502" spans="3:21">
      <c r="C502" s="40"/>
      <c r="D502" s="40"/>
      <c r="S502" s="24"/>
      <c r="U502" s="9"/>
    </row>
    <row r="503" spans="3:21">
      <c r="C503" s="40"/>
      <c r="D503" s="40"/>
      <c r="S503" s="24"/>
      <c r="U503" s="9"/>
    </row>
    <row r="504" spans="3:21">
      <c r="C504" s="40"/>
      <c r="D504" s="40"/>
      <c r="S504" s="24"/>
      <c r="U504" s="9"/>
    </row>
    <row r="505" spans="3:21">
      <c r="C505" s="40"/>
      <c r="D505" s="40"/>
      <c r="S505" s="24"/>
    </row>
    <row r="506" spans="3:21">
      <c r="C506" s="40"/>
      <c r="D506" s="40"/>
      <c r="S506" s="24"/>
    </row>
    <row r="507" spans="3:21">
      <c r="C507" s="40"/>
      <c r="D507" s="40"/>
      <c r="S507" s="24"/>
    </row>
    <row r="508" spans="3:21">
      <c r="C508" s="40"/>
      <c r="D508" s="40"/>
      <c r="S508" s="24"/>
    </row>
    <row r="509" spans="3:21">
      <c r="C509" s="40"/>
      <c r="D509" s="40"/>
      <c r="S509" s="24"/>
    </row>
    <row r="510" spans="3:21">
      <c r="C510" s="40"/>
      <c r="D510" s="40"/>
      <c r="S510" s="24"/>
    </row>
    <row r="511" spans="3:21">
      <c r="C511" s="40"/>
      <c r="D511" s="40"/>
      <c r="S511" s="24"/>
    </row>
    <row r="512" spans="3:21">
      <c r="C512" s="40"/>
      <c r="D512" s="40"/>
      <c r="S512" s="24"/>
    </row>
    <row r="513" spans="3:19">
      <c r="C513" s="40"/>
      <c r="D513" s="40"/>
      <c r="S513" s="24"/>
    </row>
    <row r="514" spans="3:19">
      <c r="C514" s="40"/>
      <c r="D514" s="40"/>
      <c r="S514" s="24"/>
    </row>
    <row r="515" spans="3:19">
      <c r="C515" s="40"/>
      <c r="D515" s="40"/>
      <c r="S515" s="24"/>
    </row>
    <row r="516" spans="3:19">
      <c r="C516" s="40"/>
      <c r="D516" s="40"/>
      <c r="S516" s="24"/>
    </row>
    <row r="517" spans="3:19">
      <c r="C517" s="40"/>
      <c r="D517" s="40"/>
      <c r="S517" s="24"/>
    </row>
    <row r="518" spans="3:19">
      <c r="C518" s="40"/>
      <c r="D518" s="40"/>
      <c r="S518" s="24"/>
    </row>
    <row r="519" spans="3:19">
      <c r="C519" s="40"/>
      <c r="D519" s="40"/>
      <c r="S519" s="24"/>
    </row>
    <row r="520" spans="3:19">
      <c r="C520" s="40"/>
      <c r="D520" s="40"/>
      <c r="S520" s="24"/>
    </row>
    <row r="521" spans="3:19">
      <c r="C521" s="40"/>
      <c r="D521" s="40"/>
      <c r="S521" s="24"/>
    </row>
    <row r="522" spans="3:19">
      <c r="C522" s="40"/>
      <c r="D522" s="40"/>
      <c r="S522" s="24"/>
    </row>
    <row r="523" spans="3:19">
      <c r="C523" s="40"/>
      <c r="D523" s="40"/>
      <c r="S523" s="24"/>
    </row>
    <row r="524" spans="3:19">
      <c r="C524" s="40"/>
      <c r="D524" s="40"/>
      <c r="S524" s="24"/>
    </row>
    <row r="525" spans="3:19">
      <c r="C525" s="40"/>
      <c r="D525" s="40"/>
      <c r="S525" s="24"/>
    </row>
    <row r="526" spans="3:19">
      <c r="C526" s="40"/>
      <c r="D526" s="40"/>
      <c r="S526" s="24"/>
    </row>
    <row r="527" spans="3:19">
      <c r="C527" s="40"/>
      <c r="D527" s="40"/>
      <c r="S527" s="24"/>
    </row>
    <row r="528" spans="3:19">
      <c r="C528" s="40"/>
      <c r="D528" s="40"/>
      <c r="S528" s="24"/>
    </row>
    <row r="529" spans="3:19">
      <c r="C529" s="40"/>
      <c r="D529" s="40"/>
      <c r="S529" s="24"/>
    </row>
    <row r="530" spans="3:19">
      <c r="C530" s="40"/>
      <c r="D530" s="40"/>
      <c r="S530" s="24"/>
    </row>
    <row r="531" spans="3:19">
      <c r="C531" s="40"/>
      <c r="D531" s="40"/>
      <c r="S531" s="24"/>
    </row>
    <row r="532" spans="3:19">
      <c r="C532" s="40"/>
      <c r="D532" s="40"/>
      <c r="S532" s="24"/>
    </row>
    <row r="533" spans="3:19">
      <c r="C533" s="40"/>
      <c r="D533" s="40"/>
      <c r="S533" s="24"/>
    </row>
    <row r="534" spans="3:19">
      <c r="C534" s="40"/>
      <c r="D534" s="40"/>
      <c r="S534" s="24"/>
    </row>
    <row r="535" spans="3:19">
      <c r="C535" s="40"/>
      <c r="D535" s="40"/>
      <c r="S535" s="24"/>
    </row>
    <row r="536" spans="3:19">
      <c r="C536" s="40"/>
      <c r="D536" s="40"/>
      <c r="S536" s="24"/>
    </row>
    <row r="537" spans="3:19">
      <c r="C537" s="40"/>
      <c r="D537" s="40"/>
    </row>
    <row r="538" spans="3:19">
      <c r="C538" s="40"/>
      <c r="D538" s="40"/>
    </row>
    <row r="539" spans="3:19">
      <c r="C539" s="40"/>
      <c r="D539" s="40"/>
    </row>
    <row r="540" spans="3:19">
      <c r="C540" s="40"/>
      <c r="D540" s="40"/>
    </row>
    <row r="541" spans="3:19">
      <c r="C541" s="40"/>
      <c r="D541" s="40"/>
    </row>
    <row r="542" spans="3:19">
      <c r="C542" s="40"/>
      <c r="D542" s="40"/>
    </row>
    <row r="543" spans="3:19">
      <c r="C543" s="40"/>
      <c r="D543" s="40"/>
    </row>
    <row r="544" spans="3:19">
      <c r="C544" s="40"/>
      <c r="D544" s="40"/>
    </row>
    <row r="545" spans="3:4">
      <c r="C545" s="40"/>
      <c r="D545" s="40"/>
    </row>
    <row r="546" spans="3:4">
      <c r="C546" s="40"/>
      <c r="D546" s="40"/>
    </row>
    <row r="547" spans="3:4">
      <c r="C547" s="40"/>
      <c r="D547" s="40"/>
    </row>
    <row r="548" spans="3:4">
      <c r="C548" s="40"/>
      <c r="D548" s="40"/>
    </row>
    <row r="549" spans="3:4">
      <c r="C549" s="40"/>
      <c r="D549" s="40"/>
    </row>
    <row r="550" spans="3:4">
      <c r="C550" s="40"/>
      <c r="D550" s="40"/>
    </row>
    <row r="551" spans="3:4">
      <c r="C551" s="40"/>
      <c r="D551" s="40"/>
    </row>
    <row r="552" spans="3:4">
      <c r="C552" s="40"/>
      <c r="D552" s="40"/>
    </row>
    <row r="553" spans="3:4">
      <c r="C553" s="40"/>
      <c r="D553" s="40"/>
    </row>
    <row r="554" spans="3:4">
      <c r="C554" s="40"/>
      <c r="D554" s="40"/>
    </row>
    <row r="555" spans="3:4">
      <c r="C555" s="40"/>
      <c r="D555" s="40"/>
    </row>
    <row r="556" spans="3:4">
      <c r="C556" s="40"/>
      <c r="D556" s="40"/>
    </row>
    <row r="557" spans="3:4">
      <c r="C557" s="40"/>
      <c r="D557" s="40"/>
    </row>
    <row r="558" spans="3:4">
      <c r="C558" s="40"/>
      <c r="D558" s="40"/>
    </row>
    <row r="559" spans="3:4">
      <c r="C559" s="40"/>
      <c r="D559" s="40"/>
    </row>
    <row r="560" spans="3:4">
      <c r="C560" s="40"/>
      <c r="D560" s="40"/>
    </row>
    <row r="561" spans="3:4">
      <c r="C561" s="40"/>
      <c r="D561" s="40"/>
    </row>
    <row r="562" spans="3:4">
      <c r="C562" s="40"/>
      <c r="D562" s="40"/>
    </row>
    <row r="563" spans="3:4">
      <c r="C563" s="40"/>
      <c r="D563" s="40"/>
    </row>
    <row r="564" spans="3:4">
      <c r="C564" s="40"/>
      <c r="D564" s="40"/>
    </row>
    <row r="565" spans="3:4">
      <c r="C565" s="40"/>
      <c r="D565" s="40"/>
    </row>
    <row r="566" spans="3:4">
      <c r="C566" s="40"/>
      <c r="D566" s="40"/>
    </row>
    <row r="567" spans="3:4">
      <c r="C567" s="40"/>
      <c r="D567" s="40"/>
    </row>
    <row r="568" spans="3:4">
      <c r="C568" s="40"/>
      <c r="D568" s="40"/>
    </row>
    <row r="569" spans="3:4">
      <c r="C569" s="40"/>
      <c r="D569" s="40"/>
    </row>
    <row r="570" spans="3:4">
      <c r="C570" s="40"/>
      <c r="D570" s="40"/>
    </row>
    <row r="571" spans="3:4">
      <c r="C571" s="40"/>
      <c r="D571" s="40"/>
    </row>
    <row r="572" spans="3:4">
      <c r="C572" s="40"/>
      <c r="D572" s="40"/>
    </row>
    <row r="573" spans="3:4">
      <c r="C573" s="40"/>
      <c r="D573" s="40"/>
    </row>
    <row r="574" spans="3:4">
      <c r="C574" s="40"/>
      <c r="D574" s="40"/>
    </row>
    <row r="575" spans="3:4">
      <c r="C575" s="40"/>
      <c r="D575" s="40"/>
    </row>
    <row r="576" spans="3:4">
      <c r="C576" s="40"/>
      <c r="D576" s="40"/>
    </row>
    <row r="577" spans="3:4">
      <c r="C577" s="40"/>
      <c r="D577" s="40"/>
    </row>
    <row r="578" spans="3:4">
      <c r="C578" s="40"/>
      <c r="D578" s="40"/>
    </row>
    <row r="579" spans="3:4">
      <c r="C579" s="40"/>
      <c r="D579" s="40"/>
    </row>
    <row r="580" spans="3:4">
      <c r="C580" s="40"/>
      <c r="D580" s="40"/>
    </row>
    <row r="581" spans="3:4">
      <c r="C581" s="40"/>
      <c r="D581" s="40"/>
    </row>
    <row r="582" spans="3:4">
      <c r="C582" s="40"/>
      <c r="D582" s="40"/>
    </row>
    <row r="583" spans="3:4">
      <c r="C583" s="40"/>
      <c r="D583" s="40"/>
    </row>
    <row r="584" spans="3:4">
      <c r="C584" s="40"/>
      <c r="D584" s="40"/>
    </row>
    <row r="585" spans="3:4">
      <c r="C585" s="40"/>
      <c r="D585" s="40"/>
    </row>
    <row r="586" spans="3:4">
      <c r="C586" s="40"/>
      <c r="D586" s="40"/>
    </row>
    <row r="587" spans="3:4">
      <c r="C587" s="40"/>
      <c r="D587" s="40"/>
    </row>
    <row r="588" spans="3:4">
      <c r="C588" s="40"/>
      <c r="D588" s="40"/>
    </row>
    <row r="589" spans="3:4">
      <c r="C589" s="40"/>
      <c r="D589" s="40"/>
    </row>
    <row r="590" spans="3:4">
      <c r="C590" s="40"/>
      <c r="D590" s="40"/>
    </row>
    <row r="591" spans="3:4">
      <c r="C591" s="40"/>
      <c r="D591" s="40"/>
    </row>
    <row r="592" spans="3:4">
      <c r="C592" s="40"/>
      <c r="D592" s="40"/>
    </row>
    <row r="593" spans="3:4">
      <c r="C593" s="40"/>
      <c r="D593" s="40"/>
    </row>
    <row r="594" spans="3:4">
      <c r="C594" s="40"/>
      <c r="D594" s="40"/>
    </row>
    <row r="595" spans="3:4">
      <c r="C595" s="40"/>
      <c r="D595" s="40"/>
    </row>
    <row r="596" spans="3:4">
      <c r="C596" s="40"/>
      <c r="D596" s="40"/>
    </row>
    <row r="597" spans="3:4">
      <c r="C597" s="40"/>
      <c r="D597" s="40"/>
    </row>
    <row r="598" spans="3:4">
      <c r="C598" s="40"/>
      <c r="D598" s="40"/>
    </row>
    <row r="599" spans="3:4">
      <c r="C599" s="40"/>
      <c r="D599" s="40"/>
    </row>
    <row r="600" spans="3:4">
      <c r="C600" s="40"/>
      <c r="D600" s="40"/>
    </row>
    <row r="601" spans="3:4">
      <c r="C601" s="40"/>
      <c r="D601" s="40"/>
    </row>
    <row r="602" spans="3:4">
      <c r="C602" s="40"/>
      <c r="D602" s="40"/>
    </row>
    <row r="603" spans="3:4">
      <c r="C603" s="40"/>
      <c r="D603" s="40"/>
    </row>
    <row r="604" spans="3:4">
      <c r="C604" s="40"/>
      <c r="D604" s="40"/>
    </row>
    <row r="605" spans="3:4">
      <c r="C605" s="40"/>
      <c r="D605" s="40"/>
    </row>
    <row r="606" spans="3:4">
      <c r="C606" s="40"/>
      <c r="D606" s="40"/>
    </row>
    <row r="607" spans="3:4">
      <c r="C607" s="40"/>
      <c r="D607" s="40"/>
    </row>
    <row r="608" spans="3:4">
      <c r="C608" s="40"/>
      <c r="D608" s="40"/>
    </row>
    <row r="609" spans="3:4">
      <c r="C609" s="40"/>
      <c r="D609" s="40"/>
    </row>
    <row r="610" spans="3:4">
      <c r="C610" s="40"/>
      <c r="D610" s="40"/>
    </row>
    <row r="611" spans="3:4">
      <c r="C611" s="40"/>
      <c r="D611" s="40"/>
    </row>
    <row r="612" spans="3:4">
      <c r="C612" s="40"/>
      <c r="D612" s="40"/>
    </row>
    <row r="613" spans="3:4">
      <c r="C613" s="40"/>
      <c r="D613" s="40"/>
    </row>
    <row r="614" spans="3:4">
      <c r="C614" s="40"/>
      <c r="D614" s="40"/>
    </row>
    <row r="615" spans="3:4">
      <c r="C615" s="40"/>
      <c r="D615" s="40"/>
    </row>
    <row r="616" spans="3:4">
      <c r="C616" s="40"/>
      <c r="D616" s="40"/>
    </row>
    <row r="617" spans="3:4">
      <c r="C617" s="40"/>
      <c r="D617" s="40"/>
    </row>
    <row r="618" spans="3:4">
      <c r="C618" s="40"/>
      <c r="D618" s="40"/>
    </row>
    <row r="619" spans="3:4">
      <c r="C619" s="40"/>
      <c r="D619" s="40"/>
    </row>
    <row r="620" spans="3:4">
      <c r="C620" s="40"/>
      <c r="D620" s="40"/>
    </row>
    <row r="621" spans="3:4">
      <c r="C621" s="40"/>
      <c r="D621" s="40"/>
    </row>
    <row r="622" spans="3:4">
      <c r="C622" s="40"/>
      <c r="D622" s="40"/>
    </row>
    <row r="623" spans="3:4">
      <c r="C623" s="40"/>
      <c r="D623" s="40"/>
    </row>
    <row r="624" spans="3:4">
      <c r="C624" s="40"/>
      <c r="D624" s="40"/>
    </row>
    <row r="625" spans="3:4">
      <c r="C625" s="40"/>
      <c r="D625" s="40"/>
    </row>
    <row r="626" spans="3:4">
      <c r="C626" s="40"/>
      <c r="D626" s="40"/>
    </row>
    <row r="627" spans="3:4">
      <c r="C627" s="40"/>
      <c r="D627" s="40"/>
    </row>
    <row r="628" spans="3:4">
      <c r="C628" s="40"/>
      <c r="D628" s="40"/>
    </row>
    <row r="629" spans="3:4">
      <c r="C629" s="40"/>
      <c r="D629" s="40"/>
    </row>
    <row r="630" spans="3:4">
      <c r="C630" s="40"/>
      <c r="D630" s="40"/>
    </row>
    <row r="631" spans="3:4">
      <c r="C631" s="40"/>
      <c r="D631" s="40"/>
    </row>
    <row r="632" spans="3:4">
      <c r="C632" s="40"/>
      <c r="D632" s="40"/>
    </row>
    <row r="633" spans="3:4">
      <c r="C633" s="40"/>
      <c r="D633" s="40"/>
    </row>
    <row r="634" spans="3:4">
      <c r="C634" s="40"/>
      <c r="D634" s="40"/>
    </row>
    <row r="635" spans="3:4">
      <c r="C635" s="40"/>
      <c r="D635" s="40"/>
    </row>
    <row r="636" spans="3:4">
      <c r="C636" s="40"/>
      <c r="D636" s="40"/>
    </row>
    <row r="637" spans="3:4">
      <c r="C637" s="40"/>
      <c r="D637" s="40"/>
    </row>
    <row r="638" spans="3:4">
      <c r="C638" s="40"/>
      <c r="D638" s="40"/>
    </row>
    <row r="639" spans="3:4">
      <c r="C639" s="40"/>
      <c r="D639" s="40"/>
    </row>
    <row r="640" spans="3:4">
      <c r="C640" s="40"/>
      <c r="D640" s="40"/>
    </row>
    <row r="641" spans="3:4">
      <c r="C641" s="40"/>
      <c r="D641" s="40"/>
    </row>
    <row r="642" spans="3:4">
      <c r="C642" s="40"/>
      <c r="D642" s="40"/>
    </row>
    <row r="643" spans="3:4">
      <c r="C643" s="40"/>
      <c r="D643" s="40"/>
    </row>
    <row r="644" spans="3:4">
      <c r="C644" s="40"/>
      <c r="D644" s="40"/>
    </row>
    <row r="645" spans="3:4">
      <c r="C645" s="40"/>
      <c r="D645" s="40"/>
    </row>
    <row r="646" spans="3:4">
      <c r="C646" s="40"/>
      <c r="D646" s="40"/>
    </row>
    <row r="647" spans="3:4">
      <c r="C647" s="40"/>
      <c r="D647" s="40"/>
    </row>
    <row r="648" spans="3:4">
      <c r="C648" s="40"/>
      <c r="D648" s="40"/>
    </row>
    <row r="649" spans="3:4">
      <c r="C649" s="40"/>
      <c r="D649" s="40"/>
    </row>
    <row r="650" spans="3:4">
      <c r="C650" s="40"/>
      <c r="D650" s="40"/>
    </row>
    <row r="651" spans="3:4">
      <c r="C651" s="40"/>
      <c r="D651" s="40"/>
    </row>
    <row r="652" spans="3:4">
      <c r="C652" s="40"/>
      <c r="D652" s="40"/>
    </row>
    <row r="653" spans="3:4">
      <c r="C653" s="40"/>
      <c r="D653" s="40"/>
    </row>
    <row r="654" spans="3:4">
      <c r="C654" s="40"/>
      <c r="D654" s="40"/>
    </row>
    <row r="655" spans="3:4">
      <c r="C655" s="40"/>
      <c r="D655" s="40"/>
    </row>
    <row r="656" spans="3:4">
      <c r="C656" s="40"/>
      <c r="D656" s="40"/>
    </row>
    <row r="657" spans="3:4">
      <c r="C657" s="40"/>
      <c r="D657" s="40"/>
    </row>
    <row r="658" spans="3:4">
      <c r="C658" s="40"/>
      <c r="D658" s="40"/>
    </row>
    <row r="659" spans="3:4">
      <c r="C659" s="40"/>
      <c r="D659" s="40"/>
    </row>
    <row r="660" spans="3:4">
      <c r="C660" s="40"/>
      <c r="D660" s="40"/>
    </row>
    <row r="661" spans="3:4">
      <c r="C661" s="40"/>
      <c r="D661" s="40"/>
    </row>
    <row r="662" spans="3:4">
      <c r="C662" s="40"/>
      <c r="D662" s="40"/>
    </row>
    <row r="663" spans="3:4">
      <c r="C663" s="40"/>
      <c r="D663" s="40"/>
    </row>
    <row r="664" spans="3:4">
      <c r="C664" s="40"/>
      <c r="D664" s="40"/>
    </row>
    <row r="665" spans="3:4">
      <c r="C665" s="40"/>
      <c r="D665" s="40"/>
    </row>
    <row r="666" spans="3:4">
      <c r="C666" s="40"/>
      <c r="D666" s="40"/>
    </row>
    <row r="667" spans="3:4">
      <c r="C667" s="40"/>
      <c r="D667" s="40"/>
    </row>
    <row r="668" spans="3:4">
      <c r="C668" s="40"/>
      <c r="D668" s="40"/>
    </row>
    <row r="669" spans="3:4">
      <c r="C669" s="40"/>
      <c r="D669" s="40"/>
    </row>
    <row r="670" spans="3:4">
      <c r="C670" s="40"/>
      <c r="D670" s="40"/>
    </row>
    <row r="671" spans="3:4">
      <c r="C671" s="40"/>
      <c r="D671" s="40"/>
    </row>
    <row r="672" spans="3:4">
      <c r="C672" s="40"/>
      <c r="D672" s="40"/>
    </row>
    <row r="673" spans="3:4">
      <c r="C673" s="40"/>
      <c r="D673" s="40"/>
    </row>
    <row r="674" spans="3:4">
      <c r="C674" s="40"/>
      <c r="D674" s="40"/>
    </row>
    <row r="675" spans="3:4">
      <c r="C675" s="40"/>
      <c r="D675" s="40"/>
    </row>
    <row r="676" spans="3:4">
      <c r="C676" s="40"/>
      <c r="D676" s="40"/>
    </row>
    <row r="677" spans="3:4">
      <c r="C677" s="40"/>
      <c r="D677" s="40"/>
    </row>
    <row r="678" spans="3:4">
      <c r="C678" s="40"/>
      <c r="D678" s="40"/>
    </row>
    <row r="679" spans="3:4">
      <c r="C679" s="40"/>
      <c r="D679" s="40"/>
    </row>
    <row r="680" spans="3:4">
      <c r="C680" s="40"/>
      <c r="D680" s="40"/>
    </row>
    <row r="681" spans="3:4">
      <c r="C681" s="40"/>
      <c r="D681" s="40"/>
    </row>
    <row r="682" spans="3:4">
      <c r="C682" s="40"/>
      <c r="D682" s="40"/>
    </row>
    <row r="683" spans="3:4">
      <c r="C683" s="40"/>
      <c r="D683" s="40"/>
    </row>
    <row r="684" spans="3:4">
      <c r="C684" s="40"/>
      <c r="D684" s="40"/>
    </row>
    <row r="685" spans="3:4">
      <c r="C685" s="40"/>
      <c r="D685" s="40"/>
    </row>
    <row r="686" spans="3:4">
      <c r="C686" s="40"/>
      <c r="D686" s="40"/>
    </row>
    <row r="687" spans="3:4">
      <c r="C687" s="40"/>
      <c r="D687" s="40"/>
    </row>
    <row r="688" spans="3:4">
      <c r="C688" s="40"/>
      <c r="D688" s="40"/>
    </row>
    <row r="689" spans="3:4">
      <c r="C689" s="40"/>
      <c r="D689" s="40"/>
    </row>
    <row r="690" spans="3:4">
      <c r="C690" s="40"/>
      <c r="D690" s="40"/>
    </row>
    <row r="691" spans="3:4">
      <c r="C691" s="40"/>
      <c r="D691" s="40"/>
    </row>
    <row r="692" spans="3:4">
      <c r="C692" s="40"/>
      <c r="D692" s="40"/>
    </row>
    <row r="693" spans="3:4">
      <c r="C693" s="40"/>
      <c r="D693" s="40"/>
    </row>
    <row r="694" spans="3:4">
      <c r="C694" s="40"/>
      <c r="D694" s="40"/>
    </row>
    <row r="695" spans="3:4">
      <c r="C695" s="40"/>
      <c r="D695" s="40"/>
    </row>
    <row r="696" spans="3:4">
      <c r="C696" s="40"/>
      <c r="D696" s="40"/>
    </row>
    <row r="697" spans="3:4">
      <c r="C697" s="40"/>
      <c r="D697" s="40"/>
    </row>
    <row r="698" spans="3:4">
      <c r="C698" s="40"/>
      <c r="D698" s="40"/>
    </row>
    <row r="699" spans="3:4">
      <c r="C699" s="40"/>
      <c r="D699" s="40"/>
    </row>
    <row r="700" spans="3:4">
      <c r="C700" s="40"/>
      <c r="D700" s="40"/>
    </row>
    <row r="701" spans="3:4">
      <c r="C701" s="40"/>
      <c r="D701" s="40"/>
    </row>
    <row r="702" spans="3:4">
      <c r="C702" s="40"/>
      <c r="D702" s="40"/>
    </row>
    <row r="703" spans="3:4">
      <c r="C703" s="40"/>
      <c r="D703" s="40"/>
    </row>
    <row r="704" spans="3:4">
      <c r="C704" s="40"/>
      <c r="D704" s="40"/>
    </row>
    <row r="705" spans="3:4">
      <c r="C705" s="40"/>
      <c r="D705" s="40"/>
    </row>
    <row r="706" spans="3:4">
      <c r="C706" s="40"/>
      <c r="D706" s="40"/>
    </row>
    <row r="707" spans="3:4">
      <c r="C707" s="40"/>
      <c r="D707" s="40"/>
    </row>
    <row r="708" spans="3:4">
      <c r="C708" s="40"/>
      <c r="D708" s="40"/>
    </row>
    <row r="709" spans="3:4">
      <c r="C709" s="40"/>
      <c r="D709" s="40"/>
    </row>
    <row r="710" spans="3:4">
      <c r="C710" s="40"/>
      <c r="D710" s="40"/>
    </row>
    <row r="711" spans="3:4">
      <c r="C711" s="40"/>
      <c r="D711" s="40"/>
    </row>
    <row r="712" spans="3:4">
      <c r="C712" s="40"/>
      <c r="D712" s="40"/>
    </row>
    <row r="713" spans="3:4">
      <c r="C713" s="40"/>
      <c r="D713" s="40"/>
    </row>
    <row r="714" spans="3:4">
      <c r="C714" s="40"/>
      <c r="D714" s="40"/>
    </row>
    <row r="715" spans="3:4">
      <c r="C715" s="40"/>
      <c r="D715" s="40"/>
    </row>
    <row r="716" spans="3:4">
      <c r="C716" s="40"/>
      <c r="D716" s="40"/>
    </row>
    <row r="717" spans="3:4">
      <c r="C717" s="40"/>
      <c r="D717" s="40"/>
    </row>
    <row r="718" spans="3:4">
      <c r="C718" s="40"/>
      <c r="D718" s="40"/>
    </row>
    <row r="719" spans="3:4">
      <c r="C719" s="40"/>
      <c r="D719" s="40"/>
    </row>
    <row r="720" spans="3:4">
      <c r="C720" s="40"/>
      <c r="D720" s="40"/>
    </row>
    <row r="721" spans="3:4">
      <c r="C721" s="40"/>
      <c r="D721" s="40"/>
    </row>
    <row r="722" spans="3:4">
      <c r="C722" s="40"/>
      <c r="D722" s="40"/>
    </row>
    <row r="723" spans="3:4">
      <c r="C723" s="40"/>
      <c r="D723" s="40"/>
    </row>
    <row r="724" spans="3:4">
      <c r="C724" s="40"/>
      <c r="D724" s="40"/>
    </row>
    <row r="725" spans="3:4">
      <c r="C725" s="40"/>
      <c r="D725" s="40"/>
    </row>
    <row r="726" spans="3:4">
      <c r="C726" s="40"/>
      <c r="D726" s="40"/>
    </row>
    <row r="727" spans="3:4">
      <c r="C727" s="40"/>
      <c r="D727" s="40"/>
    </row>
    <row r="728" spans="3:4">
      <c r="C728" s="40"/>
      <c r="D728" s="40"/>
    </row>
    <row r="729" spans="3:4">
      <c r="C729" s="40"/>
      <c r="D729" s="40"/>
    </row>
    <row r="730" spans="3:4">
      <c r="C730" s="40"/>
      <c r="D730" s="40"/>
    </row>
    <row r="731" spans="3:4">
      <c r="C731" s="40"/>
      <c r="D731" s="40"/>
    </row>
    <row r="732" spans="3:4">
      <c r="C732" s="40"/>
      <c r="D732" s="40"/>
    </row>
    <row r="733" spans="3:4">
      <c r="C733" s="40"/>
      <c r="D733" s="40"/>
    </row>
    <row r="734" spans="3:4">
      <c r="C734" s="40"/>
      <c r="D734" s="40"/>
    </row>
    <row r="735" spans="3:4">
      <c r="C735" s="40"/>
      <c r="D735" s="40"/>
    </row>
    <row r="736" spans="3:4">
      <c r="C736" s="40"/>
      <c r="D736" s="40"/>
    </row>
    <row r="737" spans="3:4">
      <c r="C737" s="40"/>
      <c r="D737" s="40"/>
    </row>
    <row r="738" spans="3:4">
      <c r="C738" s="40"/>
      <c r="D738" s="40"/>
    </row>
    <row r="739" spans="3:4">
      <c r="C739" s="40"/>
      <c r="D739" s="40"/>
    </row>
    <row r="740" spans="3:4">
      <c r="C740" s="40"/>
      <c r="D740" s="40"/>
    </row>
    <row r="741" spans="3:4">
      <c r="C741" s="40"/>
      <c r="D741" s="40"/>
    </row>
    <row r="742" spans="3:4">
      <c r="C742" s="40"/>
      <c r="D742" s="40"/>
    </row>
    <row r="743" spans="3:4">
      <c r="C743" s="40"/>
      <c r="D743" s="40"/>
    </row>
    <row r="744" spans="3:4">
      <c r="C744" s="40"/>
      <c r="D744" s="40"/>
    </row>
    <row r="745" spans="3:4">
      <c r="C745" s="40"/>
      <c r="D745" s="40"/>
    </row>
    <row r="746" spans="3:4">
      <c r="C746" s="40"/>
      <c r="D746" s="40"/>
    </row>
    <row r="747" spans="3:4">
      <c r="C747" s="40"/>
      <c r="D747" s="40"/>
    </row>
    <row r="748" spans="3:4">
      <c r="C748" s="40"/>
      <c r="D748" s="40"/>
    </row>
    <row r="749" spans="3:4">
      <c r="C749" s="40"/>
      <c r="D749" s="40"/>
    </row>
    <row r="750" spans="3:4">
      <c r="C750" s="40"/>
      <c r="D750" s="40"/>
    </row>
    <row r="751" spans="3:4">
      <c r="C751" s="40"/>
      <c r="D751" s="40"/>
    </row>
    <row r="752" spans="3:4">
      <c r="C752" s="40"/>
      <c r="D752" s="40"/>
    </row>
    <row r="753" spans="3:4">
      <c r="C753" s="40"/>
      <c r="D753" s="40"/>
    </row>
    <row r="754" spans="3:4">
      <c r="C754" s="40"/>
      <c r="D754" s="40"/>
    </row>
    <row r="755" spans="3:4">
      <c r="C755" s="40"/>
      <c r="D755" s="40"/>
    </row>
    <row r="756" spans="3:4">
      <c r="C756" s="40"/>
      <c r="D756" s="40"/>
    </row>
    <row r="757" spans="3:4">
      <c r="C757" s="40"/>
      <c r="D757" s="40"/>
    </row>
    <row r="758" spans="3:4">
      <c r="C758" s="40"/>
      <c r="D758" s="40"/>
    </row>
    <row r="759" spans="3:4">
      <c r="C759" s="40"/>
      <c r="D759" s="40"/>
    </row>
    <row r="760" spans="3:4">
      <c r="C760" s="40"/>
      <c r="D760" s="40"/>
    </row>
    <row r="761" spans="3:4">
      <c r="C761" s="40"/>
      <c r="D761" s="40"/>
    </row>
    <row r="762" spans="3:4">
      <c r="C762" s="40"/>
      <c r="D762" s="40"/>
    </row>
    <row r="763" spans="3:4">
      <c r="C763" s="40"/>
      <c r="D763" s="40"/>
    </row>
    <row r="764" spans="3:4">
      <c r="C764" s="40"/>
      <c r="D764" s="40"/>
    </row>
    <row r="765" spans="3:4">
      <c r="C765" s="40"/>
      <c r="D765" s="40"/>
    </row>
    <row r="766" spans="3:4">
      <c r="C766" s="40"/>
      <c r="D766" s="40"/>
    </row>
    <row r="767" spans="3:4">
      <c r="C767" s="40"/>
      <c r="D767" s="40"/>
    </row>
    <row r="768" spans="3:4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AD817-8C1A-4891-9707-11AF247B205B}">
  <dimension ref="A1"/>
  <sheetViews>
    <sheetView topLeftCell="A4"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5"/>
  </sheetPr>
  <dimension ref="A1:Y2556"/>
  <sheetViews>
    <sheetView topLeftCell="B1" workbookViewId="0"/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8" width="11" style="2" customWidth="1"/>
    <col min="9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1" width="9.140625" style="2"/>
    <col min="22" max="22" width="10.7109375" style="2" customWidth="1"/>
    <col min="23" max="23" width="13" style="2" bestFit="1" customWidth="1"/>
    <col min="24" max="16384" width="9.140625" style="2"/>
  </cols>
  <sheetData>
    <row r="1" spans="1:25" ht="21" thickBot="1">
      <c r="A1" s="1" t="s">
        <v>100</v>
      </c>
      <c r="C1" s="21"/>
      <c r="D1" s="168" t="s">
        <v>248</v>
      </c>
      <c r="E1" s="169"/>
      <c r="F1" s="169"/>
      <c r="G1" s="169"/>
      <c r="H1" s="170"/>
      <c r="U1" s="8"/>
      <c r="V1" s="25"/>
      <c r="X1" s="12" t="s">
        <v>19</v>
      </c>
      <c r="Y1" s="12" t="s">
        <v>163</v>
      </c>
    </row>
    <row r="2" spans="1:25">
      <c r="A2" s="16" t="s">
        <v>42</v>
      </c>
      <c r="B2" s="2" t="s">
        <v>9</v>
      </c>
      <c r="U2" s="9"/>
      <c r="X2" s="9">
        <v>-24000</v>
      </c>
      <c r="Y2" s="100">
        <f t="shared" ref="Y2:Y30" si="0">D$11+D$12*X2+D$13*X2^2</f>
        <v>3.415711359999999E-2</v>
      </c>
    </row>
    <row r="3" spans="1:25" ht="13.5" thickBot="1">
      <c r="A3" s="16"/>
      <c r="C3" s="8"/>
      <c r="D3" s="8"/>
      <c r="X3" s="2">
        <v>-22000</v>
      </c>
      <c r="Y3" s="100">
        <f t="shared" si="0"/>
        <v>2.5210352399999997E-2</v>
      </c>
    </row>
    <row r="4" spans="1:25" ht="13.5" thickBot="1">
      <c r="A4" s="17" t="s">
        <v>43</v>
      </c>
      <c r="B4" s="6"/>
      <c r="C4" s="173">
        <v>44081.557999999997</v>
      </c>
      <c r="D4" s="174">
        <v>0.38085200000000002</v>
      </c>
      <c r="E4" s="7"/>
      <c r="U4" s="9"/>
      <c r="X4" s="9">
        <v>-20000</v>
      </c>
      <c r="Y4" s="100">
        <f t="shared" si="0"/>
        <v>1.7142440000000002E-2</v>
      </c>
    </row>
    <row r="5" spans="1:25">
      <c r="A5" s="84" t="s">
        <v>154</v>
      </c>
      <c r="B5" s="16"/>
      <c r="C5" s="85">
        <v>8</v>
      </c>
      <c r="D5" s="16" t="s">
        <v>155</v>
      </c>
      <c r="E5" s="16"/>
      <c r="X5" s="2">
        <v>-18000</v>
      </c>
      <c r="Y5" s="100">
        <f t="shared" si="0"/>
        <v>9.9533764000000018E-3</v>
      </c>
    </row>
    <row r="6" spans="1:25">
      <c r="A6" s="17" t="s">
        <v>44</v>
      </c>
      <c r="U6" s="9"/>
      <c r="X6" s="9">
        <v>-16000</v>
      </c>
      <c r="Y6" s="100">
        <f t="shared" si="0"/>
        <v>3.6431615999999965E-3</v>
      </c>
    </row>
    <row r="7" spans="1:25">
      <c r="A7" s="16" t="s">
        <v>7</v>
      </c>
      <c r="C7" s="175">
        <v>45075.646000000001</v>
      </c>
      <c r="D7" s="179" t="s">
        <v>247</v>
      </c>
      <c r="G7" s="2">
        <v>45075.630799999999</v>
      </c>
      <c r="H7" s="2">
        <f>G7-C7</f>
        <v>-1.5200000001641456E-2</v>
      </c>
      <c r="X7" s="2">
        <v>-14000</v>
      </c>
      <c r="Y7" s="100">
        <f t="shared" si="0"/>
        <v>-1.7882044000000034E-3</v>
      </c>
    </row>
    <row r="8" spans="1:25">
      <c r="A8" s="16" t="s">
        <v>26</v>
      </c>
      <c r="C8" s="175">
        <v>0.38043477999999997</v>
      </c>
      <c r="D8" s="179" t="s">
        <v>247</v>
      </c>
      <c r="G8" s="2">
        <v>0.38043536</v>
      </c>
      <c r="H8" s="2">
        <f>G8-C8</f>
        <v>5.8000000002778052E-7</v>
      </c>
      <c r="U8" s="9"/>
      <c r="X8" s="9">
        <v>-12000</v>
      </c>
      <c r="Y8" s="100">
        <f t="shared" si="0"/>
        <v>-6.3407216000000016E-3</v>
      </c>
    </row>
    <row r="9" spans="1:25">
      <c r="A9" s="36" t="s">
        <v>156</v>
      </c>
      <c r="B9" s="36">
        <v>236</v>
      </c>
      <c r="C9" s="16"/>
      <c r="D9" s="86"/>
      <c r="E9" s="87"/>
      <c r="F9" s="36" t="str">
        <f>"F"&amp;B9</f>
        <v>F236</v>
      </c>
      <c r="G9" s="99" t="str">
        <f>"G"&amp;B9</f>
        <v>G236</v>
      </c>
      <c r="X9" s="2">
        <v>-10000</v>
      </c>
      <c r="Y9" s="100">
        <f t="shared" si="0"/>
        <v>-1.0014389999999998E-2</v>
      </c>
    </row>
    <row r="10" spans="1:25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X10" s="9">
        <v>-8000</v>
      </c>
      <c r="Y10" s="100">
        <f t="shared" si="0"/>
        <v>-1.28092096E-2</v>
      </c>
    </row>
    <row r="11" spans="1:25">
      <c r="A11" s="16" t="s">
        <v>45</v>
      </c>
      <c r="C11" s="97">
        <f ca="1">INTERCEPT(INDIRECT(G9):INDIRECT(G10),(INDIRECT(F9):INDIRECT(F10)))</f>
        <v>-9.7769906507148521E-2</v>
      </c>
      <c r="D11" s="151">
        <f>+E11*F11</f>
        <v>-1.52E-2</v>
      </c>
      <c r="E11" s="117">
        <v>-1.52</v>
      </c>
      <c r="F11" s="92">
        <v>0.01</v>
      </c>
      <c r="X11" s="2">
        <v>-6000</v>
      </c>
      <c r="Y11" s="100">
        <f t="shared" si="0"/>
        <v>-1.4725180399999999E-2</v>
      </c>
    </row>
    <row r="12" spans="1:25">
      <c r="A12" s="16" t="s">
        <v>46</v>
      </c>
      <c r="C12" s="97">
        <f ca="1">SLOPE(INDIRECT(G9):INDIRECT(G10),(INDIRECT(F9):INDIRECT(F10)))</f>
        <v>7.0625900443855362E-6</v>
      </c>
      <c r="D12" s="151">
        <f>+E12*F12</f>
        <v>5.7999999999999995E-7</v>
      </c>
      <c r="E12" s="121">
        <v>0.57999999999999996</v>
      </c>
      <c r="F12" s="92">
        <v>9.9999999999999995E-7</v>
      </c>
      <c r="U12" s="9"/>
      <c r="X12" s="9">
        <v>-4000</v>
      </c>
      <c r="Y12" s="100">
        <f t="shared" si="0"/>
        <v>-1.5762302400000001E-2</v>
      </c>
    </row>
    <row r="13" spans="1:25" ht="13.5" thickBot="1">
      <c r="A13" s="16" t="s">
        <v>47</v>
      </c>
      <c r="D13" s="152">
        <f>+E13*F13</f>
        <v>1.0985609999999999E-10</v>
      </c>
      <c r="E13" s="126">
        <v>1.0985609999999999</v>
      </c>
      <c r="F13" s="92">
        <v>1E-10</v>
      </c>
      <c r="X13" s="2">
        <v>-2000</v>
      </c>
      <c r="Y13" s="100">
        <f t="shared" si="0"/>
        <v>-1.59205756E-2</v>
      </c>
    </row>
    <row r="14" spans="1:25">
      <c r="A14" s="16" t="s">
        <v>34</v>
      </c>
      <c r="D14" s="6"/>
      <c r="E14" s="66">
        <f>SUM(T21:T250)</f>
        <v>2.816851815394233E-3</v>
      </c>
      <c r="F14" s="7"/>
      <c r="U14" s="9"/>
      <c r="X14" s="9">
        <v>0</v>
      </c>
      <c r="Y14" s="100">
        <f t="shared" si="0"/>
        <v>-1.52E-2</v>
      </c>
    </row>
    <row r="15" spans="1:25">
      <c r="A15" s="18" t="s">
        <v>48</v>
      </c>
      <c r="C15" s="34">
        <f ca="1">($C7+C11)+($C8+C12)*INT(MAX($F21:$F3525))</f>
        <v>56226.679078250287</v>
      </c>
      <c r="D15" s="34">
        <f>($C7+D11)+($C8+D12)*INT(MAX($F21:$F3525))</f>
        <v>56226.571636959998</v>
      </c>
      <c r="E15" s="36" t="s">
        <v>158</v>
      </c>
      <c r="F15" s="85">
        <v>1</v>
      </c>
      <c r="X15" s="2">
        <v>2000</v>
      </c>
      <c r="Y15" s="100">
        <f t="shared" si="0"/>
        <v>-1.3600575600000001E-2</v>
      </c>
    </row>
    <row r="16" spans="1:25">
      <c r="A16" s="17" t="s">
        <v>24</v>
      </c>
      <c r="C16" s="35">
        <f ca="1">+$C8+C12</f>
        <v>0.38044184259004438</v>
      </c>
      <c r="D16" s="35">
        <f>+$C8+D12</f>
        <v>0.38043535999999994</v>
      </c>
      <c r="E16" s="36" t="s">
        <v>159</v>
      </c>
      <c r="F16" s="96">
        <f ca="1">NOW()+15018.5+$C$5/24</f>
        <v>60677.533441898151</v>
      </c>
      <c r="U16" s="9"/>
      <c r="X16" s="9">
        <v>4000</v>
      </c>
      <c r="Y16" s="100">
        <f t="shared" si="0"/>
        <v>-1.1122302399999999E-2</v>
      </c>
    </row>
    <row r="17" spans="1:25" ht="13.5" thickBot="1">
      <c r="A17" s="36" t="s">
        <v>101</v>
      </c>
      <c r="B17" s="16"/>
      <c r="C17" s="16">
        <f>COUNT(C21:C2183)</f>
        <v>278</v>
      </c>
      <c r="E17" s="36" t="s">
        <v>160</v>
      </c>
      <c r="F17" s="96">
        <f ca="1">ROUND(2*(F16-$C$7)/$C$8,0)/2+F15</f>
        <v>41011.5</v>
      </c>
      <c r="X17" s="2">
        <v>6000</v>
      </c>
      <c r="Y17" s="100">
        <f t="shared" si="0"/>
        <v>-7.7651804000000019E-3</v>
      </c>
    </row>
    <row r="18" spans="1:25" ht="13.5" thickBot="1">
      <c r="A18" s="17" t="s">
        <v>22</v>
      </c>
      <c r="B18" s="6"/>
      <c r="C18" s="10">
        <f>+D15</f>
        <v>56226.571636959998</v>
      </c>
      <c r="D18" s="11">
        <f>+D16</f>
        <v>0.38043535999999994</v>
      </c>
      <c r="E18" s="36" t="s">
        <v>161</v>
      </c>
      <c r="F18" s="97">
        <f ca="1">ROUND(2*(F16-$C$15)/$C$16,0)/2+F15</f>
        <v>11700</v>
      </c>
      <c r="R18" s="2">
        <f>SUM(R21:R104)</f>
        <v>9.4118191741009195E-3</v>
      </c>
      <c r="U18" s="9"/>
      <c r="X18" s="9">
        <v>8000</v>
      </c>
      <c r="Y18" s="100">
        <f t="shared" si="0"/>
        <v>-3.5292096000000004E-3</v>
      </c>
    </row>
    <row r="19" spans="1:25">
      <c r="E19" s="36" t="s">
        <v>162</v>
      </c>
      <c r="F19" s="98">
        <f ca="1">+$C$15+$C$16*F18-15018.5-$C$5/24</f>
        <v>45659.015303220469</v>
      </c>
      <c r="H19" s="2" t="s">
        <v>38</v>
      </c>
      <c r="I19" s="2" t="s">
        <v>39</v>
      </c>
      <c r="J19" s="2" t="s">
        <v>40</v>
      </c>
      <c r="S19" s="25">
        <v>0.5</v>
      </c>
      <c r="X19" s="2">
        <v>10000</v>
      </c>
      <c r="Y19" s="100">
        <f t="shared" si="0"/>
        <v>1.5856099999999995E-3</v>
      </c>
    </row>
    <row r="20" spans="1:25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249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19" t="s">
        <v>41</v>
      </c>
      <c r="X20" s="9">
        <v>12000</v>
      </c>
      <c r="Y20" s="100">
        <f t="shared" si="0"/>
        <v>7.5792783999999967E-3</v>
      </c>
    </row>
    <row r="21" spans="1:25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">(C21-C$7)/C$8</f>
        <v>-22650.949526749377</v>
      </c>
      <c r="F21" s="80">
        <f t="shared" ref="F21:F84" si="2">ROUND(2*E21,0)/2</f>
        <v>-22651</v>
      </c>
      <c r="G21" s="9">
        <f t="shared" ref="G21:G27" si="3">C21-(C$7+C$8*F21)</f>
        <v>1.9201779992727097E-2</v>
      </c>
      <c r="H21" s="9">
        <f t="shared" ref="H21:H27" si="4">G21</f>
        <v>1.9201779992727097E-2</v>
      </c>
      <c r="I21" s="9"/>
      <c r="J21" s="9"/>
      <c r="K21" s="9"/>
      <c r="M21" s="9"/>
      <c r="O21" s="100">
        <f t="shared" ref="O21:O84" si="5">D$11+D$12*F21+D$13*F21^2</f>
        <v>2.8026047653436095E-2</v>
      </c>
      <c r="P21" s="14">
        <f t="shared" ref="P21:P84" si="6">C21-15018.5</f>
        <v>21439.936999999998</v>
      </c>
      <c r="Q21" s="9"/>
      <c r="R21" s="9">
        <f t="shared" ref="R21:R27" si="7">(O21-G21)^2</f>
        <v>7.7867699747834659E-5</v>
      </c>
      <c r="S21" s="178">
        <f>S$19</f>
        <v>0.5</v>
      </c>
      <c r="T21" s="9">
        <f t="shared" ref="T21:T84" si="8">S21*R21</f>
        <v>3.893384987391733E-5</v>
      </c>
      <c r="U21" s="9"/>
      <c r="V21" s="137">
        <f t="shared" ref="V21:V84" si="9">+C21-15018.5</f>
        <v>21439.936999999998</v>
      </c>
      <c r="X21" s="2">
        <v>14000</v>
      </c>
      <c r="Y21" s="100">
        <f t="shared" si="0"/>
        <v>1.4451795599999996E-2</v>
      </c>
    </row>
    <row r="22" spans="1:25">
      <c r="A22" s="52" t="s">
        <v>133</v>
      </c>
      <c r="B22" s="52" t="s">
        <v>92</v>
      </c>
      <c r="C22" s="65">
        <v>37904.46</v>
      </c>
      <c r="D22" s="76" t="s">
        <v>126</v>
      </c>
      <c r="E22" s="80">
        <f t="shared" si="1"/>
        <v>-18849.974757828404</v>
      </c>
      <c r="F22" s="28">
        <f t="shared" si="2"/>
        <v>-18850</v>
      </c>
      <c r="G22" s="9">
        <f t="shared" si="3"/>
        <v>9.6029999986058101E-3</v>
      </c>
      <c r="H22" s="2">
        <f t="shared" si="4"/>
        <v>9.6029999986058101E-3</v>
      </c>
      <c r="O22" s="100">
        <f t="shared" si="5"/>
        <v>1.2901344092250001E-2</v>
      </c>
      <c r="P22" s="15">
        <f t="shared" si="6"/>
        <v>22885.96</v>
      </c>
      <c r="R22" s="9">
        <f t="shared" si="7"/>
        <v>1.0879073760077522E-5</v>
      </c>
      <c r="S22" s="178">
        <f t="shared" ref="S22:S27" si="10">S$19</f>
        <v>0.5</v>
      </c>
      <c r="T22" s="9">
        <f t="shared" si="8"/>
        <v>5.4395368800387612E-6</v>
      </c>
      <c r="U22" s="9"/>
      <c r="V22" s="137">
        <f t="shared" si="9"/>
        <v>22885.96</v>
      </c>
      <c r="X22" s="9">
        <v>16000</v>
      </c>
      <c r="Y22" s="100">
        <f t="shared" si="0"/>
        <v>2.22031616E-2</v>
      </c>
    </row>
    <row r="23" spans="1:25">
      <c r="A23" s="52" t="s">
        <v>133</v>
      </c>
      <c r="B23" s="52" t="s">
        <v>92</v>
      </c>
      <c r="C23" s="65">
        <v>38255.591999999997</v>
      </c>
      <c r="D23" s="76" t="s">
        <v>126</v>
      </c>
      <c r="E23" s="80">
        <f t="shared" si="1"/>
        <v>-17926.99920864229</v>
      </c>
      <c r="F23" s="28">
        <f t="shared" si="2"/>
        <v>-17927</v>
      </c>
      <c r="G23" s="9">
        <f t="shared" si="3"/>
        <v>3.0105999758234248E-4</v>
      </c>
      <c r="H23" s="2">
        <f t="shared" si="4"/>
        <v>3.0105999758234248E-4</v>
      </c>
      <c r="O23" s="100">
        <f t="shared" si="5"/>
        <v>9.7075999923568954E-3</v>
      </c>
      <c r="P23" s="15">
        <f t="shared" si="6"/>
        <v>23237.091999999997</v>
      </c>
      <c r="R23" s="9">
        <f t="shared" si="7"/>
        <v>8.8482994673293246E-5</v>
      </c>
      <c r="S23" s="178">
        <f t="shared" si="10"/>
        <v>0.5</v>
      </c>
      <c r="T23" s="9">
        <f t="shared" si="8"/>
        <v>4.4241497336646623E-5</v>
      </c>
      <c r="U23" s="9"/>
      <c r="V23" s="137">
        <f t="shared" si="9"/>
        <v>23237.091999999997</v>
      </c>
      <c r="X23" s="2">
        <v>18000</v>
      </c>
      <c r="Y23" s="100">
        <f t="shared" si="0"/>
        <v>3.0833376400000001E-2</v>
      </c>
    </row>
    <row r="24" spans="1:25">
      <c r="A24" s="52" t="s">
        <v>133</v>
      </c>
      <c r="B24" s="52" t="s">
        <v>92</v>
      </c>
      <c r="C24" s="65">
        <v>39035.478000000003</v>
      </c>
      <c r="D24" s="76" t="s">
        <v>126</v>
      </c>
      <c r="E24" s="80">
        <f t="shared" si="1"/>
        <v>-15877.013137442371</v>
      </c>
      <c r="F24" s="28">
        <f t="shared" si="2"/>
        <v>-15877</v>
      </c>
      <c r="G24" s="9">
        <f t="shared" si="3"/>
        <v>-4.9979399991570972E-3</v>
      </c>
      <c r="H24" s="2">
        <f t="shared" si="4"/>
        <v>-4.9979399991570972E-3</v>
      </c>
      <c r="O24" s="100">
        <f t="shared" si="5"/>
        <v>3.2837700033368986E-3</v>
      </c>
      <c r="P24" s="15">
        <f t="shared" si="6"/>
        <v>24016.978000000003</v>
      </c>
      <c r="R24" s="9">
        <f t="shared" si="7"/>
        <v>6.8586720565409095E-5</v>
      </c>
      <c r="S24" s="178">
        <f t="shared" si="10"/>
        <v>0.5</v>
      </c>
      <c r="T24" s="9">
        <f t="shared" si="8"/>
        <v>3.4293360282704547E-5</v>
      </c>
      <c r="U24" s="9"/>
      <c r="V24" s="137">
        <f t="shared" si="9"/>
        <v>24016.978000000003</v>
      </c>
      <c r="X24" s="9">
        <v>20000</v>
      </c>
      <c r="Y24" s="100">
        <f t="shared" si="0"/>
        <v>4.034244E-2</v>
      </c>
    </row>
    <row r="25" spans="1:25">
      <c r="A25" s="52" t="s">
        <v>133</v>
      </c>
      <c r="B25" s="52" t="s">
        <v>92</v>
      </c>
      <c r="C25" s="65">
        <v>40419.493999999999</v>
      </c>
      <c r="D25" s="76" t="s">
        <v>126</v>
      </c>
      <c r="E25" s="80">
        <f t="shared" si="1"/>
        <v>-12239.028198210484</v>
      </c>
      <c r="F25" s="28">
        <f t="shared" si="2"/>
        <v>-12239</v>
      </c>
      <c r="G25" s="9">
        <f t="shared" si="3"/>
        <v>-1.0727580003731418E-2</v>
      </c>
      <c r="H25" s="2">
        <f t="shared" si="4"/>
        <v>-1.0727580003731418E-2</v>
      </c>
      <c r="O25" s="100">
        <f t="shared" si="5"/>
        <v>-5.842931920111899E-3</v>
      </c>
      <c r="P25" s="15">
        <f t="shared" si="6"/>
        <v>25400.993999999999</v>
      </c>
      <c r="R25" s="9">
        <f t="shared" si="7"/>
        <v>2.3859786900807843E-5</v>
      </c>
      <c r="S25" s="178">
        <f t="shared" si="10"/>
        <v>0.5</v>
      </c>
      <c r="T25" s="9">
        <f t="shared" si="8"/>
        <v>1.1929893450403922E-5</v>
      </c>
      <c r="U25" s="9"/>
      <c r="V25" s="137">
        <f t="shared" si="9"/>
        <v>25400.993999999999</v>
      </c>
      <c r="X25" s="2">
        <v>22000</v>
      </c>
      <c r="Y25" s="100">
        <f t="shared" si="0"/>
        <v>5.0730352399999998E-2</v>
      </c>
    </row>
    <row r="26" spans="1:25">
      <c r="A26" s="52" t="s">
        <v>133</v>
      </c>
      <c r="B26" s="52" t="s">
        <v>92</v>
      </c>
      <c r="C26" s="65">
        <v>40828.457999999999</v>
      </c>
      <c r="D26" s="76" t="s">
        <v>126</v>
      </c>
      <c r="E26" s="80">
        <f t="shared" si="1"/>
        <v>-11164.037105124831</v>
      </c>
      <c r="F26" s="28">
        <f t="shared" si="2"/>
        <v>-11164</v>
      </c>
      <c r="G26" s="9">
        <f t="shared" si="3"/>
        <v>-1.4116080004896503E-2</v>
      </c>
      <c r="H26" s="2">
        <f t="shared" si="4"/>
        <v>-1.4116080004896503E-2</v>
      </c>
      <c r="O26" s="100">
        <f t="shared" si="5"/>
        <v>-7.9832164015343991E-3</v>
      </c>
      <c r="P26" s="15">
        <f t="shared" si="6"/>
        <v>25809.957999999999</v>
      </c>
      <c r="R26" s="9">
        <f t="shared" si="7"/>
        <v>3.761201597744361E-5</v>
      </c>
      <c r="S26" s="178">
        <f t="shared" si="10"/>
        <v>0.5</v>
      </c>
      <c r="T26" s="9">
        <f t="shared" si="8"/>
        <v>1.8806007988721805E-5</v>
      </c>
      <c r="U26" s="9"/>
      <c r="V26" s="137">
        <f t="shared" si="9"/>
        <v>25809.957999999999</v>
      </c>
      <c r="X26" s="9">
        <v>24000</v>
      </c>
      <c r="Y26" s="100">
        <f t="shared" si="0"/>
        <v>6.1997113599999987E-2</v>
      </c>
    </row>
    <row r="27" spans="1:25">
      <c r="A27" s="52" t="s">
        <v>133</v>
      </c>
      <c r="B27" s="52" t="s">
        <v>92</v>
      </c>
      <c r="C27" s="65">
        <v>42830.303999999996</v>
      </c>
      <c r="D27" s="76" t="s">
        <v>126</v>
      </c>
      <c r="E27" s="80">
        <f t="shared" si="1"/>
        <v>-5902.041869042584</v>
      </c>
      <c r="F27" s="28">
        <f t="shared" si="2"/>
        <v>-5902</v>
      </c>
      <c r="G27" s="9">
        <f t="shared" si="3"/>
        <v>-1.5928440006973688E-2</v>
      </c>
      <c r="H27" s="2">
        <f t="shared" si="4"/>
        <v>-1.5928440006973688E-2</v>
      </c>
      <c r="O27" s="100">
        <f t="shared" si="5"/>
        <v>-1.47964761156156E-2</v>
      </c>
      <c r="P27" s="15">
        <f t="shared" si="6"/>
        <v>27811.803999999996</v>
      </c>
      <c r="R27" s="9">
        <f t="shared" si="7"/>
        <v>1.2813422513385446E-6</v>
      </c>
      <c r="S27" s="178">
        <f t="shared" si="10"/>
        <v>0.5</v>
      </c>
      <c r="T27" s="9">
        <f t="shared" si="8"/>
        <v>6.4067112566927232E-7</v>
      </c>
      <c r="U27" s="9"/>
      <c r="V27" s="137">
        <f t="shared" si="9"/>
        <v>27811.803999999996</v>
      </c>
      <c r="X27" s="2">
        <v>26000</v>
      </c>
      <c r="Y27" s="100">
        <f t="shared" si="0"/>
        <v>7.4142723599999988E-2</v>
      </c>
    </row>
    <row r="28" spans="1:25">
      <c r="A28" s="2" t="s">
        <v>13</v>
      </c>
      <c r="B28" s="25"/>
      <c r="C28" s="40">
        <v>44065.549613000003</v>
      </c>
      <c r="D28" s="39" t="s">
        <v>127</v>
      </c>
      <c r="E28" s="80">
        <f t="shared" si="1"/>
        <v>-2655.110521177895</v>
      </c>
      <c r="F28" s="28">
        <f t="shared" si="2"/>
        <v>-2655</v>
      </c>
      <c r="O28" s="100">
        <f t="shared" si="5"/>
        <v>-1.5965521604697497E-2</v>
      </c>
      <c r="P28" s="15">
        <f t="shared" si="6"/>
        <v>29047.049613000003</v>
      </c>
      <c r="Q28" s="9">
        <f>C28-(C$7+C$8*F28)</f>
        <v>-4.204609999578679E-2</v>
      </c>
      <c r="S28" s="24"/>
      <c r="T28" s="9">
        <f t="shared" si="8"/>
        <v>0</v>
      </c>
      <c r="U28" s="9"/>
      <c r="V28" s="137">
        <f t="shared" si="9"/>
        <v>29047.049613000003</v>
      </c>
      <c r="X28" s="9">
        <v>28000</v>
      </c>
      <c r="Y28" s="100">
        <f t="shared" si="0"/>
        <v>8.7167182399999987E-2</v>
      </c>
    </row>
    <row r="29" spans="1:25">
      <c r="A29" s="2" t="s">
        <v>13</v>
      </c>
      <c r="B29" s="25"/>
      <c r="C29" s="40">
        <v>44069.562413</v>
      </c>
      <c r="D29" s="39" t="s">
        <v>127</v>
      </c>
      <c r="E29" s="80">
        <f t="shared" si="1"/>
        <v>-2644.5625896770034</v>
      </c>
      <c r="F29" s="28">
        <f t="shared" si="2"/>
        <v>-2644.5</v>
      </c>
      <c r="G29" s="9">
        <f>C29-(C$7+C$8*F29)</f>
        <v>-2.3811290004232433E-2</v>
      </c>
      <c r="I29" s="2">
        <f>G29</f>
        <v>-2.3811290004232433E-2</v>
      </c>
      <c r="O29" s="100">
        <f t="shared" si="5"/>
        <v>-1.5965544519917975E-2</v>
      </c>
      <c r="P29" s="15">
        <f t="shared" si="6"/>
        <v>29051.062413</v>
      </c>
      <c r="R29" s="9">
        <f t="shared" ref="R29:R92" si="11">(O29-G29)^2</f>
        <v>6.1555722204640711E-5</v>
      </c>
      <c r="S29" s="24">
        <v>0.1</v>
      </c>
      <c r="T29" s="9">
        <f t="shared" si="8"/>
        <v>6.1555722204640711E-6</v>
      </c>
      <c r="U29" s="9"/>
      <c r="V29" s="137">
        <f t="shared" si="9"/>
        <v>29051.062413</v>
      </c>
      <c r="X29" s="2">
        <v>30000</v>
      </c>
      <c r="Y29" s="100">
        <f t="shared" si="0"/>
        <v>0.10107048999999999</v>
      </c>
    </row>
    <row r="30" spans="1:25">
      <c r="A30" s="2" t="s">
        <v>13</v>
      </c>
      <c r="B30" s="25"/>
      <c r="C30" s="40">
        <v>44070.512513000001</v>
      </c>
      <c r="D30" s="39" t="s">
        <v>127</v>
      </c>
      <c r="E30" s="80">
        <f t="shared" si="1"/>
        <v>-2642.0651839455877</v>
      </c>
      <c r="F30" s="28">
        <f t="shared" si="2"/>
        <v>-2642</v>
      </c>
      <c r="G30" s="9">
        <f>C30-(C$7+C$8*F30)</f>
        <v>-2.4798239996016491E-2</v>
      </c>
      <c r="I30" s="2">
        <f>G30</f>
        <v>-2.4798239996016491E-2</v>
      </c>
      <c r="O30" s="100">
        <f t="shared" si="5"/>
        <v>-1.5965546405599603E-2</v>
      </c>
      <c r="P30" s="15">
        <f t="shared" si="6"/>
        <v>29052.012513000001</v>
      </c>
      <c r="R30" s="9">
        <f t="shared" si="11"/>
        <v>7.8016476062191573E-5</v>
      </c>
      <c r="S30" s="24">
        <v>0.1</v>
      </c>
      <c r="T30" s="9">
        <f t="shared" si="8"/>
        <v>7.801647606219158E-6</v>
      </c>
      <c r="U30" s="9"/>
      <c r="V30" s="137">
        <f t="shared" si="9"/>
        <v>29052.012513000001</v>
      </c>
      <c r="X30" s="9">
        <v>32000</v>
      </c>
      <c r="Y30" s="100">
        <f t="shared" si="0"/>
        <v>0.1158526464</v>
      </c>
    </row>
    <row r="31" spans="1:25">
      <c r="A31" s="2" t="s">
        <v>13</v>
      </c>
      <c r="B31" s="25"/>
      <c r="C31" s="40">
        <v>44070.685412999999</v>
      </c>
      <c r="D31" s="39" t="s">
        <v>127</v>
      </c>
      <c r="E31" s="80">
        <f t="shared" si="1"/>
        <v>-2641.6107039424774</v>
      </c>
      <c r="F31" s="28">
        <f t="shared" si="2"/>
        <v>-2641.5</v>
      </c>
      <c r="O31" s="100">
        <f t="shared" si="5"/>
        <v>-1.5965546617951777E-2</v>
      </c>
      <c r="P31" s="15">
        <f t="shared" si="6"/>
        <v>29052.185412999999</v>
      </c>
      <c r="Q31" s="9">
        <f>C31-(C$7+C$8*F31)</f>
        <v>-4.2115629999898374E-2</v>
      </c>
      <c r="R31" s="9">
        <f t="shared" si="11"/>
        <v>2.5489867880999144E-4</v>
      </c>
      <c r="S31" s="24"/>
      <c r="T31" s="9">
        <f t="shared" si="8"/>
        <v>0</v>
      </c>
      <c r="U31" s="9"/>
      <c r="V31" s="137">
        <f t="shared" si="9"/>
        <v>29052.185412999999</v>
      </c>
    </row>
    <row r="32" spans="1:25">
      <c r="A32" s="2" t="s">
        <v>13</v>
      </c>
      <c r="B32" s="25"/>
      <c r="C32" s="40">
        <v>44072.595912999997</v>
      </c>
      <c r="D32" s="39" t="s">
        <v>127</v>
      </c>
      <c r="E32" s="80">
        <f t="shared" si="1"/>
        <v>-2636.5888181937607</v>
      </c>
      <c r="F32" s="28">
        <f t="shared" si="2"/>
        <v>-2636.5</v>
      </c>
      <c r="G32" s="9">
        <f>C32-(C$7+C$8*F32)</f>
        <v>-3.3789530003559776E-2</v>
      </c>
      <c r="I32" s="2">
        <f>G32</f>
        <v>-3.3789530003559776E-2</v>
      </c>
      <c r="O32" s="100">
        <f t="shared" si="5"/>
        <v>-1.5965545720430775E-2</v>
      </c>
      <c r="P32" s="15">
        <f t="shared" si="6"/>
        <v>29054.095912999997</v>
      </c>
      <c r="R32" s="9">
        <f t="shared" si="11"/>
        <v>3.1769441572522962E-4</v>
      </c>
      <c r="S32" s="24">
        <v>0.1</v>
      </c>
      <c r="T32" s="9">
        <f t="shared" si="8"/>
        <v>3.1769441572522966E-5</v>
      </c>
      <c r="U32" s="9"/>
      <c r="V32" s="137">
        <f t="shared" si="9"/>
        <v>29054.095912999997</v>
      </c>
    </row>
    <row r="33" spans="1:22">
      <c r="A33" s="2" t="s">
        <v>13</v>
      </c>
      <c r="B33" s="25"/>
      <c r="C33" s="40">
        <v>44073.550213000002</v>
      </c>
      <c r="D33" s="39" t="s">
        <v>127</v>
      </c>
      <c r="E33" s="80">
        <f t="shared" si="1"/>
        <v>-2634.0803724622615</v>
      </c>
      <c r="F33" s="28">
        <f t="shared" si="2"/>
        <v>-2634</v>
      </c>
      <c r="O33" s="100">
        <f t="shared" si="5"/>
        <v>-1.59655432118684E-2</v>
      </c>
      <c r="P33" s="15">
        <f t="shared" si="6"/>
        <v>29055.050213000002</v>
      </c>
      <c r="Q33" s="9">
        <f>C33-(C$7+C$8*F33)</f>
        <v>-3.0576479999581352E-2</v>
      </c>
      <c r="R33" s="9">
        <f t="shared" si="11"/>
        <v>2.5489857005003716E-4</v>
      </c>
      <c r="S33" s="24"/>
      <c r="T33" s="9">
        <f t="shared" si="8"/>
        <v>0</v>
      </c>
      <c r="U33" s="9"/>
      <c r="V33" s="137">
        <f t="shared" si="9"/>
        <v>29055.050213000002</v>
      </c>
    </row>
    <row r="34" spans="1:22">
      <c r="A34" s="2" t="s">
        <v>13</v>
      </c>
      <c r="B34" s="25"/>
      <c r="C34" s="40">
        <v>44076.608012999997</v>
      </c>
      <c r="D34" s="39" t="s">
        <v>127</v>
      </c>
      <c r="E34" s="80">
        <f t="shared" si="1"/>
        <v>-2626.0427266928732</v>
      </c>
      <c r="F34" s="28">
        <f t="shared" si="2"/>
        <v>-2626</v>
      </c>
      <c r="G34" s="9">
        <f t="shared" ref="G34:G46" si="12">C34-(C$7+C$8*F34)</f>
        <v>-1.6254720001597889E-2</v>
      </c>
      <c r="I34" s="2">
        <f>G34</f>
        <v>-1.6254720001597889E-2</v>
      </c>
      <c r="O34" s="100">
        <f t="shared" si="5"/>
        <v>-1.5965525956556401E-2</v>
      </c>
      <c r="P34" s="15">
        <f t="shared" si="6"/>
        <v>29058.108012999997</v>
      </c>
      <c r="R34" s="9">
        <f t="shared" si="11"/>
        <v>8.363319568745788E-8</v>
      </c>
      <c r="S34" s="24">
        <v>0.1</v>
      </c>
      <c r="T34" s="9">
        <f t="shared" si="8"/>
        <v>8.363319568745789E-9</v>
      </c>
      <c r="U34" s="9"/>
      <c r="V34" s="137">
        <f t="shared" si="9"/>
        <v>29058.108012999997</v>
      </c>
    </row>
    <row r="35" spans="1:22">
      <c r="A35" s="2" t="s">
        <v>13</v>
      </c>
      <c r="B35" s="25"/>
      <c r="C35" s="40">
        <v>44077.559513</v>
      </c>
      <c r="D35" s="39" t="s">
        <v>127</v>
      </c>
      <c r="E35" s="80">
        <f t="shared" si="1"/>
        <v>-2623.5416409614299</v>
      </c>
      <c r="F35" s="28">
        <f t="shared" si="2"/>
        <v>-2623.5</v>
      </c>
      <c r="G35" s="9">
        <f t="shared" si="12"/>
        <v>-1.5841669999645092E-2</v>
      </c>
      <c r="I35" s="2">
        <f>G35</f>
        <v>-1.5841669999645092E-2</v>
      </c>
      <c r="O35" s="100">
        <f t="shared" si="5"/>
        <v>-1.5965517680548776E-2</v>
      </c>
      <c r="P35" s="15">
        <f t="shared" si="6"/>
        <v>29059.059513</v>
      </c>
      <c r="R35" s="9">
        <f t="shared" si="11"/>
        <v>1.5338248065220727E-8</v>
      </c>
      <c r="S35" s="24">
        <v>0.1</v>
      </c>
      <c r="T35" s="9">
        <f t="shared" si="8"/>
        <v>1.5338248065220729E-9</v>
      </c>
      <c r="U35" s="9"/>
      <c r="V35" s="137">
        <f t="shared" si="9"/>
        <v>29059.059513</v>
      </c>
    </row>
    <row r="36" spans="1:22">
      <c r="A36" s="2" t="s">
        <v>13</v>
      </c>
      <c r="B36" s="25"/>
      <c r="C36" s="40">
        <v>44078.510912999998</v>
      </c>
      <c r="D36" s="39" t="s">
        <v>127</v>
      </c>
      <c r="E36" s="80">
        <f t="shared" si="1"/>
        <v>-2621.0408180871436</v>
      </c>
      <c r="F36" s="28">
        <f t="shared" si="2"/>
        <v>-2621</v>
      </c>
      <c r="G36" s="9">
        <f t="shared" si="12"/>
        <v>-1.552862000244204E-2</v>
      </c>
      <c r="I36" s="2">
        <f>G36</f>
        <v>-1.552862000244204E-2</v>
      </c>
      <c r="O36" s="100">
        <f t="shared" si="5"/>
        <v>-1.5965508031339903E-2</v>
      </c>
      <c r="P36" s="15">
        <f t="shared" si="6"/>
        <v>29060.010912999998</v>
      </c>
      <c r="R36" s="9">
        <f t="shared" si="11"/>
        <v>1.9087114979426009E-7</v>
      </c>
      <c r="S36" s="24">
        <v>0.1</v>
      </c>
      <c r="T36" s="9">
        <f t="shared" si="8"/>
        <v>1.9087114979426011E-8</v>
      </c>
      <c r="U36" s="9"/>
      <c r="V36" s="137">
        <f t="shared" si="9"/>
        <v>29060.010912999998</v>
      </c>
    </row>
    <row r="37" spans="1:22">
      <c r="A37" s="52" t="s">
        <v>134</v>
      </c>
      <c r="B37" s="52" t="s">
        <v>92</v>
      </c>
      <c r="C37" s="65">
        <v>44081.556100000002</v>
      </c>
      <c r="D37" s="65" t="s">
        <v>149</v>
      </c>
      <c r="E37" s="80">
        <f t="shared" si="1"/>
        <v>-2613.0363264893895</v>
      </c>
      <c r="F37" s="28">
        <f t="shared" si="2"/>
        <v>-2613</v>
      </c>
      <c r="G37" s="9">
        <f t="shared" si="12"/>
        <v>-1.3819859996146988E-2</v>
      </c>
      <c r="J37" s="2">
        <f>G37</f>
        <v>-1.3819859996146988E-2</v>
      </c>
      <c r="O37" s="100">
        <f t="shared" si="5"/>
        <v>-1.5965467925959102E-2</v>
      </c>
      <c r="P37" s="15">
        <f t="shared" si="6"/>
        <v>29063.056100000002</v>
      </c>
      <c r="R37" s="9">
        <f t="shared" si="11"/>
        <v>4.603633388472623E-6</v>
      </c>
      <c r="S37" s="24">
        <v>1</v>
      </c>
      <c r="T37" s="9">
        <f t="shared" si="8"/>
        <v>4.603633388472623E-6</v>
      </c>
      <c r="U37" s="9"/>
      <c r="V37" s="137">
        <f t="shared" si="9"/>
        <v>29063.056100000002</v>
      </c>
    </row>
    <row r="38" spans="1:22">
      <c r="A38" s="52" t="s">
        <v>134</v>
      </c>
      <c r="B38" s="52" t="s">
        <v>92</v>
      </c>
      <c r="C38" s="65">
        <v>44081.556499999999</v>
      </c>
      <c r="D38" s="65" t="s">
        <v>149</v>
      </c>
      <c r="E38" s="80">
        <f t="shared" si="1"/>
        <v>-2613.0352750608185</v>
      </c>
      <c r="F38" s="28">
        <f t="shared" si="2"/>
        <v>-2613</v>
      </c>
      <c r="G38" s="9">
        <f t="shared" si="12"/>
        <v>-1.341985999897588E-2</v>
      </c>
      <c r="J38" s="2">
        <f>G38</f>
        <v>-1.341985999897588E-2</v>
      </c>
      <c r="O38" s="100">
        <f t="shared" si="5"/>
        <v>-1.5965467925959102E-2</v>
      </c>
      <c r="P38" s="15">
        <f t="shared" si="6"/>
        <v>29063.056499999999</v>
      </c>
      <c r="R38" s="9">
        <f t="shared" si="11"/>
        <v>6.4801197179198128E-6</v>
      </c>
      <c r="S38" s="24">
        <v>1</v>
      </c>
      <c r="T38" s="9">
        <f t="shared" si="8"/>
        <v>6.4801197179198128E-6</v>
      </c>
      <c r="U38" s="9"/>
      <c r="V38" s="137">
        <f t="shared" si="9"/>
        <v>29063.056499999999</v>
      </c>
    </row>
    <row r="39" spans="1:22">
      <c r="A39" s="52" t="s">
        <v>135</v>
      </c>
      <c r="B39" s="52" t="s">
        <v>92</v>
      </c>
      <c r="C39" s="65">
        <v>44081.557000000001</v>
      </c>
      <c r="D39" s="65" t="s">
        <v>127</v>
      </c>
      <c r="E39" s="80">
        <f t="shared" si="1"/>
        <v>-2613.0339607750902</v>
      </c>
      <c r="F39" s="28">
        <f t="shared" si="2"/>
        <v>-2613</v>
      </c>
      <c r="G39" s="9">
        <f t="shared" si="12"/>
        <v>-1.2919859997055028E-2</v>
      </c>
      <c r="I39" s="2">
        <f>G39</f>
        <v>-1.2919859997055028E-2</v>
      </c>
      <c r="O39" s="100">
        <f t="shared" si="5"/>
        <v>-1.5965467925959102E-2</v>
      </c>
      <c r="P39" s="15">
        <f t="shared" si="6"/>
        <v>29063.057000000001</v>
      </c>
      <c r="R39" s="9">
        <f t="shared" si="11"/>
        <v>9.2757276566033631E-6</v>
      </c>
      <c r="S39" s="24">
        <v>0.1</v>
      </c>
      <c r="T39" s="9">
        <f t="shared" si="8"/>
        <v>9.2757276566033631E-7</v>
      </c>
      <c r="U39" s="9"/>
      <c r="V39" s="137">
        <f t="shared" si="9"/>
        <v>29063.057000000001</v>
      </c>
    </row>
    <row r="40" spans="1:22">
      <c r="A40" s="2" t="s">
        <v>11</v>
      </c>
      <c r="B40" s="25"/>
      <c r="C40" s="40">
        <v>44081.557999999997</v>
      </c>
      <c r="D40" s="40" t="s">
        <v>127</v>
      </c>
      <c r="E40" s="80">
        <f t="shared" si="1"/>
        <v>-2613.0313322036527</v>
      </c>
      <c r="F40" s="28">
        <f t="shared" si="2"/>
        <v>-2613</v>
      </c>
      <c r="G40" s="9">
        <f t="shared" si="12"/>
        <v>-1.191986000048928E-2</v>
      </c>
      <c r="I40" s="2">
        <f>G40</f>
        <v>-1.191986000048928E-2</v>
      </c>
      <c r="O40" s="100">
        <f t="shared" si="5"/>
        <v>-1.5965467925959102E-2</v>
      </c>
      <c r="P40" s="15">
        <f t="shared" si="6"/>
        <v>29063.057999999997</v>
      </c>
      <c r="R40" s="9">
        <f t="shared" si="11"/>
        <v>1.6366943486624238E-5</v>
      </c>
      <c r="S40" s="24">
        <v>1</v>
      </c>
      <c r="T40" s="9">
        <f t="shared" si="8"/>
        <v>1.6366943486624238E-5</v>
      </c>
      <c r="U40" s="9"/>
      <c r="V40" s="137">
        <f t="shared" si="9"/>
        <v>29063.057999999997</v>
      </c>
    </row>
    <row r="41" spans="1:22">
      <c r="A41" s="2" t="s">
        <v>13</v>
      </c>
      <c r="B41" s="25"/>
      <c r="C41" s="40">
        <v>44081.560513000004</v>
      </c>
      <c r="D41" s="40" t="s">
        <v>127</v>
      </c>
      <c r="E41" s="80">
        <f t="shared" si="1"/>
        <v>-2613.0247266035894</v>
      </c>
      <c r="F41" s="28">
        <f t="shared" si="2"/>
        <v>-2613</v>
      </c>
      <c r="G41" s="9">
        <f t="shared" si="12"/>
        <v>-9.4068599937600084E-3</v>
      </c>
      <c r="I41" s="2">
        <f>G41</f>
        <v>-9.4068599937600084E-3</v>
      </c>
      <c r="O41" s="100">
        <f t="shared" si="5"/>
        <v>-1.5965467925959102E-2</v>
      </c>
      <c r="P41" s="15">
        <f t="shared" si="6"/>
        <v>29063.060513000004</v>
      </c>
      <c r="R41" s="9">
        <f t="shared" si="11"/>
        <v>4.3015338008304865E-5</v>
      </c>
      <c r="S41" s="24">
        <v>0.1</v>
      </c>
      <c r="T41" s="9">
        <f t="shared" si="8"/>
        <v>4.301533800830487E-6</v>
      </c>
      <c r="U41" s="9"/>
      <c r="V41" s="137">
        <f t="shared" si="9"/>
        <v>29063.060513000004</v>
      </c>
    </row>
    <row r="42" spans="1:22">
      <c r="A42" s="2" t="s">
        <v>13</v>
      </c>
      <c r="B42" s="25"/>
      <c r="C42" s="40">
        <v>44082.505513000004</v>
      </c>
      <c r="D42" s="40" t="s">
        <v>127</v>
      </c>
      <c r="E42" s="80">
        <f t="shared" si="1"/>
        <v>-2610.540726586557</v>
      </c>
      <c r="F42" s="28">
        <f t="shared" si="2"/>
        <v>-2610.5</v>
      </c>
      <c r="G42" s="9">
        <f t="shared" si="12"/>
        <v>-1.5493809994950425E-2</v>
      </c>
      <c r="I42" s="2">
        <f>G42</f>
        <v>-1.5493809994950425E-2</v>
      </c>
      <c r="O42" s="100">
        <f t="shared" si="5"/>
        <v>-1.5965452509304975E-2</v>
      </c>
      <c r="P42" s="15">
        <f t="shared" si="6"/>
        <v>29064.005513000004</v>
      </c>
      <c r="R42" s="9">
        <f t="shared" si="11"/>
        <v>2.2244666134668174E-7</v>
      </c>
      <c r="S42" s="24">
        <v>0.1</v>
      </c>
      <c r="T42" s="9">
        <f t="shared" si="8"/>
        <v>2.2244666134668175E-8</v>
      </c>
      <c r="U42" s="9"/>
      <c r="V42" s="137">
        <f t="shared" si="9"/>
        <v>29064.005513000004</v>
      </c>
    </row>
    <row r="43" spans="1:22">
      <c r="A43" s="52" t="s">
        <v>134</v>
      </c>
      <c r="B43" s="52" t="s">
        <v>95</v>
      </c>
      <c r="C43" s="65">
        <v>44087.458899999998</v>
      </c>
      <c r="D43" s="65" t="s">
        <v>149</v>
      </c>
      <c r="E43" s="80">
        <f t="shared" si="1"/>
        <v>-2597.5203949544334</v>
      </c>
      <c r="F43" s="28">
        <f t="shared" si="2"/>
        <v>-2597.5</v>
      </c>
      <c r="G43" s="9">
        <f t="shared" si="12"/>
        <v>-7.7589499996975064E-3</v>
      </c>
      <c r="J43" s="2">
        <f>G43</f>
        <v>-7.7589499996975064E-3</v>
      </c>
      <c r="O43" s="100">
        <f t="shared" si="5"/>
        <v>-1.5965350206699376E-2</v>
      </c>
      <c r="P43" s="15">
        <f t="shared" si="6"/>
        <v>29068.958899999998</v>
      </c>
      <c r="R43" s="9">
        <f t="shared" si="11"/>
        <v>6.7345004357480332E-5</v>
      </c>
      <c r="S43" s="24">
        <v>1</v>
      </c>
      <c r="T43" s="9">
        <f t="shared" si="8"/>
        <v>6.7345004357480332E-5</v>
      </c>
      <c r="U43" s="9"/>
      <c r="V43" s="137">
        <f t="shared" si="9"/>
        <v>29068.958899999998</v>
      </c>
    </row>
    <row r="44" spans="1:22">
      <c r="A44" s="52" t="s">
        <v>134</v>
      </c>
      <c r="B44" s="52" t="s">
        <v>95</v>
      </c>
      <c r="C44" s="65">
        <v>44087.460899999998</v>
      </c>
      <c r="D44" s="65" t="s">
        <v>149</v>
      </c>
      <c r="E44" s="80">
        <f t="shared" si="1"/>
        <v>-2597.5151378115388</v>
      </c>
      <c r="F44" s="28">
        <f t="shared" si="2"/>
        <v>-2597.5</v>
      </c>
      <c r="G44" s="9">
        <f t="shared" si="12"/>
        <v>-5.7589499992900528E-3</v>
      </c>
      <c r="J44" s="2">
        <f>G44</f>
        <v>-5.7589499992900528E-3</v>
      </c>
      <c r="O44" s="100">
        <f t="shared" si="5"/>
        <v>-1.5965350206699376E-2</v>
      </c>
      <c r="P44" s="15">
        <f t="shared" si="6"/>
        <v>29068.960899999998</v>
      </c>
      <c r="R44" s="9">
        <f t="shared" si="11"/>
        <v>1.0417060519380508E-4</v>
      </c>
      <c r="S44" s="24">
        <v>1</v>
      </c>
      <c r="T44" s="9">
        <f t="shared" si="8"/>
        <v>1.0417060519380508E-4</v>
      </c>
      <c r="U44" s="9"/>
      <c r="V44" s="137">
        <f t="shared" si="9"/>
        <v>29068.960899999998</v>
      </c>
    </row>
    <row r="45" spans="1:22">
      <c r="A45" s="52" t="s">
        <v>135</v>
      </c>
      <c r="B45" s="52" t="s">
        <v>95</v>
      </c>
      <c r="C45" s="77">
        <v>44087.461000000003</v>
      </c>
      <c r="D45" s="65" t="s">
        <v>127</v>
      </c>
      <c r="E45" s="80">
        <f t="shared" si="1"/>
        <v>-2597.5148749543819</v>
      </c>
      <c r="F45" s="28">
        <f t="shared" si="2"/>
        <v>-2597.5</v>
      </c>
      <c r="G45" s="9">
        <f t="shared" si="12"/>
        <v>-5.6589499945403077E-3</v>
      </c>
      <c r="I45" s="2">
        <f>G45</f>
        <v>-5.6589499945403077E-3</v>
      </c>
      <c r="O45" s="100">
        <f t="shared" si="5"/>
        <v>-1.5965350206699376E-2</v>
      </c>
      <c r="P45" s="15">
        <f t="shared" si="6"/>
        <v>29068.961000000003</v>
      </c>
      <c r="R45" s="9">
        <f t="shared" si="11"/>
        <v>1.0622188533319248E-4</v>
      </c>
      <c r="S45" s="24">
        <v>0.1</v>
      </c>
      <c r="T45" s="9">
        <f t="shared" si="8"/>
        <v>1.0622188533319249E-5</v>
      </c>
      <c r="U45" s="9"/>
      <c r="V45" s="137">
        <f t="shared" si="9"/>
        <v>29068.961000000003</v>
      </c>
    </row>
    <row r="46" spans="1:22">
      <c r="A46" s="2" t="s">
        <v>13</v>
      </c>
      <c r="B46" s="25"/>
      <c r="C46" s="40">
        <v>44087.462913000003</v>
      </c>
      <c r="D46" s="40" t="s">
        <v>127</v>
      </c>
      <c r="E46" s="80">
        <f t="shared" si="1"/>
        <v>-2597.5098464972043</v>
      </c>
      <c r="F46" s="28">
        <f t="shared" si="2"/>
        <v>-2597.5</v>
      </c>
      <c r="G46" s="9">
        <f t="shared" si="12"/>
        <v>-3.7459499944816343E-3</v>
      </c>
      <c r="I46" s="2">
        <f>G46</f>
        <v>-3.7459499944816343E-3</v>
      </c>
      <c r="O46" s="100">
        <f t="shared" si="5"/>
        <v>-1.5965350206699376E-2</v>
      </c>
      <c r="P46" s="15">
        <f t="shared" si="6"/>
        <v>29068.962913000003</v>
      </c>
      <c r="R46" s="9">
        <f t="shared" si="11"/>
        <v>1.4931374154634699E-4</v>
      </c>
      <c r="S46" s="24">
        <v>0.1</v>
      </c>
      <c r="T46" s="9">
        <f t="shared" si="8"/>
        <v>1.49313741546347E-5</v>
      </c>
      <c r="U46" s="9"/>
      <c r="V46" s="137">
        <f t="shared" si="9"/>
        <v>29068.962913000003</v>
      </c>
    </row>
    <row r="47" spans="1:22">
      <c r="A47" s="2" t="s">
        <v>13</v>
      </c>
      <c r="B47" s="25"/>
      <c r="C47" s="40">
        <v>44118.488913000001</v>
      </c>
      <c r="D47" s="40" t="s">
        <v>127</v>
      </c>
      <c r="E47" s="80">
        <f t="shared" si="1"/>
        <v>-2515.9557887951246</v>
      </c>
      <c r="F47" s="28">
        <f t="shared" si="2"/>
        <v>-2516</v>
      </c>
      <c r="O47" s="100">
        <f t="shared" si="5"/>
        <v>-1.5963862763838398E-2</v>
      </c>
      <c r="P47" s="15">
        <f t="shared" si="6"/>
        <v>29099.988913000001</v>
      </c>
      <c r="Q47" s="9">
        <f>C47-(C$7+C$8*F47)</f>
        <v>1.6819479998957831E-2</v>
      </c>
      <c r="R47" s="9">
        <f t="shared" si="11"/>
        <v>2.5484491434266614E-4</v>
      </c>
      <c r="S47" s="24"/>
      <c r="T47" s="9">
        <f t="shared" si="8"/>
        <v>0</v>
      </c>
      <c r="U47" s="9"/>
      <c r="V47" s="137">
        <f t="shared" si="9"/>
        <v>29099.988913000001</v>
      </c>
    </row>
    <row r="48" spans="1:22">
      <c r="A48" s="2" t="s">
        <v>13</v>
      </c>
      <c r="B48" s="25"/>
      <c r="C48" s="40">
        <v>44133.541513000004</v>
      </c>
      <c r="D48" s="40" t="s">
        <v>127</v>
      </c>
      <c r="E48" s="80">
        <f t="shared" si="1"/>
        <v>-2476.3889542380875</v>
      </c>
      <c r="F48" s="28">
        <f t="shared" si="2"/>
        <v>-2476.5</v>
      </c>
      <c r="O48" s="100">
        <f t="shared" si="5"/>
        <v>-1.5962616798718778E-2</v>
      </c>
      <c r="P48" s="15">
        <f t="shared" si="6"/>
        <v>29115.041513000004</v>
      </c>
      <c r="Q48" s="9">
        <f>C48-(C$7+C$8*F48)</f>
        <v>4.2245670003467239E-2</v>
      </c>
      <c r="R48" s="9">
        <f t="shared" si="11"/>
        <v>2.5480513506273892E-4</v>
      </c>
      <c r="S48" s="24"/>
      <c r="T48" s="9">
        <f t="shared" si="8"/>
        <v>0</v>
      </c>
      <c r="U48" s="9"/>
      <c r="V48" s="137">
        <f t="shared" si="9"/>
        <v>29115.041513000004</v>
      </c>
    </row>
    <row r="49" spans="1:22">
      <c r="A49" s="2" t="s">
        <v>57</v>
      </c>
      <c r="B49" s="25"/>
      <c r="C49" s="40">
        <v>44135.334000000003</v>
      </c>
      <c r="D49" s="40"/>
      <c r="E49" s="80">
        <f t="shared" si="1"/>
        <v>-2471.6772740914967</v>
      </c>
      <c r="F49" s="28">
        <f t="shared" si="2"/>
        <v>-2471.5</v>
      </c>
      <c r="O49" s="100">
        <f t="shared" si="5"/>
        <v>-1.5962434638632776E-2</v>
      </c>
      <c r="P49" s="15">
        <f t="shared" si="6"/>
        <v>29116.834000000003</v>
      </c>
      <c r="Q49" s="9">
        <f>C49-(C$7+C$8*F49)</f>
        <v>-6.744122999953106E-2</v>
      </c>
      <c r="R49" s="9">
        <f t="shared" si="11"/>
        <v>2.5479931959262347E-4</v>
      </c>
      <c r="S49" s="24"/>
      <c r="T49" s="9">
        <f t="shared" si="8"/>
        <v>0</v>
      </c>
      <c r="U49" s="9"/>
      <c r="V49" s="137">
        <f t="shared" si="9"/>
        <v>29116.834000000003</v>
      </c>
    </row>
    <row r="50" spans="1:22">
      <c r="A50" s="52" t="s">
        <v>133</v>
      </c>
      <c r="B50" s="52" t="s">
        <v>92</v>
      </c>
      <c r="C50" s="65">
        <v>44142.421999999999</v>
      </c>
      <c r="D50" s="65" t="s">
        <v>126</v>
      </c>
      <c r="E50" s="80">
        <f t="shared" si="1"/>
        <v>-2453.0459596780347</v>
      </c>
      <c r="F50" s="28">
        <f t="shared" si="2"/>
        <v>-2453</v>
      </c>
      <c r="G50" s="9">
        <f>C50-(C$7+C$8*F50)</f>
        <v>-1.7484660005720798E-2</v>
      </c>
      <c r="H50" s="2">
        <f>G50</f>
        <v>-1.7484660005720798E-2</v>
      </c>
      <c r="O50" s="100">
        <f t="shared" si="5"/>
        <v>-1.5961712886375101E-2</v>
      </c>
      <c r="P50" s="15">
        <f t="shared" si="6"/>
        <v>29123.921999999999</v>
      </c>
      <c r="R50" s="9">
        <f t="shared" si="11"/>
        <v>2.3193679283233556E-6</v>
      </c>
      <c r="S50" s="24">
        <v>0.1</v>
      </c>
      <c r="T50" s="9">
        <f t="shared" si="8"/>
        <v>2.3193679283233556E-7</v>
      </c>
      <c r="U50" s="9"/>
      <c r="V50" s="137">
        <f t="shared" si="9"/>
        <v>29123.921999999999</v>
      </c>
    </row>
    <row r="51" spans="1:22">
      <c r="A51" s="2" t="s">
        <v>13</v>
      </c>
      <c r="B51" s="25"/>
      <c r="C51" s="40">
        <v>44143.442412999997</v>
      </c>
      <c r="D51" s="40" t="s">
        <v>127</v>
      </c>
      <c r="E51" s="80">
        <f t="shared" si="1"/>
        <v>-2450.3637312025039</v>
      </c>
      <c r="F51" s="28">
        <f t="shared" si="2"/>
        <v>-2450.5</v>
      </c>
      <c r="O51" s="100">
        <f t="shared" si="5"/>
        <v>-1.5961609584840976E-2</v>
      </c>
      <c r="P51" s="15">
        <f t="shared" si="6"/>
        <v>29124.942412999997</v>
      </c>
      <c r="Q51" s="9">
        <f>C51-(C$7+C$8*F51)</f>
        <v>5.1841389999026433E-2</v>
      </c>
      <c r="R51" s="9">
        <f t="shared" si="11"/>
        <v>2.5477298053888729E-4</v>
      </c>
      <c r="S51" s="24"/>
      <c r="T51" s="9">
        <f t="shared" si="8"/>
        <v>0</v>
      </c>
      <c r="U51" s="9"/>
      <c r="V51" s="137">
        <f t="shared" si="9"/>
        <v>29124.942412999997</v>
      </c>
    </row>
    <row r="52" spans="1:22">
      <c r="A52" s="2" t="s">
        <v>57</v>
      </c>
      <c r="B52" s="25" t="s">
        <v>95</v>
      </c>
      <c r="C52" s="40">
        <v>44143.487000000001</v>
      </c>
      <c r="D52" s="40"/>
      <c r="E52" s="80">
        <f t="shared" si="1"/>
        <v>-2450.246531087404</v>
      </c>
      <c r="F52" s="28">
        <f t="shared" si="2"/>
        <v>-2450</v>
      </c>
      <c r="O52" s="100">
        <f t="shared" si="5"/>
        <v>-1.5961588759750001E-2</v>
      </c>
      <c r="P52" s="15">
        <f t="shared" si="6"/>
        <v>29124.987000000001</v>
      </c>
      <c r="Q52" s="9">
        <f>C52-(C$7+C$8*F52)</f>
        <v>-9.3788999998650979E-2</v>
      </c>
      <c r="R52" s="9">
        <f t="shared" si="11"/>
        <v>2.5477231573537757E-4</v>
      </c>
      <c r="S52" s="24"/>
      <c r="T52" s="9">
        <f t="shared" si="8"/>
        <v>0</v>
      </c>
      <c r="U52" s="9"/>
      <c r="V52" s="137">
        <f t="shared" si="9"/>
        <v>29124.987000000001</v>
      </c>
    </row>
    <row r="53" spans="1:22">
      <c r="A53" s="2" t="s">
        <v>59</v>
      </c>
      <c r="B53" s="25" t="s">
        <v>95</v>
      </c>
      <c r="C53" s="40">
        <v>44396.514000000003</v>
      </c>
      <c r="D53" s="40"/>
      <c r="E53" s="80">
        <f t="shared" si="1"/>
        <v>-1785.1469836695737</v>
      </c>
      <c r="F53" s="28">
        <f t="shared" si="2"/>
        <v>-1785</v>
      </c>
      <c r="O53" s="100">
        <f t="shared" si="5"/>
        <v>-1.5885273747777501E-2</v>
      </c>
      <c r="P53" s="15">
        <f t="shared" si="6"/>
        <v>29378.014000000003</v>
      </c>
      <c r="Q53" s="9">
        <f>C53-(C$7+C$8*F53)</f>
        <v>-5.5917699995916337E-2</v>
      </c>
      <c r="R53" s="9">
        <f t="shared" si="11"/>
        <v>2.5234192204182907E-4</v>
      </c>
      <c r="S53" s="24"/>
      <c r="T53" s="9">
        <f t="shared" si="8"/>
        <v>0</v>
      </c>
      <c r="U53" s="9"/>
      <c r="V53" s="137">
        <f t="shared" si="9"/>
        <v>29378.014000000003</v>
      </c>
    </row>
    <row r="54" spans="1:22">
      <c r="A54" s="52" t="s">
        <v>135</v>
      </c>
      <c r="B54" s="52" t="s">
        <v>95</v>
      </c>
      <c r="C54" s="65">
        <v>44812.571000000004</v>
      </c>
      <c r="D54" s="65" t="s">
        <v>127</v>
      </c>
      <c r="E54" s="80">
        <f t="shared" si="1"/>
        <v>-691.51143331321362</v>
      </c>
      <c r="F54" s="28">
        <f t="shared" si="2"/>
        <v>-691.5</v>
      </c>
      <c r="G54" s="9">
        <f t="shared" ref="G54:G85" si="13">C54-(C$7+C$8*F54)</f>
        <v>-4.3496299986145459E-3</v>
      </c>
      <c r="I54" s="2">
        <f t="shared" ref="I54:I86" si="14">G54</f>
        <v>-4.3496299986145459E-3</v>
      </c>
      <c r="O54" s="100">
        <f t="shared" si="5"/>
        <v>-1.5548539861486774E-2</v>
      </c>
      <c r="P54" s="15">
        <f t="shared" si="6"/>
        <v>29794.071000000004</v>
      </c>
      <c r="R54" s="9">
        <f t="shared" si="11"/>
        <v>1.2541558211673687E-4</v>
      </c>
      <c r="S54" s="24">
        <v>0.1</v>
      </c>
      <c r="T54" s="9">
        <f t="shared" si="8"/>
        <v>1.2541558211673688E-5</v>
      </c>
      <c r="U54" s="9"/>
      <c r="V54" s="137">
        <f t="shared" si="9"/>
        <v>29794.071000000004</v>
      </c>
    </row>
    <row r="55" spans="1:22">
      <c r="A55" s="52" t="s">
        <v>135</v>
      </c>
      <c r="B55" s="52" t="s">
        <v>95</v>
      </c>
      <c r="C55" s="65">
        <v>44812.578000000001</v>
      </c>
      <c r="D55" s="65" t="s">
        <v>127</v>
      </c>
      <c r="E55" s="80">
        <f t="shared" si="1"/>
        <v>-691.49303331309329</v>
      </c>
      <c r="F55" s="28">
        <f t="shared" si="2"/>
        <v>-691.5</v>
      </c>
      <c r="G55" s="9">
        <f t="shared" si="13"/>
        <v>2.650369999173563E-3</v>
      </c>
      <c r="I55" s="2">
        <f t="shared" si="14"/>
        <v>2.650369999173563E-3</v>
      </c>
      <c r="O55" s="100">
        <f t="shared" si="5"/>
        <v>-1.5548539861486774E-2</v>
      </c>
      <c r="P55" s="15">
        <f t="shared" si="6"/>
        <v>29794.078000000001</v>
      </c>
      <c r="R55" s="9">
        <f t="shared" si="11"/>
        <v>3.3120032011644006E-4</v>
      </c>
      <c r="S55" s="24">
        <v>0.1</v>
      </c>
      <c r="T55" s="9">
        <f t="shared" si="8"/>
        <v>3.3120032011644008E-5</v>
      </c>
      <c r="U55" s="9"/>
      <c r="V55" s="137">
        <f t="shared" si="9"/>
        <v>29794.078000000001</v>
      </c>
    </row>
    <row r="56" spans="1:22">
      <c r="A56" s="52" t="s">
        <v>135</v>
      </c>
      <c r="B56" s="52" t="s">
        <v>95</v>
      </c>
      <c r="C56" s="65">
        <v>44812.578999999998</v>
      </c>
      <c r="D56" s="65" t="s">
        <v>127</v>
      </c>
      <c r="E56" s="80">
        <f t="shared" si="1"/>
        <v>-691.49040474165577</v>
      </c>
      <c r="F56" s="28">
        <f t="shared" si="2"/>
        <v>-691.5</v>
      </c>
      <c r="G56" s="9">
        <f t="shared" si="13"/>
        <v>3.650369995739311E-3</v>
      </c>
      <c r="I56" s="2">
        <f t="shared" si="14"/>
        <v>3.650369995739311E-3</v>
      </c>
      <c r="O56" s="100">
        <f t="shared" si="5"/>
        <v>-1.5548539861486774E-2</v>
      </c>
      <c r="P56" s="15">
        <f t="shared" si="6"/>
        <v>29794.078999999998</v>
      </c>
      <c r="R56" s="9">
        <f t="shared" si="11"/>
        <v>3.6859813970589294E-4</v>
      </c>
      <c r="S56" s="24">
        <v>0.1</v>
      </c>
      <c r="T56" s="9">
        <f t="shared" si="8"/>
        <v>3.6859813970589296E-5</v>
      </c>
      <c r="U56" s="9"/>
      <c r="V56" s="137">
        <f t="shared" si="9"/>
        <v>29794.078999999998</v>
      </c>
    </row>
    <row r="57" spans="1:22">
      <c r="A57" s="52" t="s">
        <v>135</v>
      </c>
      <c r="B57" s="52" t="s">
        <v>92</v>
      </c>
      <c r="C57" s="65">
        <v>44813.51</v>
      </c>
      <c r="D57" s="65" t="s">
        <v>127</v>
      </c>
      <c r="E57" s="80">
        <f t="shared" si="1"/>
        <v>-689.04320472486404</v>
      </c>
      <c r="F57" s="28">
        <f t="shared" si="2"/>
        <v>-689</v>
      </c>
      <c r="G57" s="9">
        <f t="shared" si="13"/>
        <v>-1.6436580001027323E-2</v>
      </c>
      <c r="I57" s="2">
        <f t="shared" si="14"/>
        <v>-1.6436580001027323E-2</v>
      </c>
      <c r="O57" s="100">
        <f t="shared" si="5"/>
        <v>-1.5547469002351899E-2</v>
      </c>
      <c r="P57" s="15">
        <f t="shared" si="6"/>
        <v>29795.010000000002</v>
      </c>
      <c r="R57" s="9">
        <f t="shared" si="11"/>
        <v>7.9051836796560953E-7</v>
      </c>
      <c r="S57" s="24">
        <v>0.1</v>
      </c>
      <c r="T57" s="9">
        <f t="shared" si="8"/>
        <v>7.9051836796560953E-8</v>
      </c>
      <c r="U57" s="9"/>
      <c r="V57" s="137">
        <f t="shared" si="9"/>
        <v>29795.010000000002</v>
      </c>
    </row>
    <row r="58" spans="1:22">
      <c r="A58" s="52" t="s">
        <v>135</v>
      </c>
      <c r="B58" s="52" t="s">
        <v>92</v>
      </c>
      <c r="C58" s="65">
        <v>44813.512000000002</v>
      </c>
      <c r="D58" s="65" t="s">
        <v>127</v>
      </c>
      <c r="E58" s="80">
        <f t="shared" si="1"/>
        <v>-689.03794758196977</v>
      </c>
      <c r="F58" s="28">
        <f t="shared" si="2"/>
        <v>-689</v>
      </c>
      <c r="G58" s="9">
        <f t="shared" si="13"/>
        <v>-1.443658000061987E-2</v>
      </c>
      <c r="I58" s="2">
        <f t="shared" si="14"/>
        <v>-1.443658000061987E-2</v>
      </c>
      <c r="O58" s="100">
        <f t="shared" si="5"/>
        <v>-1.5547469002351899E-2</v>
      </c>
      <c r="P58" s="15">
        <f t="shared" si="6"/>
        <v>29795.012000000002</v>
      </c>
      <c r="R58" s="9">
        <f t="shared" si="11"/>
        <v>1.2340743741691857E-6</v>
      </c>
      <c r="S58" s="24">
        <v>0.1</v>
      </c>
      <c r="T58" s="9">
        <f t="shared" si="8"/>
        <v>1.2340743741691857E-7</v>
      </c>
      <c r="U58" s="9"/>
      <c r="V58" s="137">
        <f t="shared" si="9"/>
        <v>29795.012000000002</v>
      </c>
    </row>
    <row r="59" spans="1:22">
      <c r="A59" s="52" t="s">
        <v>135</v>
      </c>
      <c r="B59" s="52" t="s">
        <v>92</v>
      </c>
      <c r="C59" s="65">
        <v>44813.512999999999</v>
      </c>
      <c r="D59" s="65" t="s">
        <v>127</v>
      </c>
      <c r="E59" s="80">
        <f t="shared" si="1"/>
        <v>-689.03531901053225</v>
      </c>
      <c r="F59" s="28">
        <f t="shared" si="2"/>
        <v>-689</v>
      </c>
      <c r="G59" s="9">
        <f t="shared" si="13"/>
        <v>-1.3436580004054122E-2</v>
      </c>
      <c r="I59" s="2">
        <f t="shared" si="14"/>
        <v>-1.3436580004054122E-2</v>
      </c>
      <c r="O59" s="100">
        <f t="shared" si="5"/>
        <v>-1.5547469002351899E-2</v>
      </c>
      <c r="P59" s="15">
        <f t="shared" si="6"/>
        <v>29795.012999999999</v>
      </c>
      <c r="R59" s="9">
        <f t="shared" si="11"/>
        <v>4.4558523631345953E-6</v>
      </c>
      <c r="S59" s="24">
        <v>0.1</v>
      </c>
      <c r="T59" s="9">
        <f t="shared" si="8"/>
        <v>4.4558523631345956E-7</v>
      </c>
      <c r="U59" s="9"/>
      <c r="V59" s="137">
        <f t="shared" si="9"/>
        <v>29795.012999999999</v>
      </c>
    </row>
    <row r="60" spans="1:22">
      <c r="A60" s="52" t="s">
        <v>135</v>
      </c>
      <c r="B60" s="52" t="s">
        <v>92</v>
      </c>
      <c r="C60" s="65">
        <v>44813.529000000002</v>
      </c>
      <c r="D60" s="65" t="s">
        <v>127</v>
      </c>
      <c r="E60" s="80">
        <f t="shared" si="1"/>
        <v>-688.99326186737812</v>
      </c>
      <c r="F60" s="28">
        <f t="shared" si="2"/>
        <v>-689</v>
      </c>
      <c r="G60" s="9">
        <f t="shared" si="13"/>
        <v>2.5634199992055073E-3</v>
      </c>
      <c r="I60" s="2">
        <f t="shared" si="14"/>
        <v>2.5634199992055073E-3</v>
      </c>
      <c r="O60" s="100">
        <f t="shared" si="5"/>
        <v>-1.5547469002351899E-2</v>
      </c>
      <c r="P60" s="15">
        <f t="shared" si="6"/>
        <v>29795.029000000002</v>
      </c>
      <c r="R60" s="9">
        <f t="shared" si="11"/>
        <v>3.2800430042673298E-4</v>
      </c>
      <c r="S60" s="24">
        <v>0.1</v>
      </c>
      <c r="T60" s="9">
        <f t="shared" si="8"/>
        <v>3.2800430042673297E-5</v>
      </c>
      <c r="U60" s="9"/>
      <c r="V60" s="137">
        <f t="shared" si="9"/>
        <v>29795.029000000002</v>
      </c>
    </row>
    <row r="61" spans="1:22">
      <c r="A61" s="52" t="s">
        <v>135</v>
      </c>
      <c r="B61" s="52" t="s">
        <v>92</v>
      </c>
      <c r="C61" s="65">
        <v>44813.529000000002</v>
      </c>
      <c r="D61" s="65" t="s">
        <v>127</v>
      </c>
      <c r="E61" s="80">
        <f t="shared" si="1"/>
        <v>-688.99326186737812</v>
      </c>
      <c r="F61" s="28">
        <f t="shared" si="2"/>
        <v>-689</v>
      </c>
      <c r="G61" s="9">
        <f t="shared" si="13"/>
        <v>2.5634199992055073E-3</v>
      </c>
      <c r="I61" s="2">
        <f t="shared" si="14"/>
        <v>2.5634199992055073E-3</v>
      </c>
      <c r="O61" s="100">
        <f t="shared" si="5"/>
        <v>-1.5547469002351899E-2</v>
      </c>
      <c r="P61" s="15">
        <f t="shared" si="6"/>
        <v>29795.029000000002</v>
      </c>
      <c r="R61" s="9">
        <f t="shared" si="11"/>
        <v>3.2800430042673298E-4</v>
      </c>
      <c r="S61" s="24">
        <v>0.1</v>
      </c>
      <c r="T61" s="9">
        <f t="shared" si="8"/>
        <v>3.2800430042673297E-5</v>
      </c>
      <c r="U61" s="9"/>
      <c r="V61" s="137">
        <f t="shared" si="9"/>
        <v>29795.029000000002</v>
      </c>
    </row>
    <row r="62" spans="1:22">
      <c r="A62" s="52" t="s">
        <v>135</v>
      </c>
      <c r="B62" s="52" t="s">
        <v>92</v>
      </c>
      <c r="C62" s="65">
        <v>44813.531000000003</v>
      </c>
      <c r="D62" s="65" t="s">
        <v>127</v>
      </c>
      <c r="E62" s="80">
        <f t="shared" si="1"/>
        <v>-688.98800472448386</v>
      </c>
      <c r="F62" s="28">
        <f t="shared" si="2"/>
        <v>-689</v>
      </c>
      <c r="G62" s="9">
        <f t="shared" si="13"/>
        <v>4.563419999612961E-3</v>
      </c>
      <c r="I62" s="2">
        <f t="shared" si="14"/>
        <v>4.563419999612961E-3</v>
      </c>
      <c r="O62" s="100">
        <f t="shared" si="5"/>
        <v>-1.5547469002351899E-2</v>
      </c>
      <c r="P62" s="15">
        <f t="shared" si="6"/>
        <v>29795.031000000003</v>
      </c>
      <c r="R62" s="9">
        <f t="shared" si="11"/>
        <v>4.0444785644935111E-4</v>
      </c>
      <c r="S62" s="24">
        <v>0.1</v>
      </c>
      <c r="T62" s="9">
        <f t="shared" si="8"/>
        <v>4.0444785644935116E-5</v>
      </c>
      <c r="U62" s="9"/>
      <c r="V62" s="137">
        <f t="shared" si="9"/>
        <v>29795.031000000003</v>
      </c>
    </row>
    <row r="63" spans="1:22">
      <c r="A63" s="52" t="s">
        <v>135</v>
      </c>
      <c r="B63" s="52" t="s">
        <v>95</v>
      </c>
      <c r="C63" s="65">
        <v>44814.462</v>
      </c>
      <c r="D63" s="65" t="s">
        <v>127</v>
      </c>
      <c r="E63" s="80">
        <f t="shared" si="1"/>
        <v>-686.54080470771135</v>
      </c>
      <c r="F63" s="28">
        <f t="shared" si="2"/>
        <v>-686.5</v>
      </c>
      <c r="G63" s="9">
        <f t="shared" si="13"/>
        <v>-1.5523530004429631E-2</v>
      </c>
      <c r="I63" s="2">
        <f t="shared" si="14"/>
        <v>-1.5523530004429631E-2</v>
      </c>
      <c r="O63" s="100">
        <f t="shared" si="5"/>
        <v>-1.5546396770015774E-2</v>
      </c>
      <c r="P63" s="15">
        <f t="shared" si="6"/>
        <v>29795.962</v>
      </c>
      <c r="R63" s="9">
        <f t="shared" si="11"/>
        <v>5.2288896837161153E-10</v>
      </c>
      <c r="S63" s="24">
        <v>0.1</v>
      </c>
      <c r="T63" s="9">
        <f t="shared" si="8"/>
        <v>5.2288896837161158E-11</v>
      </c>
      <c r="U63" s="9"/>
      <c r="V63" s="137">
        <f t="shared" si="9"/>
        <v>29795.962</v>
      </c>
    </row>
    <row r="64" spans="1:22">
      <c r="A64" s="52" t="s">
        <v>135</v>
      </c>
      <c r="B64" s="52" t="s">
        <v>95</v>
      </c>
      <c r="C64" s="65">
        <v>44814.463000000003</v>
      </c>
      <c r="D64" s="65" t="s">
        <v>127</v>
      </c>
      <c r="E64" s="80">
        <f t="shared" si="1"/>
        <v>-686.53817613625461</v>
      </c>
      <c r="F64" s="28">
        <f t="shared" si="2"/>
        <v>-686.5</v>
      </c>
      <c r="G64" s="9">
        <f t="shared" si="13"/>
        <v>-1.4523530000587925E-2</v>
      </c>
      <c r="I64" s="2">
        <f t="shared" si="14"/>
        <v>-1.4523530000587925E-2</v>
      </c>
      <c r="O64" s="100">
        <f t="shared" si="5"/>
        <v>-1.5546396770015774E-2</v>
      </c>
      <c r="P64" s="15">
        <f t="shared" si="6"/>
        <v>29795.963000000003</v>
      </c>
      <c r="R64" s="9">
        <f t="shared" si="11"/>
        <v>1.0462564279997636E-6</v>
      </c>
      <c r="S64" s="24">
        <v>0.1</v>
      </c>
      <c r="T64" s="9">
        <f t="shared" si="8"/>
        <v>1.0462564279997637E-7</v>
      </c>
      <c r="U64" s="9"/>
      <c r="V64" s="137">
        <f t="shared" si="9"/>
        <v>29795.963000000003</v>
      </c>
    </row>
    <row r="65" spans="1:22">
      <c r="A65" s="52" t="s">
        <v>135</v>
      </c>
      <c r="B65" s="52" t="s">
        <v>95</v>
      </c>
      <c r="C65" s="65">
        <v>44814.466999999997</v>
      </c>
      <c r="D65" s="65" t="s">
        <v>127</v>
      </c>
      <c r="E65" s="80">
        <f t="shared" si="1"/>
        <v>-686.52766185048529</v>
      </c>
      <c r="F65" s="28">
        <f t="shared" si="2"/>
        <v>-686.5</v>
      </c>
      <c r="G65" s="9">
        <f t="shared" si="13"/>
        <v>-1.0523530007048976E-2</v>
      </c>
      <c r="I65" s="2">
        <f t="shared" si="14"/>
        <v>-1.0523530007048976E-2</v>
      </c>
      <c r="O65" s="100">
        <f t="shared" si="5"/>
        <v>-1.5546396770015774E-2</v>
      </c>
      <c r="P65" s="15">
        <f t="shared" si="6"/>
        <v>29795.966999999997</v>
      </c>
      <c r="R65" s="9">
        <f t="shared" si="11"/>
        <v>2.5229190518516563E-5</v>
      </c>
      <c r="S65" s="24">
        <v>0.1</v>
      </c>
      <c r="T65" s="9">
        <f t="shared" si="8"/>
        <v>2.5229190518516567E-6</v>
      </c>
      <c r="U65" s="9"/>
      <c r="V65" s="137">
        <f t="shared" si="9"/>
        <v>29795.966999999997</v>
      </c>
    </row>
    <row r="66" spans="1:22">
      <c r="A66" s="52" t="s">
        <v>135</v>
      </c>
      <c r="B66" s="52" t="s">
        <v>95</v>
      </c>
      <c r="C66" s="65">
        <v>44814.466999999997</v>
      </c>
      <c r="D66" s="65" t="s">
        <v>127</v>
      </c>
      <c r="E66" s="80">
        <f t="shared" si="1"/>
        <v>-686.52766185048529</v>
      </c>
      <c r="F66" s="28">
        <f t="shared" si="2"/>
        <v>-686.5</v>
      </c>
      <c r="G66" s="9">
        <f t="shared" si="13"/>
        <v>-1.0523530007048976E-2</v>
      </c>
      <c r="I66" s="2">
        <f t="shared" si="14"/>
        <v>-1.0523530007048976E-2</v>
      </c>
      <c r="O66" s="100">
        <f t="shared" si="5"/>
        <v>-1.5546396770015774E-2</v>
      </c>
      <c r="P66" s="15">
        <f t="shared" si="6"/>
        <v>29795.966999999997</v>
      </c>
      <c r="R66" s="9">
        <f t="shared" si="11"/>
        <v>2.5229190518516563E-5</v>
      </c>
      <c r="S66" s="24">
        <v>0.1</v>
      </c>
      <c r="T66" s="9">
        <f t="shared" si="8"/>
        <v>2.5229190518516567E-6</v>
      </c>
      <c r="U66" s="9"/>
      <c r="V66" s="137">
        <f t="shared" si="9"/>
        <v>29795.966999999997</v>
      </c>
    </row>
    <row r="67" spans="1:22">
      <c r="A67" s="52" t="s">
        <v>135</v>
      </c>
      <c r="B67" s="52" t="s">
        <v>95</v>
      </c>
      <c r="C67" s="65">
        <v>44814.476999999999</v>
      </c>
      <c r="D67" s="65" t="s">
        <v>127</v>
      </c>
      <c r="E67" s="80">
        <f t="shared" si="1"/>
        <v>-686.50137613601396</v>
      </c>
      <c r="F67" s="28">
        <f t="shared" si="2"/>
        <v>-686.5</v>
      </c>
      <c r="G67" s="9">
        <f t="shared" si="13"/>
        <v>-5.2353000501170754E-4</v>
      </c>
      <c r="I67" s="2">
        <f t="shared" si="14"/>
        <v>-5.2353000501170754E-4</v>
      </c>
      <c r="O67" s="100">
        <f t="shared" si="5"/>
        <v>-1.5546396770015774E-2</v>
      </c>
      <c r="P67" s="15">
        <f t="shared" si="6"/>
        <v>29795.976999999999</v>
      </c>
      <c r="R67" s="9">
        <f t="shared" si="11"/>
        <v>2.2568652583906373E-4</v>
      </c>
      <c r="S67" s="24">
        <v>0.1</v>
      </c>
      <c r="T67" s="9">
        <f t="shared" si="8"/>
        <v>2.2568652583906375E-5</v>
      </c>
      <c r="U67" s="9"/>
      <c r="V67" s="137">
        <f t="shared" si="9"/>
        <v>29795.976999999999</v>
      </c>
    </row>
    <row r="68" spans="1:22">
      <c r="A68" s="52" t="s">
        <v>135</v>
      </c>
      <c r="B68" s="52" t="s">
        <v>95</v>
      </c>
      <c r="C68" s="65">
        <v>44814.48</v>
      </c>
      <c r="D68" s="65" t="s">
        <v>127</v>
      </c>
      <c r="E68" s="80">
        <f t="shared" si="1"/>
        <v>-686.49349042166295</v>
      </c>
      <c r="F68" s="28">
        <f t="shared" si="2"/>
        <v>-686.5</v>
      </c>
      <c r="G68" s="9">
        <f t="shared" si="13"/>
        <v>2.4764699992374517E-3</v>
      </c>
      <c r="I68" s="2">
        <f t="shared" si="14"/>
        <v>2.4764699992374517E-3</v>
      </c>
      <c r="O68" s="100">
        <f t="shared" si="5"/>
        <v>-1.5546396770015774E-2</v>
      </c>
      <c r="P68" s="15">
        <f t="shared" si="6"/>
        <v>29795.980000000003</v>
      </c>
      <c r="R68" s="9">
        <f t="shared" si="11"/>
        <v>3.2482372658225223E-4</v>
      </c>
      <c r="S68" s="24">
        <v>0.1</v>
      </c>
      <c r="T68" s="9">
        <f t="shared" si="8"/>
        <v>3.2482372658225227E-5</v>
      </c>
      <c r="U68" s="9"/>
      <c r="V68" s="137">
        <f t="shared" si="9"/>
        <v>29795.980000000003</v>
      </c>
    </row>
    <row r="69" spans="1:22">
      <c r="A69" s="52" t="s">
        <v>135</v>
      </c>
      <c r="B69" s="52" t="s">
        <v>95</v>
      </c>
      <c r="C69" s="65">
        <v>44814.481</v>
      </c>
      <c r="D69" s="65" t="s">
        <v>127</v>
      </c>
      <c r="E69" s="80">
        <f t="shared" si="1"/>
        <v>-686.49086185022543</v>
      </c>
      <c r="F69" s="28">
        <f t="shared" si="2"/>
        <v>-686.5</v>
      </c>
      <c r="G69" s="9">
        <f t="shared" si="13"/>
        <v>3.4764699958031997E-3</v>
      </c>
      <c r="I69" s="2">
        <f t="shared" si="14"/>
        <v>3.4764699958031997E-3</v>
      </c>
      <c r="O69" s="100">
        <f t="shared" si="5"/>
        <v>-1.5546396770015774E-2</v>
      </c>
      <c r="P69" s="15">
        <f t="shared" si="6"/>
        <v>29795.981</v>
      </c>
      <c r="R69" s="9">
        <f t="shared" si="11"/>
        <v>3.6186945999010001E-4</v>
      </c>
      <c r="S69" s="24">
        <v>0.1</v>
      </c>
      <c r="T69" s="9">
        <f t="shared" si="8"/>
        <v>3.6186945999010005E-5</v>
      </c>
      <c r="U69" s="9"/>
      <c r="V69" s="137">
        <f t="shared" si="9"/>
        <v>29795.981</v>
      </c>
    </row>
    <row r="70" spans="1:22">
      <c r="A70" s="52" t="s">
        <v>135</v>
      </c>
      <c r="B70" s="52" t="s">
        <v>92</v>
      </c>
      <c r="C70" s="65">
        <v>44815.427000000003</v>
      </c>
      <c r="D70" s="65" t="s">
        <v>127</v>
      </c>
      <c r="E70" s="80">
        <f t="shared" si="1"/>
        <v>-684.00423326173632</v>
      </c>
      <c r="F70" s="28">
        <f t="shared" si="2"/>
        <v>-684</v>
      </c>
      <c r="G70" s="9">
        <f t="shared" si="13"/>
        <v>-1.6104799942695536E-3</v>
      </c>
      <c r="I70" s="2">
        <f t="shared" si="14"/>
        <v>-1.6104799942695536E-3</v>
      </c>
      <c r="O70" s="100">
        <f t="shared" si="5"/>
        <v>-1.5545323164478399E-2</v>
      </c>
      <c r="P70" s="15">
        <f t="shared" si="6"/>
        <v>29796.927000000003</v>
      </c>
      <c r="R70" s="9">
        <f t="shared" si="11"/>
        <v>1.9417985417831613E-4</v>
      </c>
      <c r="S70" s="24">
        <v>0.1</v>
      </c>
      <c r="T70" s="9">
        <f t="shared" si="8"/>
        <v>1.9417985417831614E-5</v>
      </c>
      <c r="U70" s="9"/>
      <c r="V70" s="137">
        <f t="shared" si="9"/>
        <v>29796.927000000003</v>
      </c>
    </row>
    <row r="71" spans="1:22">
      <c r="A71" s="52" t="s">
        <v>135</v>
      </c>
      <c r="B71" s="52" t="s">
        <v>92</v>
      </c>
      <c r="C71" s="65">
        <v>44815.428999999996</v>
      </c>
      <c r="D71" s="65" t="s">
        <v>127</v>
      </c>
      <c r="E71" s="80">
        <f t="shared" si="1"/>
        <v>-683.99897611886115</v>
      </c>
      <c r="F71" s="28">
        <f t="shared" si="2"/>
        <v>-684</v>
      </c>
      <c r="G71" s="9">
        <f t="shared" si="13"/>
        <v>3.8951999886194244E-4</v>
      </c>
      <c r="I71" s="2">
        <f t="shared" si="14"/>
        <v>3.8951999886194244E-4</v>
      </c>
      <c r="O71" s="100">
        <f t="shared" si="5"/>
        <v>-1.5545323164478399E-2</v>
      </c>
      <c r="P71" s="15">
        <f t="shared" si="6"/>
        <v>29796.928999999996</v>
      </c>
      <c r="R71" s="9">
        <f t="shared" si="11"/>
        <v>2.5391922664025444E-4</v>
      </c>
      <c r="S71" s="24">
        <v>0.1</v>
      </c>
      <c r="T71" s="9">
        <f t="shared" si="8"/>
        <v>2.5391922664025445E-5</v>
      </c>
      <c r="U71" s="9"/>
      <c r="V71" s="137">
        <f t="shared" si="9"/>
        <v>29796.928999999996</v>
      </c>
    </row>
    <row r="72" spans="1:22">
      <c r="A72" s="52" t="s">
        <v>135</v>
      </c>
      <c r="B72" s="52" t="s">
        <v>92</v>
      </c>
      <c r="C72" s="65">
        <v>44815.430999999997</v>
      </c>
      <c r="D72" s="65" t="s">
        <v>127</v>
      </c>
      <c r="E72" s="80">
        <f t="shared" si="1"/>
        <v>-683.99371897596689</v>
      </c>
      <c r="F72" s="28">
        <f t="shared" si="2"/>
        <v>-684</v>
      </c>
      <c r="G72" s="9">
        <f t="shared" si="13"/>
        <v>2.3895199992693961E-3</v>
      </c>
      <c r="I72" s="2">
        <f t="shared" si="14"/>
        <v>2.3895199992693961E-3</v>
      </c>
      <c r="O72" s="100">
        <f t="shared" si="5"/>
        <v>-1.5545323164478399E-2</v>
      </c>
      <c r="P72" s="15">
        <f t="shared" si="6"/>
        <v>29796.930999999997</v>
      </c>
      <c r="R72" s="9">
        <f t="shared" si="11"/>
        <v>3.2165859930823103E-4</v>
      </c>
      <c r="S72" s="24">
        <v>0.1</v>
      </c>
      <c r="T72" s="9">
        <f t="shared" si="8"/>
        <v>3.2165859930823104E-5</v>
      </c>
      <c r="U72" s="9"/>
      <c r="V72" s="137">
        <f t="shared" si="9"/>
        <v>29796.930999999997</v>
      </c>
    </row>
    <row r="73" spans="1:22">
      <c r="A73" s="52" t="s">
        <v>135</v>
      </c>
      <c r="B73" s="52" t="s">
        <v>92</v>
      </c>
      <c r="C73" s="65">
        <v>44815.432000000001</v>
      </c>
      <c r="D73" s="65" t="s">
        <v>127</v>
      </c>
      <c r="E73" s="80">
        <f t="shared" si="1"/>
        <v>-683.99109040451026</v>
      </c>
      <c r="F73" s="28">
        <f t="shared" si="2"/>
        <v>-684</v>
      </c>
      <c r="G73" s="9">
        <f t="shared" si="13"/>
        <v>3.3895200031111017E-3</v>
      </c>
      <c r="I73" s="2">
        <f t="shared" si="14"/>
        <v>3.3895200031111017E-3</v>
      </c>
      <c r="O73" s="100">
        <f t="shared" si="5"/>
        <v>-1.5545323164478399E-2</v>
      </c>
      <c r="P73" s="15">
        <f t="shared" si="6"/>
        <v>29796.932000000001</v>
      </c>
      <c r="R73" s="9">
        <f t="shared" si="11"/>
        <v>3.5852828578121081E-4</v>
      </c>
      <c r="S73" s="24">
        <v>0.1</v>
      </c>
      <c r="T73" s="9">
        <f t="shared" si="8"/>
        <v>3.5852828578121081E-5</v>
      </c>
      <c r="U73" s="9"/>
      <c r="V73" s="137">
        <f t="shared" si="9"/>
        <v>29796.932000000001</v>
      </c>
    </row>
    <row r="74" spans="1:22">
      <c r="A74" s="52" t="s">
        <v>135</v>
      </c>
      <c r="B74" s="52" t="s">
        <v>95</v>
      </c>
      <c r="C74" s="65">
        <v>44815.62</v>
      </c>
      <c r="D74" s="65" t="s">
        <v>127</v>
      </c>
      <c r="E74" s="80">
        <f t="shared" si="1"/>
        <v>-683.49691897254513</v>
      </c>
      <c r="F74" s="28">
        <f t="shared" si="2"/>
        <v>-683.5</v>
      </c>
      <c r="G74" s="9">
        <f t="shared" si="13"/>
        <v>1.1721300033968873E-3</v>
      </c>
      <c r="I74" s="2">
        <f t="shared" si="14"/>
        <v>1.1721300033968873E-3</v>
      </c>
      <c r="O74" s="100">
        <f t="shared" si="5"/>
        <v>-1.5545108278586775E-2</v>
      </c>
      <c r="P74" s="15">
        <f t="shared" si="6"/>
        <v>29797.120000000003</v>
      </c>
      <c r="R74" s="9">
        <f t="shared" si="11"/>
        <v>2.7946605577662E-4</v>
      </c>
      <c r="S74" s="24">
        <v>0.1</v>
      </c>
      <c r="T74" s="9">
        <f t="shared" si="8"/>
        <v>2.7946605577662001E-5</v>
      </c>
      <c r="U74" s="9"/>
      <c r="V74" s="137">
        <f t="shared" si="9"/>
        <v>29797.120000000003</v>
      </c>
    </row>
    <row r="75" spans="1:22">
      <c r="A75" s="52" t="s">
        <v>135</v>
      </c>
      <c r="B75" s="52" t="s">
        <v>95</v>
      </c>
      <c r="C75" s="65">
        <v>44815.622000000003</v>
      </c>
      <c r="D75" s="65" t="s">
        <v>127</v>
      </c>
      <c r="E75" s="80">
        <f t="shared" si="1"/>
        <v>-683.49166182965087</v>
      </c>
      <c r="F75" s="28">
        <f t="shared" si="2"/>
        <v>-683.5</v>
      </c>
      <c r="G75" s="9">
        <f t="shared" si="13"/>
        <v>3.172130003804341E-3</v>
      </c>
      <c r="I75" s="2">
        <f t="shared" si="14"/>
        <v>3.172130003804341E-3</v>
      </c>
      <c r="O75" s="100">
        <f t="shared" si="5"/>
        <v>-1.5545108278586775E-2</v>
      </c>
      <c r="P75" s="15">
        <f t="shared" si="6"/>
        <v>29797.122000000003</v>
      </c>
      <c r="R75" s="9">
        <f t="shared" si="11"/>
        <v>3.5033500891980751E-4</v>
      </c>
      <c r="S75" s="24">
        <v>0.1</v>
      </c>
      <c r="T75" s="9">
        <f t="shared" si="8"/>
        <v>3.5033500891980753E-5</v>
      </c>
      <c r="U75" s="9"/>
      <c r="V75" s="137">
        <f t="shared" si="9"/>
        <v>29797.122000000003</v>
      </c>
    </row>
    <row r="76" spans="1:22">
      <c r="A76" s="52" t="s">
        <v>135</v>
      </c>
      <c r="B76" s="52" t="s">
        <v>95</v>
      </c>
      <c r="C76" s="65">
        <v>44815.625</v>
      </c>
      <c r="D76" s="65" t="s">
        <v>127</v>
      </c>
      <c r="E76" s="80">
        <f t="shared" si="1"/>
        <v>-683.48377611531907</v>
      </c>
      <c r="F76" s="28">
        <f t="shared" si="2"/>
        <v>-683.5</v>
      </c>
      <c r="G76" s="9">
        <f t="shared" si="13"/>
        <v>6.1721300007775426E-3</v>
      </c>
      <c r="I76" s="2">
        <f t="shared" si="14"/>
        <v>6.1721300007775426E-3</v>
      </c>
      <c r="O76" s="100">
        <f t="shared" si="5"/>
        <v>-1.5545108278586775E-2</v>
      </c>
      <c r="P76" s="15">
        <f t="shared" si="6"/>
        <v>29797.125</v>
      </c>
      <c r="R76" s="9">
        <f t="shared" si="11"/>
        <v>4.7163843848268676E-4</v>
      </c>
      <c r="S76" s="24">
        <v>0.1</v>
      </c>
      <c r="T76" s="9">
        <f t="shared" si="8"/>
        <v>4.7163843848268682E-5</v>
      </c>
      <c r="U76" s="9"/>
      <c r="V76" s="137">
        <f t="shared" si="9"/>
        <v>29797.125</v>
      </c>
    </row>
    <row r="77" spans="1:22">
      <c r="A77" s="52" t="s">
        <v>135</v>
      </c>
      <c r="B77" s="52" t="s">
        <v>92</v>
      </c>
      <c r="C77" s="65">
        <v>44816.553</v>
      </c>
      <c r="D77" s="65" t="s">
        <v>127</v>
      </c>
      <c r="E77" s="80">
        <f t="shared" si="1"/>
        <v>-681.04446181287835</v>
      </c>
      <c r="F77" s="28">
        <f t="shared" si="2"/>
        <v>-681</v>
      </c>
      <c r="G77" s="9">
        <f t="shared" si="13"/>
        <v>-1.6914820000238251E-2</v>
      </c>
      <c r="I77" s="2">
        <f t="shared" si="14"/>
        <v>-1.6914820000238251E-2</v>
      </c>
      <c r="O77" s="100">
        <f t="shared" si="5"/>
        <v>-1.5544033025207899E-2</v>
      </c>
      <c r="P77" s="15">
        <f t="shared" si="6"/>
        <v>29798.053</v>
      </c>
      <c r="R77" s="9">
        <f t="shared" si="11"/>
        <v>1.8790569309128633E-6</v>
      </c>
      <c r="S77" s="24">
        <v>0.1</v>
      </c>
      <c r="T77" s="9">
        <f t="shared" si="8"/>
        <v>1.8790569309128634E-7</v>
      </c>
      <c r="U77" s="9"/>
      <c r="V77" s="137">
        <f t="shared" si="9"/>
        <v>29798.053</v>
      </c>
    </row>
    <row r="78" spans="1:22">
      <c r="A78" s="52" t="s">
        <v>135</v>
      </c>
      <c r="B78" s="52" t="s">
        <v>92</v>
      </c>
      <c r="C78" s="65">
        <v>44816.555999999997</v>
      </c>
      <c r="D78" s="65" t="s">
        <v>127</v>
      </c>
      <c r="E78" s="80">
        <f t="shared" si="1"/>
        <v>-681.03657609854656</v>
      </c>
      <c r="F78" s="28">
        <f t="shared" si="2"/>
        <v>-681</v>
      </c>
      <c r="G78" s="9">
        <f t="shared" si="13"/>
        <v>-1.3914820003265049E-2</v>
      </c>
      <c r="I78" s="2">
        <f t="shared" si="14"/>
        <v>-1.3914820003265049E-2</v>
      </c>
      <c r="O78" s="100">
        <f t="shared" si="5"/>
        <v>-1.5544033025207899E-2</v>
      </c>
      <c r="P78" s="15">
        <f t="shared" si="6"/>
        <v>29798.055999999997</v>
      </c>
      <c r="R78" s="9">
        <f t="shared" si="11"/>
        <v>2.6543350708681517E-6</v>
      </c>
      <c r="S78" s="24">
        <v>0.1</v>
      </c>
      <c r="T78" s="9">
        <f t="shared" si="8"/>
        <v>2.6543350708681519E-7</v>
      </c>
      <c r="U78" s="9"/>
      <c r="V78" s="137">
        <f t="shared" si="9"/>
        <v>29798.055999999997</v>
      </c>
    </row>
    <row r="79" spans="1:22">
      <c r="A79" s="52" t="s">
        <v>135</v>
      </c>
      <c r="B79" s="52" t="s">
        <v>92</v>
      </c>
      <c r="C79" s="65">
        <v>44816.557000000001</v>
      </c>
      <c r="D79" s="65" t="s">
        <v>127</v>
      </c>
      <c r="E79" s="80">
        <f t="shared" si="1"/>
        <v>-681.03394752708982</v>
      </c>
      <c r="F79" s="28">
        <f t="shared" si="2"/>
        <v>-681</v>
      </c>
      <c r="G79" s="9">
        <f t="shared" si="13"/>
        <v>-1.2914819999423344E-2</v>
      </c>
      <c r="I79" s="2">
        <f t="shared" si="14"/>
        <v>-1.2914819999423344E-2</v>
      </c>
      <c r="O79" s="100">
        <f t="shared" si="5"/>
        <v>-1.5544033025207899E-2</v>
      </c>
      <c r="P79" s="15">
        <f t="shared" si="6"/>
        <v>29798.057000000001</v>
      </c>
      <c r="R79" s="9">
        <f t="shared" si="11"/>
        <v>6.9127611349551753E-6</v>
      </c>
      <c r="S79" s="24">
        <v>0.1</v>
      </c>
      <c r="T79" s="9">
        <f t="shared" si="8"/>
        <v>6.9127611349551757E-7</v>
      </c>
      <c r="U79" s="9"/>
      <c r="V79" s="137">
        <f t="shared" si="9"/>
        <v>29798.057000000001</v>
      </c>
    </row>
    <row r="80" spans="1:22">
      <c r="A80" s="52" t="s">
        <v>135</v>
      </c>
      <c r="B80" s="52" t="s">
        <v>92</v>
      </c>
      <c r="C80" s="65">
        <v>44816.559000000001</v>
      </c>
      <c r="D80" s="65" t="s">
        <v>127</v>
      </c>
      <c r="E80" s="80">
        <f t="shared" si="1"/>
        <v>-681.02869038419556</v>
      </c>
      <c r="F80" s="28">
        <f t="shared" si="2"/>
        <v>-681</v>
      </c>
      <c r="G80" s="9">
        <f t="shared" si="13"/>
        <v>-1.091481999901589E-2</v>
      </c>
      <c r="I80" s="2">
        <f t="shared" si="14"/>
        <v>-1.091481999901589E-2</v>
      </c>
      <c r="O80" s="100">
        <f t="shared" si="5"/>
        <v>-1.5544033025207899E-2</v>
      </c>
      <c r="P80" s="15">
        <f t="shared" si="6"/>
        <v>29798.059000000001</v>
      </c>
      <c r="R80" s="9">
        <f t="shared" si="11"/>
        <v>2.1429613241865777E-5</v>
      </c>
      <c r="S80" s="24">
        <v>0.1</v>
      </c>
      <c r="T80" s="9">
        <f t="shared" si="8"/>
        <v>2.1429613241865776E-6</v>
      </c>
      <c r="U80" s="9"/>
      <c r="V80" s="137">
        <f t="shared" si="9"/>
        <v>29798.059000000001</v>
      </c>
    </row>
    <row r="81" spans="1:22">
      <c r="A81" s="52" t="s">
        <v>135</v>
      </c>
      <c r="B81" s="52" t="s">
        <v>92</v>
      </c>
      <c r="C81" s="65">
        <v>44816.56</v>
      </c>
      <c r="D81" s="65" t="s">
        <v>127</v>
      </c>
      <c r="E81" s="80">
        <f t="shared" si="1"/>
        <v>-681.02606181275803</v>
      </c>
      <c r="F81" s="28">
        <f t="shared" si="2"/>
        <v>-681</v>
      </c>
      <c r="G81" s="9">
        <f t="shared" si="13"/>
        <v>-9.9148200024501421E-3</v>
      </c>
      <c r="I81" s="2">
        <f t="shared" si="14"/>
        <v>-9.9148200024501421E-3</v>
      </c>
      <c r="O81" s="100">
        <f t="shared" si="5"/>
        <v>-1.5544033025207899E-2</v>
      </c>
      <c r="P81" s="15">
        <f t="shared" si="6"/>
        <v>29798.059999999998</v>
      </c>
      <c r="R81" s="9">
        <f t="shared" si="11"/>
        <v>3.1688039255585523E-5</v>
      </c>
      <c r="S81" s="24">
        <v>0.1</v>
      </c>
      <c r="T81" s="9">
        <f t="shared" si="8"/>
        <v>3.1688039255585524E-6</v>
      </c>
      <c r="U81" s="9"/>
      <c r="V81" s="137">
        <f t="shared" si="9"/>
        <v>29798.059999999998</v>
      </c>
    </row>
    <row r="82" spans="1:22">
      <c r="A82" s="52" t="s">
        <v>135</v>
      </c>
      <c r="B82" s="52" t="s">
        <v>92</v>
      </c>
      <c r="C82" s="65">
        <v>44816.563000000002</v>
      </c>
      <c r="D82" s="65" t="s">
        <v>127</v>
      </c>
      <c r="E82" s="80">
        <f t="shared" si="1"/>
        <v>-681.01817609840703</v>
      </c>
      <c r="F82" s="28">
        <f t="shared" si="2"/>
        <v>-681</v>
      </c>
      <c r="G82" s="9">
        <f t="shared" si="13"/>
        <v>-6.9148199982009828E-3</v>
      </c>
      <c r="I82" s="2">
        <f t="shared" si="14"/>
        <v>-6.9148199982009828E-3</v>
      </c>
      <c r="O82" s="100">
        <f t="shared" si="5"/>
        <v>-1.5544033025207899E-2</v>
      </c>
      <c r="P82" s="15">
        <f t="shared" si="6"/>
        <v>29798.063000000002</v>
      </c>
      <c r="R82" s="9">
        <f t="shared" si="11"/>
        <v>7.4463317465465857E-5</v>
      </c>
      <c r="S82" s="24">
        <v>0.1</v>
      </c>
      <c r="T82" s="9">
        <f t="shared" si="8"/>
        <v>7.4463317465465861E-6</v>
      </c>
      <c r="U82" s="9"/>
      <c r="V82" s="137">
        <f t="shared" si="9"/>
        <v>29798.063000000002</v>
      </c>
    </row>
    <row r="83" spans="1:22">
      <c r="A83" s="52" t="s">
        <v>135</v>
      </c>
      <c r="B83" s="52" t="s">
        <v>92</v>
      </c>
      <c r="C83" s="65">
        <v>44816.565999999999</v>
      </c>
      <c r="D83" s="65" t="s">
        <v>127</v>
      </c>
      <c r="E83" s="80">
        <f t="shared" si="1"/>
        <v>-681.01029038407523</v>
      </c>
      <c r="F83" s="28">
        <f t="shared" si="2"/>
        <v>-681</v>
      </c>
      <c r="G83" s="9">
        <f t="shared" si="13"/>
        <v>-3.9148200012277812E-3</v>
      </c>
      <c r="I83" s="2">
        <f t="shared" si="14"/>
        <v>-3.9148200012277812E-3</v>
      </c>
      <c r="O83" s="100">
        <f t="shared" si="5"/>
        <v>-1.5544033025207899E-2</v>
      </c>
      <c r="P83" s="15">
        <f t="shared" si="6"/>
        <v>29798.065999999999</v>
      </c>
      <c r="R83" s="9">
        <f t="shared" si="11"/>
        <v>1.3523859555710879E-4</v>
      </c>
      <c r="S83" s="24">
        <v>0.1</v>
      </c>
      <c r="T83" s="9">
        <f t="shared" si="8"/>
        <v>1.352385955571088E-5</v>
      </c>
      <c r="U83" s="9"/>
      <c r="V83" s="137">
        <f t="shared" si="9"/>
        <v>29798.065999999999</v>
      </c>
    </row>
    <row r="84" spans="1:22">
      <c r="A84" s="52" t="s">
        <v>135</v>
      </c>
      <c r="B84" s="52" t="s">
        <v>95</v>
      </c>
      <c r="C84" s="65">
        <v>44819.398000000001</v>
      </c>
      <c r="D84" s="65" t="s">
        <v>127</v>
      </c>
      <c r="E84" s="80">
        <f t="shared" si="1"/>
        <v>-673.56617604730991</v>
      </c>
      <c r="F84" s="28">
        <f t="shared" si="2"/>
        <v>-673.5</v>
      </c>
      <c r="G84" s="9">
        <f t="shared" si="13"/>
        <v>-2.5175670001772232E-2</v>
      </c>
      <c r="I84" s="2">
        <f t="shared" si="14"/>
        <v>-2.5175670001772232E-2</v>
      </c>
      <c r="O84" s="100">
        <f t="shared" si="5"/>
        <v>-1.5540799025863774E-2</v>
      </c>
      <c r="P84" s="15">
        <f t="shared" si="6"/>
        <v>29800.898000000001</v>
      </c>
      <c r="R84" s="9">
        <f t="shared" si="11"/>
        <v>9.2830738722403212E-5</v>
      </c>
      <c r="S84" s="24">
        <v>0.1</v>
      </c>
      <c r="T84" s="9">
        <f t="shared" si="8"/>
        <v>9.2830738722403212E-6</v>
      </c>
      <c r="U84" s="9"/>
      <c r="V84" s="137">
        <f t="shared" si="9"/>
        <v>29800.898000000001</v>
      </c>
    </row>
    <row r="85" spans="1:22">
      <c r="A85" s="52" t="s">
        <v>135</v>
      </c>
      <c r="B85" s="52" t="s">
        <v>95</v>
      </c>
      <c r="C85" s="65">
        <v>44819.402999999998</v>
      </c>
      <c r="D85" s="65" t="s">
        <v>127</v>
      </c>
      <c r="E85" s="80">
        <f t="shared" ref="E85:E148" si="15">(C85-C$7)/C$8</f>
        <v>-673.55303319008385</v>
      </c>
      <c r="F85" s="28">
        <f t="shared" ref="F85:F148" si="16">ROUND(2*E85,0)/2</f>
        <v>-673.5</v>
      </c>
      <c r="G85" s="9">
        <f t="shared" si="13"/>
        <v>-2.0175670004391577E-2</v>
      </c>
      <c r="I85" s="2">
        <f t="shared" si="14"/>
        <v>-2.0175670004391577E-2</v>
      </c>
      <c r="O85" s="100">
        <f t="shared" ref="O85:O148" si="17">D$11+D$12*F85+D$13*F85^2</f>
        <v>-1.5540799025863774E-2</v>
      </c>
      <c r="P85" s="15">
        <f t="shared" ref="P85:P148" si="18">C85-15018.5</f>
        <v>29800.902999999998</v>
      </c>
      <c r="R85" s="9">
        <f t="shared" si="11"/>
        <v>2.1482028987599276E-5</v>
      </c>
      <c r="S85" s="24">
        <v>0.1</v>
      </c>
      <c r="T85" s="9">
        <f t="shared" ref="T85:T148" si="19">S85*R85</f>
        <v>2.1482028987599276E-6</v>
      </c>
      <c r="U85" s="9"/>
      <c r="V85" s="137">
        <f t="shared" ref="V85:V148" si="20">+C85-15018.5</f>
        <v>29800.902999999998</v>
      </c>
    </row>
    <row r="86" spans="1:22">
      <c r="A86" s="52" t="s">
        <v>135</v>
      </c>
      <c r="B86" s="52" t="s">
        <v>95</v>
      </c>
      <c r="C86" s="65">
        <v>44819.415000000001</v>
      </c>
      <c r="D86" s="65" t="s">
        <v>127</v>
      </c>
      <c r="E86" s="80">
        <f t="shared" si="15"/>
        <v>-673.52149033271826</v>
      </c>
      <c r="F86" s="28">
        <f t="shared" si="16"/>
        <v>-673.5</v>
      </c>
      <c r="G86" s="9">
        <f t="shared" ref="G86:G117" si="21">C86-(C$7+C$8*F86)</f>
        <v>-8.1756700019468553E-3</v>
      </c>
      <c r="I86" s="2">
        <f t="shared" si="14"/>
        <v>-8.1756700019468553E-3</v>
      </c>
      <c r="O86" s="100">
        <f t="shared" si="17"/>
        <v>-1.5540799025863774E-2</v>
      </c>
      <c r="P86" s="15">
        <f t="shared" si="18"/>
        <v>29800.915000000001</v>
      </c>
      <c r="R86" s="9">
        <f t="shared" si="11"/>
        <v>5.4245125538943383E-5</v>
      </c>
      <c r="S86" s="24">
        <v>0.1</v>
      </c>
      <c r="T86" s="9">
        <f t="shared" si="19"/>
        <v>5.4245125538943385E-6</v>
      </c>
      <c r="U86" s="9"/>
      <c r="V86" s="137">
        <f t="shared" si="20"/>
        <v>29800.915000000001</v>
      </c>
    </row>
    <row r="87" spans="1:22">
      <c r="A87" s="52" t="s">
        <v>133</v>
      </c>
      <c r="B87" s="52" t="s">
        <v>92</v>
      </c>
      <c r="C87" s="65">
        <v>44819.985999999997</v>
      </c>
      <c r="D87" s="65" t="s">
        <v>126</v>
      </c>
      <c r="E87" s="80">
        <f t="shared" si="15"/>
        <v>-672.02057603672176</v>
      </c>
      <c r="F87" s="28">
        <f t="shared" si="16"/>
        <v>-672</v>
      </c>
      <c r="G87" s="9">
        <f t="shared" si="21"/>
        <v>-7.8278400033013895E-3</v>
      </c>
      <c r="H87" s="2">
        <f>G87</f>
        <v>-7.8278400033013895E-3</v>
      </c>
      <c r="O87" s="100">
        <f t="shared" si="17"/>
        <v>-1.5540150742937599E-2</v>
      </c>
      <c r="P87" s="15">
        <f t="shared" si="18"/>
        <v>29801.485999999997</v>
      </c>
      <c r="R87" s="9">
        <f t="shared" si="11"/>
        <v>5.9479736944708021E-5</v>
      </c>
      <c r="S87" s="24">
        <v>0.1</v>
      </c>
      <c r="T87" s="9">
        <f t="shared" si="19"/>
        <v>5.9479736944708022E-6</v>
      </c>
      <c r="U87" s="9"/>
      <c r="V87" s="137">
        <f t="shared" si="20"/>
        <v>29801.485999999997</v>
      </c>
    </row>
    <row r="88" spans="1:22">
      <c r="A88" s="52" t="s">
        <v>135</v>
      </c>
      <c r="B88" s="52" t="s">
        <v>92</v>
      </c>
      <c r="C88" s="65">
        <v>44822.637000000002</v>
      </c>
      <c r="D88" s="65" t="s">
        <v>127</v>
      </c>
      <c r="E88" s="80">
        <f t="shared" si="15"/>
        <v>-665.05223313178203</v>
      </c>
      <c r="F88" s="28">
        <f t="shared" si="16"/>
        <v>-665</v>
      </c>
      <c r="G88" s="9">
        <f t="shared" si="21"/>
        <v>-1.987129999906756E-2</v>
      </c>
      <c r="I88" s="2">
        <f t="shared" ref="I88:I102" si="22">G88</f>
        <v>-1.987129999906756E-2</v>
      </c>
      <c r="O88" s="100">
        <f t="shared" si="17"/>
        <v>-1.5537118886177499E-2</v>
      </c>
      <c r="P88" s="15">
        <f t="shared" si="18"/>
        <v>29804.137000000002</v>
      </c>
      <c r="R88" s="9">
        <f t="shared" si="11"/>
        <v>1.8785125919332931E-5</v>
      </c>
      <c r="S88" s="24">
        <v>0.1</v>
      </c>
      <c r="T88" s="9">
        <f t="shared" si="19"/>
        <v>1.8785125919332932E-6</v>
      </c>
      <c r="U88" s="9"/>
      <c r="V88" s="137">
        <f t="shared" si="20"/>
        <v>29804.137000000002</v>
      </c>
    </row>
    <row r="89" spans="1:22">
      <c r="A89" s="52" t="s">
        <v>135</v>
      </c>
      <c r="B89" s="52" t="s">
        <v>92</v>
      </c>
      <c r="C89" s="65">
        <v>44822.641000000003</v>
      </c>
      <c r="D89" s="65" t="s">
        <v>127</v>
      </c>
      <c r="E89" s="80">
        <f t="shared" si="15"/>
        <v>-665.0417188459935</v>
      </c>
      <c r="F89" s="28">
        <f t="shared" si="16"/>
        <v>-665</v>
      </c>
      <c r="G89" s="9">
        <f t="shared" si="21"/>
        <v>-1.5871299998252653E-2</v>
      </c>
      <c r="I89" s="2">
        <f t="shared" si="22"/>
        <v>-1.5871299998252653E-2</v>
      </c>
      <c r="O89" s="100">
        <f t="shared" si="17"/>
        <v>-1.5537118886177499E-2</v>
      </c>
      <c r="P89" s="15">
        <f t="shared" si="18"/>
        <v>29804.141000000003</v>
      </c>
      <c r="R89" s="9">
        <f t="shared" si="11"/>
        <v>1.116770156677867E-7</v>
      </c>
      <c r="S89" s="24">
        <v>0.1</v>
      </c>
      <c r="T89" s="9">
        <f t="shared" si="19"/>
        <v>1.116770156677867E-8</v>
      </c>
      <c r="U89" s="9"/>
      <c r="V89" s="137">
        <f t="shared" si="20"/>
        <v>29804.141000000003</v>
      </c>
    </row>
    <row r="90" spans="1:22">
      <c r="A90" s="52" t="s">
        <v>135</v>
      </c>
      <c r="B90" s="52" t="s">
        <v>92</v>
      </c>
      <c r="C90" s="65">
        <v>44822.646000000001</v>
      </c>
      <c r="D90" s="65" t="s">
        <v>127</v>
      </c>
      <c r="E90" s="80">
        <f t="shared" si="15"/>
        <v>-665.02857598876744</v>
      </c>
      <c r="F90" s="28">
        <f t="shared" si="16"/>
        <v>-665</v>
      </c>
      <c r="G90" s="9">
        <f t="shared" si="21"/>
        <v>-1.0871300000871997E-2</v>
      </c>
      <c r="I90" s="2">
        <f t="shared" si="22"/>
        <v>-1.0871300000871997E-2</v>
      </c>
      <c r="O90" s="100">
        <f t="shared" si="17"/>
        <v>-1.5537118886177499E-2</v>
      </c>
      <c r="P90" s="15">
        <f t="shared" si="18"/>
        <v>29804.146000000001</v>
      </c>
      <c r="R90" s="9">
        <f t="shared" si="11"/>
        <v>2.176986587047347E-5</v>
      </c>
      <c r="S90" s="24">
        <v>0.1</v>
      </c>
      <c r="T90" s="9">
        <f t="shared" si="19"/>
        <v>2.1769865870473473E-6</v>
      </c>
      <c r="U90" s="9"/>
      <c r="V90" s="137">
        <f t="shared" si="20"/>
        <v>29804.146000000001</v>
      </c>
    </row>
    <row r="91" spans="1:22">
      <c r="A91" s="52" t="s">
        <v>135</v>
      </c>
      <c r="B91" s="52" t="s">
        <v>92</v>
      </c>
      <c r="C91" s="65">
        <v>44822.650999999998</v>
      </c>
      <c r="D91" s="65" t="s">
        <v>127</v>
      </c>
      <c r="E91" s="80">
        <f t="shared" si="15"/>
        <v>-665.01543313154139</v>
      </c>
      <c r="F91" s="28">
        <f t="shared" si="16"/>
        <v>-665</v>
      </c>
      <c r="G91" s="9">
        <f t="shared" si="21"/>
        <v>-5.8713000034913421E-3</v>
      </c>
      <c r="I91" s="2">
        <f t="shared" si="22"/>
        <v>-5.8713000034913421E-3</v>
      </c>
      <c r="O91" s="100">
        <f t="shared" si="17"/>
        <v>-1.5537118886177499E-2</v>
      </c>
      <c r="P91" s="15">
        <f t="shared" si="18"/>
        <v>29804.150999999998</v>
      </c>
      <c r="R91" s="9">
        <f t="shared" si="11"/>
        <v>9.3428054672892258E-5</v>
      </c>
      <c r="S91" s="24">
        <v>0.1</v>
      </c>
      <c r="T91" s="9">
        <f t="shared" si="19"/>
        <v>9.3428054672892272E-6</v>
      </c>
      <c r="U91" s="9"/>
      <c r="V91" s="137">
        <f t="shared" si="20"/>
        <v>29804.150999999998</v>
      </c>
    </row>
    <row r="92" spans="1:22">
      <c r="A92" s="52" t="s">
        <v>135</v>
      </c>
      <c r="B92" s="52" t="s">
        <v>92</v>
      </c>
      <c r="C92" s="65">
        <v>44834.434999999998</v>
      </c>
      <c r="D92" s="65" t="s">
        <v>127</v>
      </c>
      <c r="E92" s="80">
        <f t="shared" si="15"/>
        <v>-634.04034720485595</v>
      </c>
      <c r="F92" s="28">
        <f t="shared" si="16"/>
        <v>-634</v>
      </c>
      <c r="G92" s="9">
        <f t="shared" si="21"/>
        <v>-1.5349480003351346E-2</v>
      </c>
      <c r="I92" s="2">
        <f t="shared" si="22"/>
        <v>-1.5349480003351346E-2</v>
      </c>
      <c r="O92" s="100">
        <f t="shared" si="17"/>
        <v>-1.55235626814684E-2</v>
      </c>
      <c r="P92" s="15">
        <f t="shared" si="18"/>
        <v>29815.934999999998</v>
      </c>
      <c r="R92" s="9">
        <f t="shared" si="11"/>
        <v>3.0304778820406031E-8</v>
      </c>
      <c r="S92" s="24">
        <v>0.1</v>
      </c>
      <c r="T92" s="9">
        <f t="shared" si="19"/>
        <v>3.0304778820406034E-9</v>
      </c>
      <c r="U92" s="9"/>
      <c r="V92" s="137">
        <f t="shared" si="20"/>
        <v>29815.934999999998</v>
      </c>
    </row>
    <row r="93" spans="1:22">
      <c r="A93" s="52" t="s">
        <v>135</v>
      </c>
      <c r="B93" s="52" t="s">
        <v>92</v>
      </c>
      <c r="C93" s="65">
        <v>44834.44</v>
      </c>
      <c r="D93" s="65" t="s">
        <v>127</v>
      </c>
      <c r="E93" s="80">
        <f t="shared" si="15"/>
        <v>-634.02720434761068</v>
      </c>
      <c r="F93" s="28">
        <f t="shared" si="16"/>
        <v>-634</v>
      </c>
      <c r="G93" s="9">
        <f t="shared" si="21"/>
        <v>-1.0349479998694733E-2</v>
      </c>
      <c r="I93" s="2">
        <f t="shared" si="22"/>
        <v>-1.0349479998694733E-2</v>
      </c>
      <c r="O93" s="100">
        <f t="shared" si="17"/>
        <v>-1.55235626814684E-2</v>
      </c>
      <c r="P93" s="15">
        <f t="shared" si="18"/>
        <v>29815.940000000002</v>
      </c>
      <c r="R93" s="9">
        <f t="shared" ref="R93:R156" si="23">(O93-G93)^2</f>
        <v>2.6771131608178353E-5</v>
      </c>
      <c r="S93" s="24">
        <v>0.1</v>
      </c>
      <c r="T93" s="9">
        <f t="shared" si="19"/>
        <v>2.6771131608178353E-6</v>
      </c>
      <c r="U93" s="9"/>
      <c r="V93" s="137">
        <f t="shared" si="20"/>
        <v>29815.940000000002</v>
      </c>
    </row>
    <row r="94" spans="1:22">
      <c r="A94" s="52" t="s">
        <v>135</v>
      </c>
      <c r="B94" s="52" t="s">
        <v>95</v>
      </c>
      <c r="C94" s="65">
        <v>44835.383999999998</v>
      </c>
      <c r="D94" s="65" t="s">
        <v>127</v>
      </c>
      <c r="E94" s="80">
        <f t="shared" si="15"/>
        <v>-631.54583290203504</v>
      </c>
      <c r="F94" s="28">
        <f t="shared" si="16"/>
        <v>-631.5</v>
      </c>
      <c r="G94" s="9">
        <f t="shared" si="21"/>
        <v>-1.7436430003726855E-2</v>
      </c>
      <c r="I94" s="2">
        <f t="shared" si="22"/>
        <v>-1.7436430003726855E-2</v>
      </c>
      <c r="O94" s="100">
        <f t="shared" si="17"/>
        <v>-1.5522460238704775E-2</v>
      </c>
      <c r="P94" s="15">
        <f t="shared" si="18"/>
        <v>29816.883999999998</v>
      </c>
      <c r="R94" s="9">
        <f t="shared" si="23"/>
        <v>3.6632802614186765E-6</v>
      </c>
      <c r="S94" s="24">
        <v>0.1</v>
      </c>
      <c r="T94" s="9">
        <f t="shared" si="19"/>
        <v>3.6632802614186765E-7</v>
      </c>
      <c r="U94" s="9"/>
      <c r="V94" s="137">
        <f t="shared" si="20"/>
        <v>29816.883999999998</v>
      </c>
    </row>
    <row r="95" spans="1:22">
      <c r="A95" s="52" t="s">
        <v>135</v>
      </c>
      <c r="B95" s="52" t="s">
        <v>95</v>
      </c>
      <c r="C95" s="65">
        <v>44835.385999999999</v>
      </c>
      <c r="D95" s="65" t="s">
        <v>127</v>
      </c>
      <c r="E95" s="80">
        <f t="shared" si="15"/>
        <v>-631.54057575914078</v>
      </c>
      <c r="F95" s="28">
        <f t="shared" si="16"/>
        <v>-631.5</v>
      </c>
      <c r="G95" s="9">
        <f t="shared" si="21"/>
        <v>-1.5436430003319401E-2</v>
      </c>
      <c r="I95" s="2">
        <f t="shared" si="22"/>
        <v>-1.5436430003319401E-2</v>
      </c>
      <c r="O95" s="100">
        <f t="shared" si="17"/>
        <v>-1.5522460238704775E-2</v>
      </c>
      <c r="P95" s="15">
        <f t="shared" si="18"/>
        <v>29816.885999999999</v>
      </c>
      <c r="R95" s="9">
        <f t="shared" si="23"/>
        <v>7.4012014004627671E-9</v>
      </c>
      <c r="S95" s="24">
        <v>0.1</v>
      </c>
      <c r="T95" s="9">
        <f t="shared" si="19"/>
        <v>7.4012014004627675E-10</v>
      </c>
      <c r="U95" s="9"/>
      <c r="V95" s="137">
        <f t="shared" si="20"/>
        <v>29816.885999999999</v>
      </c>
    </row>
    <row r="96" spans="1:22">
      <c r="A96" s="52" t="s">
        <v>135</v>
      </c>
      <c r="B96" s="52" t="s">
        <v>95</v>
      </c>
      <c r="C96" s="65">
        <v>44835.396999999997</v>
      </c>
      <c r="D96" s="65" t="s">
        <v>127</v>
      </c>
      <c r="E96" s="80">
        <f t="shared" si="15"/>
        <v>-631.51166147323192</v>
      </c>
      <c r="F96" s="28">
        <f t="shared" si="16"/>
        <v>-631.5</v>
      </c>
      <c r="G96" s="9">
        <f t="shared" si="21"/>
        <v>-4.4364300047163852E-3</v>
      </c>
      <c r="I96" s="2">
        <f t="shared" si="22"/>
        <v>-4.4364300047163852E-3</v>
      </c>
      <c r="O96" s="100">
        <f t="shared" si="17"/>
        <v>-1.5522460238704775E-2</v>
      </c>
      <c r="P96" s="15">
        <f t="shared" si="18"/>
        <v>29816.896999999997</v>
      </c>
      <c r="R96" s="9">
        <f t="shared" si="23"/>
        <v>1.2290006634890467E-4</v>
      </c>
      <c r="S96" s="24">
        <v>0.1</v>
      </c>
      <c r="T96" s="9">
        <f t="shared" si="19"/>
        <v>1.2290006634890468E-5</v>
      </c>
      <c r="U96" s="9"/>
      <c r="V96" s="137">
        <f t="shared" si="20"/>
        <v>29816.896999999997</v>
      </c>
    </row>
    <row r="97" spans="1:22">
      <c r="A97" s="52" t="s">
        <v>135</v>
      </c>
      <c r="B97" s="52" t="s">
        <v>95</v>
      </c>
      <c r="C97" s="65">
        <v>44843.368999999999</v>
      </c>
      <c r="D97" s="65" t="s">
        <v>127</v>
      </c>
      <c r="E97" s="80">
        <f t="shared" si="15"/>
        <v>-610.55668990096513</v>
      </c>
      <c r="F97" s="28">
        <f t="shared" si="16"/>
        <v>-610.5</v>
      </c>
      <c r="G97" s="9">
        <f t="shared" si="21"/>
        <v>-2.1566809999058023E-2</v>
      </c>
      <c r="I97" s="2">
        <f t="shared" si="22"/>
        <v>-2.1566809999058023E-2</v>
      </c>
      <c r="O97" s="100">
        <f t="shared" si="17"/>
        <v>-1.5513145505504975E-2</v>
      </c>
      <c r="P97" s="15">
        <f t="shared" si="18"/>
        <v>29824.868999999999</v>
      </c>
      <c r="R97" s="9">
        <f t="shared" si="23"/>
        <v>3.664685380050488E-5</v>
      </c>
      <c r="S97" s="24">
        <v>0.1</v>
      </c>
      <c r="T97" s="9">
        <f t="shared" si="19"/>
        <v>3.664685380050488E-6</v>
      </c>
      <c r="U97" s="9"/>
      <c r="V97" s="137">
        <f t="shared" si="20"/>
        <v>29824.868999999999</v>
      </c>
    </row>
    <row r="98" spans="1:22">
      <c r="A98" s="52" t="s">
        <v>135</v>
      </c>
      <c r="B98" s="52" t="s">
        <v>95</v>
      </c>
      <c r="C98" s="65">
        <v>44852.504999999997</v>
      </c>
      <c r="D98" s="65" t="s">
        <v>127</v>
      </c>
      <c r="E98" s="80">
        <f t="shared" si="15"/>
        <v>-586.54206116486841</v>
      </c>
      <c r="F98" s="28">
        <f t="shared" si="16"/>
        <v>-586.5</v>
      </c>
      <c r="G98" s="9">
        <f t="shared" si="21"/>
        <v>-1.6001530006178655E-2</v>
      </c>
      <c r="I98" s="2">
        <f t="shared" si="22"/>
        <v>-1.6001530006178655E-2</v>
      </c>
      <c r="O98" s="100">
        <f t="shared" si="17"/>
        <v>-1.5502381451545776E-2</v>
      </c>
      <c r="P98" s="15">
        <f t="shared" si="18"/>
        <v>29834.004999999997</v>
      </c>
      <c r="R98" s="9">
        <f t="shared" si="23"/>
        <v>2.4914927959209234E-7</v>
      </c>
      <c r="S98" s="24">
        <v>0.1</v>
      </c>
      <c r="T98" s="9">
        <f t="shared" si="19"/>
        <v>2.4914927959209234E-8</v>
      </c>
      <c r="U98" s="9"/>
      <c r="V98" s="137">
        <f t="shared" si="20"/>
        <v>29834.004999999997</v>
      </c>
    </row>
    <row r="99" spans="1:22">
      <c r="A99" s="52" t="s">
        <v>135</v>
      </c>
      <c r="B99" s="52" t="s">
        <v>92</v>
      </c>
      <c r="C99" s="65">
        <v>44866.383999999998</v>
      </c>
      <c r="D99" s="65" t="s">
        <v>127</v>
      </c>
      <c r="E99" s="80">
        <f t="shared" si="15"/>
        <v>-550.06011805756157</v>
      </c>
      <c r="F99" s="28">
        <f t="shared" si="16"/>
        <v>-550</v>
      </c>
      <c r="G99" s="9">
        <f t="shared" si="21"/>
        <v>-2.2871000001032371E-2</v>
      </c>
      <c r="I99" s="2">
        <f t="shared" si="22"/>
        <v>-2.2871000001032371E-2</v>
      </c>
      <c r="O99" s="100">
        <f t="shared" si="17"/>
        <v>-1.548576852975E-2</v>
      </c>
      <c r="P99" s="15">
        <f t="shared" si="18"/>
        <v>29847.883999999998</v>
      </c>
      <c r="R99" s="9">
        <f t="shared" si="23"/>
        <v>5.4541643884419583E-5</v>
      </c>
      <c r="S99" s="24">
        <v>0.1</v>
      </c>
      <c r="T99" s="9">
        <f t="shared" si="19"/>
        <v>5.4541643884419583E-6</v>
      </c>
      <c r="U99" s="9"/>
      <c r="V99" s="137">
        <f t="shared" si="20"/>
        <v>29847.883999999998</v>
      </c>
    </row>
    <row r="100" spans="1:22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80">
        <f t="shared" si="15"/>
        <v>-398.03143130079462</v>
      </c>
      <c r="F100" s="28">
        <f t="shared" si="16"/>
        <v>-398</v>
      </c>
      <c r="G100" s="9">
        <f t="shared" si="21"/>
        <v>-1.1957560003793333E-2</v>
      </c>
      <c r="I100" s="2">
        <f t="shared" si="22"/>
        <v>-1.1957560003793333E-2</v>
      </c>
      <c r="O100" s="100">
        <f t="shared" si="17"/>
        <v>-1.5413438354335599E-2</v>
      </c>
      <c r="P100" s="15">
        <f t="shared" si="18"/>
        <v>29905.720999999998</v>
      </c>
      <c r="R100" s="9">
        <f t="shared" si="23"/>
        <v>1.1943095173746734E-5</v>
      </c>
      <c r="S100" s="24">
        <v>0.1</v>
      </c>
      <c r="T100" s="9">
        <f t="shared" si="19"/>
        <v>1.1943095173746734E-6</v>
      </c>
      <c r="U100" s="9"/>
      <c r="V100" s="137">
        <f t="shared" si="20"/>
        <v>29905.720999999998</v>
      </c>
    </row>
    <row r="101" spans="1:22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80">
        <f t="shared" si="15"/>
        <v>-397.53988844026713</v>
      </c>
      <c r="F101" s="28">
        <f t="shared" si="16"/>
        <v>-397.5</v>
      </c>
      <c r="G101" s="9">
        <f t="shared" si="21"/>
        <v>-1.5174950000073295E-2</v>
      </c>
      <c r="I101" s="2">
        <f t="shared" si="22"/>
        <v>-1.5174950000073295E-2</v>
      </c>
      <c r="O101" s="100">
        <f t="shared" si="17"/>
        <v>-1.5413192049599374E-2</v>
      </c>
      <c r="P101" s="15">
        <f t="shared" si="18"/>
        <v>29905.908000000003</v>
      </c>
      <c r="R101" s="9">
        <f t="shared" si="23"/>
        <v>5.6759274162386698E-8</v>
      </c>
      <c r="S101" s="24">
        <v>0.1</v>
      </c>
      <c r="T101" s="9">
        <f t="shared" si="19"/>
        <v>5.6759274162386703E-9</v>
      </c>
      <c r="U101" s="9"/>
      <c r="V101" s="137">
        <f t="shared" si="20"/>
        <v>29905.908000000003</v>
      </c>
    </row>
    <row r="102" spans="1:22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80">
        <f t="shared" si="15"/>
        <v>-374.02468827902982</v>
      </c>
      <c r="F102" s="28">
        <f t="shared" si="16"/>
        <v>-374</v>
      </c>
      <c r="G102" s="9">
        <f t="shared" si="21"/>
        <v>-9.3922800006112084E-3</v>
      </c>
      <c r="I102" s="2">
        <f t="shared" si="22"/>
        <v>-9.3922800006112084E-3</v>
      </c>
      <c r="O102" s="100">
        <f t="shared" si="17"/>
        <v>-1.5401553768156401E-2</v>
      </c>
      <c r="P102" s="15">
        <f t="shared" si="18"/>
        <v>29914.853999999999</v>
      </c>
      <c r="R102" s="9">
        <f t="shared" si="23"/>
        <v>3.6111371213306798E-5</v>
      </c>
      <c r="S102" s="24">
        <v>0.1</v>
      </c>
      <c r="T102" s="9">
        <f t="shared" si="19"/>
        <v>3.6111371213306799E-6</v>
      </c>
      <c r="U102" s="9"/>
      <c r="V102" s="137">
        <f t="shared" si="20"/>
        <v>29914.853999999999</v>
      </c>
    </row>
    <row r="103" spans="1:22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80">
        <f t="shared" si="15"/>
        <v>-311.03097356134867</v>
      </c>
      <c r="F103" s="28">
        <f t="shared" si="16"/>
        <v>-311</v>
      </c>
      <c r="G103" s="9">
        <f t="shared" si="21"/>
        <v>-1.178341999911936E-2</v>
      </c>
      <c r="H103" s="2">
        <f>G103</f>
        <v>-1.178341999911936E-2</v>
      </c>
      <c r="O103" s="100">
        <f t="shared" si="17"/>
        <v>-1.5369754608151901E-2</v>
      </c>
      <c r="P103" s="15">
        <f t="shared" si="18"/>
        <v>29938.819000000003</v>
      </c>
      <c r="R103" s="9">
        <f t="shared" si="23"/>
        <v>1.2861795927944591E-5</v>
      </c>
      <c r="S103" s="24">
        <v>0.1</v>
      </c>
      <c r="T103" s="9">
        <f t="shared" si="19"/>
        <v>1.2861795927944592E-6</v>
      </c>
      <c r="U103" s="9"/>
      <c r="V103" s="137">
        <f t="shared" si="20"/>
        <v>29938.819000000003</v>
      </c>
    </row>
    <row r="104" spans="1:22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80">
        <f t="shared" si="15"/>
        <v>-308.5627449729991</v>
      </c>
      <c r="F104" s="28">
        <f t="shared" si="16"/>
        <v>-308.5</v>
      </c>
      <c r="G104" s="9">
        <f t="shared" si="21"/>
        <v>-2.3870370001532137E-2</v>
      </c>
      <c r="I104" s="2">
        <f t="shared" ref="I104:I111" si="24">G104</f>
        <v>-2.3870370001532137E-2</v>
      </c>
      <c r="O104" s="100">
        <f t="shared" si="17"/>
        <v>-1.5368474747786775E-2</v>
      </c>
      <c r="P104" s="15">
        <f t="shared" si="18"/>
        <v>29939.758000000002</v>
      </c>
      <c r="R104" s="9">
        <f t="shared" si="23"/>
        <v>7.2282222905657918E-5</v>
      </c>
      <c r="S104" s="24">
        <v>0.1</v>
      </c>
      <c r="T104" s="9">
        <f t="shared" si="19"/>
        <v>7.2282222905657924E-6</v>
      </c>
      <c r="U104" s="9"/>
      <c r="V104" s="137">
        <f t="shared" si="20"/>
        <v>29939.758000000002</v>
      </c>
    </row>
    <row r="105" spans="1:22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80">
        <f t="shared" si="15"/>
        <v>-308.04491639801938</v>
      </c>
      <c r="F105" s="28">
        <f t="shared" si="16"/>
        <v>-308</v>
      </c>
      <c r="G105" s="9">
        <f t="shared" si="21"/>
        <v>-1.7087759995774832E-2</v>
      </c>
      <c r="I105" s="2">
        <f t="shared" si="24"/>
        <v>-1.7087759995774832E-2</v>
      </c>
      <c r="O105" s="100">
        <f t="shared" si="17"/>
        <v>-1.5368218610929602E-2</v>
      </c>
      <c r="P105" s="15">
        <f t="shared" si="18"/>
        <v>29939.955000000002</v>
      </c>
      <c r="R105" s="9">
        <f t="shared" si="23"/>
        <v>2.9568225741954517E-6</v>
      </c>
      <c r="S105" s="24">
        <v>0.1</v>
      </c>
      <c r="T105" s="9">
        <f t="shared" si="19"/>
        <v>2.9568225741954521E-7</v>
      </c>
      <c r="U105" s="9"/>
      <c r="V105" s="137">
        <f t="shared" si="20"/>
        <v>29939.955000000002</v>
      </c>
    </row>
    <row r="106" spans="1:22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80">
        <f t="shared" si="15"/>
        <v>-242.51200166294481</v>
      </c>
      <c r="F106" s="28">
        <f t="shared" si="16"/>
        <v>-242.5</v>
      </c>
      <c r="G106" s="9">
        <f t="shared" si="21"/>
        <v>-4.5658500021090731E-3</v>
      </c>
      <c r="I106" s="2">
        <f t="shared" si="24"/>
        <v>-4.5658500021090731E-3</v>
      </c>
      <c r="O106" s="100">
        <f t="shared" si="17"/>
        <v>-1.5334189774719375E-2</v>
      </c>
      <c r="P106" s="15">
        <f t="shared" si="18"/>
        <v>29964.885999999999</v>
      </c>
      <c r="R106" s="9">
        <f t="shared" si="23"/>
        <v>1.159571414583809E-4</v>
      </c>
      <c r="S106" s="24">
        <v>0.1</v>
      </c>
      <c r="T106" s="9">
        <f t="shared" si="19"/>
        <v>1.1595714145838091E-5</v>
      </c>
      <c r="U106" s="9"/>
      <c r="V106" s="137">
        <f t="shared" si="20"/>
        <v>29964.885999999999</v>
      </c>
    </row>
    <row r="107" spans="1:22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80">
        <f t="shared" si="15"/>
        <v>-240.03851593170097</v>
      </c>
      <c r="F107" s="28">
        <f t="shared" si="16"/>
        <v>-240</v>
      </c>
      <c r="G107" s="9">
        <f t="shared" si="21"/>
        <v>-1.4652800004114397E-2</v>
      </c>
      <c r="I107" s="2">
        <f t="shared" si="24"/>
        <v>-1.4652800004114397E-2</v>
      </c>
      <c r="O107" s="100">
        <f t="shared" si="17"/>
        <v>-1.533287228864E-2</v>
      </c>
      <c r="P107" s="15">
        <f t="shared" si="18"/>
        <v>29965.826999999997</v>
      </c>
      <c r="R107" s="9">
        <f t="shared" si="23"/>
        <v>4.6249831217987278E-7</v>
      </c>
      <c r="S107" s="24">
        <v>0.1</v>
      </c>
      <c r="T107" s="9">
        <f t="shared" si="19"/>
        <v>4.624983121798728E-8</v>
      </c>
      <c r="U107" s="9"/>
      <c r="V107" s="137">
        <f t="shared" si="20"/>
        <v>29965.826999999997</v>
      </c>
    </row>
    <row r="108" spans="1:22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80">
        <f t="shared" si="15"/>
        <v>-226.51451583895425</v>
      </c>
      <c r="F108" s="28">
        <f t="shared" si="16"/>
        <v>-226.5</v>
      </c>
      <c r="G108" s="9">
        <f t="shared" si="21"/>
        <v>-5.5223300005309284E-3</v>
      </c>
      <c r="I108" s="2">
        <f t="shared" si="24"/>
        <v>-5.5223300005309284E-3</v>
      </c>
      <c r="O108" s="100">
        <f t="shared" si="17"/>
        <v>-1.5325734134893776E-2</v>
      </c>
      <c r="P108" s="15">
        <f t="shared" si="18"/>
        <v>29970.972000000002</v>
      </c>
      <c r="R108" s="9">
        <f t="shared" si="23"/>
        <v>9.6106732621642569E-5</v>
      </c>
      <c r="S108" s="24">
        <v>0.1</v>
      </c>
      <c r="T108" s="9">
        <f t="shared" si="19"/>
        <v>9.6106732621642583E-6</v>
      </c>
      <c r="U108" s="9"/>
      <c r="V108" s="137">
        <f t="shared" si="20"/>
        <v>29970.972000000002</v>
      </c>
    </row>
    <row r="109" spans="1:22">
      <c r="A109" s="52" t="s">
        <v>135</v>
      </c>
      <c r="B109" s="52" t="s">
        <v>92</v>
      </c>
      <c r="C109" s="65">
        <v>45003.339</v>
      </c>
      <c r="D109" s="65" t="s">
        <v>127</v>
      </c>
      <c r="E109" s="80">
        <f t="shared" si="15"/>
        <v>-190.06411558901291</v>
      </c>
      <c r="F109" s="28">
        <f t="shared" si="16"/>
        <v>-190</v>
      </c>
      <c r="G109" s="9">
        <f t="shared" si="21"/>
        <v>-2.4391799997829366E-2</v>
      </c>
      <c r="I109" s="2">
        <f t="shared" si="24"/>
        <v>-2.4391799997829366E-2</v>
      </c>
      <c r="O109" s="100">
        <f t="shared" si="17"/>
        <v>-1.530623419479E-2</v>
      </c>
      <c r="P109" s="15">
        <f t="shared" si="18"/>
        <v>29984.839</v>
      </c>
      <c r="R109" s="9">
        <f t="shared" si="23"/>
        <v>8.2547505961358362E-5</v>
      </c>
      <c r="S109" s="24">
        <v>0.1</v>
      </c>
      <c r="T109" s="9">
        <f t="shared" si="19"/>
        <v>8.2547505961358362E-6</v>
      </c>
      <c r="U109" s="9"/>
      <c r="V109" s="137">
        <f t="shared" si="20"/>
        <v>29984.839</v>
      </c>
    </row>
    <row r="110" spans="1:22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80">
        <f t="shared" si="15"/>
        <v>-158.50811537263581</v>
      </c>
      <c r="F110" s="28">
        <f t="shared" si="16"/>
        <v>-158.5</v>
      </c>
      <c r="G110" s="9">
        <f t="shared" si="21"/>
        <v>-3.087370001594536E-3</v>
      </c>
      <c r="I110" s="2">
        <f t="shared" si="24"/>
        <v>-3.087370001594536E-3</v>
      </c>
      <c r="O110" s="100">
        <f t="shared" si="17"/>
        <v>-1.5289170167591775E-2</v>
      </c>
      <c r="P110" s="15">
        <f t="shared" si="18"/>
        <v>29996.843999999997</v>
      </c>
      <c r="R110" s="9">
        <f t="shared" si="23"/>
        <v>1.4888392729093026E-4</v>
      </c>
      <c r="S110" s="24">
        <v>0.1</v>
      </c>
      <c r="T110" s="9">
        <f t="shared" si="19"/>
        <v>1.4888392729093026E-5</v>
      </c>
      <c r="U110" s="9"/>
      <c r="V110" s="137">
        <f t="shared" si="20"/>
        <v>29996.843999999997</v>
      </c>
    </row>
    <row r="111" spans="1:22">
      <c r="A111" s="52" t="s">
        <v>135</v>
      </c>
      <c r="B111" s="52" t="s">
        <v>92</v>
      </c>
      <c r="C111" s="65">
        <v>45022.37</v>
      </c>
      <c r="D111" s="65" t="s">
        <v>127</v>
      </c>
      <c r="E111" s="80">
        <f t="shared" si="15"/>
        <v>-140.03977238883897</v>
      </c>
      <c r="F111" s="28">
        <f t="shared" si="16"/>
        <v>-140</v>
      </c>
      <c r="G111" s="9">
        <f t="shared" si="21"/>
        <v>-1.5130799998587463E-2</v>
      </c>
      <c r="I111" s="2">
        <f t="shared" si="24"/>
        <v>-1.5130799998587463E-2</v>
      </c>
      <c r="O111" s="100">
        <f t="shared" si="17"/>
        <v>-1.527904682044E-2</v>
      </c>
      <c r="P111" s="15">
        <f t="shared" si="18"/>
        <v>30003.870000000003</v>
      </c>
      <c r="R111" s="9">
        <f t="shared" si="23"/>
        <v>2.1977120189377801E-8</v>
      </c>
      <c r="S111" s="24">
        <v>0.1</v>
      </c>
      <c r="T111" s="9">
        <f t="shared" si="19"/>
        <v>2.1977120189377803E-9</v>
      </c>
      <c r="U111" s="9"/>
      <c r="V111" s="137">
        <f t="shared" si="20"/>
        <v>30003.870000000003</v>
      </c>
    </row>
    <row r="112" spans="1:22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80">
        <f t="shared" si="15"/>
        <v>-98.048343529472987</v>
      </c>
      <c r="F112" s="28">
        <f t="shared" si="16"/>
        <v>-98</v>
      </c>
      <c r="G112" s="9">
        <f t="shared" si="21"/>
        <v>-1.8391559999145102E-2</v>
      </c>
      <c r="H112" s="2">
        <f>G112</f>
        <v>-1.8391559999145102E-2</v>
      </c>
      <c r="O112" s="100">
        <f t="shared" si="17"/>
        <v>-1.5255784942015601E-2</v>
      </c>
      <c r="P112" s="15">
        <f t="shared" si="18"/>
        <v>30019.845000000001</v>
      </c>
      <c r="R112" s="9">
        <f t="shared" si="23"/>
        <v>9.8330852089155262E-6</v>
      </c>
      <c r="S112" s="24">
        <v>0.1</v>
      </c>
      <c r="T112" s="9">
        <f t="shared" si="19"/>
        <v>9.8330852089155275E-7</v>
      </c>
      <c r="U112" s="9"/>
      <c r="V112" s="137">
        <f t="shared" si="20"/>
        <v>30019.845000000001</v>
      </c>
    </row>
    <row r="113" spans="1:22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80">
        <f t="shared" si="15"/>
        <v>-7.0971429062985897E-2</v>
      </c>
      <c r="F113" s="28">
        <f t="shared" si="16"/>
        <v>0</v>
      </c>
      <c r="G113" s="9">
        <f t="shared" si="21"/>
        <v>-2.7000000001862645E-2</v>
      </c>
      <c r="I113" s="2">
        <f t="shared" ref="I113:I130" si="25">G113</f>
        <v>-2.7000000001862645E-2</v>
      </c>
      <c r="O113" s="100">
        <f t="shared" si="17"/>
        <v>-1.52E-2</v>
      </c>
      <c r="P113" s="15">
        <f t="shared" si="18"/>
        <v>30057.118999999999</v>
      </c>
      <c r="R113" s="9">
        <f t="shared" si="23"/>
        <v>1.3924000004395844E-4</v>
      </c>
      <c r="S113" s="24">
        <v>0.1</v>
      </c>
      <c r="T113" s="9">
        <f t="shared" si="19"/>
        <v>1.3924000004395844E-5</v>
      </c>
      <c r="U113" s="9"/>
      <c r="V113" s="137">
        <f t="shared" si="20"/>
        <v>30057.118999999999</v>
      </c>
    </row>
    <row r="114" spans="1:22">
      <c r="A114" s="52" t="s">
        <v>135</v>
      </c>
      <c r="B114" s="52" t="s">
        <v>92</v>
      </c>
      <c r="C114" s="65">
        <v>45075.623</v>
      </c>
      <c r="D114" s="65" t="s">
        <v>127</v>
      </c>
      <c r="E114" s="80">
        <f t="shared" si="15"/>
        <v>-6.0457143274460182E-2</v>
      </c>
      <c r="F114" s="28">
        <f t="shared" si="16"/>
        <v>0</v>
      </c>
      <c r="G114" s="9">
        <f t="shared" si="21"/>
        <v>-2.3000000001047738E-2</v>
      </c>
      <c r="I114" s="2">
        <f t="shared" si="25"/>
        <v>-2.3000000001047738E-2</v>
      </c>
      <c r="O114" s="100">
        <f t="shared" si="17"/>
        <v>-1.52E-2</v>
      </c>
      <c r="P114" s="15">
        <f t="shared" si="18"/>
        <v>30057.123</v>
      </c>
      <c r="R114" s="9">
        <f t="shared" si="23"/>
        <v>6.0840000016344714E-5</v>
      </c>
      <c r="S114" s="24">
        <v>0.1</v>
      </c>
      <c r="T114" s="9">
        <f t="shared" si="19"/>
        <v>6.0840000016344717E-6</v>
      </c>
      <c r="U114" s="9"/>
      <c r="V114" s="137">
        <f t="shared" si="20"/>
        <v>30057.123</v>
      </c>
    </row>
    <row r="115" spans="1:22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80">
        <f t="shared" si="15"/>
        <v>246.92274455033245</v>
      </c>
      <c r="F115" s="28">
        <f t="shared" si="16"/>
        <v>247</v>
      </c>
      <c r="G115" s="9">
        <f t="shared" si="21"/>
        <v>-2.9390659998171031E-2</v>
      </c>
      <c r="I115" s="2">
        <f t="shared" si="25"/>
        <v>-2.9390659998171031E-2</v>
      </c>
      <c r="O115" s="100">
        <f t="shared" si="17"/>
        <v>-1.50500377891951E-2</v>
      </c>
      <c r="P115" s="15">
        <f t="shared" si="18"/>
        <v>30151.084000000003</v>
      </c>
      <c r="R115" s="9">
        <f t="shared" si="23"/>
        <v>2.0565344534057372E-4</v>
      </c>
      <c r="S115" s="24">
        <v>0.1</v>
      </c>
      <c r="T115" s="9">
        <f t="shared" si="19"/>
        <v>2.0565344534057375E-5</v>
      </c>
      <c r="U115" s="9"/>
      <c r="V115" s="137">
        <f t="shared" si="20"/>
        <v>30151.084000000003</v>
      </c>
    </row>
    <row r="116" spans="1:22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80">
        <f t="shared" si="15"/>
        <v>246.99634455083302</v>
      </c>
      <c r="F116" s="28">
        <f t="shared" si="16"/>
        <v>247</v>
      </c>
      <c r="G116" s="9">
        <f t="shared" si="21"/>
        <v>-1.3906599997426383E-3</v>
      </c>
      <c r="I116" s="2">
        <f t="shared" si="25"/>
        <v>-1.3906599997426383E-3</v>
      </c>
      <c r="O116" s="100">
        <f t="shared" si="17"/>
        <v>-1.50500377891951E-2</v>
      </c>
      <c r="P116" s="15">
        <f t="shared" si="18"/>
        <v>30151.112000000001</v>
      </c>
      <c r="R116" s="9">
        <f t="shared" si="23"/>
        <v>1.8657860159498722E-4</v>
      </c>
      <c r="S116" s="24">
        <v>0.1</v>
      </c>
      <c r="T116" s="9">
        <f t="shared" si="19"/>
        <v>1.8657860159498723E-5</v>
      </c>
      <c r="U116" s="9"/>
      <c r="V116" s="137">
        <f t="shared" si="20"/>
        <v>30151.112000000001</v>
      </c>
    </row>
    <row r="117" spans="1:22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80">
        <f t="shared" si="15"/>
        <v>257.43965890815372</v>
      </c>
      <c r="F117" s="28">
        <f t="shared" si="16"/>
        <v>257.5</v>
      </c>
      <c r="G117" s="9">
        <f t="shared" si="21"/>
        <v>-2.2955849999561906E-2</v>
      </c>
      <c r="I117" s="2">
        <f t="shared" si="25"/>
        <v>-2.2955849999561906E-2</v>
      </c>
      <c r="O117" s="100">
        <f t="shared" si="17"/>
        <v>-1.5043365853969376E-2</v>
      </c>
      <c r="P117" s="15">
        <f t="shared" si="18"/>
        <v>30155.084999999999</v>
      </c>
      <c r="R117" s="9">
        <f t="shared" si="23"/>
        <v>6.2607405354253153E-5</v>
      </c>
      <c r="S117" s="24">
        <v>0.1</v>
      </c>
      <c r="T117" s="9">
        <f t="shared" si="19"/>
        <v>6.2607405354253158E-6</v>
      </c>
      <c r="U117" s="9"/>
      <c r="V117" s="137">
        <f t="shared" si="20"/>
        <v>30155.084999999999</v>
      </c>
    </row>
    <row r="118" spans="1:22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80">
        <f t="shared" si="15"/>
        <v>257.45805890827404</v>
      </c>
      <c r="F118" s="28">
        <f t="shared" si="16"/>
        <v>257.5</v>
      </c>
      <c r="G118" s="9">
        <f t="shared" ref="G118:G149" si="26">C118-(C$7+C$8*F118)</f>
        <v>-1.5955850001773797E-2</v>
      </c>
      <c r="I118" s="2">
        <f t="shared" si="25"/>
        <v>-1.5955850001773797E-2</v>
      </c>
      <c r="O118" s="100">
        <f t="shared" si="17"/>
        <v>-1.5043365853969376E-2</v>
      </c>
      <c r="P118" s="15">
        <f t="shared" si="18"/>
        <v>30155.091999999997</v>
      </c>
      <c r="R118" s="9">
        <f t="shared" si="23"/>
        <v>8.3262731999436107E-7</v>
      </c>
      <c r="S118" s="24">
        <v>0.1</v>
      </c>
      <c r="T118" s="9">
        <f t="shared" si="19"/>
        <v>8.3262731999436117E-8</v>
      </c>
      <c r="U118" s="9"/>
      <c r="V118" s="137">
        <f t="shared" si="20"/>
        <v>30155.091999999997</v>
      </c>
    </row>
    <row r="119" spans="1:22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80">
        <f t="shared" si="15"/>
        <v>257.45805890827404</v>
      </c>
      <c r="F119" s="28">
        <f t="shared" si="16"/>
        <v>257.5</v>
      </c>
      <c r="G119" s="9">
        <f t="shared" si="26"/>
        <v>-1.5955850001773797E-2</v>
      </c>
      <c r="I119" s="2">
        <f t="shared" si="25"/>
        <v>-1.5955850001773797E-2</v>
      </c>
      <c r="O119" s="100">
        <f t="shared" si="17"/>
        <v>-1.5043365853969376E-2</v>
      </c>
      <c r="P119" s="15">
        <f t="shared" si="18"/>
        <v>30155.091999999997</v>
      </c>
      <c r="R119" s="9">
        <f t="shared" si="23"/>
        <v>8.3262731999436107E-7</v>
      </c>
      <c r="S119" s="24">
        <v>0.1</v>
      </c>
      <c r="T119" s="9">
        <f t="shared" si="19"/>
        <v>8.3262731999436117E-8</v>
      </c>
      <c r="U119" s="9"/>
      <c r="V119" s="137">
        <f t="shared" si="20"/>
        <v>30155.091999999997</v>
      </c>
    </row>
    <row r="120" spans="1:22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80">
        <f t="shared" si="15"/>
        <v>257.48171605130779</v>
      </c>
      <c r="F120" s="28">
        <f t="shared" si="16"/>
        <v>257.5</v>
      </c>
      <c r="G120" s="9">
        <f t="shared" si="26"/>
        <v>-6.9558499963022768E-3</v>
      </c>
      <c r="I120" s="2">
        <f t="shared" si="25"/>
        <v>-6.9558499963022768E-3</v>
      </c>
      <c r="O120" s="100">
        <f t="shared" si="17"/>
        <v>-1.5043365853969376E-2</v>
      </c>
      <c r="P120" s="15">
        <f t="shared" si="18"/>
        <v>30155.101000000002</v>
      </c>
      <c r="R120" s="9">
        <f t="shared" si="23"/>
        <v>6.5407912748016782E-5</v>
      </c>
      <c r="S120" s="24">
        <v>0.1</v>
      </c>
      <c r="T120" s="9">
        <f t="shared" si="19"/>
        <v>6.5407912748016782E-6</v>
      </c>
      <c r="U120" s="9"/>
      <c r="V120" s="137">
        <f t="shared" si="20"/>
        <v>30155.101000000002</v>
      </c>
    </row>
    <row r="121" spans="1:22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80">
        <f t="shared" si="15"/>
        <v>257.48960176563963</v>
      </c>
      <c r="F121" s="28">
        <f t="shared" si="16"/>
        <v>257.5</v>
      </c>
      <c r="G121" s="9">
        <f t="shared" si="26"/>
        <v>-3.9558499993290752E-3</v>
      </c>
      <c r="I121" s="2">
        <f t="shared" si="25"/>
        <v>-3.9558499993290752E-3</v>
      </c>
      <c r="O121" s="100">
        <f t="shared" si="17"/>
        <v>-1.5043365853969376E-2</v>
      </c>
      <c r="P121" s="15">
        <f t="shared" si="18"/>
        <v>30155.103999999999</v>
      </c>
      <c r="R121" s="9">
        <f t="shared" si="23"/>
        <v>1.2293300782690003E-4</v>
      </c>
      <c r="S121" s="24">
        <v>0.1</v>
      </c>
      <c r="T121" s="9">
        <f t="shared" si="19"/>
        <v>1.2293300782690003E-5</v>
      </c>
      <c r="U121" s="9"/>
      <c r="V121" s="137">
        <f t="shared" si="20"/>
        <v>30155.103999999999</v>
      </c>
    </row>
    <row r="122" spans="1:22">
      <c r="A122" s="66" t="s">
        <v>135</v>
      </c>
      <c r="B122" s="66" t="s">
        <v>95</v>
      </c>
      <c r="C122" s="73">
        <v>45173.606</v>
      </c>
      <c r="D122" s="73" t="s">
        <v>127</v>
      </c>
      <c r="E122" s="80">
        <f t="shared" si="15"/>
        <v>257.4948589085339</v>
      </c>
      <c r="F122" s="28">
        <f t="shared" si="16"/>
        <v>257.5</v>
      </c>
      <c r="G122" s="9">
        <f t="shared" si="26"/>
        <v>-1.9558499989216216E-3</v>
      </c>
      <c r="I122" s="2">
        <f t="shared" si="25"/>
        <v>-1.9558499989216216E-3</v>
      </c>
      <c r="O122" s="100">
        <f t="shared" si="17"/>
        <v>-1.5043365853969376E-2</v>
      </c>
      <c r="P122" s="15">
        <f t="shared" si="18"/>
        <v>30155.106</v>
      </c>
      <c r="R122" s="9">
        <f t="shared" si="23"/>
        <v>1.7128307125612635E-4</v>
      </c>
      <c r="S122" s="24">
        <v>0.1</v>
      </c>
      <c r="T122" s="9">
        <f t="shared" si="19"/>
        <v>1.7128307125612634E-5</v>
      </c>
      <c r="U122" s="9"/>
      <c r="V122" s="137">
        <f t="shared" si="20"/>
        <v>30155.106</v>
      </c>
    </row>
    <row r="123" spans="1:22">
      <c r="A123" s="66" t="s">
        <v>135</v>
      </c>
      <c r="B123" s="66" t="s">
        <v>92</v>
      </c>
      <c r="C123" s="73">
        <v>45174.536</v>
      </c>
      <c r="D123" s="73" t="s">
        <v>127</v>
      </c>
      <c r="E123" s="80">
        <f t="shared" si="15"/>
        <v>259.93943035386889</v>
      </c>
      <c r="F123" s="28">
        <f t="shared" si="16"/>
        <v>260</v>
      </c>
      <c r="G123" s="9">
        <f t="shared" si="26"/>
        <v>-2.3042799999529961E-2</v>
      </c>
      <c r="I123" s="2">
        <f t="shared" si="25"/>
        <v>-2.3042799999529961E-2</v>
      </c>
      <c r="O123" s="100">
        <f t="shared" si="17"/>
        <v>-1.504177372764E-2</v>
      </c>
      <c r="P123" s="15">
        <f t="shared" si="18"/>
        <v>30156.036</v>
      </c>
      <c r="R123" s="9">
        <f t="shared" si="23"/>
        <v>6.4016421403473374E-5</v>
      </c>
      <c r="S123" s="24">
        <v>0.1</v>
      </c>
      <c r="T123" s="9">
        <f t="shared" si="19"/>
        <v>6.4016421403473375E-6</v>
      </c>
      <c r="U123" s="9"/>
      <c r="V123" s="137">
        <f t="shared" si="20"/>
        <v>30156.036</v>
      </c>
    </row>
    <row r="124" spans="1:22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80">
        <f t="shared" si="15"/>
        <v>259.96045892544589</v>
      </c>
      <c r="F124" s="28">
        <f t="shared" si="16"/>
        <v>260</v>
      </c>
      <c r="G124" s="9">
        <f t="shared" si="26"/>
        <v>-1.5042799997900147E-2</v>
      </c>
      <c r="I124" s="2">
        <f t="shared" si="25"/>
        <v>-1.5042799997900147E-2</v>
      </c>
      <c r="O124" s="100">
        <f t="shared" si="17"/>
        <v>-1.504177372764E-2</v>
      </c>
      <c r="P124" s="15">
        <f t="shared" si="18"/>
        <v>30156.044000000002</v>
      </c>
      <c r="R124" s="9">
        <f t="shared" si="23"/>
        <v>1.0532306468622987E-12</v>
      </c>
      <c r="S124" s="24">
        <v>0.1</v>
      </c>
      <c r="T124" s="9">
        <f t="shared" si="19"/>
        <v>1.0532306468622988E-13</v>
      </c>
      <c r="U124" s="9"/>
      <c r="V124" s="137">
        <f t="shared" si="20"/>
        <v>30156.044000000002</v>
      </c>
    </row>
    <row r="125" spans="1:22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80">
        <f t="shared" si="15"/>
        <v>259.96571606834016</v>
      </c>
      <c r="F125" s="28">
        <f t="shared" si="16"/>
        <v>260</v>
      </c>
      <c r="G125" s="9">
        <f t="shared" si="26"/>
        <v>-1.3042799997492693E-2</v>
      </c>
      <c r="I125" s="2">
        <f t="shared" si="25"/>
        <v>-1.3042799997492693E-2</v>
      </c>
      <c r="O125" s="100">
        <f t="shared" si="17"/>
        <v>-1.504177372764E-2</v>
      </c>
      <c r="P125" s="15">
        <f t="shared" si="18"/>
        <v>30156.046000000002</v>
      </c>
      <c r="R125" s="9">
        <f t="shared" si="23"/>
        <v>3.9958959738190366E-6</v>
      </c>
      <c r="S125" s="24">
        <v>0.1</v>
      </c>
      <c r="T125" s="9">
        <f t="shared" si="19"/>
        <v>3.9958959738190366E-7</v>
      </c>
      <c r="U125" s="9"/>
      <c r="V125" s="137">
        <f t="shared" si="20"/>
        <v>30156.046000000002</v>
      </c>
    </row>
    <row r="126" spans="1:22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80">
        <f t="shared" si="15"/>
        <v>259.97097321123442</v>
      </c>
      <c r="F126" s="28">
        <f t="shared" si="16"/>
        <v>260</v>
      </c>
      <c r="G126" s="9">
        <f t="shared" si="26"/>
        <v>-1.104279999708524E-2</v>
      </c>
      <c r="I126" s="2">
        <f t="shared" si="25"/>
        <v>-1.104279999708524E-2</v>
      </c>
      <c r="O126" s="100">
        <f t="shared" si="17"/>
        <v>-1.504177372764E-2</v>
      </c>
      <c r="P126" s="15">
        <f t="shared" si="18"/>
        <v>30156.048000000003</v>
      </c>
      <c r="R126" s="9">
        <f t="shared" si="23"/>
        <v>1.5991790897667056E-5</v>
      </c>
      <c r="S126" s="24">
        <v>0.1</v>
      </c>
      <c r="T126" s="9">
        <f t="shared" si="19"/>
        <v>1.5991790897667058E-6</v>
      </c>
      <c r="U126" s="9"/>
      <c r="V126" s="137">
        <f t="shared" si="20"/>
        <v>30156.048000000003</v>
      </c>
    </row>
    <row r="127" spans="1:22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80">
        <f t="shared" si="15"/>
        <v>259.97360178267201</v>
      </c>
      <c r="F127" s="28">
        <f t="shared" si="16"/>
        <v>260</v>
      </c>
      <c r="G127" s="9">
        <f t="shared" si="26"/>
        <v>-1.0042800000519492E-2</v>
      </c>
      <c r="I127" s="2">
        <f t="shared" si="25"/>
        <v>-1.0042800000519492E-2</v>
      </c>
      <c r="O127" s="100">
        <f t="shared" si="17"/>
        <v>-1.504177372764E-2</v>
      </c>
      <c r="P127" s="15">
        <f t="shared" si="18"/>
        <v>30156.048999999999</v>
      </c>
      <c r="R127" s="9">
        <f t="shared" si="23"/>
        <v>2.4989738324441106E-5</v>
      </c>
      <c r="S127" s="24">
        <v>0.1</v>
      </c>
      <c r="T127" s="9">
        <f t="shared" si="19"/>
        <v>2.4989738324441109E-6</v>
      </c>
      <c r="U127" s="9"/>
      <c r="V127" s="137">
        <f t="shared" si="20"/>
        <v>30156.048999999999</v>
      </c>
    </row>
    <row r="128" spans="1:22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80">
        <f t="shared" si="15"/>
        <v>259.98148749702295</v>
      </c>
      <c r="F128" s="28">
        <f t="shared" si="16"/>
        <v>260</v>
      </c>
      <c r="G128" s="9">
        <f t="shared" si="26"/>
        <v>-7.0427999962703325E-3</v>
      </c>
      <c r="I128" s="2">
        <f t="shared" si="25"/>
        <v>-7.0427999962703325E-3</v>
      </c>
      <c r="O128" s="100">
        <f t="shared" si="17"/>
        <v>-1.504177372764E-2</v>
      </c>
      <c r="P128" s="15">
        <f t="shared" si="18"/>
        <v>30156.052000000003</v>
      </c>
      <c r="R128" s="9">
        <f t="shared" si="23"/>
        <v>6.3983580755141975E-5</v>
      </c>
      <c r="S128" s="24">
        <v>0.1</v>
      </c>
      <c r="T128" s="9">
        <f t="shared" si="19"/>
        <v>6.3983580755141982E-6</v>
      </c>
      <c r="U128" s="9"/>
      <c r="V128" s="137">
        <f t="shared" si="20"/>
        <v>30156.052000000003</v>
      </c>
    </row>
    <row r="129" spans="1:22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80">
        <f t="shared" si="15"/>
        <v>259.99200178279239</v>
      </c>
      <c r="F129" s="28">
        <f t="shared" si="16"/>
        <v>260</v>
      </c>
      <c r="G129" s="9">
        <f t="shared" si="26"/>
        <v>-3.0428000027313828E-3</v>
      </c>
      <c r="I129" s="2">
        <f t="shared" si="25"/>
        <v>-3.0428000027313828E-3</v>
      </c>
      <c r="O129" s="100">
        <f t="shared" si="17"/>
        <v>-1.504177372764E-2</v>
      </c>
      <c r="P129" s="15">
        <f t="shared" si="18"/>
        <v>30156.055999999997</v>
      </c>
      <c r="R129" s="9">
        <f t="shared" si="23"/>
        <v>1.4397537045104738E-4</v>
      </c>
      <c r="S129" s="24">
        <v>0.1</v>
      </c>
      <c r="T129" s="9">
        <f t="shared" si="19"/>
        <v>1.4397537045104738E-5</v>
      </c>
      <c r="U129" s="9"/>
      <c r="V129" s="137">
        <f t="shared" si="20"/>
        <v>30156.055999999997</v>
      </c>
    </row>
    <row r="130" spans="1:22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80">
        <f t="shared" si="15"/>
        <v>260.00251606858092</v>
      </c>
      <c r="F130" s="28">
        <f t="shared" si="16"/>
        <v>260</v>
      </c>
      <c r="G130" s="9">
        <f t="shared" si="26"/>
        <v>9.5719999808352441E-4</v>
      </c>
      <c r="I130" s="2">
        <f t="shared" si="25"/>
        <v>9.5719999808352441E-4</v>
      </c>
      <c r="O130" s="100">
        <f t="shared" si="17"/>
        <v>-1.504177372764E-2</v>
      </c>
      <c r="P130" s="15">
        <f t="shared" si="18"/>
        <v>30156.059999999998</v>
      </c>
      <c r="R130" s="9">
        <f t="shared" si="23"/>
        <v>2.5596716027639162E-4</v>
      </c>
      <c r="S130" s="24">
        <v>0.1</v>
      </c>
      <c r="T130" s="9">
        <f t="shared" si="19"/>
        <v>2.5596716027639162E-5</v>
      </c>
      <c r="U130" s="9"/>
      <c r="V130" s="137">
        <f t="shared" si="20"/>
        <v>30156.059999999998</v>
      </c>
    </row>
    <row r="131" spans="1:22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80">
        <f t="shared" si="15"/>
        <v>262.97543037468409</v>
      </c>
      <c r="F131" s="28">
        <f t="shared" si="16"/>
        <v>263</v>
      </c>
      <c r="G131" s="9">
        <f t="shared" si="26"/>
        <v>-9.3471400032285601E-3</v>
      </c>
      <c r="H131" s="2">
        <f>G131</f>
        <v>-9.3471400032285601E-3</v>
      </c>
      <c r="O131" s="100">
        <f t="shared" si="17"/>
        <v>-1.50398613634191E-2</v>
      </c>
      <c r="P131" s="15">
        <f t="shared" si="18"/>
        <v>30157.190999999999</v>
      </c>
      <c r="R131" s="9">
        <f t="shared" si="23"/>
        <v>3.2407076484769632E-5</v>
      </c>
      <c r="S131" s="24">
        <v>0.1</v>
      </c>
      <c r="T131" s="9">
        <f t="shared" si="19"/>
        <v>3.2407076484769634E-6</v>
      </c>
      <c r="U131" s="9"/>
      <c r="V131" s="137">
        <f t="shared" si="20"/>
        <v>30157.190999999999</v>
      </c>
    </row>
    <row r="132" spans="1:22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80">
        <f t="shared" si="15"/>
        <v>264.96000181687623</v>
      </c>
      <c r="F132" s="28">
        <f t="shared" si="16"/>
        <v>265</v>
      </c>
      <c r="G132" s="9">
        <f t="shared" si="26"/>
        <v>-1.5216699997836258E-2</v>
      </c>
      <c r="I132" s="2">
        <f t="shared" ref="I132:I152" si="27">G132</f>
        <v>-1.5216699997836258E-2</v>
      </c>
      <c r="O132" s="100">
        <f t="shared" si="17"/>
        <v>-1.50385853553775E-2</v>
      </c>
      <c r="P132" s="15">
        <f t="shared" si="18"/>
        <v>30157.946000000004</v>
      </c>
      <c r="R132" s="9">
        <f t="shared" si="23"/>
        <v>3.1724825858211243E-8</v>
      </c>
      <c r="S132" s="24">
        <v>0.1</v>
      </c>
      <c r="T132" s="9">
        <f t="shared" si="19"/>
        <v>3.1724825858211244E-9</v>
      </c>
      <c r="U132" s="9"/>
      <c r="V132" s="137">
        <f t="shared" si="20"/>
        <v>30157.946000000004</v>
      </c>
    </row>
    <row r="133" spans="1:22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80">
        <f t="shared" si="15"/>
        <v>264.97840181699661</v>
      </c>
      <c r="F133" s="28">
        <f t="shared" si="16"/>
        <v>265</v>
      </c>
      <c r="G133" s="9">
        <f t="shared" si="26"/>
        <v>-8.2167000000481494E-3</v>
      </c>
      <c r="I133" s="2">
        <f t="shared" si="27"/>
        <v>-8.2167000000481494E-3</v>
      </c>
      <c r="O133" s="100">
        <f t="shared" si="17"/>
        <v>-1.50385853553775E-2</v>
      </c>
      <c r="P133" s="15">
        <f t="shared" si="18"/>
        <v>30157.953000000001</v>
      </c>
      <c r="R133" s="9">
        <f t="shared" si="23"/>
        <v>4.6538119801257064E-5</v>
      </c>
      <c r="S133" s="24">
        <v>0.1</v>
      </c>
      <c r="T133" s="9">
        <f t="shared" si="19"/>
        <v>4.6538119801257065E-6</v>
      </c>
      <c r="U133" s="9"/>
      <c r="V133" s="137">
        <f t="shared" si="20"/>
        <v>30157.953000000001</v>
      </c>
    </row>
    <row r="134" spans="1:22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80">
        <f t="shared" si="15"/>
        <v>265.01783038869399</v>
      </c>
      <c r="F134" s="28">
        <f t="shared" si="16"/>
        <v>265</v>
      </c>
      <c r="G134" s="9">
        <f t="shared" si="26"/>
        <v>6.783299999369774E-3</v>
      </c>
      <c r="I134" s="2">
        <f t="shared" si="27"/>
        <v>6.783299999369774E-3</v>
      </c>
      <c r="O134" s="100">
        <f t="shared" si="17"/>
        <v>-1.50385853553775E-2</v>
      </c>
      <c r="P134" s="15">
        <f t="shared" si="18"/>
        <v>30157.968000000001</v>
      </c>
      <c r="R134" s="9">
        <f t="shared" si="23"/>
        <v>4.7619468043573352E-4</v>
      </c>
      <c r="S134" s="24">
        <v>0.1</v>
      </c>
      <c r="T134" s="9">
        <f t="shared" si="19"/>
        <v>4.7619468043573353E-5</v>
      </c>
      <c r="U134" s="9"/>
      <c r="V134" s="137">
        <f t="shared" si="20"/>
        <v>30157.968000000001</v>
      </c>
    </row>
    <row r="135" spans="1:22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80">
        <f t="shared" si="15"/>
        <v>267.94605898020552</v>
      </c>
      <c r="F135" s="28">
        <f t="shared" si="16"/>
        <v>268</v>
      </c>
      <c r="G135" s="9">
        <f t="shared" si="26"/>
        <v>-2.0521040001767687E-2</v>
      </c>
      <c r="I135" s="2">
        <f t="shared" si="27"/>
        <v>-2.0521040001767687E-2</v>
      </c>
      <c r="O135" s="100">
        <f t="shared" si="17"/>
        <v>-1.50366696954736E-2</v>
      </c>
      <c r="P135" s="15">
        <f t="shared" si="18"/>
        <v>30159.082000000002</v>
      </c>
      <c r="R135" s="9">
        <f t="shared" si="23"/>
        <v>3.0078317656560306E-5</v>
      </c>
      <c r="S135" s="24">
        <v>0.1</v>
      </c>
      <c r="T135" s="9">
        <f t="shared" si="19"/>
        <v>3.0078317656560306E-6</v>
      </c>
      <c r="U135" s="9"/>
      <c r="V135" s="137">
        <f t="shared" si="20"/>
        <v>30159.082000000002</v>
      </c>
    </row>
    <row r="136" spans="1:22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80">
        <f t="shared" si="15"/>
        <v>267.96183040888832</v>
      </c>
      <c r="F136" s="28">
        <f t="shared" si="16"/>
        <v>268</v>
      </c>
      <c r="G136" s="9">
        <f t="shared" si="26"/>
        <v>-1.4521040000545327E-2</v>
      </c>
      <c r="I136" s="2">
        <f t="shared" si="27"/>
        <v>-1.4521040000545327E-2</v>
      </c>
      <c r="O136" s="100">
        <f t="shared" si="17"/>
        <v>-1.50366696954736E-2</v>
      </c>
      <c r="P136" s="15">
        <f t="shared" si="18"/>
        <v>30159.088000000003</v>
      </c>
      <c r="R136" s="9">
        <f t="shared" si="23"/>
        <v>2.658739822918239E-7</v>
      </c>
      <c r="S136" s="24">
        <v>0.1</v>
      </c>
      <c r="T136" s="9">
        <f t="shared" si="19"/>
        <v>2.6587398229182392E-8</v>
      </c>
      <c r="U136" s="9"/>
      <c r="V136" s="137">
        <f t="shared" si="20"/>
        <v>30159.088000000003</v>
      </c>
    </row>
    <row r="137" spans="1:22">
      <c r="A137" s="66" t="s">
        <v>135</v>
      </c>
      <c r="B137" s="66" t="s">
        <v>92</v>
      </c>
      <c r="C137" s="73">
        <v>45177.589</v>
      </c>
      <c r="D137" s="73" t="s">
        <v>127</v>
      </c>
      <c r="E137" s="80">
        <f t="shared" si="15"/>
        <v>267.9644589803259</v>
      </c>
      <c r="F137" s="28">
        <f t="shared" si="16"/>
        <v>268</v>
      </c>
      <c r="G137" s="9">
        <f t="shared" si="26"/>
        <v>-1.3521040003979579E-2</v>
      </c>
      <c r="I137" s="2">
        <f t="shared" si="27"/>
        <v>-1.3521040003979579E-2</v>
      </c>
      <c r="O137" s="100">
        <f t="shared" si="17"/>
        <v>-1.50366696954736E-2</v>
      </c>
      <c r="P137" s="15">
        <f t="shared" si="18"/>
        <v>30159.089</v>
      </c>
      <c r="R137" s="9">
        <f t="shared" si="23"/>
        <v>2.2971333617382614E-6</v>
      </c>
      <c r="S137" s="24">
        <v>0.1</v>
      </c>
      <c r="T137" s="9">
        <f t="shared" si="19"/>
        <v>2.2971333617382616E-7</v>
      </c>
      <c r="U137" s="9"/>
      <c r="V137" s="137">
        <f t="shared" si="20"/>
        <v>30159.089</v>
      </c>
    </row>
    <row r="138" spans="1:22">
      <c r="A138" s="66" t="s">
        <v>135</v>
      </c>
      <c r="B138" s="66" t="s">
        <v>92</v>
      </c>
      <c r="C138" s="73">
        <v>45177.59</v>
      </c>
      <c r="D138" s="73" t="s">
        <v>127</v>
      </c>
      <c r="E138" s="80">
        <f t="shared" si="15"/>
        <v>267.96708755176348</v>
      </c>
      <c r="F138" s="28">
        <f t="shared" si="16"/>
        <v>268</v>
      </c>
      <c r="G138" s="9">
        <f t="shared" si="26"/>
        <v>-1.2521040007413831E-2</v>
      </c>
      <c r="I138" s="2">
        <f t="shared" si="27"/>
        <v>-1.2521040007413831E-2</v>
      </c>
      <c r="O138" s="100">
        <f t="shared" si="17"/>
        <v>-1.50366696954736E-2</v>
      </c>
      <c r="P138" s="15">
        <f t="shared" si="18"/>
        <v>30159.089999999997</v>
      </c>
      <c r="R138" s="9">
        <f t="shared" si="23"/>
        <v>6.3283927274476906E-6</v>
      </c>
      <c r="S138" s="24">
        <v>0.1</v>
      </c>
      <c r="T138" s="9">
        <f t="shared" si="19"/>
        <v>6.3283927274476912E-7</v>
      </c>
      <c r="U138" s="9"/>
      <c r="V138" s="137">
        <f t="shared" si="20"/>
        <v>30159.089999999997</v>
      </c>
    </row>
    <row r="139" spans="1:22">
      <c r="A139" s="66" t="s">
        <v>135</v>
      </c>
      <c r="B139" s="66" t="s">
        <v>92</v>
      </c>
      <c r="C139" s="73">
        <v>45177.591</v>
      </c>
      <c r="D139" s="73" t="s">
        <v>127</v>
      </c>
      <c r="E139" s="80">
        <f t="shared" si="15"/>
        <v>267.96971612322017</v>
      </c>
      <c r="F139" s="28">
        <f t="shared" si="16"/>
        <v>268</v>
      </c>
      <c r="G139" s="9">
        <f t="shared" si="26"/>
        <v>-1.1521040003572125E-2</v>
      </c>
      <c r="I139" s="2">
        <f t="shared" si="27"/>
        <v>-1.1521040003572125E-2</v>
      </c>
      <c r="O139" s="100">
        <f t="shared" si="17"/>
        <v>-1.50366696954736E-2</v>
      </c>
      <c r="P139" s="15">
        <f t="shared" si="18"/>
        <v>30159.091</v>
      </c>
      <c r="R139" s="9">
        <f t="shared" si="23"/>
        <v>1.2359652130579258E-5</v>
      </c>
      <c r="S139" s="24">
        <v>0.1</v>
      </c>
      <c r="T139" s="9">
        <f t="shared" si="19"/>
        <v>1.2359652130579259E-6</v>
      </c>
      <c r="U139" s="9"/>
      <c r="V139" s="137">
        <f t="shared" si="20"/>
        <v>30159.091</v>
      </c>
    </row>
    <row r="140" spans="1:22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80">
        <f t="shared" si="15"/>
        <v>267.97497326611443</v>
      </c>
      <c r="F140" s="28">
        <f t="shared" si="16"/>
        <v>268</v>
      </c>
      <c r="G140" s="9">
        <f t="shared" si="26"/>
        <v>-9.5210400031646714E-3</v>
      </c>
      <c r="I140" s="2">
        <f t="shared" si="27"/>
        <v>-9.5210400031646714E-3</v>
      </c>
      <c r="O140" s="100">
        <f t="shared" si="17"/>
        <v>-1.50366696954736E-2</v>
      </c>
      <c r="P140" s="15">
        <f t="shared" si="18"/>
        <v>30159.093000000001</v>
      </c>
      <c r="R140" s="9">
        <f t="shared" si="23"/>
        <v>3.0422170902679884E-5</v>
      </c>
      <c r="S140" s="24">
        <v>0.1</v>
      </c>
      <c r="T140" s="9">
        <f t="shared" si="19"/>
        <v>3.0422170902679887E-6</v>
      </c>
      <c r="U140" s="9"/>
      <c r="V140" s="137">
        <f t="shared" si="20"/>
        <v>30159.093000000001</v>
      </c>
    </row>
    <row r="141" spans="1:22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80">
        <f t="shared" si="15"/>
        <v>267.99337326623481</v>
      </c>
      <c r="F141" s="28">
        <f t="shared" si="16"/>
        <v>268</v>
      </c>
      <c r="G141" s="9">
        <f t="shared" si="26"/>
        <v>-2.5210400053765625E-3</v>
      </c>
      <c r="I141" s="2">
        <f t="shared" si="27"/>
        <v>-2.5210400053765625E-3</v>
      </c>
      <c r="O141" s="100">
        <f t="shared" si="17"/>
        <v>-1.50366696954736E-2</v>
      </c>
      <c r="P141" s="15">
        <f t="shared" si="18"/>
        <v>30159.1</v>
      </c>
      <c r="R141" s="9">
        <f t="shared" si="23"/>
        <v>1.5664098653963847E-4</v>
      </c>
      <c r="S141" s="24">
        <v>0.1</v>
      </c>
      <c r="T141" s="9">
        <f t="shared" si="19"/>
        <v>1.5664098653963848E-5</v>
      </c>
      <c r="U141" s="9"/>
      <c r="V141" s="137">
        <f t="shared" si="20"/>
        <v>30159.1</v>
      </c>
    </row>
    <row r="142" spans="1:22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80">
        <f t="shared" si="15"/>
        <v>267.99600183769149</v>
      </c>
      <c r="F142" s="28">
        <f t="shared" si="16"/>
        <v>268</v>
      </c>
      <c r="G142" s="9">
        <f t="shared" si="26"/>
        <v>-1.5210400015348569E-3</v>
      </c>
      <c r="I142" s="2">
        <f t="shared" si="27"/>
        <v>-1.5210400015348569E-3</v>
      </c>
      <c r="O142" s="100">
        <f t="shared" si="17"/>
        <v>-1.50366696954736E-2</v>
      </c>
      <c r="P142" s="15">
        <f t="shared" si="18"/>
        <v>30159.101000000002</v>
      </c>
      <c r="R142" s="9">
        <f t="shared" si="23"/>
        <v>1.8267224602367869E-4</v>
      </c>
      <c r="S142" s="24">
        <v>0.1</v>
      </c>
      <c r="T142" s="9">
        <f t="shared" si="19"/>
        <v>1.8267224602367869E-5</v>
      </c>
      <c r="U142" s="9"/>
      <c r="V142" s="137">
        <f t="shared" si="20"/>
        <v>30159.101000000002</v>
      </c>
    </row>
    <row r="143" spans="1:22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80">
        <f t="shared" si="15"/>
        <v>270.46685899747865</v>
      </c>
      <c r="F143" s="28">
        <f t="shared" si="16"/>
        <v>270.5</v>
      </c>
      <c r="G143" s="9">
        <f t="shared" si="26"/>
        <v>-1.2607990000105929E-2</v>
      </c>
      <c r="I143" s="2">
        <f t="shared" si="27"/>
        <v>-1.2607990000105929E-2</v>
      </c>
      <c r="O143" s="100">
        <f t="shared" si="17"/>
        <v>-1.5035071801698975E-2</v>
      </c>
      <c r="P143" s="15">
        <f t="shared" si="18"/>
        <v>30160.040999999997</v>
      </c>
      <c r="R143" s="9">
        <f t="shared" si="23"/>
        <v>5.8907260716241485E-6</v>
      </c>
      <c r="S143" s="24">
        <v>0.1</v>
      </c>
      <c r="T143" s="9">
        <f t="shared" si="19"/>
        <v>5.8907260716241492E-7</v>
      </c>
      <c r="U143" s="9"/>
      <c r="V143" s="137">
        <f t="shared" si="20"/>
        <v>30160.040999999997</v>
      </c>
    </row>
    <row r="144" spans="1:22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80">
        <f t="shared" si="15"/>
        <v>270.4747447118296</v>
      </c>
      <c r="F144" s="28">
        <f t="shared" si="16"/>
        <v>270.5</v>
      </c>
      <c r="G144" s="9">
        <f t="shared" si="26"/>
        <v>-9.6079899958567694E-3</v>
      </c>
      <c r="I144" s="2">
        <f t="shared" si="27"/>
        <v>-9.6079899958567694E-3</v>
      </c>
      <c r="O144" s="100">
        <f t="shared" si="17"/>
        <v>-1.5035071801698975E-2</v>
      </c>
      <c r="P144" s="15">
        <f t="shared" si="18"/>
        <v>30160.044000000002</v>
      </c>
      <c r="R144" s="9">
        <f t="shared" si="23"/>
        <v>2.9453216927303497E-5</v>
      </c>
      <c r="S144" s="24">
        <v>0.1</v>
      </c>
      <c r="T144" s="9">
        <f t="shared" si="19"/>
        <v>2.9453216927303498E-6</v>
      </c>
      <c r="U144" s="9"/>
      <c r="V144" s="137">
        <f t="shared" si="20"/>
        <v>30160.044000000002</v>
      </c>
    </row>
    <row r="145" spans="1:22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80">
        <f t="shared" si="15"/>
        <v>270.48525899761813</v>
      </c>
      <c r="F145" s="28">
        <f t="shared" si="16"/>
        <v>270.5</v>
      </c>
      <c r="G145" s="9">
        <f t="shared" si="26"/>
        <v>-5.6079899950418621E-3</v>
      </c>
      <c r="I145" s="2">
        <f t="shared" si="27"/>
        <v>-5.6079899950418621E-3</v>
      </c>
      <c r="O145" s="100">
        <f t="shared" si="17"/>
        <v>-1.5035071801698975E-2</v>
      </c>
      <c r="P145" s="15">
        <f t="shared" si="18"/>
        <v>30160.048000000003</v>
      </c>
      <c r="R145" s="9">
        <f t="shared" si="23"/>
        <v>8.8869871389405544E-5</v>
      </c>
      <c r="S145" s="24">
        <v>0.1</v>
      </c>
      <c r="T145" s="9">
        <f t="shared" si="19"/>
        <v>8.8869871389405551E-6</v>
      </c>
      <c r="U145" s="9"/>
      <c r="V145" s="137">
        <f t="shared" si="20"/>
        <v>30160.048000000003</v>
      </c>
    </row>
    <row r="146" spans="1:22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80">
        <f t="shared" si="15"/>
        <v>270.49577328340666</v>
      </c>
      <c r="F146" s="28">
        <f t="shared" si="16"/>
        <v>270.5</v>
      </c>
      <c r="G146" s="9">
        <f t="shared" si="26"/>
        <v>-1.6079899942269549E-3</v>
      </c>
      <c r="I146" s="2">
        <f t="shared" si="27"/>
        <v>-1.6079899942269549E-3</v>
      </c>
      <c r="O146" s="100">
        <f t="shared" si="17"/>
        <v>-1.5035071801698975E-2</v>
      </c>
      <c r="P146" s="15">
        <f t="shared" si="18"/>
        <v>30160.052000000003</v>
      </c>
      <c r="R146" s="9">
        <f t="shared" si="23"/>
        <v>1.802865258645461E-4</v>
      </c>
      <c r="S146" s="24">
        <v>0.1</v>
      </c>
      <c r="T146" s="9">
        <f t="shared" si="19"/>
        <v>1.8028652586454609E-5</v>
      </c>
      <c r="U146" s="9"/>
      <c r="V146" s="137">
        <f t="shared" si="20"/>
        <v>30160.052000000003</v>
      </c>
    </row>
    <row r="147" spans="1:22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80">
        <f t="shared" si="15"/>
        <v>270.50103042628177</v>
      </c>
      <c r="F147" s="28">
        <f t="shared" si="16"/>
        <v>270.5</v>
      </c>
      <c r="G147" s="9">
        <f t="shared" si="26"/>
        <v>3.9200999890454113E-4</v>
      </c>
      <c r="I147" s="2">
        <f t="shared" si="27"/>
        <v>3.9200999890454113E-4</v>
      </c>
      <c r="O147" s="100">
        <f t="shared" si="17"/>
        <v>-1.5035071801698975E-2</v>
      </c>
      <c r="P147" s="15">
        <f t="shared" si="18"/>
        <v>30160.053999999996</v>
      </c>
      <c r="R147" s="9">
        <f t="shared" si="23"/>
        <v>2.3799485288251223E-4</v>
      </c>
      <c r="S147" s="24">
        <v>0.1</v>
      </c>
      <c r="T147" s="9">
        <f t="shared" si="19"/>
        <v>2.3799485288251225E-5</v>
      </c>
      <c r="U147" s="9"/>
      <c r="V147" s="137">
        <f t="shared" si="20"/>
        <v>30160.053999999996</v>
      </c>
    </row>
    <row r="148" spans="1:22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80">
        <f t="shared" si="15"/>
        <v>309.97428783983133</v>
      </c>
      <c r="F148" s="28">
        <f t="shared" si="16"/>
        <v>310</v>
      </c>
      <c r="G148" s="9">
        <f t="shared" si="26"/>
        <v>-9.7817999994731508E-3</v>
      </c>
      <c r="I148" s="2">
        <f t="shared" si="27"/>
        <v>-9.7817999994731508E-3</v>
      </c>
      <c r="O148" s="100">
        <f t="shared" si="17"/>
        <v>-1.5009642828789999E-2</v>
      </c>
      <c r="P148" s="15">
        <f t="shared" si="18"/>
        <v>30175.071000000004</v>
      </c>
      <c r="R148" s="9">
        <f t="shared" si="23"/>
        <v>2.7330340648039583E-5</v>
      </c>
      <c r="S148" s="24">
        <v>0.1</v>
      </c>
      <c r="T148" s="9">
        <f t="shared" si="19"/>
        <v>2.7330340648039586E-6</v>
      </c>
      <c r="U148" s="9"/>
      <c r="V148" s="137">
        <f t="shared" si="20"/>
        <v>30175.071000000004</v>
      </c>
    </row>
    <row r="149" spans="1:22">
      <c r="A149" s="66" t="s">
        <v>135</v>
      </c>
      <c r="B149" s="66" t="s">
        <v>95</v>
      </c>
      <c r="C149" s="73">
        <v>45197.55</v>
      </c>
      <c r="D149" s="73" t="s">
        <v>127</v>
      </c>
      <c r="E149" s="80">
        <f t="shared" ref="E149:E212" si="28">(C149-C$7)/C$8</f>
        <v>320.43337362583486</v>
      </c>
      <c r="F149" s="28">
        <f t="shared" ref="F149:F212" si="29">ROUND(2*E149,0)/2</f>
        <v>320.5</v>
      </c>
      <c r="G149" s="9">
        <f t="shared" si="26"/>
        <v>-2.5346989998070057E-2</v>
      </c>
      <c r="I149" s="2">
        <f t="shared" si="27"/>
        <v>-2.5346989998070057E-2</v>
      </c>
      <c r="O149" s="100">
        <f t="shared" ref="O149:O212" si="30">D$11+D$12*F149+D$13*F149^2</f>
        <v>-1.5002825553943975E-2</v>
      </c>
      <c r="P149" s="15">
        <f t="shared" ref="P149:P212" si="31">C149-15018.5</f>
        <v>30179.050000000003</v>
      </c>
      <c r="R149" s="9">
        <f t="shared" si="23"/>
        <v>1.0700173804712227E-4</v>
      </c>
      <c r="S149" s="24">
        <v>0.1</v>
      </c>
      <c r="T149" s="9">
        <f t="shared" ref="T149:T212" si="32">S149*R149</f>
        <v>1.0700173804712228E-5</v>
      </c>
      <c r="U149" s="9"/>
      <c r="V149" s="137">
        <f t="shared" ref="V149:V212" si="33">+C149-15018.5</f>
        <v>30179.050000000003</v>
      </c>
    </row>
    <row r="150" spans="1:22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80">
        <f t="shared" si="28"/>
        <v>320.46228791174372</v>
      </c>
      <c r="F150" s="28">
        <f t="shared" si="29"/>
        <v>320.5</v>
      </c>
      <c r="G150" s="9">
        <f t="shared" ref="G150:G166" si="34">C150-(C$7+C$8*F150)</f>
        <v>-1.4346989999467041E-2</v>
      </c>
      <c r="I150" s="2">
        <f t="shared" si="27"/>
        <v>-1.4346989999467041E-2</v>
      </c>
      <c r="O150" s="100">
        <f t="shared" si="30"/>
        <v>-1.5002825553943975E-2</v>
      </c>
      <c r="P150" s="15">
        <f t="shared" si="31"/>
        <v>30179.061000000002</v>
      </c>
      <c r="R150" s="9">
        <f t="shared" si="23"/>
        <v>4.3012027451606687E-7</v>
      </c>
      <c r="S150" s="24">
        <v>0.1</v>
      </c>
      <c r="T150" s="9">
        <f t="shared" si="32"/>
        <v>4.3012027451606687E-8</v>
      </c>
      <c r="U150" s="9"/>
      <c r="V150" s="137">
        <f t="shared" si="33"/>
        <v>30179.061000000002</v>
      </c>
    </row>
    <row r="151" spans="1:22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80">
        <f t="shared" si="28"/>
        <v>325.44343080303457</v>
      </c>
      <c r="F151" s="28">
        <f t="shared" si="29"/>
        <v>325.5</v>
      </c>
      <c r="G151" s="9">
        <f t="shared" si="34"/>
        <v>-2.1520890004467219E-2</v>
      </c>
      <c r="I151" s="2">
        <f t="shared" si="27"/>
        <v>-2.1520890004467219E-2</v>
      </c>
      <c r="O151" s="100">
        <f t="shared" si="30"/>
        <v>-1.4999570718740975E-2</v>
      </c>
      <c r="P151" s="15">
        <f t="shared" si="31"/>
        <v>30180.955999999998</v>
      </c>
      <c r="R151" s="9">
        <f t="shared" si="23"/>
        <v>4.2527605226385049E-5</v>
      </c>
      <c r="S151" s="24">
        <v>0.1</v>
      </c>
      <c r="T151" s="9">
        <f t="shared" si="32"/>
        <v>4.2527605226385052E-6</v>
      </c>
      <c r="U151" s="9"/>
      <c r="V151" s="137">
        <f t="shared" si="33"/>
        <v>30180.955999999998</v>
      </c>
    </row>
    <row r="152" spans="1:22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80">
        <f t="shared" si="28"/>
        <v>325.44605937449126</v>
      </c>
      <c r="F152" s="28">
        <f t="shared" si="29"/>
        <v>325.5</v>
      </c>
      <c r="G152" s="9">
        <f t="shared" si="34"/>
        <v>-2.0520890000625513E-2</v>
      </c>
      <c r="I152" s="2">
        <f t="shared" si="27"/>
        <v>-2.0520890000625513E-2</v>
      </c>
      <c r="O152" s="100">
        <f t="shared" si="30"/>
        <v>-1.4999570718740975E-2</v>
      </c>
      <c r="P152" s="15">
        <f t="shared" si="31"/>
        <v>30180.957000000002</v>
      </c>
      <c r="R152" s="9">
        <f t="shared" si="23"/>
        <v>3.0484966612509996E-5</v>
      </c>
      <c r="S152" s="24">
        <v>0.1</v>
      </c>
      <c r="T152" s="9">
        <f t="shared" si="32"/>
        <v>3.0484966612509998E-6</v>
      </c>
      <c r="U152" s="9"/>
      <c r="V152" s="137">
        <f t="shared" si="33"/>
        <v>30180.957000000002</v>
      </c>
    </row>
    <row r="153" spans="1:22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80">
        <f t="shared" si="28"/>
        <v>326.9548593848387</v>
      </c>
      <c r="F153" s="28">
        <f t="shared" si="29"/>
        <v>327</v>
      </c>
      <c r="G153" s="9">
        <f t="shared" si="34"/>
        <v>-1.7173059997730888E-2</v>
      </c>
      <c r="H153" s="2">
        <f>G153</f>
        <v>-1.7173059997730888E-2</v>
      </c>
      <c r="O153" s="100">
        <f t="shared" si="30"/>
        <v>-1.4998593197083101E-2</v>
      </c>
      <c r="P153" s="15">
        <f t="shared" si="31"/>
        <v>30181.531000000003</v>
      </c>
      <c r="R153" s="9">
        <f t="shared" si="23"/>
        <v>4.7283058671194252E-6</v>
      </c>
      <c r="S153" s="24">
        <v>0.1</v>
      </c>
      <c r="T153" s="9">
        <f t="shared" si="32"/>
        <v>4.7283058671194256E-7</v>
      </c>
      <c r="U153" s="9"/>
      <c r="V153" s="137">
        <f t="shared" si="33"/>
        <v>30181.531000000003</v>
      </c>
    </row>
    <row r="154" spans="1:22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80">
        <f t="shared" si="28"/>
        <v>333.45531657226553</v>
      </c>
      <c r="F154" s="28">
        <f t="shared" si="29"/>
        <v>333.5</v>
      </c>
      <c r="G154" s="9">
        <f t="shared" si="34"/>
        <v>-1.6999129999021534E-2</v>
      </c>
      <c r="I154" s="2">
        <f>G154</f>
        <v>-1.6999129999021534E-2</v>
      </c>
      <c r="O154" s="100">
        <f t="shared" si="30"/>
        <v>-1.4994351557381776E-2</v>
      </c>
      <c r="P154" s="15">
        <f t="shared" si="31"/>
        <v>30184.004000000001</v>
      </c>
      <c r="R154" s="9">
        <f t="shared" si="23"/>
        <v>4.0191366000635376E-6</v>
      </c>
      <c r="S154" s="24">
        <v>0.1</v>
      </c>
      <c r="T154" s="9">
        <f t="shared" si="32"/>
        <v>4.0191366000635377E-7</v>
      </c>
      <c r="U154" s="9"/>
      <c r="V154" s="137">
        <f t="shared" si="33"/>
        <v>30184.004000000001</v>
      </c>
    </row>
    <row r="155" spans="1:22">
      <c r="A155" s="66" t="s">
        <v>135</v>
      </c>
      <c r="B155" s="66" t="s">
        <v>95</v>
      </c>
      <c r="C155" s="73">
        <v>45210.5</v>
      </c>
      <c r="D155" s="73" t="s">
        <v>127</v>
      </c>
      <c r="E155" s="80">
        <f t="shared" si="28"/>
        <v>354.47337385924436</v>
      </c>
      <c r="F155" s="28">
        <f t="shared" si="29"/>
        <v>354.5</v>
      </c>
      <c r="G155" s="9">
        <f t="shared" si="34"/>
        <v>-1.0129510003025644E-2</v>
      </c>
      <c r="I155" s="2">
        <f>G155</f>
        <v>-1.0129510003025644E-2</v>
      </c>
      <c r="O155" s="100">
        <f t="shared" si="30"/>
        <v>-1.4980584356448974E-2</v>
      </c>
      <c r="P155" s="15">
        <f t="shared" si="31"/>
        <v>30192</v>
      </c>
      <c r="R155" s="9">
        <f t="shared" si="23"/>
        <v>2.3532922382441589E-5</v>
      </c>
      <c r="S155" s="24">
        <v>0.1</v>
      </c>
      <c r="T155" s="9">
        <f t="shared" si="32"/>
        <v>2.3532922382441589E-6</v>
      </c>
      <c r="U155" s="9"/>
      <c r="V155" s="137">
        <f t="shared" si="33"/>
        <v>30192</v>
      </c>
    </row>
    <row r="156" spans="1:22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80">
        <f t="shared" si="28"/>
        <v>503.98914631307002</v>
      </c>
      <c r="F156" s="28">
        <f t="shared" si="29"/>
        <v>504</v>
      </c>
      <c r="G156" s="9">
        <f t="shared" si="34"/>
        <v>-4.1291199959232472E-3</v>
      </c>
      <c r="I156" s="2">
        <f>G156</f>
        <v>-4.1291199959232472E-3</v>
      </c>
      <c r="O156" s="100">
        <f t="shared" si="30"/>
        <v>-1.48797747929024E-2</v>
      </c>
      <c r="P156" s="15">
        <f t="shared" si="31"/>
        <v>30248.881000000001</v>
      </c>
      <c r="R156" s="9">
        <f t="shared" si="23"/>
        <v>1.1557657856381087E-4</v>
      </c>
      <c r="S156" s="24">
        <v>0.1</v>
      </c>
      <c r="T156" s="9">
        <f t="shared" si="32"/>
        <v>1.1557657856381088E-5</v>
      </c>
      <c r="U156" s="9"/>
      <c r="V156" s="137">
        <f t="shared" si="33"/>
        <v>30248.881000000001</v>
      </c>
    </row>
    <row r="157" spans="1:22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80">
        <f t="shared" si="28"/>
        <v>537.94240368875285</v>
      </c>
      <c r="F157" s="28">
        <f t="shared" si="29"/>
        <v>538</v>
      </c>
      <c r="G157" s="9">
        <f t="shared" si="34"/>
        <v>-2.1911639996687882E-2</v>
      </c>
      <c r="I157" s="2">
        <f>G157</f>
        <v>-2.1911639996687882E-2</v>
      </c>
      <c r="O157" s="100">
        <f t="shared" si="30"/>
        <v>-1.4856162810991601E-2</v>
      </c>
      <c r="P157" s="15">
        <f t="shared" si="31"/>
        <v>30261.798000000003</v>
      </c>
      <c r="R157" s="9">
        <f t="shared" ref="R157:R220" si="35">(O157-G157)^2</f>
        <v>4.9779758317880703E-5</v>
      </c>
      <c r="S157" s="24">
        <v>0.1</v>
      </c>
      <c r="T157" s="9">
        <f t="shared" si="32"/>
        <v>4.9779758317880707E-6</v>
      </c>
      <c r="U157" s="9"/>
      <c r="V157" s="137">
        <f t="shared" si="33"/>
        <v>30261.798000000003</v>
      </c>
    </row>
    <row r="158" spans="1:22">
      <c r="A158" s="66" t="s">
        <v>135</v>
      </c>
      <c r="B158" s="66" t="s">
        <v>92</v>
      </c>
      <c r="C158" s="73">
        <v>45294.39</v>
      </c>
      <c r="D158" s="73" t="s">
        <v>127</v>
      </c>
      <c r="E158" s="80">
        <f t="shared" si="28"/>
        <v>574.98423251417444</v>
      </c>
      <c r="F158" s="28">
        <f t="shared" si="29"/>
        <v>575</v>
      </c>
      <c r="G158" s="9">
        <f t="shared" si="34"/>
        <v>-5.9985000043525361E-3</v>
      </c>
      <c r="I158" s="2">
        <f>G158</f>
        <v>-5.9985000043525361E-3</v>
      </c>
      <c r="O158" s="100">
        <f t="shared" si="30"/>
        <v>-1.4830178826937499E-2</v>
      </c>
      <c r="P158" s="15">
        <f t="shared" si="31"/>
        <v>30275.89</v>
      </c>
      <c r="R158" s="9">
        <f t="shared" si="35"/>
        <v>7.7998550825295716E-5</v>
      </c>
      <c r="S158" s="24">
        <v>0.1</v>
      </c>
      <c r="T158" s="9">
        <f t="shared" si="32"/>
        <v>7.7998550825295726E-6</v>
      </c>
      <c r="U158" s="9"/>
      <c r="V158" s="137">
        <f t="shared" si="33"/>
        <v>30275.89</v>
      </c>
    </row>
    <row r="159" spans="1:22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80">
        <f t="shared" si="28"/>
        <v>617.97451852325912</v>
      </c>
      <c r="F159" s="28">
        <f t="shared" si="29"/>
        <v>618</v>
      </c>
      <c r="G159" s="9">
        <f t="shared" si="34"/>
        <v>-9.6940399962477386E-3</v>
      </c>
      <c r="H159" s="2">
        <f>G159</f>
        <v>-9.6940399962477386E-3</v>
      </c>
      <c r="O159" s="100">
        <f t="shared" si="30"/>
        <v>-1.47996033188636E-2</v>
      </c>
      <c r="P159" s="15">
        <f t="shared" si="31"/>
        <v>30292.245000000003</v>
      </c>
      <c r="R159" s="9">
        <f t="shared" si="35"/>
        <v>2.6066776841240316E-5</v>
      </c>
      <c r="S159" s="24">
        <v>0.1</v>
      </c>
      <c r="T159" s="9">
        <f t="shared" si="32"/>
        <v>2.6066776841240318E-6</v>
      </c>
      <c r="U159" s="9"/>
      <c r="V159" s="137">
        <f t="shared" si="33"/>
        <v>30292.245000000003</v>
      </c>
    </row>
    <row r="160" spans="1:22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80">
        <f t="shared" si="28"/>
        <v>703.47931910956459</v>
      </c>
      <c r="F160" s="28">
        <f t="shared" si="29"/>
        <v>703.5</v>
      </c>
      <c r="G160" s="9">
        <f t="shared" si="34"/>
        <v>-7.8677300043636933E-3</v>
      </c>
      <c r="I160" s="2">
        <f>G160</f>
        <v>-7.8677300043636933E-3</v>
      </c>
      <c r="O160" s="100">
        <f t="shared" si="30"/>
        <v>-1.4737600870372776E-2</v>
      </c>
      <c r="P160" s="15">
        <f t="shared" si="31"/>
        <v>30324.773999999998</v>
      </c>
      <c r="R160" s="9">
        <f t="shared" si="35"/>
        <v>4.7195125715640376E-5</v>
      </c>
      <c r="S160" s="24">
        <v>0.1</v>
      </c>
      <c r="T160" s="9">
        <f t="shared" si="32"/>
        <v>4.7195125715640378E-6</v>
      </c>
      <c r="U160" s="9"/>
      <c r="V160" s="137">
        <f t="shared" si="33"/>
        <v>30324.773999999998</v>
      </c>
    </row>
    <row r="161" spans="1:22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80">
        <f t="shared" si="28"/>
        <v>771.9720052935163</v>
      </c>
      <c r="F161" s="28">
        <f t="shared" si="29"/>
        <v>772</v>
      </c>
      <c r="G161" s="9">
        <f t="shared" si="34"/>
        <v>-1.0650160002114717E-2</v>
      </c>
      <c r="I161" s="2">
        <f>G161</f>
        <v>-1.0650160002114717E-2</v>
      </c>
      <c r="O161" s="100">
        <f t="shared" si="30"/>
        <v>-1.4686767522097599E-2</v>
      </c>
      <c r="P161" s="15">
        <f t="shared" si="31"/>
        <v>30350.830999999998</v>
      </c>
      <c r="R161" s="9">
        <f t="shared" si="35"/>
        <v>1.6294200270382357E-5</v>
      </c>
      <c r="S161" s="24">
        <v>0.1</v>
      </c>
      <c r="T161" s="9">
        <f t="shared" si="32"/>
        <v>1.6294200270382358E-6</v>
      </c>
      <c r="U161" s="9"/>
      <c r="V161" s="137">
        <f t="shared" si="33"/>
        <v>30350.830999999998</v>
      </c>
    </row>
    <row r="162" spans="1:22">
      <c r="A162" s="66" t="s">
        <v>133</v>
      </c>
      <c r="B162" s="66" t="s">
        <v>92</v>
      </c>
      <c r="C162" s="73">
        <v>45562.589</v>
      </c>
      <c r="D162" s="73" t="s">
        <v>126</v>
      </c>
      <c r="E162" s="80">
        <f t="shared" si="28"/>
        <v>1279.9644659197545</v>
      </c>
      <c r="F162" s="28">
        <f t="shared" si="29"/>
        <v>1280</v>
      </c>
      <c r="G162" s="9">
        <f t="shared" si="34"/>
        <v>-1.3518400002794806E-2</v>
      </c>
      <c r="H162" s="2">
        <f>G162</f>
        <v>-1.3518400002794806E-2</v>
      </c>
      <c r="O162" s="100">
        <f t="shared" si="30"/>
        <v>-1.427761176576E-2</v>
      </c>
      <c r="P162" s="15">
        <f t="shared" si="31"/>
        <v>30544.089</v>
      </c>
      <c r="R162" s="9">
        <f t="shared" si="35"/>
        <v>5.7640250102471745E-7</v>
      </c>
      <c r="S162" s="24">
        <v>0.1</v>
      </c>
      <c r="T162" s="9">
        <f t="shared" si="32"/>
        <v>5.7640250102471749E-8</v>
      </c>
      <c r="U162" s="9"/>
      <c r="V162" s="137">
        <f t="shared" si="33"/>
        <v>30544.089</v>
      </c>
    </row>
    <row r="163" spans="1:22">
      <c r="A163" s="2" t="s">
        <v>61</v>
      </c>
      <c r="B163" s="25"/>
      <c r="C163" s="40">
        <v>45915.434999999998</v>
      </c>
      <c r="D163" s="40"/>
      <c r="E163" s="80">
        <f t="shared" si="28"/>
        <v>2207.4453865653322</v>
      </c>
      <c r="F163" s="28">
        <f t="shared" si="29"/>
        <v>2207.5</v>
      </c>
      <c r="G163" s="9">
        <f t="shared" si="34"/>
        <v>-2.077685000404017E-2</v>
      </c>
      <c r="I163" s="2">
        <f>G163</f>
        <v>-2.077685000404017E-2</v>
      </c>
      <c r="O163" s="100">
        <f t="shared" si="30"/>
        <v>-1.3384315045294375E-2</v>
      </c>
      <c r="P163" s="15">
        <f t="shared" si="31"/>
        <v>30896.934999999998</v>
      </c>
      <c r="R163" s="9">
        <f t="shared" si="35"/>
        <v>5.4649573116278703E-5</v>
      </c>
      <c r="S163" s="24">
        <v>0.1</v>
      </c>
      <c r="T163" s="9">
        <f t="shared" si="32"/>
        <v>5.4649573116278708E-6</v>
      </c>
      <c r="U163" s="9"/>
      <c r="V163" s="137">
        <f t="shared" si="33"/>
        <v>30896.934999999998</v>
      </c>
    </row>
    <row r="164" spans="1:22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80">
        <f t="shared" si="28"/>
        <v>3429.4656235163411</v>
      </c>
      <c r="F164" s="28">
        <f t="shared" si="29"/>
        <v>3429.5</v>
      </c>
      <c r="G164" s="9">
        <f t="shared" si="34"/>
        <v>-1.3078010000754148E-2</v>
      </c>
      <c r="I164" s="2">
        <f>G164</f>
        <v>-1.3078010000754148E-2</v>
      </c>
      <c r="O164" s="100">
        <f t="shared" si="30"/>
        <v>-1.1918820748068975E-2</v>
      </c>
      <c r="P164" s="15">
        <f t="shared" si="31"/>
        <v>31361.834000000003</v>
      </c>
      <c r="R164" s="9">
        <f t="shared" si="35"/>
        <v>1.3437197235408094E-6</v>
      </c>
      <c r="S164" s="24">
        <v>0.1</v>
      </c>
      <c r="T164" s="9">
        <f t="shared" si="32"/>
        <v>1.3437197235408093E-7</v>
      </c>
      <c r="U164" s="9"/>
      <c r="V164" s="137">
        <f t="shared" si="33"/>
        <v>31361.834000000003</v>
      </c>
    </row>
    <row r="165" spans="1:22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80">
        <f t="shared" si="28"/>
        <v>3437.456480713995</v>
      </c>
      <c r="F165" s="28">
        <f t="shared" si="29"/>
        <v>3437.5</v>
      </c>
      <c r="G165" s="9">
        <f t="shared" si="34"/>
        <v>-1.6556249996938277E-2</v>
      </c>
      <c r="I165" s="2">
        <f>G165</f>
        <v>-1.6556249996938277E-2</v>
      </c>
      <c r="O165" s="100">
        <f t="shared" si="30"/>
        <v>-1.1908145693359374E-2</v>
      </c>
      <c r="P165" s="15">
        <f t="shared" si="31"/>
        <v>31364.874000000003</v>
      </c>
      <c r="R165" s="9">
        <f t="shared" si="35"/>
        <v>2.1604873616948722E-5</v>
      </c>
      <c r="S165" s="24">
        <v>0.1</v>
      </c>
      <c r="T165" s="9">
        <f t="shared" si="32"/>
        <v>2.1604873616948725E-6</v>
      </c>
      <c r="U165" s="9"/>
      <c r="V165" s="137">
        <f t="shared" si="33"/>
        <v>31364.874000000003</v>
      </c>
    </row>
    <row r="166" spans="1:22">
      <c r="A166" s="52" t="s">
        <v>136</v>
      </c>
      <c r="B166" s="52" t="s">
        <v>92</v>
      </c>
      <c r="C166" s="65">
        <v>46387.377</v>
      </c>
      <c r="D166" s="65" t="s">
        <v>127</v>
      </c>
      <c r="E166" s="80">
        <f t="shared" si="28"/>
        <v>3447.9786522147106</v>
      </c>
      <c r="F166" s="28">
        <f t="shared" si="29"/>
        <v>3448</v>
      </c>
      <c r="G166" s="9">
        <f t="shared" si="34"/>
        <v>-8.1214399979216978E-3</v>
      </c>
      <c r="I166" s="2">
        <f>G166</f>
        <v>-8.1214399979216978E-3</v>
      </c>
      <c r="O166" s="100">
        <f t="shared" si="30"/>
        <v>-1.1894113344505601E-2</v>
      </c>
      <c r="P166" s="15">
        <f t="shared" si="31"/>
        <v>31368.877</v>
      </c>
      <c r="R166" s="9">
        <f t="shared" si="35"/>
        <v>1.4233064180024585E-5</v>
      </c>
      <c r="S166" s="24">
        <v>0.1</v>
      </c>
      <c r="T166" s="9">
        <f t="shared" si="32"/>
        <v>1.4233064180024587E-6</v>
      </c>
      <c r="U166" s="9"/>
      <c r="V166" s="137">
        <f t="shared" si="33"/>
        <v>31368.877</v>
      </c>
    </row>
    <row r="167" spans="1:22">
      <c r="A167" s="2" t="s">
        <v>63</v>
      </c>
      <c r="B167" s="25" t="s">
        <v>95</v>
      </c>
      <c r="C167" s="40">
        <v>46612.534</v>
      </c>
      <c r="D167" s="40"/>
      <c r="E167" s="80">
        <f t="shared" si="28"/>
        <v>4039.8199134159058</v>
      </c>
      <c r="F167" s="28">
        <f t="shared" si="29"/>
        <v>4040</v>
      </c>
      <c r="O167" s="100">
        <f t="shared" si="30"/>
        <v>-1.106377267824E-2</v>
      </c>
      <c r="P167" s="15">
        <f t="shared" si="31"/>
        <v>31594.034</v>
      </c>
      <c r="Q167" s="9">
        <f>C167-(C$7+C$8*F167)</f>
        <v>-6.8511199999193195E-2</v>
      </c>
      <c r="R167" s="9">
        <f t="shared" si="35"/>
        <v>1.224070658757699E-4</v>
      </c>
      <c r="S167" s="24"/>
      <c r="T167" s="9">
        <f t="shared" si="32"/>
        <v>0</v>
      </c>
      <c r="U167" s="9"/>
      <c r="V167" s="137">
        <f t="shared" si="33"/>
        <v>31594.034</v>
      </c>
    </row>
    <row r="168" spans="1:22">
      <c r="A168" s="2" t="s">
        <v>64</v>
      </c>
      <c r="B168" s="25" t="s">
        <v>95</v>
      </c>
      <c r="C168" s="40">
        <v>46705.409</v>
      </c>
      <c r="D168" s="40"/>
      <c r="E168" s="80">
        <f t="shared" si="28"/>
        <v>4283.9484865185013</v>
      </c>
      <c r="F168" s="28">
        <f t="shared" si="29"/>
        <v>4284</v>
      </c>
      <c r="G168" s="9">
        <f t="shared" ref="G168:G175" si="36">C168-(C$7+C$8*F168)</f>
        <v>-1.9597520004026592E-2</v>
      </c>
      <c r="I168" s="2">
        <f t="shared" ref="I168:I175" si="37">G168</f>
        <v>-1.9597520004026592E-2</v>
      </c>
      <c r="O168" s="100">
        <f t="shared" si="30"/>
        <v>-1.0699128787198401E-2</v>
      </c>
      <c r="P168" s="15">
        <f t="shared" si="31"/>
        <v>31686.909</v>
      </c>
      <c r="R168" s="9">
        <f t="shared" si="35"/>
        <v>7.91813662477251E-5</v>
      </c>
      <c r="S168" s="24">
        <v>0.1</v>
      </c>
      <c r="T168" s="9">
        <f t="shared" si="32"/>
        <v>7.9181366247725096E-6</v>
      </c>
      <c r="U168" s="9"/>
      <c r="V168" s="137">
        <f t="shared" si="33"/>
        <v>31686.909</v>
      </c>
    </row>
    <row r="169" spans="1:22">
      <c r="A169" s="2" t="s">
        <v>64</v>
      </c>
      <c r="B169" s="25"/>
      <c r="C169" s="40">
        <v>46727.307000000001</v>
      </c>
      <c r="D169" s="40"/>
      <c r="E169" s="80">
        <f t="shared" si="28"/>
        <v>4341.5089440560614</v>
      </c>
      <c r="F169" s="28">
        <f t="shared" si="29"/>
        <v>4341.5</v>
      </c>
      <c r="G169" s="9">
        <f t="shared" si="36"/>
        <v>3.4026299981633201E-3</v>
      </c>
      <c r="I169" s="2">
        <f t="shared" si="37"/>
        <v>3.4026299981633201E-3</v>
      </c>
      <c r="O169" s="100">
        <f t="shared" si="30"/>
        <v>-1.0611293869241777E-2</v>
      </c>
      <c r="P169" s="15">
        <f t="shared" si="31"/>
        <v>31708.807000000001</v>
      </c>
      <c r="R169" s="9">
        <f t="shared" si="35"/>
        <v>1.9639006216142622E-4</v>
      </c>
      <c r="S169" s="24">
        <v>0.1</v>
      </c>
      <c r="T169" s="9">
        <f t="shared" si="32"/>
        <v>1.9639006216142624E-5</v>
      </c>
      <c r="U169" s="9"/>
      <c r="V169" s="137">
        <f t="shared" si="33"/>
        <v>31708.807000000001</v>
      </c>
    </row>
    <row r="170" spans="1:22">
      <c r="A170" s="2" t="s">
        <v>66</v>
      </c>
      <c r="B170" s="25" t="s">
        <v>95</v>
      </c>
      <c r="C170" s="40">
        <v>47387.553</v>
      </c>
      <c r="D170" s="40"/>
      <c r="E170" s="80">
        <f t="shared" si="28"/>
        <v>6077.0127273852286</v>
      </c>
      <c r="F170" s="28">
        <f t="shared" si="29"/>
        <v>6077</v>
      </c>
      <c r="G170" s="9">
        <f t="shared" si="36"/>
        <v>4.8419399972772226E-3</v>
      </c>
      <c r="I170" s="2">
        <f t="shared" si="37"/>
        <v>4.8419399972772226E-3</v>
      </c>
      <c r="O170" s="100">
        <f t="shared" si="30"/>
        <v>-7.6183620267830992E-3</v>
      </c>
      <c r="P170" s="15">
        <f t="shared" si="31"/>
        <v>32369.053</v>
      </c>
      <c r="R170" s="9">
        <f t="shared" si="35"/>
        <v>1.5525912653080177E-4</v>
      </c>
      <c r="S170" s="24">
        <v>0.1</v>
      </c>
      <c r="T170" s="9">
        <f t="shared" si="32"/>
        <v>1.5525912653080179E-5</v>
      </c>
      <c r="U170" s="9"/>
      <c r="V170" s="137">
        <f t="shared" si="33"/>
        <v>32369.053</v>
      </c>
    </row>
    <row r="171" spans="1:22">
      <c r="A171" s="2" t="s">
        <v>66</v>
      </c>
      <c r="B171" s="25"/>
      <c r="C171" s="40">
        <v>47388.487999999998</v>
      </c>
      <c r="D171" s="40"/>
      <c r="E171" s="80">
        <f t="shared" si="28"/>
        <v>6079.4704416877894</v>
      </c>
      <c r="F171" s="28">
        <f t="shared" si="29"/>
        <v>6079.5</v>
      </c>
      <c r="G171" s="9">
        <f t="shared" si="36"/>
        <v>-1.1245010005950462E-2</v>
      </c>
      <c r="I171" s="2">
        <f t="shared" si="37"/>
        <v>-1.1245010005950462E-2</v>
      </c>
      <c r="O171" s="100">
        <f t="shared" si="30"/>
        <v>-7.6135733625839743E-3</v>
      </c>
      <c r="P171" s="15">
        <f t="shared" si="31"/>
        <v>32369.987999999998</v>
      </c>
      <c r="R171" s="9">
        <f t="shared" si="35"/>
        <v>1.3187332094784863E-5</v>
      </c>
      <c r="S171" s="24">
        <v>0.1</v>
      </c>
      <c r="T171" s="9">
        <f t="shared" si="32"/>
        <v>1.3187332094784864E-6</v>
      </c>
      <c r="U171" s="9"/>
      <c r="V171" s="137">
        <f t="shared" si="33"/>
        <v>32369.987999999998</v>
      </c>
    </row>
    <row r="172" spans="1:22">
      <c r="A172" s="2" t="s">
        <v>66</v>
      </c>
      <c r="B172" s="25"/>
      <c r="C172" s="40">
        <v>47452.39</v>
      </c>
      <c r="D172" s="40"/>
      <c r="E172" s="80">
        <f t="shared" si="28"/>
        <v>6247.4414142681671</v>
      </c>
      <c r="F172" s="28">
        <f t="shared" si="29"/>
        <v>6247.5</v>
      </c>
      <c r="G172" s="9">
        <f t="shared" si="36"/>
        <v>-2.2288050000497606E-2</v>
      </c>
      <c r="I172" s="2">
        <f t="shared" si="37"/>
        <v>-2.2288050000497606E-2</v>
      </c>
      <c r="O172" s="100">
        <f t="shared" si="30"/>
        <v>-7.2886284102743754E-3</v>
      </c>
      <c r="P172" s="15">
        <f t="shared" si="31"/>
        <v>32433.89</v>
      </c>
      <c r="R172" s="9">
        <f t="shared" si="35"/>
        <v>2.2498264804125478E-4</v>
      </c>
      <c r="S172" s="24">
        <v>0.1</v>
      </c>
      <c r="T172" s="9">
        <f t="shared" si="32"/>
        <v>2.2498264804125479E-5</v>
      </c>
      <c r="U172" s="9"/>
      <c r="V172" s="137">
        <f t="shared" si="33"/>
        <v>32433.89</v>
      </c>
    </row>
    <row r="173" spans="1:22">
      <c r="A173" s="2" t="s">
        <v>66</v>
      </c>
      <c r="B173" s="25"/>
      <c r="C173" s="40">
        <v>47468.381999999998</v>
      </c>
      <c r="D173" s="40"/>
      <c r="E173" s="80">
        <f t="shared" si="28"/>
        <v>6289.4775288421242</v>
      </c>
      <c r="F173" s="28">
        <f t="shared" si="29"/>
        <v>6289.5</v>
      </c>
      <c r="G173" s="9">
        <f t="shared" si="36"/>
        <v>-8.5488100012298673E-3</v>
      </c>
      <c r="I173" s="2">
        <f t="shared" si="37"/>
        <v>-8.5488100012298673E-3</v>
      </c>
      <c r="O173" s="100">
        <f t="shared" si="30"/>
        <v>-7.2064232413949761E-3</v>
      </c>
      <c r="P173" s="15">
        <f t="shared" si="31"/>
        <v>32449.881999999998</v>
      </c>
      <c r="R173" s="9">
        <f t="shared" si="35"/>
        <v>1.802002212980018E-6</v>
      </c>
      <c r="S173" s="24">
        <v>0.1</v>
      </c>
      <c r="T173" s="9">
        <f t="shared" si="32"/>
        <v>1.802002212980018E-7</v>
      </c>
      <c r="U173" s="9"/>
      <c r="V173" s="137">
        <f t="shared" si="33"/>
        <v>32449.881999999998</v>
      </c>
    </row>
    <row r="174" spans="1:22">
      <c r="A174" s="2" t="s">
        <v>66</v>
      </c>
      <c r="B174" s="25" t="s">
        <v>95</v>
      </c>
      <c r="C174" s="40">
        <v>47472.379000000001</v>
      </c>
      <c r="D174" s="40"/>
      <c r="E174" s="80">
        <f t="shared" si="28"/>
        <v>6299.9839289141764</v>
      </c>
      <c r="F174" s="28">
        <f t="shared" si="29"/>
        <v>6300</v>
      </c>
      <c r="G174" s="9">
        <f t="shared" si="36"/>
        <v>-6.114000003435649E-3</v>
      </c>
      <c r="I174" s="2">
        <f t="shared" si="37"/>
        <v>-6.114000003435649E-3</v>
      </c>
      <c r="O174" s="100">
        <f t="shared" si="30"/>
        <v>-7.1858113910000009E-3</v>
      </c>
      <c r="P174" s="15">
        <f t="shared" si="31"/>
        <v>32453.879000000001</v>
      </c>
      <c r="R174" s="9">
        <f t="shared" si="35"/>
        <v>1.1487796505126214E-6</v>
      </c>
      <c r="S174" s="24">
        <v>0.1</v>
      </c>
      <c r="T174" s="9">
        <f t="shared" si="32"/>
        <v>1.1487796505126214E-7</v>
      </c>
      <c r="U174" s="9"/>
      <c r="V174" s="137">
        <f t="shared" si="33"/>
        <v>32453.879000000001</v>
      </c>
    </row>
    <row r="175" spans="1:22">
      <c r="A175" s="2" t="s">
        <v>66</v>
      </c>
      <c r="B175" s="25" t="s">
        <v>95</v>
      </c>
      <c r="C175" s="40">
        <v>47480.364999999998</v>
      </c>
      <c r="D175" s="40"/>
      <c r="E175" s="80">
        <f t="shared" si="28"/>
        <v>6320.9757004866842</v>
      </c>
      <c r="F175" s="28">
        <f t="shared" si="29"/>
        <v>6321</v>
      </c>
      <c r="G175" s="9">
        <f t="shared" si="36"/>
        <v>-9.2443800022010691E-3</v>
      </c>
      <c r="I175" s="2">
        <f t="shared" si="37"/>
        <v>-9.2443800022010691E-3</v>
      </c>
      <c r="O175" s="100">
        <f t="shared" si="30"/>
        <v>-7.1445150203999002E-3</v>
      </c>
      <c r="P175" s="15">
        <f t="shared" si="31"/>
        <v>32461.864999999998</v>
      </c>
      <c r="R175" s="9">
        <f t="shared" si="35"/>
        <v>4.4094329417948231E-6</v>
      </c>
      <c r="S175" s="24">
        <v>0.1</v>
      </c>
      <c r="T175" s="9">
        <f t="shared" si="32"/>
        <v>4.4094329417948233E-7</v>
      </c>
      <c r="U175" s="9"/>
      <c r="V175" s="137">
        <f t="shared" si="33"/>
        <v>32461.864999999998</v>
      </c>
    </row>
    <row r="176" spans="1:22">
      <c r="A176" s="2" t="s">
        <v>66</v>
      </c>
      <c r="B176" s="25" t="s">
        <v>95</v>
      </c>
      <c r="C176" s="40">
        <v>47525.300999999999</v>
      </c>
      <c r="D176" s="40"/>
      <c r="E176" s="80">
        <f t="shared" si="28"/>
        <v>6439.0931870109225</v>
      </c>
      <c r="F176" s="28">
        <f t="shared" si="29"/>
        <v>6439</v>
      </c>
      <c r="O176" s="100">
        <f t="shared" si="30"/>
        <v>-6.9106668877519008E-3</v>
      </c>
      <c r="P176" s="15">
        <f t="shared" si="31"/>
        <v>32506.800999999999</v>
      </c>
      <c r="Q176" s="9">
        <f>C176-(C$7+C$8*F176)</f>
        <v>3.5451579999062233E-2</v>
      </c>
      <c r="R176" s="9">
        <f t="shared" si="35"/>
        <v>4.7757316833470542E-5</v>
      </c>
      <c r="S176" s="24"/>
      <c r="T176" s="9">
        <f t="shared" si="32"/>
        <v>0</v>
      </c>
      <c r="U176" s="9"/>
      <c r="V176" s="137">
        <f t="shared" si="33"/>
        <v>32506.800999999999</v>
      </c>
    </row>
    <row r="177" spans="1:22">
      <c r="A177" s="2" t="s">
        <v>66</v>
      </c>
      <c r="B177" s="25"/>
      <c r="C177" s="40">
        <v>47526.235000000001</v>
      </c>
      <c r="D177" s="40"/>
      <c r="E177" s="80">
        <f t="shared" si="28"/>
        <v>6441.5482727420458</v>
      </c>
      <c r="F177" s="28">
        <f t="shared" si="29"/>
        <v>6441.5</v>
      </c>
      <c r="O177" s="100">
        <f t="shared" si="30"/>
        <v>-6.905679384011776E-3</v>
      </c>
      <c r="P177" s="15">
        <f t="shared" si="31"/>
        <v>32507.735000000001</v>
      </c>
      <c r="Q177" s="9">
        <f>C177-(C$7+C$8*F177)</f>
        <v>1.83646299992688E-2</v>
      </c>
      <c r="R177" s="9">
        <f t="shared" si="35"/>
        <v>4.7688407754765264E-5</v>
      </c>
      <c r="S177" s="24"/>
      <c r="T177" s="9">
        <f t="shared" si="32"/>
        <v>0</v>
      </c>
      <c r="U177" s="9"/>
      <c r="V177" s="137">
        <f t="shared" si="33"/>
        <v>32507.735000000001</v>
      </c>
    </row>
    <row r="178" spans="1:22">
      <c r="A178" s="2" t="s">
        <v>68</v>
      </c>
      <c r="B178" s="25"/>
      <c r="C178" s="40">
        <v>47529.264000000003</v>
      </c>
      <c r="D178" s="40"/>
      <c r="E178" s="80">
        <f t="shared" si="28"/>
        <v>6449.5102156537905</v>
      </c>
      <c r="F178" s="28">
        <f t="shared" si="29"/>
        <v>6449.5</v>
      </c>
      <c r="G178" s="9">
        <f t="shared" ref="G178:G183" si="38">C178-(C$7+C$8*F178)</f>
        <v>3.8863900044816546E-3</v>
      </c>
      <c r="I178" s="2">
        <f t="shared" ref="I178:I183" si="39">G178</f>
        <v>3.8863900044816546E-3</v>
      </c>
      <c r="O178" s="100">
        <f t="shared" si="30"/>
        <v>-6.8897101441309757E-3</v>
      </c>
      <c r="P178" s="15">
        <f t="shared" si="31"/>
        <v>32510.764000000003</v>
      </c>
      <c r="R178" s="9">
        <f t="shared" si="35"/>
        <v>1.1612433441292914E-4</v>
      </c>
      <c r="S178" s="24">
        <v>0.1</v>
      </c>
      <c r="T178" s="9">
        <f t="shared" si="32"/>
        <v>1.1612433441292915E-5</v>
      </c>
      <c r="U178" s="9"/>
      <c r="V178" s="137">
        <f t="shared" si="33"/>
        <v>32510.764000000003</v>
      </c>
    </row>
    <row r="179" spans="1:22">
      <c r="A179" s="2" t="s">
        <v>68</v>
      </c>
      <c r="B179" s="25"/>
      <c r="C179" s="40">
        <v>47535.345000000001</v>
      </c>
      <c r="D179" s="40"/>
      <c r="E179" s="80">
        <f t="shared" si="28"/>
        <v>6465.4945586205358</v>
      </c>
      <c r="F179" s="28">
        <f t="shared" si="29"/>
        <v>6465.5</v>
      </c>
      <c r="G179" s="9">
        <f t="shared" si="38"/>
        <v>-2.0700899985968135E-3</v>
      </c>
      <c r="I179" s="2">
        <f t="shared" si="39"/>
        <v>-2.0700899985968135E-3</v>
      </c>
      <c r="O179" s="100">
        <f t="shared" si="30"/>
        <v>-6.8577294796269752E-3</v>
      </c>
      <c r="P179" s="15">
        <f t="shared" si="31"/>
        <v>32516.845000000001</v>
      </c>
      <c r="R179" s="9">
        <f t="shared" si="35"/>
        <v>2.2921491800318754E-5</v>
      </c>
      <c r="S179" s="24">
        <v>0.1</v>
      </c>
      <c r="T179" s="9">
        <f t="shared" si="32"/>
        <v>2.2921491800318757E-6</v>
      </c>
      <c r="U179" s="9"/>
      <c r="V179" s="137">
        <f t="shared" si="33"/>
        <v>32516.845000000001</v>
      </c>
    </row>
    <row r="180" spans="1:22">
      <c r="A180" s="2" t="s">
        <v>68</v>
      </c>
      <c r="B180" s="25"/>
      <c r="C180" s="40">
        <v>47540.277999999998</v>
      </c>
      <c r="D180" s="40"/>
      <c r="E180" s="80">
        <f t="shared" si="28"/>
        <v>6478.4613015665864</v>
      </c>
      <c r="F180" s="28">
        <f t="shared" si="29"/>
        <v>6478.5</v>
      </c>
      <c r="G180" s="9">
        <f t="shared" si="38"/>
        <v>-1.4722230000188574E-2</v>
      </c>
      <c r="I180" s="2">
        <f t="shared" si="39"/>
        <v>-1.4722230000188574E-2</v>
      </c>
      <c r="O180" s="100">
        <f t="shared" si="30"/>
        <v>-6.831703773967775E-3</v>
      </c>
      <c r="P180" s="15">
        <f t="shared" si="31"/>
        <v>32521.777999999998</v>
      </c>
      <c r="R180" s="9">
        <f t="shared" si="35"/>
        <v>6.2260404126678252E-5</v>
      </c>
      <c r="S180" s="24">
        <v>0.1</v>
      </c>
      <c r="T180" s="9">
        <f t="shared" si="32"/>
        <v>6.2260404126678252E-6</v>
      </c>
      <c r="U180" s="9"/>
      <c r="V180" s="137">
        <f t="shared" si="33"/>
        <v>32521.777999999998</v>
      </c>
    </row>
    <row r="181" spans="1:22">
      <c r="A181" s="2" t="s">
        <v>69</v>
      </c>
      <c r="B181" s="25" t="s">
        <v>95</v>
      </c>
      <c r="C181" s="40">
        <v>47742.483999999997</v>
      </c>
      <c r="D181" s="40"/>
      <c r="E181" s="80">
        <f t="shared" si="28"/>
        <v>7009.9742194969567</v>
      </c>
      <c r="F181" s="28">
        <f t="shared" si="29"/>
        <v>7010</v>
      </c>
      <c r="G181" s="9">
        <f t="shared" si="38"/>
        <v>-9.8078000009991229E-3</v>
      </c>
      <c r="I181" s="2">
        <f t="shared" si="39"/>
        <v>-9.8078000009991229E-3</v>
      </c>
      <c r="O181" s="100">
        <f t="shared" si="30"/>
        <v>-5.735860260390001E-3</v>
      </c>
      <c r="P181" s="15">
        <f t="shared" si="31"/>
        <v>32723.983999999997</v>
      </c>
      <c r="R181" s="9">
        <f t="shared" si="35"/>
        <v>1.6580693251151882E-5</v>
      </c>
      <c r="S181" s="24">
        <v>0.1</v>
      </c>
      <c r="T181" s="9">
        <f t="shared" si="32"/>
        <v>1.6580693251151883E-6</v>
      </c>
      <c r="U181" s="9"/>
      <c r="V181" s="137">
        <f t="shared" si="33"/>
        <v>32723.983999999997</v>
      </c>
    </row>
    <row r="182" spans="1:22">
      <c r="A182" s="2" t="s">
        <v>69</v>
      </c>
      <c r="B182" s="25"/>
      <c r="C182" s="40">
        <v>47748.381000000001</v>
      </c>
      <c r="D182" s="40"/>
      <c r="E182" s="80">
        <f t="shared" si="28"/>
        <v>7025.4749053175447</v>
      </c>
      <c r="F182" s="28">
        <f t="shared" si="29"/>
        <v>7025.5</v>
      </c>
      <c r="G182" s="9">
        <f t="shared" si="38"/>
        <v>-9.5468899962725118E-3</v>
      </c>
      <c r="I182" s="2">
        <f t="shared" si="39"/>
        <v>-9.5468899962725118E-3</v>
      </c>
      <c r="O182" s="100">
        <f t="shared" si="30"/>
        <v>-5.7029710383709751E-3</v>
      </c>
      <c r="P182" s="15">
        <f t="shared" si="31"/>
        <v>32729.881000000001</v>
      </c>
      <c r="R182" s="9">
        <f t="shared" si="35"/>
        <v>1.4775712954914835E-5</v>
      </c>
      <c r="S182" s="24">
        <v>0.1</v>
      </c>
      <c r="T182" s="9">
        <f t="shared" si="32"/>
        <v>1.4775712954914837E-6</v>
      </c>
      <c r="U182" s="9"/>
      <c r="V182" s="137">
        <f t="shared" si="33"/>
        <v>32729.881000000001</v>
      </c>
    </row>
    <row r="183" spans="1:22">
      <c r="A183" s="2" t="s">
        <v>70</v>
      </c>
      <c r="B183" s="25" t="s">
        <v>95</v>
      </c>
      <c r="C183" s="40">
        <v>47767.601999999999</v>
      </c>
      <c r="D183" s="40"/>
      <c r="E183" s="80">
        <f t="shared" si="28"/>
        <v>7075.9986770925589</v>
      </c>
      <c r="F183" s="28">
        <f t="shared" si="29"/>
        <v>7076</v>
      </c>
      <c r="G183" s="9">
        <f t="shared" si="38"/>
        <v>-5.032800036133267E-4</v>
      </c>
      <c r="I183" s="2">
        <f t="shared" si="39"/>
        <v>-5.032800036133267E-4</v>
      </c>
      <c r="O183" s="100">
        <f t="shared" si="30"/>
        <v>-5.5954496807664005E-3</v>
      </c>
      <c r="P183" s="15">
        <f t="shared" si="31"/>
        <v>32749.101999999999</v>
      </c>
      <c r="R183" s="9">
        <f t="shared" si="35"/>
        <v>2.5930192020917241E-5</v>
      </c>
      <c r="S183" s="24">
        <v>0.1</v>
      </c>
      <c r="T183" s="9">
        <f t="shared" si="32"/>
        <v>2.5930192020917243E-6</v>
      </c>
      <c r="U183" s="9"/>
      <c r="V183" s="137">
        <f t="shared" si="33"/>
        <v>32749.101999999999</v>
      </c>
    </row>
    <row r="184" spans="1:22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80">
        <f t="shared" si="28"/>
        <v>7076.7688485264052</v>
      </c>
      <c r="F184" s="28">
        <f t="shared" si="29"/>
        <v>7077</v>
      </c>
      <c r="O184" s="100">
        <f t="shared" si="30"/>
        <v>-5.5933148873831004E-3</v>
      </c>
      <c r="P184" s="15">
        <f t="shared" si="31"/>
        <v>32749.394999999997</v>
      </c>
      <c r="Q184" s="9">
        <f>C184-(C$7+C$8*F184)</f>
        <v>-8.7938060001761187E-2</v>
      </c>
      <c r="R184" s="9">
        <f t="shared" si="35"/>
        <v>3.1285171429421422E-5</v>
      </c>
      <c r="S184" s="24"/>
      <c r="T184" s="9">
        <f t="shared" si="32"/>
        <v>0</v>
      </c>
      <c r="U184" s="9"/>
      <c r="V184" s="137">
        <f t="shared" si="33"/>
        <v>32749.394999999997</v>
      </c>
    </row>
    <row r="185" spans="1:22">
      <c r="A185" s="2" t="s">
        <v>69</v>
      </c>
      <c r="B185" s="25" t="s">
        <v>95</v>
      </c>
      <c r="C185" s="40">
        <v>47768.366000000002</v>
      </c>
      <c r="D185" s="40"/>
      <c r="E185" s="80">
        <f t="shared" si="28"/>
        <v>7078.0069056777656</v>
      </c>
      <c r="F185" s="28">
        <f t="shared" si="29"/>
        <v>7078</v>
      </c>
      <c r="G185" s="9">
        <f>C185-(C$7+C$8*F185)</f>
        <v>2.6271599999745376E-3</v>
      </c>
      <c r="I185" s="2">
        <f>G185</f>
        <v>2.6271599999745376E-3</v>
      </c>
      <c r="O185" s="100">
        <f t="shared" si="30"/>
        <v>-5.5911798742876006E-3</v>
      </c>
      <c r="P185" s="15">
        <f t="shared" si="31"/>
        <v>32749.866000000002</v>
      </c>
      <c r="R185" s="9">
        <f t="shared" si="35"/>
        <v>6.7541110288887014E-5</v>
      </c>
      <c r="S185" s="24">
        <v>0.1</v>
      </c>
      <c r="T185" s="9">
        <f t="shared" si="32"/>
        <v>6.7541110288887019E-6</v>
      </c>
      <c r="U185" s="9"/>
      <c r="V185" s="137">
        <f t="shared" si="33"/>
        <v>32749.866000000002</v>
      </c>
    </row>
    <row r="186" spans="1:22">
      <c r="A186" s="2" t="s">
        <v>70</v>
      </c>
      <c r="B186" s="25"/>
      <c r="C186" s="40">
        <v>47768.536999999997</v>
      </c>
      <c r="D186" s="40"/>
      <c r="E186" s="80">
        <f t="shared" si="28"/>
        <v>7078.4563913951197</v>
      </c>
      <c r="F186" s="28">
        <f t="shared" si="29"/>
        <v>7078.5</v>
      </c>
      <c r="G186" s="9">
        <f>C186-(C$7+C$8*F186)</f>
        <v>-1.6590230006841011E-2</v>
      </c>
      <c r="I186" s="2">
        <f>G186</f>
        <v>-1.6590230006841011E-2</v>
      </c>
      <c r="O186" s="100">
        <f t="shared" si="30"/>
        <v>-5.5901122853477753E-3</v>
      </c>
      <c r="P186" s="15">
        <f t="shared" si="31"/>
        <v>32750.036999999997</v>
      </c>
      <c r="R186" s="9">
        <f t="shared" si="35"/>
        <v>1.2100258988670957E-4</v>
      </c>
      <c r="S186" s="24">
        <v>0.1</v>
      </c>
      <c r="T186" s="9">
        <f t="shared" si="32"/>
        <v>1.2100258988670958E-5</v>
      </c>
      <c r="U186" s="9"/>
      <c r="V186" s="137">
        <f t="shared" si="33"/>
        <v>32750.036999999997</v>
      </c>
    </row>
    <row r="187" spans="1:22">
      <c r="A187" s="2" t="s">
        <v>70</v>
      </c>
      <c r="B187" s="25"/>
      <c r="C187" s="40">
        <v>47770.442999999999</v>
      </c>
      <c r="D187" s="40"/>
      <c r="E187" s="80">
        <f t="shared" si="28"/>
        <v>7083.4664485723388</v>
      </c>
      <c r="F187" s="28">
        <f t="shared" si="29"/>
        <v>7083.5</v>
      </c>
      <c r="G187" s="9">
        <f>C187-(C$7+C$8*F187)</f>
        <v>-1.2764129998686258E-2</v>
      </c>
      <c r="I187" s="2">
        <f>G187</f>
        <v>-1.2764129998686258E-2</v>
      </c>
      <c r="O187" s="100">
        <f t="shared" si="30"/>
        <v>-5.5794333749067757E-3</v>
      </c>
      <c r="P187" s="15">
        <f t="shared" si="31"/>
        <v>32751.942999999999</v>
      </c>
      <c r="R187" s="9">
        <f t="shared" si="35"/>
        <v>5.1619865575748285E-5</v>
      </c>
      <c r="S187" s="24">
        <v>0.1</v>
      </c>
      <c r="T187" s="9">
        <f t="shared" si="32"/>
        <v>5.1619865575748289E-6</v>
      </c>
      <c r="U187" s="9"/>
      <c r="V187" s="137">
        <f t="shared" si="33"/>
        <v>32751.942999999999</v>
      </c>
    </row>
    <row r="188" spans="1:22">
      <c r="A188" s="2" t="s">
        <v>70</v>
      </c>
      <c r="B188" s="25"/>
      <c r="C188" s="40">
        <v>47812.337</v>
      </c>
      <c r="D188" s="40"/>
      <c r="E188" s="80">
        <f t="shared" si="28"/>
        <v>7193.5878207560281</v>
      </c>
      <c r="F188" s="28">
        <f t="shared" si="29"/>
        <v>7193.5</v>
      </c>
      <c r="O188" s="100">
        <f t="shared" si="30"/>
        <v>-5.3431076655397749E-3</v>
      </c>
      <c r="P188" s="15">
        <f t="shared" si="31"/>
        <v>32793.837</v>
      </c>
      <c r="Q188" s="9">
        <f>C188-(C$7+C$8*F188)</f>
        <v>3.341006999835372E-2</v>
      </c>
      <c r="R188" s="9">
        <f t="shared" si="35"/>
        <v>2.8548799525549904E-5</v>
      </c>
      <c r="S188" s="24"/>
      <c r="T188" s="9">
        <f t="shared" si="32"/>
        <v>0</v>
      </c>
      <c r="U188" s="9"/>
      <c r="V188" s="137">
        <f t="shared" si="33"/>
        <v>32793.837</v>
      </c>
    </row>
    <row r="189" spans="1:22">
      <c r="A189" s="2" t="s">
        <v>70</v>
      </c>
      <c r="B189" s="25" t="s">
        <v>95</v>
      </c>
      <c r="C189" s="40">
        <v>47816.317000000003</v>
      </c>
      <c r="D189" s="40"/>
      <c r="E189" s="80">
        <f t="shared" si="28"/>
        <v>7204.0495351134887</v>
      </c>
      <c r="F189" s="28">
        <f t="shared" si="29"/>
        <v>7204</v>
      </c>
      <c r="O189" s="100">
        <f t="shared" si="30"/>
        <v>-5.3204103069424014E-3</v>
      </c>
      <c r="P189" s="15">
        <f t="shared" si="31"/>
        <v>32797.817000000003</v>
      </c>
      <c r="Q189" s="9">
        <f>C189-(C$7+C$8*F189)</f>
        <v>1.8844880003598519E-2</v>
      </c>
      <c r="R189" s="9">
        <f t="shared" si="35"/>
        <v>2.8306765834218937E-5</v>
      </c>
      <c r="S189" s="24"/>
      <c r="T189" s="9">
        <f t="shared" si="32"/>
        <v>0</v>
      </c>
      <c r="U189" s="9"/>
      <c r="V189" s="137">
        <f t="shared" si="33"/>
        <v>32797.817000000003</v>
      </c>
    </row>
    <row r="190" spans="1:22">
      <c r="A190" s="2" t="s">
        <v>70</v>
      </c>
      <c r="B190" s="25" t="s">
        <v>95</v>
      </c>
      <c r="C190" s="40">
        <v>47846.28</v>
      </c>
      <c r="D190" s="40"/>
      <c r="E190" s="80">
        <f t="shared" si="28"/>
        <v>7282.8094213678314</v>
      </c>
      <c r="F190" s="28">
        <f t="shared" si="29"/>
        <v>7283</v>
      </c>
      <c r="O190" s="100">
        <f t="shared" si="30"/>
        <v>-5.1488629666071005E-3</v>
      </c>
      <c r="P190" s="15">
        <f t="shared" si="31"/>
        <v>32827.78</v>
      </c>
      <c r="Q190" s="9">
        <f>C190-(C$7+C$8*F190)</f>
        <v>-7.250274000398349E-2</v>
      </c>
      <c r="R190" s="9">
        <f t="shared" si="35"/>
        <v>2.651078984889807E-5</v>
      </c>
      <c r="S190" s="24"/>
      <c r="T190" s="9">
        <f t="shared" si="32"/>
        <v>0</v>
      </c>
      <c r="U190" s="9"/>
      <c r="V190" s="137">
        <f t="shared" si="33"/>
        <v>32827.78</v>
      </c>
    </row>
    <row r="191" spans="1:22">
      <c r="A191" s="2" t="s">
        <v>70</v>
      </c>
      <c r="B191" s="25" t="s">
        <v>95</v>
      </c>
      <c r="C191" s="40">
        <v>47857.317999999999</v>
      </c>
      <c r="D191" s="40"/>
      <c r="E191" s="80">
        <f t="shared" si="28"/>
        <v>7311.8235929953589</v>
      </c>
      <c r="F191" s="28">
        <f t="shared" si="29"/>
        <v>7312</v>
      </c>
      <c r="O191" s="100">
        <f t="shared" si="30"/>
        <v>-5.0855458230016004E-3</v>
      </c>
      <c r="P191" s="15">
        <f t="shared" si="31"/>
        <v>32838.817999999999</v>
      </c>
      <c r="Q191" s="9">
        <f>C191-(C$7+C$8*F191)</f>
        <v>-6.7111360003764275E-2</v>
      </c>
      <c r="R191" s="9">
        <f t="shared" si="35"/>
        <v>2.5862776317849026E-5</v>
      </c>
      <c r="S191" s="24"/>
      <c r="T191" s="9">
        <f t="shared" si="32"/>
        <v>0</v>
      </c>
      <c r="U191" s="9"/>
      <c r="V191" s="137">
        <f t="shared" si="33"/>
        <v>32838.817999999999</v>
      </c>
    </row>
    <row r="192" spans="1:22">
      <c r="A192" s="2" t="s">
        <v>71</v>
      </c>
      <c r="B192" s="25"/>
      <c r="C192" s="40">
        <v>47894.453000000001</v>
      </c>
      <c r="D192" s="40"/>
      <c r="E192" s="80">
        <f t="shared" si="28"/>
        <v>7409.4355936647034</v>
      </c>
      <c r="F192" s="28">
        <f t="shared" si="29"/>
        <v>7409.5</v>
      </c>
      <c r="G192" s="9">
        <f t="shared" ref="G192:G200" si="40">C192-(C$7+C$8*F192)</f>
        <v>-2.4502410000422969E-2</v>
      </c>
      <c r="I192" s="2">
        <f t="shared" ref="I192:I200" si="41">G192</f>
        <v>-2.4502410000422969E-2</v>
      </c>
      <c r="O192" s="100">
        <f t="shared" si="30"/>
        <v>-4.8713142818269765E-3</v>
      </c>
      <c r="P192" s="15">
        <f t="shared" si="31"/>
        <v>32875.953000000001</v>
      </c>
      <c r="R192" s="9">
        <f t="shared" si="35"/>
        <v>3.8537991911267793E-4</v>
      </c>
      <c r="S192" s="24">
        <v>0.1</v>
      </c>
      <c r="T192" s="9">
        <f t="shared" si="32"/>
        <v>3.8537991911267797E-5</v>
      </c>
      <c r="U192" s="9"/>
      <c r="V192" s="137">
        <f t="shared" si="33"/>
        <v>32875.953000000001</v>
      </c>
    </row>
    <row r="193" spans="1:22">
      <c r="A193" s="2" t="s">
        <v>71</v>
      </c>
      <c r="B193" s="25"/>
      <c r="C193" s="40">
        <v>47896.358</v>
      </c>
      <c r="D193" s="40"/>
      <c r="E193" s="80">
        <f t="shared" si="28"/>
        <v>7414.4430222704659</v>
      </c>
      <c r="F193" s="28">
        <f t="shared" si="29"/>
        <v>7414.5</v>
      </c>
      <c r="G193" s="9">
        <f t="shared" si="40"/>
        <v>-2.1676310003385879E-2</v>
      </c>
      <c r="I193" s="2">
        <f t="shared" si="41"/>
        <v>-2.1676310003385879E-2</v>
      </c>
      <c r="O193" s="100">
        <f t="shared" si="30"/>
        <v>-4.8602717476949765E-3</v>
      </c>
      <c r="P193" s="15">
        <f t="shared" si="31"/>
        <v>32877.858</v>
      </c>
      <c r="R193" s="9">
        <f t="shared" si="35"/>
        <v>2.8277914261685998E-4</v>
      </c>
      <c r="S193" s="24">
        <v>0.1</v>
      </c>
      <c r="T193" s="9">
        <f t="shared" si="32"/>
        <v>2.8277914261685998E-5</v>
      </c>
      <c r="U193" s="9"/>
      <c r="V193" s="137">
        <f t="shared" si="33"/>
        <v>32877.858</v>
      </c>
    </row>
    <row r="194" spans="1:22">
      <c r="A194" s="2" t="s">
        <v>71</v>
      </c>
      <c r="B194" s="25" t="s">
        <v>95</v>
      </c>
      <c r="C194" s="40">
        <v>47929.26</v>
      </c>
      <c r="D194" s="40"/>
      <c r="E194" s="80">
        <f t="shared" si="28"/>
        <v>7500.9282800063693</v>
      </c>
      <c r="F194" s="28">
        <f t="shared" si="29"/>
        <v>7501</v>
      </c>
      <c r="G194" s="9">
        <f t="shared" si="40"/>
        <v>-2.7284780000627507E-2</v>
      </c>
      <c r="I194" s="2">
        <f t="shared" si="41"/>
        <v>-2.7284780000627507E-2</v>
      </c>
      <c r="O194" s="100">
        <f t="shared" si="30"/>
        <v>-4.6683664236439005E-3</v>
      </c>
      <c r="P194" s="15">
        <f t="shared" si="31"/>
        <v>32910.76</v>
      </c>
      <c r="R194" s="9">
        <f t="shared" si="35"/>
        <v>5.1150216308516836E-4</v>
      </c>
      <c r="S194" s="24">
        <v>0.1</v>
      </c>
      <c r="T194" s="9">
        <f t="shared" si="32"/>
        <v>5.1150216308516837E-5</v>
      </c>
      <c r="U194" s="9"/>
      <c r="V194" s="137">
        <f t="shared" si="33"/>
        <v>32910.76</v>
      </c>
    </row>
    <row r="195" spans="1:22">
      <c r="A195" s="2" t="s">
        <v>72</v>
      </c>
      <c r="B195" s="25" t="s">
        <v>95</v>
      </c>
      <c r="C195" s="40">
        <v>48068.510999999999</v>
      </c>
      <c r="D195" s="40"/>
      <c r="E195" s="80">
        <f t="shared" si="28"/>
        <v>7866.9594825162885</v>
      </c>
      <c r="F195" s="28">
        <f t="shared" si="29"/>
        <v>7867</v>
      </c>
      <c r="G195" s="9">
        <f t="shared" si="40"/>
        <v>-1.5414260000397917E-2</v>
      </c>
      <c r="I195" s="2">
        <f t="shared" si="41"/>
        <v>-1.5414260000397917E-2</v>
      </c>
      <c r="O195" s="100">
        <f t="shared" si="30"/>
        <v>-3.8381801362471005E-3</v>
      </c>
      <c r="P195" s="15">
        <f t="shared" si="31"/>
        <v>33050.010999999999</v>
      </c>
      <c r="R195" s="9">
        <f t="shared" si="35"/>
        <v>1.3400562502119799E-4</v>
      </c>
      <c r="S195" s="24">
        <v>0.1</v>
      </c>
      <c r="T195" s="9">
        <f t="shared" si="32"/>
        <v>1.3400562502119801E-5</v>
      </c>
      <c r="U195" s="9"/>
      <c r="V195" s="137">
        <f t="shared" si="33"/>
        <v>33050.010999999999</v>
      </c>
    </row>
    <row r="196" spans="1:22">
      <c r="A196" s="2" t="s">
        <v>73</v>
      </c>
      <c r="B196" s="25" t="s">
        <v>95</v>
      </c>
      <c r="C196" s="40">
        <v>48084.487999999998</v>
      </c>
      <c r="D196" s="40"/>
      <c r="E196" s="80">
        <f t="shared" si="28"/>
        <v>7908.956168518549</v>
      </c>
      <c r="F196" s="28">
        <f t="shared" si="29"/>
        <v>7909</v>
      </c>
      <c r="G196" s="9">
        <f t="shared" si="40"/>
        <v>-1.6675020000548102E-2</v>
      </c>
      <c r="I196" s="2">
        <f t="shared" si="41"/>
        <v>-1.6675020000548102E-2</v>
      </c>
      <c r="O196" s="100">
        <f t="shared" si="30"/>
        <v>-3.7410303632359008E-3</v>
      </c>
      <c r="P196" s="15">
        <f t="shared" si="31"/>
        <v>33065.987999999998</v>
      </c>
      <c r="R196" s="9">
        <f t="shared" si="35"/>
        <v>1.672880879380994E-4</v>
      </c>
      <c r="S196" s="24">
        <v>0.1</v>
      </c>
      <c r="T196" s="9">
        <f t="shared" si="32"/>
        <v>1.672880879380994E-5</v>
      </c>
      <c r="U196" s="9"/>
      <c r="V196" s="137">
        <f t="shared" si="33"/>
        <v>33065.987999999998</v>
      </c>
    </row>
    <row r="197" spans="1:22">
      <c r="A197" s="2" t="s">
        <v>73</v>
      </c>
      <c r="B197" s="25"/>
      <c r="C197" s="40">
        <v>48085.43</v>
      </c>
      <c r="D197" s="40"/>
      <c r="E197" s="80">
        <f t="shared" si="28"/>
        <v>7911.4322828212498</v>
      </c>
      <c r="F197" s="28">
        <f t="shared" si="29"/>
        <v>7911.5</v>
      </c>
      <c r="G197" s="9">
        <f t="shared" si="40"/>
        <v>-2.576196999871172E-2</v>
      </c>
      <c r="I197" s="2">
        <f t="shared" si="41"/>
        <v>-2.576196999871172E-2</v>
      </c>
      <c r="O197" s="100">
        <f t="shared" si="30"/>
        <v>-3.7352354171607755E-3</v>
      </c>
      <c r="P197" s="15">
        <f t="shared" si="31"/>
        <v>33066.93</v>
      </c>
      <c r="R197" s="9">
        <f t="shared" si="35"/>
        <v>4.851770363260923E-4</v>
      </c>
      <c r="S197" s="24">
        <v>0.1</v>
      </c>
      <c r="T197" s="9">
        <f t="shared" si="32"/>
        <v>4.8517703632609233E-5</v>
      </c>
      <c r="U197" s="9"/>
      <c r="V197" s="137">
        <f t="shared" si="33"/>
        <v>33066.93</v>
      </c>
    </row>
    <row r="198" spans="1:22">
      <c r="A198" s="2" t="s">
        <v>73</v>
      </c>
      <c r="B198" s="25" t="s">
        <v>95</v>
      </c>
      <c r="C198" s="40">
        <v>48089.444000000003</v>
      </c>
      <c r="D198" s="40"/>
      <c r="E198" s="80">
        <f t="shared" si="28"/>
        <v>7921.9833686078928</v>
      </c>
      <c r="F198" s="28">
        <f t="shared" si="29"/>
        <v>7922</v>
      </c>
      <c r="G198" s="9">
        <f t="shared" si="40"/>
        <v>-6.3271599938161671E-3</v>
      </c>
      <c r="I198" s="2">
        <f t="shared" si="41"/>
        <v>-6.3271599938161671E-3</v>
      </c>
      <c r="O198" s="100">
        <f t="shared" si="30"/>
        <v>-3.7108816482876008E-3</v>
      </c>
      <c r="P198" s="15">
        <f t="shared" si="31"/>
        <v>33070.944000000003</v>
      </c>
      <c r="R198" s="9">
        <f t="shared" si="35"/>
        <v>6.844912381281692E-6</v>
      </c>
      <c r="S198" s="24">
        <v>0.1</v>
      </c>
      <c r="T198" s="9">
        <f t="shared" si="32"/>
        <v>6.8449123812816927E-7</v>
      </c>
      <c r="U198" s="9"/>
      <c r="V198" s="137">
        <f t="shared" si="33"/>
        <v>33070.944000000003</v>
      </c>
    </row>
    <row r="199" spans="1:22">
      <c r="A199" s="2" t="s">
        <v>73</v>
      </c>
      <c r="B199" s="25" t="s">
        <v>95</v>
      </c>
      <c r="C199" s="40">
        <v>48108.455000000002</v>
      </c>
      <c r="D199" s="40"/>
      <c r="E199" s="80">
        <f t="shared" si="28"/>
        <v>7971.9551403791247</v>
      </c>
      <c r="F199" s="28">
        <f t="shared" si="29"/>
        <v>7972</v>
      </c>
      <c r="G199" s="9">
        <f t="shared" si="40"/>
        <v>-1.70661599986488E-2</v>
      </c>
      <c r="I199" s="2">
        <f t="shared" si="41"/>
        <v>-1.70661599986488E-2</v>
      </c>
      <c r="O199" s="100">
        <f t="shared" si="30"/>
        <v>-3.5945790056176007E-3</v>
      </c>
      <c r="P199" s="15">
        <f t="shared" si="31"/>
        <v>33089.955000000002</v>
      </c>
      <c r="R199" s="9">
        <f t="shared" si="35"/>
        <v>1.8148349445179946E-4</v>
      </c>
      <c r="S199" s="24">
        <v>0.1</v>
      </c>
      <c r="T199" s="9">
        <f t="shared" si="32"/>
        <v>1.8148349445179945E-5</v>
      </c>
      <c r="U199" s="9"/>
      <c r="V199" s="137">
        <f t="shared" si="33"/>
        <v>33089.955000000002</v>
      </c>
    </row>
    <row r="200" spans="1:22">
      <c r="A200" s="2" t="s">
        <v>73</v>
      </c>
      <c r="B200" s="25"/>
      <c r="C200" s="40">
        <v>48112.453000000001</v>
      </c>
      <c r="D200" s="40"/>
      <c r="E200" s="80">
        <f t="shared" si="28"/>
        <v>7982.4641690226135</v>
      </c>
      <c r="F200" s="28">
        <f t="shared" si="29"/>
        <v>7982.5</v>
      </c>
      <c r="G200" s="9">
        <f t="shared" si="40"/>
        <v>-1.3631349997012876E-2</v>
      </c>
      <c r="I200" s="2">
        <f t="shared" si="41"/>
        <v>-1.3631349997012876E-2</v>
      </c>
      <c r="O200" s="100">
        <f t="shared" si="30"/>
        <v>-3.5700856645693758E-3</v>
      </c>
      <c r="P200" s="15">
        <f t="shared" si="31"/>
        <v>33093.953000000001</v>
      </c>
      <c r="R200" s="9">
        <f t="shared" si="35"/>
        <v>1.0122903996729975E-4</v>
      </c>
      <c r="S200" s="24">
        <v>0.1</v>
      </c>
      <c r="T200" s="9">
        <f t="shared" si="32"/>
        <v>1.0122903996729975E-5</v>
      </c>
      <c r="U200" s="9"/>
      <c r="V200" s="137">
        <f t="shared" si="33"/>
        <v>33093.953000000001</v>
      </c>
    </row>
    <row r="201" spans="1:22">
      <c r="A201" s="2" t="s">
        <v>73</v>
      </c>
      <c r="B201" s="25"/>
      <c r="C201" s="40">
        <v>48123.451000000001</v>
      </c>
      <c r="D201" s="40"/>
      <c r="E201" s="80">
        <f t="shared" si="28"/>
        <v>8011.3731977922744</v>
      </c>
      <c r="F201" s="28">
        <f t="shared" si="29"/>
        <v>8011.5</v>
      </c>
      <c r="O201" s="100">
        <f t="shared" si="30"/>
        <v>-3.5023115491307748E-3</v>
      </c>
      <c r="P201" s="15">
        <f t="shared" si="31"/>
        <v>33104.951000000001</v>
      </c>
      <c r="Q201" s="9">
        <f>C201-(C$7+C$8*F201)</f>
        <v>-4.8239969997666776E-2</v>
      </c>
      <c r="R201" s="9">
        <f t="shared" si="35"/>
        <v>1.2266186187174808E-5</v>
      </c>
      <c r="S201" s="24"/>
      <c r="T201" s="9">
        <f t="shared" si="32"/>
        <v>0</v>
      </c>
      <c r="U201" s="9"/>
      <c r="V201" s="137">
        <f t="shared" si="33"/>
        <v>33104.951000000001</v>
      </c>
    </row>
    <row r="202" spans="1:22">
      <c r="A202" s="2" t="s">
        <v>73</v>
      </c>
      <c r="B202" s="25"/>
      <c r="C202" s="40">
        <v>48123.519999999997</v>
      </c>
      <c r="D202" s="40"/>
      <c r="E202" s="80">
        <f t="shared" si="28"/>
        <v>8011.5545692220794</v>
      </c>
      <c r="F202" s="28">
        <f t="shared" si="29"/>
        <v>8011.5</v>
      </c>
      <c r="O202" s="100">
        <f t="shared" si="30"/>
        <v>-3.5023115491307748E-3</v>
      </c>
      <c r="P202" s="15">
        <f t="shared" si="31"/>
        <v>33105.019999999997</v>
      </c>
      <c r="Q202" s="9">
        <f>C202-(C$7+C$8*F202)</f>
        <v>2.076002999820048E-2</v>
      </c>
      <c r="R202" s="9">
        <f t="shared" si="35"/>
        <v>1.2266186187174808E-5</v>
      </c>
      <c r="S202" s="24"/>
      <c r="T202" s="9">
        <f t="shared" si="32"/>
        <v>0</v>
      </c>
      <c r="U202" s="9"/>
      <c r="V202" s="137">
        <f t="shared" si="33"/>
        <v>33105.019999999997</v>
      </c>
    </row>
    <row r="203" spans="1:22">
      <c r="A203" s="2" t="s">
        <v>73</v>
      </c>
      <c r="B203" s="25"/>
      <c r="C203" s="40">
        <v>48125.383999999998</v>
      </c>
      <c r="D203" s="40"/>
      <c r="E203" s="80">
        <f t="shared" si="28"/>
        <v>8016.4542263985377</v>
      </c>
      <c r="F203" s="28">
        <f t="shared" si="29"/>
        <v>8016.5</v>
      </c>
      <c r="G203" s="9">
        <f t="shared" ref="G203:G234" si="42">C203-(C$7+C$8*F203)</f>
        <v>-1.7413870002201293E-2</v>
      </c>
      <c r="I203" s="2">
        <f t="shared" ref="I203:I215" si="43">G203</f>
        <v>-1.7413870002201293E-2</v>
      </c>
      <c r="O203" s="100">
        <f t="shared" si="30"/>
        <v>-3.4906076812767752E-3</v>
      </c>
      <c r="P203" s="15">
        <f t="shared" si="31"/>
        <v>33106.883999999998</v>
      </c>
      <c r="R203" s="9">
        <f t="shared" si="35"/>
        <v>1.9385723365727641E-4</v>
      </c>
      <c r="S203" s="24">
        <v>0.1</v>
      </c>
      <c r="T203" s="9">
        <f t="shared" si="32"/>
        <v>1.9385723365727643E-5</v>
      </c>
      <c r="U203" s="9"/>
      <c r="V203" s="137">
        <f t="shared" si="33"/>
        <v>33106.883999999998</v>
      </c>
    </row>
    <row r="204" spans="1:22">
      <c r="A204" s="2" t="s">
        <v>73</v>
      </c>
      <c r="B204" s="25"/>
      <c r="C204" s="40">
        <v>48163.442999999999</v>
      </c>
      <c r="D204" s="40"/>
      <c r="E204" s="80">
        <f t="shared" si="28"/>
        <v>8116.4950270845347</v>
      </c>
      <c r="F204" s="28">
        <f t="shared" si="29"/>
        <v>8116.5</v>
      </c>
      <c r="G204" s="9">
        <f t="shared" si="42"/>
        <v>-1.8918700006906874E-3</v>
      </c>
      <c r="I204" s="2">
        <f t="shared" si="43"/>
        <v>-1.8918700006906874E-3</v>
      </c>
      <c r="O204" s="100">
        <f t="shared" si="30"/>
        <v>-3.2553768351467763E-3</v>
      </c>
      <c r="P204" s="15">
        <f t="shared" si="31"/>
        <v>33144.942999999999</v>
      </c>
      <c r="R204" s="9">
        <f t="shared" si="35"/>
        <v>1.8591508876084642E-6</v>
      </c>
      <c r="S204" s="24">
        <v>0.1</v>
      </c>
      <c r="T204" s="9">
        <f t="shared" si="32"/>
        <v>1.8591508876084643E-7</v>
      </c>
      <c r="U204" s="9"/>
      <c r="V204" s="137">
        <f t="shared" si="33"/>
        <v>33144.942999999999</v>
      </c>
    </row>
    <row r="205" spans="1:22">
      <c r="A205" s="2" t="s">
        <v>73</v>
      </c>
      <c r="B205" s="25" t="s">
        <v>95</v>
      </c>
      <c r="C205" s="40">
        <v>48174.275999999998</v>
      </c>
      <c r="D205" s="40"/>
      <c r="E205" s="80">
        <f t="shared" si="28"/>
        <v>8144.9703415655049</v>
      </c>
      <c r="F205" s="28">
        <f t="shared" si="29"/>
        <v>8145</v>
      </c>
      <c r="G205" s="9">
        <f t="shared" si="42"/>
        <v>-1.1283100000582635E-2</v>
      </c>
      <c r="I205" s="2">
        <f t="shared" si="43"/>
        <v>-1.1283100000582635E-2</v>
      </c>
      <c r="O205" s="100">
        <f t="shared" si="30"/>
        <v>-3.1879337234975002E-3</v>
      </c>
      <c r="P205" s="15">
        <f t="shared" si="31"/>
        <v>33155.775999999998</v>
      </c>
      <c r="R205" s="9">
        <f t="shared" si="35"/>
        <v>6.5531717053656408E-5</v>
      </c>
      <c r="S205" s="24">
        <v>0.1</v>
      </c>
      <c r="T205" s="9">
        <f t="shared" si="32"/>
        <v>6.5531717053656408E-6</v>
      </c>
      <c r="U205" s="9"/>
      <c r="V205" s="137">
        <f t="shared" si="33"/>
        <v>33155.775999999998</v>
      </c>
    </row>
    <row r="206" spans="1:22">
      <c r="A206" s="2" t="s">
        <v>73</v>
      </c>
      <c r="B206" s="25"/>
      <c r="C206" s="40">
        <v>48187.402999999998</v>
      </c>
      <c r="D206" s="40"/>
      <c r="E206" s="80">
        <f t="shared" si="28"/>
        <v>8179.4755989449704</v>
      </c>
      <c r="F206" s="28">
        <f t="shared" si="29"/>
        <v>8179.5</v>
      </c>
      <c r="G206" s="9">
        <f t="shared" si="42"/>
        <v>-9.2830100038554519E-3</v>
      </c>
      <c r="I206" s="2">
        <f t="shared" si="43"/>
        <v>-9.2830100038554519E-3</v>
      </c>
      <c r="O206" s="100">
        <f t="shared" si="30"/>
        <v>-3.1060532897939763E-3</v>
      </c>
      <c r="P206" s="15">
        <f t="shared" si="31"/>
        <v>33168.902999999998</v>
      </c>
      <c r="R206" s="9">
        <f t="shared" si="35"/>
        <v>3.8154794247389145E-5</v>
      </c>
      <c r="S206" s="24">
        <v>0.1</v>
      </c>
      <c r="T206" s="9">
        <f t="shared" si="32"/>
        <v>3.8154794247389143E-6</v>
      </c>
      <c r="U206" s="9"/>
      <c r="V206" s="137">
        <f t="shared" si="33"/>
        <v>33168.902999999998</v>
      </c>
    </row>
    <row r="207" spans="1:22">
      <c r="A207" s="2" t="s">
        <v>75</v>
      </c>
      <c r="B207" s="25"/>
      <c r="C207" s="40">
        <v>48203.381000000001</v>
      </c>
      <c r="D207" s="40"/>
      <c r="E207" s="80">
        <f t="shared" si="28"/>
        <v>8221.4749135186867</v>
      </c>
      <c r="F207" s="28">
        <f t="shared" si="29"/>
        <v>8221.5</v>
      </c>
      <c r="G207" s="9">
        <f t="shared" si="42"/>
        <v>-9.5437700001639314E-3</v>
      </c>
      <c r="I207" s="2">
        <f t="shared" si="43"/>
        <v>-9.5437700001639314E-3</v>
      </c>
      <c r="O207" s="100">
        <f t="shared" si="30"/>
        <v>-3.0060197941577764E-3</v>
      </c>
      <c r="P207" s="15">
        <f t="shared" si="31"/>
        <v>33184.881000000001</v>
      </c>
      <c r="R207" s="9">
        <f t="shared" si="35"/>
        <v>4.2742177756133521E-5</v>
      </c>
      <c r="S207" s="24">
        <v>0.1</v>
      </c>
      <c r="T207" s="9">
        <f t="shared" si="32"/>
        <v>4.2742177756133521E-6</v>
      </c>
      <c r="U207" s="9"/>
      <c r="V207" s="137">
        <f t="shared" si="33"/>
        <v>33184.881000000001</v>
      </c>
    </row>
    <row r="208" spans="1:22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80">
        <f t="shared" si="28"/>
        <v>8849.9768606855559</v>
      </c>
      <c r="F208" s="28">
        <f t="shared" si="29"/>
        <v>8850</v>
      </c>
      <c r="G208" s="9">
        <f t="shared" si="42"/>
        <v>-8.8029999969876371E-3</v>
      </c>
      <c r="I208" s="2">
        <f t="shared" si="43"/>
        <v>-8.8029999969876371E-3</v>
      </c>
      <c r="O208" s="100">
        <f t="shared" si="30"/>
        <v>-1.4627956077500007E-3</v>
      </c>
      <c r="P208" s="15">
        <f t="shared" si="31"/>
        <v>33423.985000000001</v>
      </c>
      <c r="R208" s="9">
        <f t="shared" si="35"/>
        <v>5.3878600475783464E-5</v>
      </c>
      <c r="S208" s="24">
        <v>0.1</v>
      </c>
      <c r="T208" s="9">
        <f t="shared" si="32"/>
        <v>5.3878600475783466E-6</v>
      </c>
      <c r="U208" s="9"/>
      <c r="V208" s="137">
        <f t="shared" si="33"/>
        <v>33423.985000000001</v>
      </c>
    </row>
    <row r="209" spans="1:22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80">
        <f t="shared" si="28"/>
        <v>8862.9988036319864</v>
      </c>
      <c r="F209" s="28">
        <f t="shared" si="29"/>
        <v>8863</v>
      </c>
      <c r="G209" s="9">
        <f t="shared" si="42"/>
        <v>-4.5514000521507114E-4</v>
      </c>
      <c r="I209" s="2">
        <f t="shared" si="43"/>
        <v>-4.5514000521507114E-4</v>
      </c>
      <c r="O209" s="100">
        <f t="shared" si="30"/>
        <v>-1.4299591534590993E-3</v>
      </c>
      <c r="P209" s="15">
        <f t="shared" si="31"/>
        <v>33428.938999999998</v>
      </c>
      <c r="R209" s="9">
        <f t="shared" si="35"/>
        <v>9.5027237178321258E-7</v>
      </c>
      <c r="S209" s="24">
        <v>0.1</v>
      </c>
      <c r="T209" s="9">
        <f t="shared" si="32"/>
        <v>9.5027237178321261E-8</v>
      </c>
      <c r="U209" s="9"/>
      <c r="V209" s="137">
        <f t="shared" si="33"/>
        <v>33428.938999999998</v>
      </c>
    </row>
    <row r="210" spans="1:22">
      <c r="A210" s="2" t="s">
        <v>78</v>
      </c>
      <c r="B210" s="25"/>
      <c r="C210" s="40">
        <v>48479.574999999997</v>
      </c>
      <c r="D210" s="40">
        <v>3.0000000000000001E-3</v>
      </c>
      <c r="E210" s="80">
        <f t="shared" si="28"/>
        <v>8947.4705756397889</v>
      </c>
      <c r="F210" s="28">
        <f t="shared" si="29"/>
        <v>8947.5</v>
      </c>
      <c r="G210" s="9">
        <f t="shared" si="42"/>
        <v>-1.1194050006452017E-2</v>
      </c>
      <c r="I210" s="2">
        <f t="shared" si="43"/>
        <v>-1.1194050006452017E-2</v>
      </c>
      <c r="O210" s="100">
        <f t="shared" si="30"/>
        <v>-1.2156171236243768E-3</v>
      </c>
      <c r="P210" s="15">
        <f t="shared" si="31"/>
        <v>33461.074999999997</v>
      </c>
      <c r="R210" s="9">
        <f t="shared" si="35"/>
        <v>9.9569122797095919E-5</v>
      </c>
      <c r="S210" s="24">
        <v>0.1</v>
      </c>
      <c r="T210" s="9">
        <f t="shared" si="32"/>
        <v>9.9569122797095922E-6</v>
      </c>
      <c r="U210" s="9"/>
      <c r="V210" s="137">
        <f t="shared" si="33"/>
        <v>33461.074999999997</v>
      </c>
    </row>
    <row r="211" spans="1:22">
      <c r="A211" s="2" t="s">
        <v>78</v>
      </c>
      <c r="B211" s="25"/>
      <c r="C211" s="40">
        <v>48479.584000000003</v>
      </c>
      <c r="D211" s="40">
        <v>4.0000000000000001E-3</v>
      </c>
      <c r="E211" s="80">
        <f t="shared" si="28"/>
        <v>8947.494232782823</v>
      </c>
      <c r="F211" s="28">
        <f t="shared" si="29"/>
        <v>8947.5</v>
      </c>
      <c r="G211" s="9">
        <f t="shared" si="42"/>
        <v>-2.1940500009804964E-3</v>
      </c>
      <c r="I211" s="2">
        <f t="shared" si="43"/>
        <v>-2.1940500009804964E-3</v>
      </c>
      <c r="O211" s="100">
        <f t="shared" si="30"/>
        <v>-1.2156171236243768E-3</v>
      </c>
      <c r="P211" s="15">
        <f t="shared" si="31"/>
        <v>33461.084000000003</v>
      </c>
      <c r="R211" s="9">
        <f t="shared" si="35"/>
        <v>9.5733089549137533E-7</v>
      </c>
      <c r="S211" s="24">
        <v>0.1</v>
      </c>
      <c r="T211" s="9">
        <f t="shared" si="32"/>
        <v>9.5733089549137541E-8</v>
      </c>
      <c r="U211" s="9"/>
      <c r="V211" s="137">
        <f t="shared" si="33"/>
        <v>33461.084000000003</v>
      </c>
    </row>
    <row r="212" spans="1:22">
      <c r="A212" s="2" t="s">
        <v>78</v>
      </c>
      <c r="B212" s="25"/>
      <c r="C212" s="40">
        <v>48479.584999999999</v>
      </c>
      <c r="D212" s="40">
        <v>8.0000000000000002E-3</v>
      </c>
      <c r="E212" s="80">
        <f t="shared" si="28"/>
        <v>8947.4968613542605</v>
      </c>
      <c r="F212" s="28">
        <f t="shared" si="29"/>
        <v>8947.5</v>
      </c>
      <c r="G212" s="9">
        <f t="shared" si="42"/>
        <v>-1.1940500044147484E-3</v>
      </c>
      <c r="I212" s="2">
        <f t="shared" si="43"/>
        <v>-1.1940500044147484E-3</v>
      </c>
      <c r="O212" s="100">
        <f t="shared" si="30"/>
        <v>-1.2156171236243768E-3</v>
      </c>
      <c r="P212" s="15">
        <f t="shared" si="31"/>
        <v>33461.084999999999</v>
      </c>
      <c r="R212" s="9">
        <f t="shared" si="35"/>
        <v>4.6514063100232207E-10</v>
      </c>
      <c r="S212" s="24">
        <v>0.1</v>
      </c>
      <c r="T212" s="9">
        <f t="shared" si="32"/>
        <v>4.6514063100232211E-11</v>
      </c>
      <c r="U212" s="9"/>
      <c r="V212" s="137">
        <f t="shared" si="33"/>
        <v>33461.084999999999</v>
      </c>
    </row>
    <row r="213" spans="1:22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80">
        <f t="shared" ref="E213:E276" si="44">(C213-C$7)/C$8</f>
        <v>9046.9804048935803</v>
      </c>
      <c r="F213" s="28">
        <f t="shared" ref="F213:F276" si="45">ROUND(2*E213,0)/2</f>
        <v>9047</v>
      </c>
      <c r="G213" s="9">
        <f t="shared" si="42"/>
        <v>-7.4546600008034147E-3</v>
      </c>
      <c r="I213" s="2">
        <f t="shared" si="43"/>
        <v>-7.4546600008034147E-3</v>
      </c>
      <c r="O213" s="100">
        <f t="shared" ref="O213:O276" si="46">D$11+D$12*F213+D$13*F213^2</f>
        <v>-9.6121496727510219E-4</v>
      </c>
      <c r="P213" s="15">
        <f t="shared" ref="P213:P276" si="47">C213-15018.5</f>
        <v>33498.932000000001</v>
      </c>
      <c r="R213" s="9">
        <f t="shared" si="35"/>
        <v>4.2164828403453505E-5</v>
      </c>
      <c r="S213" s="24">
        <v>0.1</v>
      </c>
      <c r="T213" s="9">
        <f t="shared" ref="T213:T276" si="48">S213*R213</f>
        <v>4.2164828403453504E-6</v>
      </c>
      <c r="U213" s="9"/>
      <c r="V213" s="137">
        <f t="shared" ref="V213:V276" si="49">+C213-15018.5</f>
        <v>33498.932000000001</v>
      </c>
    </row>
    <row r="214" spans="1:22">
      <c r="A214" s="2" t="s">
        <v>81</v>
      </c>
      <c r="B214" s="25"/>
      <c r="C214" s="40">
        <v>48820.455999999998</v>
      </c>
      <c r="D214" s="40">
        <v>5.0000000000000001E-3</v>
      </c>
      <c r="E214" s="80">
        <f t="shared" si="44"/>
        <v>9843.5006389268565</v>
      </c>
      <c r="F214" s="28">
        <f t="shared" si="45"/>
        <v>9843.5</v>
      </c>
      <c r="G214" s="9">
        <f t="shared" si="42"/>
        <v>2.4306999694090337E-4</v>
      </c>
      <c r="I214" s="2">
        <f t="shared" si="43"/>
        <v>2.4306999694090337E-4</v>
      </c>
      <c r="O214" s="100">
        <f t="shared" si="46"/>
        <v>1.153681030065223E-3</v>
      </c>
      <c r="P214" s="15">
        <f t="shared" si="47"/>
        <v>33801.955999999998</v>
      </c>
      <c r="R214" s="9">
        <f t="shared" si="35"/>
        <v>8.2921245364774081E-7</v>
      </c>
      <c r="S214" s="24">
        <v>0.1</v>
      </c>
      <c r="T214" s="9">
        <f t="shared" si="48"/>
        <v>8.2921245364774084E-8</v>
      </c>
      <c r="U214" s="9"/>
      <c r="V214" s="137">
        <f t="shared" si="49"/>
        <v>33801.955999999998</v>
      </c>
    </row>
    <row r="215" spans="1:22">
      <c r="A215" s="2" t="s">
        <v>82</v>
      </c>
      <c r="B215" s="25"/>
      <c r="C215" s="40">
        <v>48852.415999999997</v>
      </c>
      <c r="D215" s="40">
        <v>4.0000000000000001E-3</v>
      </c>
      <c r="E215" s="80">
        <f t="shared" si="44"/>
        <v>9927.509782360059</v>
      </c>
      <c r="F215" s="28">
        <f t="shared" si="45"/>
        <v>9927.5</v>
      </c>
      <c r="G215" s="9">
        <f t="shared" si="42"/>
        <v>3.7215499978628941E-3</v>
      </c>
      <c r="I215" s="2">
        <f t="shared" si="43"/>
        <v>3.7215499978628941E-3</v>
      </c>
      <c r="O215" s="100">
        <f t="shared" si="46"/>
        <v>1.3848460861256243E-3</v>
      </c>
      <c r="P215" s="15">
        <f t="shared" si="47"/>
        <v>33833.915999999997</v>
      </c>
      <c r="R215" s="9">
        <f t="shared" si="35"/>
        <v>5.4601851711282581E-6</v>
      </c>
      <c r="S215" s="24">
        <v>0.1</v>
      </c>
      <c r="T215" s="9">
        <f t="shared" si="48"/>
        <v>5.4601851711282583E-7</v>
      </c>
      <c r="U215" s="9"/>
      <c r="V215" s="137">
        <f t="shared" si="49"/>
        <v>33833.915999999997</v>
      </c>
    </row>
    <row r="216" spans="1:22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80">
        <f t="shared" si="44"/>
        <v>10268.986973273049</v>
      </c>
      <c r="F216" s="28">
        <f t="shared" si="45"/>
        <v>10269</v>
      </c>
      <c r="G216" s="9">
        <f t="shared" si="42"/>
        <v>-4.9558200043975376E-3</v>
      </c>
      <c r="J216" s="2">
        <f t="shared" ref="J216:J223" si="50">G216</f>
        <v>-4.9558200043975376E-3</v>
      </c>
      <c r="O216" s="100">
        <f t="shared" si="46"/>
        <v>2.3406051152520986E-3</v>
      </c>
      <c r="P216" s="15">
        <f t="shared" si="47"/>
        <v>33963.825799999999</v>
      </c>
      <c r="R216" s="9">
        <f t="shared" si="35"/>
        <v>5.3237819526654206E-5</v>
      </c>
      <c r="S216" s="24">
        <v>1</v>
      </c>
      <c r="T216" s="9">
        <f t="shared" si="48"/>
        <v>5.3237819526654206E-5</v>
      </c>
      <c r="U216" s="9"/>
      <c r="V216" s="137">
        <f t="shared" si="49"/>
        <v>33963.825799999999</v>
      </c>
    </row>
    <row r="217" spans="1:22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80">
        <f t="shared" si="44"/>
        <v>10268.987761844483</v>
      </c>
      <c r="F217" s="28">
        <f t="shared" si="45"/>
        <v>10269</v>
      </c>
      <c r="G217" s="9">
        <f t="shared" si="42"/>
        <v>-4.6558200047002174E-3</v>
      </c>
      <c r="J217" s="2">
        <f t="shared" si="50"/>
        <v>-4.6558200047002174E-3</v>
      </c>
      <c r="O217" s="100">
        <f t="shared" si="46"/>
        <v>2.3406051152520986E-3</v>
      </c>
      <c r="P217" s="15">
        <f t="shared" si="47"/>
        <v>33963.826099999998</v>
      </c>
      <c r="R217" s="9">
        <f t="shared" si="35"/>
        <v>4.8949964459099778E-5</v>
      </c>
      <c r="S217" s="24">
        <v>1</v>
      </c>
      <c r="T217" s="9">
        <f t="shared" si="48"/>
        <v>4.8949964459099778E-5</v>
      </c>
      <c r="U217" s="9"/>
      <c r="V217" s="137">
        <f t="shared" si="49"/>
        <v>33963.826099999998</v>
      </c>
    </row>
    <row r="218" spans="1:22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80">
        <f t="shared" si="44"/>
        <v>10729.484302145032</v>
      </c>
      <c r="F218" s="28">
        <f t="shared" si="45"/>
        <v>10729.5</v>
      </c>
      <c r="G218" s="9">
        <f t="shared" si="42"/>
        <v>-5.9720100034610368E-3</v>
      </c>
      <c r="J218" s="2">
        <f t="shared" si="50"/>
        <v>-5.9720100034610368E-3</v>
      </c>
      <c r="O218" s="100">
        <f t="shared" si="46"/>
        <v>3.6699826472010224E-3</v>
      </c>
      <c r="P218" s="15">
        <f t="shared" si="47"/>
        <v>34139.014999999999</v>
      </c>
      <c r="R218" s="9">
        <f t="shared" si="35"/>
        <v>9.2968022275421167E-5</v>
      </c>
      <c r="S218" s="24">
        <v>1</v>
      </c>
      <c r="T218" s="9">
        <f t="shared" si="48"/>
        <v>9.2968022275421167E-5</v>
      </c>
      <c r="U218" s="9"/>
      <c r="V218" s="137">
        <f t="shared" si="49"/>
        <v>34139.014999999999</v>
      </c>
    </row>
    <row r="219" spans="1:22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80">
        <f t="shared" si="44"/>
        <v>10729.485879287899</v>
      </c>
      <c r="F219" s="28">
        <f t="shared" si="45"/>
        <v>10729.5</v>
      </c>
      <c r="G219" s="9">
        <f t="shared" si="42"/>
        <v>-5.3720100040663965E-3</v>
      </c>
      <c r="J219" s="2">
        <f t="shared" si="50"/>
        <v>-5.3720100040663965E-3</v>
      </c>
      <c r="O219" s="100">
        <f t="shared" si="46"/>
        <v>3.6699826472010224E-3</v>
      </c>
      <c r="P219" s="15">
        <f t="shared" si="47"/>
        <v>34139.015599999999</v>
      </c>
      <c r="R219" s="9">
        <f t="shared" si="35"/>
        <v>8.1757631105574006E-5</v>
      </c>
      <c r="S219" s="24">
        <v>1</v>
      </c>
      <c r="T219" s="9">
        <f t="shared" si="48"/>
        <v>8.1757631105574006E-5</v>
      </c>
      <c r="U219" s="9"/>
      <c r="V219" s="137">
        <f t="shared" si="49"/>
        <v>34139.015599999999</v>
      </c>
    </row>
    <row r="220" spans="1:22">
      <c r="A220" s="52" t="s">
        <v>139</v>
      </c>
      <c r="B220" s="52" t="s">
        <v>95</v>
      </c>
      <c r="C220" s="65">
        <v>49237.409</v>
      </c>
      <c r="D220" s="65" t="s">
        <v>149</v>
      </c>
      <c r="E220" s="80">
        <f t="shared" si="44"/>
        <v>10939.491389299368</v>
      </c>
      <c r="F220" s="28">
        <f t="shared" si="45"/>
        <v>10939.5</v>
      </c>
      <c r="G220" s="9">
        <f t="shared" si="42"/>
        <v>-3.2758099987404421E-3</v>
      </c>
      <c r="J220" s="2">
        <f t="shared" si="50"/>
        <v>-3.2758099987404421E-3</v>
      </c>
      <c r="O220" s="100">
        <f t="shared" si="46"/>
        <v>4.2916817316900249E-3</v>
      </c>
      <c r="P220" s="15">
        <f t="shared" si="47"/>
        <v>34218.909</v>
      </c>
      <c r="R220" s="9">
        <f t="shared" si="35"/>
        <v>5.7266931090133505E-5</v>
      </c>
      <c r="S220" s="24">
        <v>1</v>
      </c>
      <c r="T220" s="9">
        <f t="shared" si="48"/>
        <v>5.7266931090133505E-5</v>
      </c>
      <c r="U220" s="9"/>
      <c r="V220" s="137">
        <f t="shared" si="49"/>
        <v>34218.909</v>
      </c>
    </row>
    <row r="221" spans="1:22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80">
        <f t="shared" si="44"/>
        <v>10939.499275013699</v>
      </c>
      <c r="F221" s="28">
        <f t="shared" si="45"/>
        <v>10939.5</v>
      </c>
      <c r="G221" s="9">
        <f t="shared" si="42"/>
        <v>-2.7581000176724046E-4</v>
      </c>
      <c r="J221" s="2">
        <f t="shared" si="50"/>
        <v>-2.7581000176724046E-4</v>
      </c>
      <c r="O221" s="100">
        <f t="shared" si="46"/>
        <v>4.2916817316900249E-3</v>
      </c>
      <c r="P221" s="15">
        <f t="shared" si="47"/>
        <v>34218.911999999997</v>
      </c>
      <c r="R221" s="9">
        <f t="shared" ref="R221:R284" si="51">(O221-G221)^2</f>
        <v>2.0861980735200454E-5</v>
      </c>
      <c r="S221" s="24">
        <v>1</v>
      </c>
      <c r="T221" s="9">
        <f t="shared" si="48"/>
        <v>2.0861980735200454E-5</v>
      </c>
      <c r="U221" s="9"/>
      <c r="V221" s="137">
        <f t="shared" si="49"/>
        <v>34218.911999999997</v>
      </c>
    </row>
    <row r="222" spans="1:22">
      <c r="A222" s="2" t="s">
        <v>14</v>
      </c>
      <c r="B222" s="25"/>
      <c r="C222" s="40">
        <v>49690.3217</v>
      </c>
      <c r="D222" s="40">
        <v>4.0000000000000002E-4</v>
      </c>
      <c r="E222" s="80">
        <f t="shared" si="44"/>
        <v>12130.004780320032</v>
      </c>
      <c r="F222" s="28">
        <f t="shared" si="45"/>
        <v>12130</v>
      </c>
      <c r="G222" s="9">
        <f t="shared" si="42"/>
        <v>1.818600001570303E-3</v>
      </c>
      <c r="J222" s="2">
        <f t="shared" si="50"/>
        <v>1.818600001570303E-3</v>
      </c>
      <c r="O222" s="100">
        <f t="shared" si="46"/>
        <v>7.9992860000899987E-3</v>
      </c>
      <c r="P222" s="15">
        <f t="shared" si="47"/>
        <v>34671.8217</v>
      </c>
      <c r="R222" s="9">
        <f t="shared" si="51"/>
        <v>3.8200879412297412E-5</v>
      </c>
      <c r="S222" s="24">
        <v>1</v>
      </c>
      <c r="T222" s="9">
        <f t="shared" si="48"/>
        <v>3.8200879412297412E-5</v>
      </c>
      <c r="U222" s="9"/>
      <c r="V222" s="137">
        <f t="shared" si="49"/>
        <v>34671.8217</v>
      </c>
    </row>
    <row r="223" spans="1:22">
      <c r="A223" s="2" t="s">
        <v>14</v>
      </c>
      <c r="B223" s="25"/>
      <c r="C223" s="40">
        <v>49690.324000000001</v>
      </c>
      <c r="D223" s="40">
        <v>1.2999999999999999E-3</v>
      </c>
      <c r="E223" s="80">
        <f t="shared" si="44"/>
        <v>12130.01082603436</v>
      </c>
      <c r="F223" s="28">
        <f t="shared" si="45"/>
        <v>12130</v>
      </c>
      <c r="G223" s="9">
        <f t="shared" si="42"/>
        <v>4.1186000016750768E-3</v>
      </c>
      <c r="J223" s="2">
        <f t="shared" si="50"/>
        <v>4.1186000016750768E-3</v>
      </c>
      <c r="O223" s="100">
        <f t="shared" si="46"/>
        <v>7.9992860000899987E-3</v>
      </c>
      <c r="P223" s="15">
        <f t="shared" si="47"/>
        <v>34671.824000000001</v>
      </c>
      <c r="R223" s="9">
        <f t="shared" si="51"/>
        <v>1.505972381829362E-5</v>
      </c>
      <c r="S223" s="24">
        <v>1</v>
      </c>
      <c r="T223" s="9">
        <f t="shared" si="48"/>
        <v>1.505972381829362E-5</v>
      </c>
      <c r="U223" s="9"/>
      <c r="V223" s="137">
        <f t="shared" si="49"/>
        <v>34671.824000000001</v>
      </c>
    </row>
    <row r="224" spans="1:22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80">
        <f t="shared" si="44"/>
        <v>12919.03174573051</v>
      </c>
      <c r="F224" s="28">
        <f t="shared" si="45"/>
        <v>12919</v>
      </c>
      <c r="G224" s="9">
        <f t="shared" si="42"/>
        <v>1.2077179999323562E-2</v>
      </c>
      <c r="I224" s="2">
        <f>G224</f>
        <v>1.2077179999323562E-2</v>
      </c>
      <c r="O224" s="100">
        <f t="shared" si="46"/>
        <v>1.0628064719272098E-2</v>
      </c>
      <c r="P224" s="15">
        <f t="shared" si="47"/>
        <v>34971.995000000003</v>
      </c>
      <c r="R224" s="9">
        <f t="shared" si="51"/>
        <v>2.0999350948786324E-6</v>
      </c>
      <c r="S224" s="24">
        <v>0.1</v>
      </c>
      <c r="T224" s="9">
        <f t="shared" si="48"/>
        <v>2.0999350948786325E-7</v>
      </c>
      <c r="U224" s="9"/>
      <c r="V224" s="137">
        <f t="shared" si="49"/>
        <v>34971.995000000003</v>
      </c>
    </row>
    <row r="225" spans="1:22">
      <c r="A225" s="2" t="s">
        <v>85</v>
      </c>
      <c r="B225" s="25"/>
      <c r="C225" s="40">
        <v>50006.296000000002</v>
      </c>
      <c r="D225" s="40">
        <v>5.0000000000000001E-3</v>
      </c>
      <c r="E225" s="80">
        <f t="shared" si="44"/>
        <v>12960.56580315817</v>
      </c>
      <c r="F225" s="28">
        <f t="shared" si="45"/>
        <v>12960.5</v>
      </c>
      <c r="G225" s="9">
        <f t="shared" si="42"/>
        <v>2.5033810001332313E-2</v>
      </c>
      <c r="I225" s="2">
        <f>G225</f>
        <v>2.5033810001332313E-2</v>
      </c>
      <c r="O225" s="100">
        <f t="shared" si="46"/>
        <v>1.0770120088280023E-2</v>
      </c>
      <c r="P225" s="15">
        <f t="shared" si="47"/>
        <v>34987.796000000002</v>
      </c>
      <c r="R225" s="9">
        <f t="shared" si="51"/>
        <v>2.0345284993570964E-4</v>
      </c>
      <c r="S225" s="24">
        <v>0.1</v>
      </c>
      <c r="T225" s="9">
        <f t="shared" si="48"/>
        <v>2.0345284993570965E-5</v>
      </c>
      <c r="U225" s="9"/>
      <c r="V225" s="137">
        <f t="shared" si="49"/>
        <v>34987.796000000002</v>
      </c>
    </row>
    <row r="226" spans="1:22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80">
        <f t="shared" si="44"/>
        <v>13941.03083845278</v>
      </c>
      <c r="F226" s="28">
        <f t="shared" si="45"/>
        <v>13941</v>
      </c>
      <c r="G226" s="9">
        <f t="shared" si="42"/>
        <v>1.1732020000636112E-2</v>
      </c>
      <c r="I226" s="2">
        <f>G226</f>
        <v>1.1732020000636112E-2</v>
      </c>
      <c r="O226" s="100">
        <f t="shared" si="46"/>
        <v>1.4236475731884097E-2</v>
      </c>
      <c r="P226" s="15">
        <f t="shared" si="47"/>
        <v>35360.798999999999</v>
      </c>
      <c r="R226" s="9">
        <f t="shared" si="51"/>
        <v>6.2722985097808793E-6</v>
      </c>
      <c r="S226" s="24">
        <v>0.1</v>
      </c>
      <c r="T226" s="9">
        <f t="shared" si="48"/>
        <v>6.2722985097808797E-7</v>
      </c>
      <c r="U226" s="9"/>
      <c r="V226" s="137">
        <f t="shared" si="49"/>
        <v>35360.798999999999</v>
      </c>
    </row>
    <row r="227" spans="1:22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80">
        <f t="shared" si="44"/>
        <v>13970.013467222941</v>
      </c>
      <c r="F227" s="28">
        <f t="shared" si="45"/>
        <v>13970</v>
      </c>
      <c r="G227" s="9">
        <f t="shared" si="42"/>
        <v>5.1233999984106049E-3</v>
      </c>
      <c r="I227" s="2">
        <f>G227</f>
        <v>5.1233999984106049E-3</v>
      </c>
      <c r="O227" s="100">
        <f t="shared" si="46"/>
        <v>1.4342215346489998E-2</v>
      </c>
      <c r="P227" s="15">
        <f t="shared" si="47"/>
        <v>35371.824999999997</v>
      </c>
      <c r="R227" s="9">
        <f t="shared" si="51"/>
        <v>8.4986556421984188E-5</v>
      </c>
      <c r="S227" s="24">
        <v>0.1</v>
      </c>
      <c r="T227" s="9">
        <f t="shared" si="48"/>
        <v>8.4986556421984194E-6</v>
      </c>
      <c r="U227" s="9"/>
      <c r="V227" s="137">
        <f t="shared" si="49"/>
        <v>35371.824999999997</v>
      </c>
    </row>
    <row r="228" spans="1:22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80">
        <f t="shared" si="44"/>
        <v>14054.014199227517</v>
      </c>
      <c r="F228" s="28">
        <f t="shared" si="45"/>
        <v>14054</v>
      </c>
      <c r="G228" s="9">
        <f t="shared" si="42"/>
        <v>5.4018800001358613E-3</v>
      </c>
      <c r="J228" s="2">
        <f>G228</f>
        <v>5.4018800001358613E-3</v>
      </c>
      <c r="O228" s="100">
        <f t="shared" si="46"/>
        <v>1.4649538363587599E-2</v>
      </c>
      <c r="P228" s="15">
        <f t="shared" si="47"/>
        <v>35403.781799999997</v>
      </c>
      <c r="R228" s="9">
        <f t="shared" si="51"/>
        <v>8.551918520711888E-5</v>
      </c>
      <c r="S228" s="24">
        <v>1</v>
      </c>
      <c r="T228" s="9">
        <f t="shared" si="48"/>
        <v>8.551918520711888E-5</v>
      </c>
      <c r="U228" s="9"/>
      <c r="V228" s="137">
        <f t="shared" si="49"/>
        <v>35403.781799999997</v>
      </c>
    </row>
    <row r="229" spans="1:22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80">
        <f t="shared" si="44"/>
        <v>14054.014724941813</v>
      </c>
      <c r="F229" s="28">
        <f t="shared" si="45"/>
        <v>14054</v>
      </c>
      <c r="G229" s="9">
        <f t="shared" si="42"/>
        <v>5.601880002359394E-3</v>
      </c>
      <c r="J229" s="2">
        <f>G229</f>
        <v>5.601880002359394E-3</v>
      </c>
      <c r="O229" s="100">
        <f t="shared" si="46"/>
        <v>1.4649538363587599E-2</v>
      </c>
      <c r="P229" s="15">
        <f t="shared" si="47"/>
        <v>35403.781999999999</v>
      </c>
      <c r="R229" s="9">
        <f t="shared" si="51"/>
        <v>8.1860121821502652E-5</v>
      </c>
      <c r="S229" s="24">
        <v>1</v>
      </c>
      <c r="T229" s="9">
        <f t="shared" si="48"/>
        <v>8.1860121821502652E-5</v>
      </c>
      <c r="U229" s="9"/>
      <c r="V229" s="137">
        <f t="shared" si="49"/>
        <v>35403.781999999999</v>
      </c>
    </row>
    <row r="230" spans="1:22">
      <c r="A230" s="2" t="s">
        <v>86</v>
      </c>
      <c r="B230" s="25"/>
      <c r="C230" s="40">
        <v>50464.321199999998</v>
      </c>
      <c r="D230" s="40">
        <v>8.9999999999999998E-4</v>
      </c>
      <c r="E230" s="80">
        <f t="shared" si="44"/>
        <v>14164.517765699546</v>
      </c>
      <c r="F230" s="28">
        <f t="shared" si="45"/>
        <v>14164.5</v>
      </c>
      <c r="G230" s="9">
        <f t="shared" si="42"/>
        <v>6.7586899967864156E-3</v>
      </c>
      <c r="K230" s="2">
        <f>G230</f>
        <v>6.7586899967864156E-3</v>
      </c>
      <c r="O230" s="100">
        <f t="shared" si="46"/>
        <v>1.5056175530130023E-2</v>
      </c>
      <c r="P230" s="15">
        <f t="shared" si="47"/>
        <v>35445.821199999998</v>
      </c>
      <c r="R230" s="9">
        <f t="shared" si="51"/>
        <v>6.8848266176046443E-5</v>
      </c>
      <c r="S230" s="24">
        <v>1</v>
      </c>
      <c r="T230" s="9">
        <f t="shared" si="48"/>
        <v>6.8848266176046443E-5</v>
      </c>
      <c r="U230" s="9"/>
      <c r="V230" s="137">
        <f t="shared" si="49"/>
        <v>35445.821199999998</v>
      </c>
    </row>
    <row r="231" spans="1:22">
      <c r="A231" s="2" t="s">
        <v>88</v>
      </c>
      <c r="B231" s="25"/>
      <c r="C231" s="40">
        <v>50681.374000000003</v>
      </c>
      <c r="D231" s="40">
        <v>5.0000000000000001E-3</v>
      </c>
      <c r="E231" s="80">
        <f t="shared" si="44"/>
        <v>14735.056558183252</v>
      </c>
      <c r="F231" s="28">
        <f t="shared" si="45"/>
        <v>14735</v>
      </c>
      <c r="G231" s="9">
        <f t="shared" si="42"/>
        <v>2.1516700006031897E-2</v>
      </c>
      <c r="I231" s="2">
        <f>G231</f>
        <v>2.1516700006031897E-2</v>
      </c>
      <c r="O231" s="100">
        <f t="shared" si="46"/>
        <v>1.7198281149622498E-2</v>
      </c>
      <c r="P231" s="15">
        <f t="shared" si="47"/>
        <v>35662.874000000003</v>
      </c>
      <c r="R231" s="9">
        <f t="shared" si="51"/>
        <v>1.8648741419392262E-5</v>
      </c>
      <c r="S231" s="24">
        <v>0.1</v>
      </c>
      <c r="T231" s="9">
        <f t="shared" si="48"/>
        <v>1.8648741419392264E-6</v>
      </c>
      <c r="U231" s="9"/>
      <c r="V231" s="137">
        <f t="shared" si="49"/>
        <v>35662.874000000003</v>
      </c>
    </row>
    <row r="232" spans="1:22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80">
        <f t="shared" si="44"/>
        <v>14787.535987114532</v>
      </c>
      <c r="F232" s="28">
        <f t="shared" si="45"/>
        <v>14787.5</v>
      </c>
      <c r="G232" s="9">
        <f t="shared" si="42"/>
        <v>1.369074999820441E-2</v>
      </c>
      <c r="I232" s="2">
        <f>G232</f>
        <v>1.369074999820441E-2</v>
      </c>
      <c r="O232" s="100">
        <f t="shared" si="46"/>
        <v>1.7399000552015622E-2</v>
      </c>
      <c r="P232" s="15">
        <f t="shared" si="47"/>
        <v>35682.839</v>
      </c>
      <c r="R232" s="9">
        <f t="shared" si="51"/>
        <v>1.3751122169841159E-5</v>
      </c>
      <c r="S232" s="24">
        <v>0.1</v>
      </c>
      <c r="T232" s="9">
        <f t="shared" si="48"/>
        <v>1.3751122169841159E-6</v>
      </c>
      <c r="U232" s="9"/>
      <c r="V232" s="137">
        <f t="shared" si="49"/>
        <v>35682.839</v>
      </c>
    </row>
    <row r="233" spans="1:22">
      <c r="A233" s="2" t="s">
        <v>55</v>
      </c>
      <c r="B233" s="25"/>
      <c r="C233" s="40">
        <v>51398.492700000003</v>
      </c>
      <c r="D233" s="40">
        <v>1.4E-2</v>
      </c>
      <c r="E233" s="80">
        <f t="shared" si="44"/>
        <v>16620.054296823237</v>
      </c>
      <c r="F233" s="28">
        <f t="shared" si="45"/>
        <v>16620</v>
      </c>
      <c r="G233" s="9">
        <f t="shared" si="42"/>
        <v>2.0656400003645103E-2</v>
      </c>
      <c r="J233" s="2">
        <f>G233</f>
        <v>2.0656400003645103E-2</v>
      </c>
      <c r="O233" s="100">
        <f t="shared" si="46"/>
        <v>2.4784535308839999E-2</v>
      </c>
      <c r="P233" s="15">
        <f t="shared" si="47"/>
        <v>36379.992700000003</v>
      </c>
      <c r="R233" s="9">
        <f t="shared" si="51"/>
        <v>1.7041501097996551E-5</v>
      </c>
      <c r="S233" s="24">
        <v>1</v>
      </c>
      <c r="T233" s="9">
        <f t="shared" si="48"/>
        <v>1.7041501097996551E-5</v>
      </c>
      <c r="U233" s="9"/>
      <c r="V233" s="137">
        <f t="shared" si="49"/>
        <v>36379.992700000003</v>
      </c>
    </row>
    <row r="234" spans="1:22">
      <c r="A234" s="2" t="s">
        <v>55</v>
      </c>
      <c r="B234" s="25"/>
      <c r="C234" s="40">
        <v>51426.453300000001</v>
      </c>
      <c r="D234" s="40">
        <v>5.0000000000000001E-4</v>
      </c>
      <c r="E234" s="80">
        <f t="shared" si="44"/>
        <v>16693.550731612922</v>
      </c>
      <c r="F234" s="28">
        <f t="shared" si="45"/>
        <v>16693.5</v>
      </c>
      <c r="G234" s="9">
        <f t="shared" si="42"/>
        <v>1.9300070001918357E-2</v>
      </c>
      <c r="J234" s="2">
        <f>G234</f>
        <v>1.9300070001918357E-2</v>
      </c>
      <c r="O234" s="100">
        <f t="shared" si="46"/>
        <v>2.5096152611110221E-2</v>
      </c>
      <c r="P234" s="15">
        <f t="shared" si="47"/>
        <v>36407.953300000001</v>
      </c>
      <c r="R234" s="9">
        <f t="shared" si="51"/>
        <v>3.3594573612576373E-5</v>
      </c>
      <c r="S234" s="24">
        <v>1</v>
      </c>
      <c r="T234" s="9">
        <f t="shared" si="48"/>
        <v>3.3594573612576373E-5</v>
      </c>
      <c r="U234" s="9"/>
      <c r="V234" s="137">
        <f t="shared" si="49"/>
        <v>36407.953300000001</v>
      </c>
    </row>
    <row r="235" spans="1:22">
      <c r="A235" s="20" t="s">
        <v>51</v>
      </c>
      <c r="B235" s="25"/>
      <c r="C235" s="40">
        <v>51761.811560000002</v>
      </c>
      <c r="D235" s="40">
        <v>2.9999999999999997E-4</v>
      </c>
      <c r="E235" s="80">
        <f t="shared" si="44"/>
        <v>17575.063878229015</v>
      </c>
      <c r="F235" s="28">
        <f t="shared" si="45"/>
        <v>17575</v>
      </c>
      <c r="G235" s="9">
        <f t="shared" ref="G235:G266" si="52">C235-(C$7+C$8*F235)</f>
        <v>2.4301500001456589E-2</v>
      </c>
      <c r="K235" s="2">
        <f>G235</f>
        <v>2.4301500001456589E-2</v>
      </c>
      <c r="N235" s="2">
        <f t="shared" ref="N235:N266" ca="1" si="53">+C$11+C$12*F235</f>
        <v>2.635511352292727E-2</v>
      </c>
      <c r="O235" s="100">
        <f t="shared" si="46"/>
        <v>2.8925920828062498E-2</v>
      </c>
      <c r="P235" s="15">
        <f t="shared" si="47"/>
        <v>36743.311560000002</v>
      </c>
      <c r="R235" s="9">
        <f t="shared" si="51"/>
        <v>2.1385267981546482E-5</v>
      </c>
      <c r="S235" s="24">
        <v>1</v>
      </c>
      <c r="T235" s="9">
        <f t="shared" si="48"/>
        <v>2.1385267981546482E-5</v>
      </c>
      <c r="U235" s="9"/>
      <c r="V235" s="137">
        <f t="shared" si="49"/>
        <v>36743.311560000002</v>
      </c>
    </row>
    <row r="236" spans="1:22">
      <c r="A236" s="54" t="s">
        <v>110</v>
      </c>
      <c r="B236" s="55" t="s">
        <v>95</v>
      </c>
      <c r="C236" s="54">
        <v>51899.342709999997</v>
      </c>
      <c r="D236" s="54">
        <v>2.8E-3</v>
      </c>
      <c r="E236" s="80">
        <f t="shared" si="44"/>
        <v>17936.574332136501</v>
      </c>
      <c r="F236" s="28">
        <f t="shared" si="45"/>
        <v>17936.5</v>
      </c>
      <c r="G236" s="9">
        <f t="shared" si="52"/>
        <v>2.8278529993258417E-2</v>
      </c>
      <c r="K236" s="2">
        <f>G236</f>
        <v>2.8278529993258417E-2</v>
      </c>
      <c r="N236" s="2">
        <f t="shared" ca="1" si="53"/>
        <v>2.8908239823972656E-2</v>
      </c>
      <c r="O236" s="100">
        <f t="shared" si="46"/>
        <v>3.0545858322659221E-2</v>
      </c>
      <c r="P236" s="15">
        <f t="shared" si="47"/>
        <v>36880.842709999997</v>
      </c>
      <c r="R236" s="9">
        <f t="shared" si="51"/>
        <v>5.140777753303442E-6</v>
      </c>
      <c r="S236" s="24">
        <v>1</v>
      </c>
      <c r="T236" s="9">
        <f t="shared" si="48"/>
        <v>5.140777753303442E-6</v>
      </c>
      <c r="U236" s="9"/>
      <c r="V236" s="137">
        <f t="shared" si="49"/>
        <v>36880.842709999997</v>
      </c>
    </row>
    <row r="237" spans="1:22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80">
        <f t="shared" si="44"/>
        <v>17936.575094422231</v>
      </c>
      <c r="F237" s="28">
        <f t="shared" si="45"/>
        <v>17936.5</v>
      </c>
      <c r="G237" s="9">
        <f t="shared" si="52"/>
        <v>2.8568529996846337E-2</v>
      </c>
      <c r="K237" s="2">
        <f>G237</f>
        <v>2.8568529996846337E-2</v>
      </c>
      <c r="N237" s="2">
        <f t="shared" ca="1" si="53"/>
        <v>2.8908239823972656E-2</v>
      </c>
      <c r="O237" s="100">
        <f t="shared" si="46"/>
        <v>3.0545858322659221E-2</v>
      </c>
      <c r="P237" s="15">
        <f t="shared" si="47"/>
        <v>36880.843000000001</v>
      </c>
      <c r="R237" s="9">
        <f t="shared" si="51"/>
        <v>3.9098273080619831E-6</v>
      </c>
      <c r="S237" s="24">
        <v>1</v>
      </c>
      <c r="T237" s="9">
        <f t="shared" si="48"/>
        <v>3.9098273080619831E-6</v>
      </c>
      <c r="U237" s="9"/>
      <c r="V237" s="137">
        <f t="shared" si="49"/>
        <v>36880.843000000001</v>
      </c>
    </row>
    <row r="238" spans="1:22">
      <c r="A238" s="33" t="s">
        <v>97</v>
      </c>
      <c r="B238" s="56"/>
      <c r="C238" s="33">
        <v>52114.479899999998</v>
      </c>
      <c r="D238" s="33">
        <v>6.9999999999999999E-4</v>
      </c>
      <c r="E238" s="80">
        <f t="shared" si="44"/>
        <v>18502.077806871388</v>
      </c>
      <c r="F238" s="28">
        <f t="shared" si="45"/>
        <v>18502</v>
      </c>
      <c r="G238" s="9">
        <f t="shared" si="52"/>
        <v>2.9600440000649542E-2</v>
      </c>
      <c r="J238" s="2">
        <f>G238</f>
        <v>2.9600440000649542E-2</v>
      </c>
      <c r="N238" s="2">
        <f t="shared" ca="1" si="53"/>
        <v>3.2902134494072657E-2</v>
      </c>
      <c r="O238" s="100">
        <f t="shared" si="46"/>
        <v>3.3137540015824397E-2</v>
      </c>
      <c r="P238" s="15">
        <f t="shared" si="47"/>
        <v>37095.979899999998</v>
      </c>
      <c r="R238" s="9">
        <f t="shared" si="51"/>
        <v>1.2511076517349966E-5</v>
      </c>
      <c r="S238" s="24">
        <v>1</v>
      </c>
      <c r="T238" s="9">
        <f t="shared" si="48"/>
        <v>1.2511076517349966E-5</v>
      </c>
      <c r="U238" s="9"/>
      <c r="V238" s="137">
        <f t="shared" si="49"/>
        <v>37095.979899999998</v>
      </c>
    </row>
    <row r="239" spans="1:22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80">
        <f t="shared" si="44"/>
        <v>18714.586242614303</v>
      </c>
      <c r="F239" s="28">
        <f t="shared" si="45"/>
        <v>18714.5</v>
      </c>
      <c r="G239" s="9">
        <f t="shared" si="52"/>
        <v>3.2809689997520763E-2</v>
      </c>
      <c r="K239" s="2">
        <f t="shared" ref="K239:K250" si="54">G239</f>
        <v>3.2809689997520763E-2</v>
      </c>
      <c r="N239" s="2">
        <f t="shared" ca="1" si="53"/>
        <v>3.4402934878504585E-2</v>
      </c>
      <c r="O239" s="100">
        <f t="shared" si="46"/>
        <v>3.412958766927502E-2</v>
      </c>
      <c r="P239" s="15">
        <f t="shared" si="47"/>
        <v>37176.825499999999</v>
      </c>
      <c r="R239" s="9">
        <f t="shared" si="51"/>
        <v>1.7421298639023078E-6</v>
      </c>
      <c r="S239" s="24">
        <v>1</v>
      </c>
      <c r="T239" s="9">
        <f t="shared" si="48"/>
        <v>1.7421298639023078E-6</v>
      </c>
      <c r="U239" s="9"/>
      <c r="V239" s="137">
        <f t="shared" si="49"/>
        <v>37176.825499999999</v>
      </c>
    </row>
    <row r="240" spans="1:22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80">
        <f t="shared" si="44"/>
        <v>18741.090128510325</v>
      </c>
      <c r="F240" s="28">
        <f t="shared" si="45"/>
        <v>18741</v>
      </c>
      <c r="G240" s="9">
        <f t="shared" si="52"/>
        <v>3.4288019996893127E-2</v>
      </c>
      <c r="K240" s="2">
        <f t="shared" si="54"/>
        <v>3.4288019996893127E-2</v>
      </c>
      <c r="N240" s="2">
        <f t="shared" ca="1" si="53"/>
        <v>3.45900935146808E-2</v>
      </c>
      <c r="O240" s="100">
        <f t="shared" si="46"/>
        <v>3.4253997620844093E-2</v>
      </c>
      <c r="P240" s="15">
        <f t="shared" si="47"/>
        <v>37186.908499999998</v>
      </c>
      <c r="R240" s="9">
        <f t="shared" si="51"/>
        <v>1.1575220720218685E-9</v>
      </c>
      <c r="S240" s="24">
        <v>1</v>
      </c>
      <c r="T240" s="9">
        <f t="shared" si="48"/>
        <v>1.1575220720218685E-9</v>
      </c>
      <c r="U240" s="9"/>
      <c r="V240" s="137">
        <f t="shared" si="49"/>
        <v>37186.908499999998</v>
      </c>
    </row>
    <row r="241" spans="1:22">
      <c r="A241" s="33" t="s">
        <v>96</v>
      </c>
      <c r="B241" s="57"/>
      <c r="C241" s="58">
        <v>52510.7114</v>
      </c>
      <c r="D241" s="58">
        <v>1E-4</v>
      </c>
      <c r="E241" s="80">
        <f t="shared" si="44"/>
        <v>19543.600614013263</v>
      </c>
      <c r="F241" s="28">
        <f t="shared" si="45"/>
        <v>19543.5</v>
      </c>
      <c r="G241" s="9">
        <f t="shared" si="52"/>
        <v>3.8277070001640823E-2</v>
      </c>
      <c r="K241" s="2">
        <f t="shared" si="54"/>
        <v>3.8277070001640823E-2</v>
      </c>
      <c r="N241" s="2">
        <f t="shared" ca="1" si="53"/>
        <v>4.0257822025300219E-2</v>
      </c>
      <c r="O241" s="100">
        <f t="shared" si="46"/>
        <v>3.8094590773855221E-2</v>
      </c>
      <c r="P241" s="15">
        <f t="shared" si="47"/>
        <v>37492.2114</v>
      </c>
      <c r="R241" s="9">
        <f t="shared" si="51"/>
        <v>3.3298668573229679E-8</v>
      </c>
      <c r="S241" s="24">
        <v>1</v>
      </c>
      <c r="T241" s="9">
        <f t="shared" si="48"/>
        <v>3.3298668573229679E-8</v>
      </c>
      <c r="U241" s="9"/>
      <c r="V241" s="137">
        <f t="shared" si="49"/>
        <v>37492.2114</v>
      </c>
    </row>
    <row r="242" spans="1:22">
      <c r="A242" s="26" t="s">
        <v>93</v>
      </c>
      <c r="B242" s="57"/>
      <c r="C242" s="59">
        <v>52524.787929666694</v>
      </c>
      <c r="D242" s="58">
        <v>4.0000000000000002E-4</v>
      </c>
      <c r="E242" s="80">
        <f t="shared" si="44"/>
        <v>19580.601777962293</v>
      </c>
      <c r="F242" s="28">
        <f t="shared" si="45"/>
        <v>19580.5</v>
      </c>
      <c r="G242" s="9">
        <f t="shared" si="52"/>
        <v>3.8719876691175159E-2</v>
      </c>
      <c r="K242" s="2">
        <f t="shared" si="54"/>
        <v>3.8719876691175159E-2</v>
      </c>
      <c r="N242" s="2">
        <f t="shared" ca="1" si="53"/>
        <v>4.0519137856942458E-2</v>
      </c>
      <c r="O242" s="100">
        <f t="shared" si="46"/>
        <v>3.827507714594202E-2</v>
      </c>
      <c r="P242" s="15">
        <f t="shared" si="47"/>
        <v>37506.287929666694</v>
      </c>
      <c r="R242" s="9">
        <f t="shared" si="51"/>
        <v>1.9784663543960733E-7</v>
      </c>
      <c r="S242" s="24">
        <v>1</v>
      </c>
      <c r="T242" s="9">
        <f t="shared" si="48"/>
        <v>1.9784663543960733E-7</v>
      </c>
      <c r="U242" s="9"/>
      <c r="V242" s="137">
        <f t="shared" si="49"/>
        <v>37506.287929666694</v>
      </c>
    </row>
    <row r="243" spans="1:22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80">
        <f t="shared" si="44"/>
        <v>19711.110561447611</v>
      </c>
      <c r="F243" s="28">
        <f t="shared" si="45"/>
        <v>19711</v>
      </c>
      <c r="G243" s="9">
        <f t="shared" si="52"/>
        <v>4.2061419997480698E-2</v>
      </c>
      <c r="K243" s="2">
        <f t="shared" si="54"/>
        <v>4.2061419997480698E-2</v>
      </c>
      <c r="N243" s="2">
        <f t="shared" ca="1" si="53"/>
        <v>4.1440805857734783E-2</v>
      </c>
      <c r="O243" s="100">
        <f t="shared" si="46"/>
        <v>3.8914058775328095E-2</v>
      </c>
      <c r="P243" s="15">
        <f t="shared" si="47"/>
        <v>37555.938009999998</v>
      </c>
      <c r="R243" s="9">
        <f t="shared" si="51"/>
        <v>9.9058826627099283E-6</v>
      </c>
      <c r="S243" s="24">
        <v>1</v>
      </c>
      <c r="T243" s="9">
        <f t="shared" si="48"/>
        <v>9.9058826627099283E-6</v>
      </c>
      <c r="U243" s="9"/>
      <c r="V243" s="137">
        <f t="shared" si="49"/>
        <v>37555.938009999998</v>
      </c>
    </row>
    <row r="244" spans="1:22">
      <c r="A244" s="54" t="s">
        <v>110</v>
      </c>
      <c r="B244" s="55" t="s">
        <v>95</v>
      </c>
      <c r="C244" s="54">
        <v>52855.39271</v>
      </c>
      <c r="D244" s="54" t="s">
        <v>112</v>
      </c>
      <c r="E244" s="80">
        <f t="shared" si="44"/>
        <v>20449.620063654536</v>
      </c>
      <c r="F244" s="28">
        <f t="shared" si="45"/>
        <v>20449.5</v>
      </c>
      <c r="G244" s="9">
        <f t="shared" si="52"/>
        <v>4.5676390000153333E-2</v>
      </c>
      <c r="K244" s="2">
        <f t="shared" si="54"/>
        <v>4.5676390000153333E-2</v>
      </c>
      <c r="N244" s="2">
        <f t="shared" ca="1" si="53"/>
        <v>4.6656528605513489E-2</v>
      </c>
      <c r="O244" s="100">
        <f t="shared" si="46"/>
        <v>4.2600559130469021E-2</v>
      </c>
      <c r="P244" s="15">
        <f t="shared" si="47"/>
        <v>37836.89271</v>
      </c>
      <c r="R244" s="9">
        <f t="shared" si="51"/>
        <v>9.4607355389029522E-6</v>
      </c>
      <c r="S244" s="24">
        <v>1</v>
      </c>
      <c r="T244" s="9">
        <f t="shared" si="48"/>
        <v>9.4607355389029522E-6</v>
      </c>
      <c r="U244" s="9"/>
      <c r="V244" s="137">
        <f t="shared" si="49"/>
        <v>37836.89271</v>
      </c>
    </row>
    <row r="245" spans="1:22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80">
        <f t="shared" si="44"/>
        <v>20457.623091137979</v>
      </c>
      <c r="F245" s="28">
        <f t="shared" si="45"/>
        <v>20457.5</v>
      </c>
      <c r="G245" s="9">
        <f t="shared" si="52"/>
        <v>4.6828149999782909E-2</v>
      </c>
      <c r="K245" s="2">
        <f t="shared" si="54"/>
        <v>4.6828149999782909E-2</v>
      </c>
      <c r="N245" s="2">
        <f t="shared" ca="1" si="53"/>
        <v>4.6713029325868585E-2</v>
      </c>
      <c r="O245" s="100">
        <f t="shared" si="46"/>
        <v>4.2641150198330618E-2</v>
      </c>
      <c r="P245" s="15">
        <f t="shared" si="47"/>
        <v>37839.937339999997</v>
      </c>
      <c r="R245" s="9">
        <f t="shared" si="51"/>
        <v>1.7530967337361519E-5</v>
      </c>
      <c r="S245" s="24">
        <v>1</v>
      </c>
      <c r="T245" s="9">
        <f t="shared" si="48"/>
        <v>1.7530967337361519E-5</v>
      </c>
      <c r="U245" s="9"/>
      <c r="V245" s="137">
        <f t="shared" si="49"/>
        <v>37839.937339999997</v>
      </c>
    </row>
    <row r="246" spans="1:22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80">
        <f t="shared" si="44"/>
        <v>20463.123508318557</v>
      </c>
      <c r="F246" s="28">
        <f t="shared" si="45"/>
        <v>20463</v>
      </c>
      <c r="G246" s="9">
        <f t="shared" si="52"/>
        <v>4.6986859997559804E-2</v>
      </c>
      <c r="K246" s="2">
        <f t="shared" si="54"/>
        <v>4.6986859997559804E-2</v>
      </c>
      <c r="N246" s="2">
        <f t="shared" ca="1" si="53"/>
        <v>4.6751873571112698E-2</v>
      </c>
      <c r="O246" s="100">
        <f t="shared" si="46"/>
        <v>4.2669064714300896E-2</v>
      </c>
      <c r="P246" s="15">
        <f t="shared" si="47"/>
        <v>37842.029889999998</v>
      </c>
      <c r="R246" s="9">
        <f t="shared" si="51"/>
        <v>1.8643356108132878E-5</v>
      </c>
      <c r="S246" s="24">
        <v>1</v>
      </c>
      <c r="T246" s="9">
        <f t="shared" si="48"/>
        <v>1.8643356108132878E-5</v>
      </c>
      <c r="U246" s="9"/>
      <c r="V246" s="137">
        <f t="shared" si="49"/>
        <v>37842.029889999998</v>
      </c>
    </row>
    <row r="247" spans="1:22">
      <c r="A247" s="60" t="s">
        <v>99</v>
      </c>
      <c r="B247" s="56" t="s">
        <v>95</v>
      </c>
      <c r="C247" s="33">
        <v>52898.3842</v>
      </c>
      <c r="D247" s="33">
        <v>1E-4</v>
      </c>
      <c r="E247" s="80">
        <f t="shared" si="44"/>
        <v>20562.626266715153</v>
      </c>
      <c r="F247" s="28">
        <f t="shared" si="45"/>
        <v>20562.5</v>
      </c>
      <c r="G247" s="9">
        <f t="shared" si="52"/>
        <v>4.8036250002041925E-2</v>
      </c>
      <c r="K247" s="2">
        <f t="shared" si="54"/>
        <v>4.8036250002041925E-2</v>
      </c>
      <c r="N247" s="2">
        <f t="shared" ca="1" si="53"/>
        <v>4.7454601280529071E-2</v>
      </c>
      <c r="O247" s="100">
        <f t="shared" si="46"/>
        <v>4.3175211406640622E-2</v>
      </c>
      <c r="P247" s="15">
        <f t="shared" si="47"/>
        <v>37879.8842</v>
      </c>
      <c r="R247" s="9">
        <f t="shared" si="51"/>
        <v>2.3629696225981069E-5</v>
      </c>
      <c r="S247" s="24">
        <v>1</v>
      </c>
      <c r="T247" s="9">
        <f t="shared" si="48"/>
        <v>2.3629696225981069E-5</v>
      </c>
      <c r="U247" s="9"/>
      <c r="V247" s="137">
        <f t="shared" si="49"/>
        <v>37879.8842</v>
      </c>
    </row>
    <row r="248" spans="1:22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80">
        <f t="shared" si="44"/>
        <v>20571.12759248773</v>
      </c>
      <c r="F248" s="28">
        <f t="shared" si="45"/>
        <v>20571</v>
      </c>
      <c r="G248" s="9">
        <f t="shared" si="52"/>
        <v>4.8540620002313517E-2</v>
      </c>
      <c r="K248" s="2">
        <f t="shared" si="54"/>
        <v>4.8540620002313517E-2</v>
      </c>
      <c r="N248" s="2">
        <f t="shared" ca="1" si="53"/>
        <v>4.7514633295906342E-2</v>
      </c>
      <c r="O248" s="100">
        <f t="shared" si="46"/>
        <v>4.3218550916700099E-2</v>
      </c>
      <c r="P248" s="15">
        <f t="shared" si="47"/>
        <v>37883.118399999999</v>
      </c>
      <c r="R248" s="9">
        <f t="shared" si="51"/>
        <v>2.8324419352042043E-5</v>
      </c>
      <c r="S248" s="24">
        <v>1</v>
      </c>
      <c r="T248" s="9">
        <f t="shared" si="48"/>
        <v>2.8324419352042043E-5</v>
      </c>
      <c r="U248" s="9"/>
      <c r="V248" s="137">
        <f t="shared" si="49"/>
        <v>37883.118399999999</v>
      </c>
    </row>
    <row r="249" spans="1:22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80">
        <f t="shared" si="44"/>
        <v>20593.131101210045</v>
      </c>
      <c r="F249" s="28">
        <f t="shared" si="45"/>
        <v>20593</v>
      </c>
      <c r="G249" s="9">
        <f t="shared" si="52"/>
        <v>4.9875459997565486E-2</v>
      </c>
      <c r="K249" s="2">
        <f t="shared" si="54"/>
        <v>4.9875459997565486E-2</v>
      </c>
      <c r="N249" s="2">
        <f t="shared" ca="1" si="53"/>
        <v>4.7670010276882821E-2</v>
      </c>
      <c r="O249" s="100">
        <f t="shared" si="46"/>
        <v>4.3330797479708902E-2</v>
      </c>
      <c r="P249" s="15">
        <f t="shared" si="47"/>
        <v>37891.489300000001</v>
      </c>
      <c r="R249" s="9">
        <f t="shared" si="51"/>
        <v>4.2832607472636876E-5</v>
      </c>
      <c r="S249" s="24">
        <v>1</v>
      </c>
      <c r="T249" s="9">
        <f t="shared" si="48"/>
        <v>4.2832607472636876E-5</v>
      </c>
      <c r="U249" s="9"/>
      <c r="V249" s="137">
        <f t="shared" si="49"/>
        <v>37891.489300000001</v>
      </c>
    </row>
    <row r="250" spans="1:22" ht="13.5" thickBot="1">
      <c r="A250" s="156" t="s">
        <v>148</v>
      </c>
      <c r="B250" s="156" t="s">
        <v>95</v>
      </c>
      <c r="C250" s="157">
        <v>52910.178699999997</v>
      </c>
      <c r="D250" s="157" t="s">
        <v>112</v>
      </c>
      <c r="E250" s="80">
        <f t="shared" si="44"/>
        <v>20593.628952642019</v>
      </c>
      <c r="F250" s="28">
        <f t="shared" si="45"/>
        <v>20593.5</v>
      </c>
      <c r="G250" s="158">
        <f t="shared" si="52"/>
        <v>4.9058069998864084E-2</v>
      </c>
      <c r="H250" s="158"/>
      <c r="I250" s="158"/>
      <c r="J250" s="158"/>
      <c r="K250" s="158">
        <f t="shared" si="54"/>
        <v>4.9058069998864084E-2</v>
      </c>
      <c r="L250" s="158"/>
      <c r="M250" s="158"/>
      <c r="N250" s="158">
        <f t="shared" ca="1" si="53"/>
        <v>4.7673541571905023E-2</v>
      </c>
      <c r="O250" s="100">
        <f t="shared" si="46"/>
        <v>4.3333349773840221E-2</v>
      </c>
      <c r="P250" s="160">
        <f t="shared" si="47"/>
        <v>37891.678699999997</v>
      </c>
      <c r="Q250" s="158"/>
      <c r="R250" s="9">
        <f t="shared" si="51"/>
        <v>3.277242165479727E-5</v>
      </c>
      <c r="S250" s="12">
        <v>1</v>
      </c>
      <c r="T250" s="158">
        <f t="shared" si="48"/>
        <v>3.277242165479727E-5</v>
      </c>
      <c r="U250" s="158"/>
      <c r="V250" s="164">
        <f t="shared" si="49"/>
        <v>37891.678699999997</v>
      </c>
    </row>
    <row r="251" spans="1:22">
      <c r="A251" s="153" t="s">
        <v>99</v>
      </c>
      <c r="B251" s="154" t="s">
        <v>92</v>
      </c>
      <c r="C251" s="155">
        <v>52985.313999999998</v>
      </c>
      <c r="D251" s="155">
        <v>1E-4</v>
      </c>
      <c r="E251" s="80">
        <f t="shared" si="44"/>
        <v>20791.127456853443</v>
      </c>
      <c r="F251" s="28">
        <f t="shared" si="45"/>
        <v>20791</v>
      </c>
      <c r="G251" s="9">
        <f t="shared" si="52"/>
        <v>4.848902000230737E-2</v>
      </c>
      <c r="H251" s="9"/>
      <c r="I251" s="9"/>
      <c r="J251" s="9"/>
      <c r="L251" s="9">
        <f>G251</f>
        <v>4.848902000230737E-2</v>
      </c>
      <c r="M251" s="9"/>
      <c r="N251" s="9">
        <f t="shared" ca="1" si="53"/>
        <v>4.9068403105671163E-2</v>
      </c>
      <c r="O251" s="100">
        <f t="shared" si="46"/>
        <v>4.43458018785041E-2</v>
      </c>
      <c r="P251" s="14">
        <f t="shared" si="47"/>
        <v>37966.813999999998</v>
      </c>
      <c r="Q251" s="9"/>
      <c r="R251" s="9">
        <f t="shared" si="51"/>
        <v>1.716625642141189E-5</v>
      </c>
      <c r="S251" s="24">
        <v>1</v>
      </c>
      <c r="T251" s="9">
        <f t="shared" si="48"/>
        <v>1.716625642141189E-5</v>
      </c>
      <c r="U251" s="9"/>
      <c r="V251" s="137">
        <f t="shared" si="49"/>
        <v>37966.813999999998</v>
      </c>
    </row>
    <row r="252" spans="1:22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80">
        <f t="shared" si="44"/>
        <v>21396.134443859217</v>
      </c>
      <c r="F252" s="28">
        <f t="shared" si="45"/>
        <v>21396</v>
      </c>
      <c r="G252" s="9">
        <f t="shared" si="52"/>
        <v>5.1147120000678115E-2</v>
      </c>
      <c r="L252" s="2">
        <f>G252</f>
        <v>5.1147120000678115E-2</v>
      </c>
      <c r="N252" s="2">
        <f t="shared" ca="1" si="53"/>
        <v>5.3341270082524414E-2</v>
      </c>
      <c r="O252" s="100">
        <f t="shared" si="46"/>
        <v>4.7500573949377595E-2</v>
      </c>
      <c r="P252" s="15">
        <f t="shared" si="47"/>
        <v>38196.979700000004</v>
      </c>
      <c r="R252" s="9">
        <f t="shared" si="51"/>
        <v>1.3297298104255414E-5</v>
      </c>
      <c r="S252" s="24">
        <v>1</v>
      </c>
      <c r="T252" s="9">
        <f t="shared" si="48"/>
        <v>1.3297298104255414E-5</v>
      </c>
      <c r="U252" s="9"/>
      <c r="V252" s="137">
        <f t="shared" si="49"/>
        <v>38196.979700000004</v>
      </c>
    </row>
    <row r="253" spans="1:22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80">
        <f t="shared" si="44"/>
        <v>21490.646465078727</v>
      </c>
      <c r="F253" s="28">
        <f t="shared" si="45"/>
        <v>21490.5</v>
      </c>
      <c r="G253" s="9">
        <f t="shared" si="52"/>
        <v>5.5720410004141741E-2</v>
      </c>
      <c r="L253" s="2">
        <f>G253</f>
        <v>5.5720410004141741E-2</v>
      </c>
      <c r="N253" s="2">
        <f t="shared" ca="1" si="53"/>
        <v>5.4008684841718849E-2</v>
      </c>
      <c r="O253" s="100">
        <f t="shared" si="46"/>
        <v>4.8000605922663017E-2</v>
      </c>
      <c r="P253" s="15">
        <f t="shared" si="47"/>
        <v>38232.935360000003</v>
      </c>
      <c r="R253" s="9">
        <f t="shared" si="51"/>
        <v>5.9595375056415552E-5</v>
      </c>
      <c r="S253" s="24">
        <v>1</v>
      </c>
      <c r="T253" s="9">
        <f t="shared" si="48"/>
        <v>5.9595375056415552E-5</v>
      </c>
      <c r="U253" s="9"/>
      <c r="V253" s="137">
        <f t="shared" si="49"/>
        <v>38232.935360000003</v>
      </c>
    </row>
    <row r="254" spans="1:22">
      <c r="A254" s="60" t="s">
        <v>98</v>
      </c>
      <c r="B254" s="56"/>
      <c r="C254" s="33">
        <v>53290.611499999999</v>
      </c>
      <c r="D254" s="33">
        <v>2.9999999999999997E-4</v>
      </c>
      <c r="E254" s="80">
        <f t="shared" si="44"/>
        <v>21593.62374807056</v>
      </c>
      <c r="F254" s="28">
        <f t="shared" si="45"/>
        <v>21593.5</v>
      </c>
      <c r="G254" s="9">
        <f t="shared" si="52"/>
        <v>4.7078069997951388E-2</v>
      </c>
      <c r="L254" s="9">
        <f t="shared" ref="L254:L298" si="55">G254</f>
        <v>4.7078069997951388E-2</v>
      </c>
      <c r="N254" s="2">
        <f t="shared" ca="1" si="53"/>
        <v>5.4736131616290554E-2</v>
      </c>
      <c r="O254" s="100">
        <f t="shared" si="46"/>
        <v>4.8547849064540224E-2</v>
      </c>
      <c r="P254" s="15">
        <f t="shared" si="47"/>
        <v>38272.111499999999</v>
      </c>
      <c r="R254" s="9">
        <f t="shared" si="51"/>
        <v>2.1602505045827501E-6</v>
      </c>
      <c r="S254" s="24">
        <v>1</v>
      </c>
      <c r="T254" s="9">
        <f t="shared" si="48"/>
        <v>2.1602505045827501E-6</v>
      </c>
      <c r="U254" s="9"/>
      <c r="V254" s="137">
        <f t="shared" si="49"/>
        <v>38272.111499999999</v>
      </c>
    </row>
    <row r="255" spans="1:22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80">
        <f t="shared" si="44"/>
        <v>22455.16143397825</v>
      </c>
      <c r="F255" s="28">
        <f t="shared" si="45"/>
        <v>22455</v>
      </c>
      <c r="G255" s="9">
        <f t="shared" si="52"/>
        <v>6.1415099997248035E-2</v>
      </c>
      <c r="L255" s="2">
        <f t="shared" si="55"/>
        <v>6.1415099997248035E-2</v>
      </c>
      <c r="N255" s="2">
        <f t="shared" ca="1" si="53"/>
        <v>6.0820552939528691E-2</v>
      </c>
      <c r="O255" s="100">
        <f t="shared" si="46"/>
        <v>5.3216314481102499E-2</v>
      </c>
      <c r="P255" s="15">
        <f t="shared" si="47"/>
        <v>38599.8704</v>
      </c>
      <c r="R255" s="9">
        <f t="shared" si="51"/>
        <v>6.7220083939757824E-5</v>
      </c>
      <c r="S255" s="24">
        <v>1</v>
      </c>
      <c r="T255" s="9">
        <f t="shared" si="48"/>
        <v>6.7220083939757824E-5</v>
      </c>
      <c r="U255" s="9"/>
      <c r="V255" s="137">
        <f t="shared" si="49"/>
        <v>38599.8704</v>
      </c>
    </row>
    <row r="256" spans="1:22">
      <c r="A256" s="63" t="s">
        <v>102</v>
      </c>
      <c r="B256" s="72"/>
      <c r="C256" s="33">
        <v>53618.561699999998</v>
      </c>
      <c r="D256" s="33">
        <v>2.9999999999999997E-4</v>
      </c>
      <c r="E256" s="80">
        <f t="shared" si="44"/>
        <v>22455.664279695979</v>
      </c>
      <c r="F256" s="28">
        <f t="shared" si="45"/>
        <v>22455.5</v>
      </c>
      <c r="G256" s="9">
        <f t="shared" si="52"/>
        <v>6.24977100014803E-2</v>
      </c>
      <c r="L256" s="2">
        <f t="shared" si="55"/>
        <v>6.24977100014803E-2</v>
      </c>
      <c r="N256" s="2">
        <f t="shared" ca="1" si="53"/>
        <v>6.0824084234550893E-2</v>
      </c>
      <c r="O256" s="100">
        <f t="shared" si="46"/>
        <v>5.321907132729202E-2</v>
      </c>
      <c r="P256" s="15">
        <f t="shared" si="47"/>
        <v>38600.061699999998</v>
      </c>
      <c r="R256" s="9">
        <f t="shared" si="51"/>
        <v>8.6093135646142448E-5</v>
      </c>
      <c r="S256" s="24">
        <v>1</v>
      </c>
      <c r="T256" s="9">
        <f t="shared" si="48"/>
        <v>8.6093135646142448E-5</v>
      </c>
      <c r="U256" s="9"/>
      <c r="V256" s="137">
        <f t="shared" si="49"/>
        <v>38600.061699999998</v>
      </c>
    </row>
    <row r="257" spans="1:22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80">
        <f t="shared" si="44"/>
        <v>22465.658818050229</v>
      </c>
      <c r="F257" s="28">
        <f t="shared" si="45"/>
        <v>22465.5</v>
      </c>
      <c r="G257" s="9">
        <f t="shared" si="52"/>
        <v>6.0419909998017829E-2</v>
      </c>
      <c r="L257" s="9">
        <f t="shared" si="55"/>
        <v>6.0419909998017829E-2</v>
      </c>
      <c r="N257" s="2">
        <f t="shared" ca="1" si="53"/>
        <v>6.0894710134994742E-2</v>
      </c>
      <c r="O257" s="100">
        <f t="shared" si="46"/>
        <v>5.327421978597302E-2</v>
      </c>
      <c r="P257" s="15">
        <f t="shared" si="47"/>
        <v>38603.863969999999</v>
      </c>
      <c r="R257" s="9">
        <f t="shared" si="51"/>
        <v>5.106088860651298E-5</v>
      </c>
      <c r="S257" s="24">
        <v>1</v>
      </c>
      <c r="T257" s="9">
        <f t="shared" si="48"/>
        <v>5.106088860651298E-5</v>
      </c>
      <c r="U257" s="9"/>
      <c r="V257" s="137">
        <f t="shared" si="49"/>
        <v>38603.863969999999</v>
      </c>
    </row>
    <row r="258" spans="1:22">
      <c r="A258" s="63" t="s">
        <v>102</v>
      </c>
      <c r="B258" s="72"/>
      <c r="C258" s="33">
        <v>53637.5844</v>
      </c>
      <c r="D258" s="33">
        <v>2.0000000000000001E-4</v>
      </c>
      <c r="E258" s="80">
        <f t="shared" si="44"/>
        <v>22505.666805753142</v>
      </c>
      <c r="F258" s="28">
        <f t="shared" si="45"/>
        <v>22505.5</v>
      </c>
      <c r="G258" s="9">
        <f t="shared" si="52"/>
        <v>6.3458709999395069E-2</v>
      </c>
      <c r="L258" s="2">
        <f t="shared" si="55"/>
        <v>6.3458709999395069E-2</v>
      </c>
      <c r="N258" s="2">
        <f t="shared" ca="1" si="53"/>
        <v>6.1177213736770167E-2</v>
      </c>
      <c r="O258" s="100">
        <f t="shared" si="46"/>
        <v>5.349503333289702E-2</v>
      </c>
      <c r="P258" s="15">
        <f t="shared" si="47"/>
        <v>38619.0844</v>
      </c>
      <c r="R258" s="9">
        <f t="shared" si="51"/>
        <v>9.9274852714517674E-5</v>
      </c>
      <c r="S258" s="24">
        <v>1</v>
      </c>
      <c r="T258" s="9">
        <f t="shared" si="48"/>
        <v>9.9274852714517674E-5</v>
      </c>
      <c r="U258" s="9"/>
      <c r="V258" s="137">
        <f t="shared" si="49"/>
        <v>38619.0844</v>
      </c>
    </row>
    <row r="259" spans="1:22">
      <c r="A259" s="63" t="s">
        <v>102</v>
      </c>
      <c r="B259" s="72"/>
      <c r="C259" s="33">
        <v>53655.463300000003</v>
      </c>
      <c r="D259" s="33">
        <v>2.0000000000000001E-4</v>
      </c>
      <c r="E259" s="80">
        <f t="shared" si="44"/>
        <v>22552.662771789695</v>
      </c>
      <c r="F259" s="28">
        <f t="shared" si="45"/>
        <v>22552.5</v>
      </c>
      <c r="G259" s="9">
        <f t="shared" si="52"/>
        <v>6.1924050001834985E-2</v>
      </c>
      <c r="L259" s="2">
        <f t="shared" si="55"/>
        <v>6.1924050001834985E-2</v>
      </c>
      <c r="N259" s="2">
        <f t="shared" ca="1" si="53"/>
        <v>6.1509155468856283E-2</v>
      </c>
      <c r="O259" s="100">
        <f t="shared" si="46"/>
        <v>5.3754938452125617E-2</v>
      </c>
      <c r="P259" s="15">
        <f t="shared" si="47"/>
        <v>38636.963300000003</v>
      </c>
      <c r="R259" s="9">
        <f t="shared" si="51"/>
        <v>6.6734383511594987E-5</v>
      </c>
      <c r="S259" s="24">
        <v>1</v>
      </c>
      <c r="T259" s="9">
        <f t="shared" si="48"/>
        <v>6.6734383511594987E-5</v>
      </c>
      <c r="U259" s="9"/>
      <c r="V259" s="137">
        <f t="shared" si="49"/>
        <v>38636.963300000003</v>
      </c>
    </row>
    <row r="260" spans="1:22">
      <c r="A260" s="63" t="s">
        <v>105</v>
      </c>
      <c r="B260" s="56" t="s">
        <v>95</v>
      </c>
      <c r="C260" s="74">
        <v>53919.492100000003</v>
      </c>
      <c r="D260" s="74">
        <v>1E-4</v>
      </c>
      <c r="E260" s="80">
        <f t="shared" si="44"/>
        <v>23246.681336548681</v>
      </c>
      <c r="F260" s="28">
        <f t="shared" si="45"/>
        <v>23246.5</v>
      </c>
      <c r="G260" s="9">
        <f t="shared" si="52"/>
        <v>6.8986730002507102E-2</v>
      </c>
      <c r="L260" s="9">
        <f t="shared" si="55"/>
        <v>6.8986730002507102E-2</v>
      </c>
      <c r="N260" s="2">
        <f t="shared" ca="1" si="53"/>
        <v>6.6410592959659856E-2</v>
      </c>
      <c r="O260" s="100">
        <f t="shared" si="46"/>
        <v>5.7649180321712221E-2</v>
      </c>
      <c r="P260" s="15">
        <f t="shared" si="47"/>
        <v>38900.992100000003</v>
      </c>
      <c r="R260" s="9">
        <f t="shared" si="51"/>
        <v>1.2854003276449211E-4</v>
      </c>
      <c r="S260" s="24">
        <v>1</v>
      </c>
      <c r="T260" s="9">
        <f t="shared" si="48"/>
        <v>1.2854003276449211E-4</v>
      </c>
      <c r="U260" s="9"/>
      <c r="V260" s="137">
        <f t="shared" si="49"/>
        <v>38900.992100000003</v>
      </c>
    </row>
    <row r="261" spans="1:22">
      <c r="A261" s="63" t="s">
        <v>105</v>
      </c>
      <c r="B261" s="56" t="s">
        <v>95</v>
      </c>
      <c r="C261" s="74">
        <v>53935.470200000003</v>
      </c>
      <c r="D261" s="74">
        <v>1E-4</v>
      </c>
      <c r="E261" s="80">
        <f t="shared" si="44"/>
        <v>23288.680913979537</v>
      </c>
      <c r="F261" s="28">
        <f t="shared" si="45"/>
        <v>23288.5</v>
      </c>
      <c r="G261" s="9">
        <f t="shared" si="52"/>
        <v>6.882597000367241E-2</v>
      </c>
      <c r="L261" s="2">
        <f t="shared" si="55"/>
        <v>6.882597000367241E-2</v>
      </c>
      <c r="N261" s="2">
        <f t="shared" ca="1" si="53"/>
        <v>6.6707221741524034E-2</v>
      </c>
      <c r="O261" s="100">
        <f t="shared" si="46"/>
        <v>5.788825077347922E-2</v>
      </c>
      <c r="P261" s="15">
        <f t="shared" si="47"/>
        <v>38916.970200000003</v>
      </c>
      <c r="R261" s="9">
        <f t="shared" si="51"/>
        <v>1.196337019585379E-4</v>
      </c>
      <c r="S261" s="24">
        <v>1</v>
      </c>
      <c r="T261" s="9">
        <f t="shared" si="48"/>
        <v>1.196337019585379E-4</v>
      </c>
      <c r="U261" s="9"/>
      <c r="V261" s="137">
        <f t="shared" si="49"/>
        <v>38916.970200000003</v>
      </c>
    </row>
    <row r="262" spans="1:22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80">
        <f t="shared" si="44"/>
        <v>23370.178720252665</v>
      </c>
      <c r="F262" s="28">
        <f t="shared" si="45"/>
        <v>23370</v>
      </c>
      <c r="G262" s="9">
        <f t="shared" si="52"/>
        <v>6.7991399999300484E-2</v>
      </c>
      <c r="L262" s="2">
        <f t="shared" si="55"/>
        <v>6.7991399999300484E-2</v>
      </c>
      <c r="N262" s="2">
        <f t="shared" ca="1" si="53"/>
        <v>6.7282822830141462E-2</v>
      </c>
      <c r="O262" s="100">
        <f t="shared" si="46"/>
        <v>5.8353267022089997E-2</v>
      </c>
      <c r="P262" s="15">
        <f t="shared" si="47"/>
        <v>38947.974800000004</v>
      </c>
      <c r="R262" s="9">
        <f t="shared" si="51"/>
        <v>9.2893607286392282E-5</v>
      </c>
      <c r="S262" s="24">
        <v>1</v>
      </c>
      <c r="T262" s="9">
        <f t="shared" si="48"/>
        <v>9.2893607286392282E-5</v>
      </c>
      <c r="U262" s="9"/>
      <c r="V262" s="137">
        <f t="shared" si="49"/>
        <v>38947.974800000004</v>
      </c>
    </row>
    <row r="263" spans="1:22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80">
        <f t="shared" si="44"/>
        <v>23412.16226339768</v>
      </c>
      <c r="F263" s="28">
        <f t="shared" si="45"/>
        <v>23412</v>
      </c>
      <c r="G263" s="9">
        <f t="shared" si="52"/>
        <v>6.1730640001769643E-2</v>
      </c>
      <c r="L263" s="9">
        <f t="shared" si="55"/>
        <v>6.1730640001769643E-2</v>
      </c>
      <c r="N263" s="2">
        <f t="shared" ca="1" si="53"/>
        <v>6.7579451612005639E-2</v>
      </c>
      <c r="O263" s="100">
        <f t="shared" si="46"/>
        <v>5.8593477121038393E-2</v>
      </c>
      <c r="P263" s="15">
        <f t="shared" si="47"/>
        <v>38963.946799999998</v>
      </c>
      <c r="R263" s="9">
        <f t="shared" si="51"/>
        <v>9.8417909402380003E-6</v>
      </c>
      <c r="S263" s="24">
        <v>1</v>
      </c>
      <c r="T263" s="9">
        <f t="shared" si="48"/>
        <v>9.8417909402380003E-6</v>
      </c>
      <c r="U263" s="9"/>
      <c r="V263" s="137">
        <f t="shared" si="49"/>
        <v>38963.946799999998</v>
      </c>
    </row>
    <row r="264" spans="1:22">
      <c r="A264" s="63" t="s">
        <v>104</v>
      </c>
      <c r="B264" s="56" t="s">
        <v>92</v>
      </c>
      <c r="C264" s="53">
        <v>53987.3992</v>
      </c>
      <c r="D264" s="53">
        <v>1E-4</v>
      </c>
      <c r="E264" s="80">
        <f t="shared" si="44"/>
        <v>23425.180000629804</v>
      </c>
      <c r="F264" s="28">
        <f t="shared" si="45"/>
        <v>23425</v>
      </c>
      <c r="G264" s="9">
        <f t="shared" si="52"/>
        <v>6.8478499997581821E-2</v>
      </c>
      <c r="L264" s="2">
        <f t="shared" si="55"/>
        <v>6.8478499997581821E-2</v>
      </c>
      <c r="N264" s="2">
        <f t="shared" ca="1" si="53"/>
        <v>6.7671265282582674E-2</v>
      </c>
      <c r="O264" s="100">
        <f t="shared" si="46"/>
        <v>5.8667906413062493E-2</v>
      </c>
      <c r="P264" s="15">
        <f t="shared" si="47"/>
        <v>38968.8992</v>
      </c>
      <c r="R264" s="9">
        <f t="shared" si="51"/>
        <v>9.6247746480611796E-5</v>
      </c>
      <c r="S264" s="24">
        <v>1</v>
      </c>
      <c r="T264" s="9">
        <f t="shared" si="48"/>
        <v>9.6247746480611796E-5</v>
      </c>
      <c r="U264" s="9"/>
      <c r="V264" s="137">
        <f t="shared" si="49"/>
        <v>38968.8992</v>
      </c>
    </row>
    <row r="265" spans="1:22">
      <c r="A265" s="63" t="s">
        <v>106</v>
      </c>
      <c r="B265" s="56" t="s">
        <v>92</v>
      </c>
      <c r="C265" s="33">
        <v>54026.3966</v>
      </c>
      <c r="D265" s="33">
        <v>1.5E-3</v>
      </c>
      <c r="E265" s="80">
        <f t="shared" si="44"/>
        <v>23527.687452761285</v>
      </c>
      <c r="F265" s="28">
        <f t="shared" si="45"/>
        <v>23527.5</v>
      </c>
      <c r="G265" s="9">
        <f t="shared" si="52"/>
        <v>7.1313550004560966E-2</v>
      </c>
      <c r="L265" s="2">
        <f t="shared" si="55"/>
        <v>7.1313550004560966E-2</v>
      </c>
      <c r="N265" s="2">
        <f t="shared" ca="1" si="53"/>
        <v>6.8395180762132177E-2</v>
      </c>
      <c r="O265" s="100">
        <f t="shared" si="46"/>
        <v>5.9256053312925619E-2</v>
      </c>
      <c r="P265" s="15">
        <f t="shared" si="47"/>
        <v>39007.8966</v>
      </c>
      <c r="R265" s="9">
        <f t="shared" si="51"/>
        <v>1.4538322646879734E-4</v>
      </c>
      <c r="S265" s="24">
        <v>1</v>
      </c>
      <c r="T265" s="9">
        <f t="shared" si="48"/>
        <v>1.4538322646879734E-4</v>
      </c>
      <c r="U265" s="9"/>
      <c r="V265" s="137">
        <f t="shared" si="49"/>
        <v>39007.8966</v>
      </c>
    </row>
    <row r="266" spans="1:22">
      <c r="A266" s="54" t="s">
        <v>106</v>
      </c>
      <c r="B266" s="55" t="s">
        <v>92</v>
      </c>
      <c r="C266" s="54">
        <v>54026.3966</v>
      </c>
      <c r="D266" s="54">
        <v>1.5E-3</v>
      </c>
      <c r="E266" s="80">
        <f t="shared" si="44"/>
        <v>23527.687452761285</v>
      </c>
      <c r="F266" s="28">
        <f t="shared" si="45"/>
        <v>23527.5</v>
      </c>
      <c r="G266" s="9">
        <f t="shared" si="52"/>
        <v>7.1313550004560966E-2</v>
      </c>
      <c r="L266" s="9">
        <f t="shared" si="55"/>
        <v>7.1313550004560966E-2</v>
      </c>
      <c r="N266" s="2">
        <f t="shared" ca="1" si="53"/>
        <v>6.8395180762132177E-2</v>
      </c>
      <c r="O266" s="100">
        <f t="shared" si="46"/>
        <v>5.9256053312925619E-2</v>
      </c>
      <c r="P266" s="15">
        <f t="shared" si="47"/>
        <v>39007.8966</v>
      </c>
      <c r="R266" s="9">
        <f t="shared" si="51"/>
        <v>1.4538322646879734E-4</v>
      </c>
      <c r="S266" s="24">
        <v>1</v>
      </c>
      <c r="T266" s="9">
        <f t="shared" si="48"/>
        <v>1.4538322646879734E-4</v>
      </c>
      <c r="U266" s="9"/>
      <c r="V266" s="137">
        <f t="shared" si="49"/>
        <v>39007.8966</v>
      </c>
    </row>
    <row r="267" spans="1:22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80">
        <f t="shared" si="44"/>
        <v>23528.181098478955</v>
      </c>
      <c r="F267" s="28">
        <f t="shared" si="45"/>
        <v>23528</v>
      </c>
      <c r="G267" s="9">
        <f t="shared" ref="G267:G298" si="56">C267-(C$7+C$8*F267)</f>
        <v>6.8896160002623219E-2</v>
      </c>
      <c r="L267" s="2">
        <f t="shared" si="55"/>
        <v>6.8896160002623219E-2</v>
      </c>
      <c r="N267" s="2">
        <f t="shared" ref="N267:N298" ca="1" si="57">+C$11+C$12*F267</f>
        <v>6.8398712057154379E-2</v>
      </c>
      <c r="O267" s="100">
        <f t="shared" si="46"/>
        <v>5.9258927979782397E-2</v>
      </c>
      <c r="P267" s="15">
        <f t="shared" si="47"/>
        <v>39008.0844</v>
      </c>
      <c r="R267" s="9">
        <f t="shared" si="51"/>
        <v>9.2876241062068605E-5</v>
      </c>
      <c r="S267" s="24">
        <v>1</v>
      </c>
      <c r="T267" s="9">
        <f t="shared" si="48"/>
        <v>9.2876241062068605E-5</v>
      </c>
      <c r="U267" s="9"/>
      <c r="V267" s="137">
        <f t="shared" si="49"/>
        <v>39008.0844</v>
      </c>
    </row>
    <row r="268" spans="1:22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80">
        <f t="shared" si="44"/>
        <v>23528.181098478955</v>
      </c>
      <c r="F268" s="28">
        <f t="shared" si="45"/>
        <v>23528</v>
      </c>
      <c r="G268" s="9">
        <f t="shared" si="56"/>
        <v>6.8896160002623219E-2</v>
      </c>
      <c r="L268" s="2">
        <f t="shared" si="55"/>
        <v>6.8896160002623219E-2</v>
      </c>
      <c r="N268" s="2">
        <f t="shared" ca="1" si="57"/>
        <v>6.8398712057154379E-2</v>
      </c>
      <c r="O268" s="100">
        <f t="shared" si="46"/>
        <v>5.9258927979782397E-2</v>
      </c>
      <c r="P268" s="15">
        <f t="shared" si="47"/>
        <v>39008.0844</v>
      </c>
      <c r="R268" s="9">
        <f t="shared" si="51"/>
        <v>9.2876241062068605E-5</v>
      </c>
      <c r="S268" s="24">
        <v>1</v>
      </c>
      <c r="T268" s="9">
        <f t="shared" si="48"/>
        <v>9.2876241062068605E-5</v>
      </c>
      <c r="U268" s="9"/>
      <c r="V268" s="137">
        <f t="shared" si="49"/>
        <v>39008.0844</v>
      </c>
    </row>
    <row r="269" spans="1:22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80">
        <f t="shared" si="44"/>
        <v>24237.699034772799</v>
      </c>
      <c r="F269" s="28">
        <f t="shared" si="45"/>
        <v>24237.5</v>
      </c>
      <c r="G269" s="9">
        <f t="shared" si="56"/>
        <v>7.5719749998825137E-2</v>
      </c>
      <c r="L269" s="9">
        <f t="shared" si="55"/>
        <v>7.5719749998825137E-2</v>
      </c>
      <c r="N269" s="2">
        <f t="shared" ca="1" si="57"/>
        <v>7.3409619693645914E-2</v>
      </c>
      <c r="O269" s="100">
        <f t="shared" si="46"/>
        <v>6.3393419710640622E-2</v>
      </c>
      <c r="P269" s="15">
        <f t="shared" si="47"/>
        <v>39278.009700000002</v>
      </c>
      <c r="R269" s="9">
        <f t="shared" si="51"/>
        <v>1.5193841837341494E-4</v>
      </c>
      <c r="S269" s="24">
        <v>1</v>
      </c>
      <c r="T269" s="9">
        <f t="shared" si="48"/>
        <v>1.5193841837341494E-4</v>
      </c>
      <c r="U269" s="9"/>
      <c r="V269" s="137">
        <f t="shared" si="49"/>
        <v>39278.009700000002</v>
      </c>
    </row>
    <row r="270" spans="1:22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80">
        <f t="shared" si="44"/>
        <v>24248.197023416204</v>
      </c>
      <c r="F270" s="28">
        <f t="shared" si="45"/>
        <v>24248</v>
      </c>
      <c r="G270" s="9">
        <f t="shared" si="56"/>
        <v>7.4954559997422621E-2</v>
      </c>
      <c r="L270" s="2">
        <f t="shared" si="55"/>
        <v>7.4954559997422621E-2</v>
      </c>
      <c r="N270" s="2">
        <f t="shared" ca="1" si="57"/>
        <v>7.3483776889111965E-2</v>
      </c>
      <c r="O270" s="100">
        <f t="shared" si="46"/>
        <v>6.3455437203974396E-2</v>
      </c>
      <c r="P270" s="15">
        <f t="shared" si="47"/>
        <v>39282.003499999999</v>
      </c>
      <c r="R270" s="9">
        <f t="shared" si="51"/>
        <v>1.3222982501880049E-4</v>
      </c>
      <c r="S270" s="24">
        <v>1</v>
      </c>
      <c r="T270" s="9">
        <f t="shared" si="48"/>
        <v>1.3222982501880049E-4</v>
      </c>
      <c r="U270" s="9"/>
      <c r="V270" s="137">
        <f t="shared" si="49"/>
        <v>39282.003499999999</v>
      </c>
    </row>
    <row r="271" spans="1:22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80">
        <f t="shared" si="44"/>
        <v>24600.197437258503</v>
      </c>
      <c r="F271" s="28">
        <f t="shared" si="45"/>
        <v>24600</v>
      </c>
      <c r="G271" s="9">
        <f t="shared" si="56"/>
        <v>7.5112000005901791E-2</v>
      </c>
      <c r="L271" s="2">
        <f t="shared" si="55"/>
        <v>7.5112000005901791E-2</v>
      </c>
      <c r="N271" s="2">
        <f t="shared" ca="1" si="57"/>
        <v>7.5969808584735662E-2</v>
      </c>
      <c r="O271" s="100">
        <f t="shared" si="46"/>
        <v>6.554851747599999E-2</v>
      </c>
      <c r="P271" s="15">
        <f t="shared" si="47"/>
        <v>39415.916700000002</v>
      </c>
      <c r="R271" s="9">
        <f t="shared" si="51"/>
        <v>9.1460198099736954E-5</v>
      </c>
      <c r="S271" s="24">
        <v>1</v>
      </c>
      <c r="T271" s="9">
        <f t="shared" si="48"/>
        <v>9.1460198099736954E-5</v>
      </c>
      <c r="U271" s="9"/>
      <c r="V271" s="137">
        <f t="shared" si="49"/>
        <v>39415.916700000002</v>
      </c>
    </row>
    <row r="272" spans="1:22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80">
        <f t="shared" si="44"/>
        <v>24613.702248779675</v>
      </c>
      <c r="F272" s="28">
        <f t="shared" si="45"/>
        <v>24613.5</v>
      </c>
      <c r="G272" s="9">
        <f t="shared" si="56"/>
        <v>7.6942470004723873E-2</v>
      </c>
      <c r="L272" s="9">
        <f t="shared" si="55"/>
        <v>7.6942470004723873E-2</v>
      </c>
      <c r="N272" s="2">
        <f t="shared" ca="1" si="57"/>
        <v>7.6065153550334871E-2</v>
      </c>
      <c r="O272" s="100">
        <f t="shared" si="46"/>
        <v>6.5629333918894223E-2</v>
      </c>
      <c r="P272" s="15">
        <f t="shared" si="47"/>
        <v>39421.054400000001</v>
      </c>
      <c r="R272" s="9">
        <f t="shared" si="51"/>
        <v>1.2798704809650102E-4</v>
      </c>
      <c r="S272" s="24">
        <v>1</v>
      </c>
      <c r="T272" s="9">
        <f t="shared" si="48"/>
        <v>1.2798704809650102E-4</v>
      </c>
      <c r="U272" s="9"/>
      <c r="V272" s="137">
        <f t="shared" si="49"/>
        <v>39421.054400000001</v>
      </c>
    </row>
    <row r="273" spans="1:22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80">
        <f t="shared" si="44"/>
        <v>25244.21242453175</v>
      </c>
      <c r="F273" s="28">
        <f t="shared" si="45"/>
        <v>25244</v>
      </c>
      <c r="G273" s="9">
        <f t="shared" si="56"/>
        <v>8.0813680004212074E-2</v>
      </c>
      <c r="L273" s="2">
        <f t="shared" si="55"/>
        <v>8.0813680004212074E-2</v>
      </c>
      <c r="N273" s="2">
        <f t="shared" ca="1" si="57"/>
        <v>8.0518116573319962E-2</v>
      </c>
      <c r="O273" s="100">
        <f t="shared" si="46"/>
        <v>6.9448367312769599E-2</v>
      </c>
      <c r="P273" s="15">
        <f t="shared" si="47"/>
        <v>39660.922400000003</v>
      </c>
      <c r="R273" s="9">
        <f t="shared" si="51"/>
        <v>1.2917033257426339E-4</v>
      </c>
      <c r="S273" s="24">
        <v>1</v>
      </c>
      <c r="T273" s="9">
        <f t="shared" si="48"/>
        <v>1.2917033257426339E-4</v>
      </c>
      <c r="U273" s="9"/>
      <c r="V273" s="137">
        <f t="shared" si="49"/>
        <v>39660.922400000003</v>
      </c>
    </row>
    <row r="274" spans="1:22">
      <c r="A274" s="54" t="s">
        <v>114</v>
      </c>
      <c r="B274" s="55" t="s">
        <v>92</v>
      </c>
      <c r="C274" s="54">
        <v>54719.370300000002</v>
      </c>
      <c r="D274" s="54">
        <v>1E-4</v>
      </c>
      <c r="E274" s="80">
        <f t="shared" si="44"/>
        <v>25349.218333823217</v>
      </c>
      <c r="F274" s="28">
        <f t="shared" si="45"/>
        <v>25349</v>
      </c>
      <c r="G274" s="9">
        <f t="shared" si="56"/>
        <v>8.3061780002026353E-2</v>
      </c>
      <c r="L274" s="2">
        <f t="shared" si="55"/>
        <v>8.3061780002026353E-2</v>
      </c>
      <c r="N274" s="2">
        <f t="shared" ca="1" si="57"/>
        <v>8.1259688527980448E-2</v>
      </c>
      <c r="O274" s="100">
        <f t="shared" si="46"/>
        <v>7.0092852027836092E-2</v>
      </c>
      <c r="P274" s="15">
        <f t="shared" si="47"/>
        <v>39700.870300000002</v>
      </c>
      <c r="R274" s="9">
        <f t="shared" si="51"/>
        <v>1.6819309279973471E-4</v>
      </c>
      <c r="S274" s="24">
        <v>1</v>
      </c>
      <c r="T274" s="9">
        <f t="shared" si="48"/>
        <v>1.6819309279973471E-4</v>
      </c>
      <c r="U274" s="9"/>
      <c r="V274" s="137">
        <f t="shared" si="49"/>
        <v>39700.870300000002</v>
      </c>
    </row>
    <row r="275" spans="1:22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80">
        <f t="shared" si="44"/>
        <v>25520.219523567222</v>
      </c>
      <c r="F275" s="28">
        <f t="shared" si="45"/>
        <v>25520</v>
      </c>
      <c r="G275" s="9">
        <f t="shared" si="56"/>
        <v>8.3514400001149625E-2</v>
      </c>
      <c r="L275" s="9">
        <f t="shared" si="55"/>
        <v>8.3514400001149625E-2</v>
      </c>
      <c r="N275" s="2">
        <f t="shared" ca="1" si="57"/>
        <v>8.2467391425570372E-2</v>
      </c>
      <c r="O275" s="100">
        <f t="shared" si="46"/>
        <v>7.1147626189439983E-2</v>
      </c>
      <c r="P275" s="15">
        <f t="shared" si="47"/>
        <v>39765.9251</v>
      </c>
      <c r="R275" s="9">
        <f t="shared" si="51"/>
        <v>1.5293709450998742E-4</v>
      </c>
      <c r="S275" s="24">
        <v>1</v>
      </c>
      <c r="T275" s="9">
        <f t="shared" si="48"/>
        <v>1.5293709450998742E-4</v>
      </c>
      <c r="U275" s="9"/>
      <c r="V275" s="137">
        <f t="shared" si="49"/>
        <v>39765.9251</v>
      </c>
    </row>
    <row r="276" spans="1:22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80">
        <f t="shared" si="44"/>
        <v>25520.722894999246</v>
      </c>
      <c r="F276" s="28">
        <f t="shared" si="45"/>
        <v>25520.5</v>
      </c>
      <c r="G276" s="9">
        <f t="shared" si="56"/>
        <v>8.4797010000329465E-2</v>
      </c>
      <c r="L276" s="2">
        <f t="shared" si="55"/>
        <v>8.4797010000329465E-2</v>
      </c>
      <c r="N276" s="2">
        <f t="shared" ca="1" si="57"/>
        <v>8.2470922720592546E-2</v>
      </c>
      <c r="O276" s="100">
        <f t="shared" si="46"/>
        <v>7.1150719744576013E-2</v>
      </c>
      <c r="P276" s="15">
        <f t="shared" si="47"/>
        <v>39766.116600000001</v>
      </c>
      <c r="R276" s="9">
        <f t="shared" si="51"/>
        <v>1.8622123774427159E-4</v>
      </c>
      <c r="S276" s="24">
        <v>1</v>
      </c>
      <c r="T276" s="9">
        <f t="shared" si="48"/>
        <v>1.8622123774427159E-4</v>
      </c>
      <c r="U276" s="9"/>
      <c r="V276" s="137">
        <f t="shared" si="49"/>
        <v>39766.116600000001</v>
      </c>
    </row>
    <row r="277" spans="1:22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80">
        <f t="shared" ref="E277:E298" si="58">(C277-C$7)/C$8</f>
        <v>25520.722894999246</v>
      </c>
      <c r="F277" s="28">
        <f>ROUND(2*E277,0)/2</f>
        <v>25520.5</v>
      </c>
      <c r="G277" s="9">
        <f t="shared" si="56"/>
        <v>8.4797010000329465E-2</v>
      </c>
      <c r="L277" s="2">
        <f t="shared" si="55"/>
        <v>8.4797010000329465E-2</v>
      </c>
      <c r="N277" s="2">
        <f t="shared" ca="1" si="57"/>
        <v>8.2470922720592546E-2</v>
      </c>
      <c r="O277" s="100">
        <f t="shared" ref="O277:O298" si="59">D$11+D$12*F277+D$13*F277^2</f>
        <v>7.1150719744576013E-2</v>
      </c>
      <c r="P277" s="15">
        <f t="shared" ref="P277:P298" si="60">C277-15018.5</f>
        <v>39766.116600000001</v>
      </c>
      <c r="R277" s="9">
        <f t="shared" si="51"/>
        <v>1.8622123774427159E-4</v>
      </c>
      <c r="S277" s="24">
        <v>1</v>
      </c>
      <c r="T277" s="9">
        <f t="shared" ref="T277:T298" si="61">S277*R277</f>
        <v>1.8622123774427159E-4</v>
      </c>
      <c r="U277" s="9"/>
      <c r="V277" s="137">
        <f t="shared" ref="V277:V298" si="62">+C277-15018.5</f>
        <v>39766.116600000001</v>
      </c>
    </row>
    <row r="278" spans="1:22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80">
        <f t="shared" si="58"/>
        <v>26185.227859555845</v>
      </c>
      <c r="F278" s="28">
        <f>ROUND(2*E278,0)/2</f>
        <v>26185</v>
      </c>
      <c r="G278" s="9">
        <f t="shared" si="56"/>
        <v>8.6685700000089128E-2</v>
      </c>
      <c r="L278" s="9">
        <f t="shared" si="55"/>
        <v>8.6685700000089128E-2</v>
      </c>
      <c r="N278" s="2">
        <f t="shared" ca="1" si="57"/>
        <v>8.7164013805086746E-2</v>
      </c>
      <c r="O278" s="100">
        <f t="shared" si="59"/>
        <v>7.5310599107022494E-2</v>
      </c>
      <c r="P278" s="15">
        <f t="shared" si="60"/>
        <v>40018.917399999998</v>
      </c>
      <c r="R278" s="9">
        <f t="shared" si="51"/>
        <v>1.2939292032744531E-4</v>
      </c>
      <c r="S278" s="24">
        <v>1</v>
      </c>
      <c r="T278" s="9">
        <f t="shared" si="61"/>
        <v>1.2939292032744531E-4</v>
      </c>
      <c r="U278" s="9"/>
      <c r="V278" s="137">
        <f t="shared" si="62"/>
        <v>40018.917399999998</v>
      </c>
    </row>
    <row r="279" spans="1:22">
      <c r="A279" s="54" t="s">
        <v>116</v>
      </c>
      <c r="B279" s="55" t="s">
        <v>95</v>
      </c>
      <c r="C279" s="54">
        <v>55065.380100000002</v>
      </c>
      <c r="D279" s="54">
        <v>1E-4</v>
      </c>
      <c r="E279" s="80">
        <f t="shared" si="58"/>
        <v>26258.729814345581</v>
      </c>
      <c r="F279" s="28">
        <f>ROUND(2*E279,0)/2</f>
        <v>26258.5</v>
      </c>
      <c r="G279" s="9">
        <f t="shared" si="56"/>
        <v>8.742937000351958E-2</v>
      </c>
      <c r="L279" s="2">
        <f t="shared" si="55"/>
        <v>8.742937000351958E-2</v>
      </c>
      <c r="N279" s="2">
        <f t="shared" ca="1" si="57"/>
        <v>8.7683114173349078E-2</v>
      </c>
      <c r="O279" s="100">
        <f t="shared" si="59"/>
        <v>7.5776680127978224E-2</v>
      </c>
      <c r="P279" s="15">
        <f t="shared" si="60"/>
        <v>40046.880100000002</v>
      </c>
      <c r="R279" s="9">
        <f t="shared" si="51"/>
        <v>1.3578518133554402E-4</v>
      </c>
      <c r="S279" s="24">
        <v>1</v>
      </c>
      <c r="T279" s="9">
        <f t="shared" si="61"/>
        <v>1.3578518133554402E-4</v>
      </c>
      <c r="U279" s="9"/>
      <c r="V279" s="137">
        <f t="shared" si="62"/>
        <v>40046.880100000002</v>
      </c>
    </row>
    <row r="280" spans="1:22">
      <c r="A280" s="54" t="s">
        <v>117</v>
      </c>
      <c r="B280" s="55" t="s">
        <v>95</v>
      </c>
      <c r="C280" s="54">
        <v>55160.302600000003</v>
      </c>
      <c r="D280" s="54">
        <v>1E-4</v>
      </c>
      <c r="E280" s="80">
        <f t="shared" si="58"/>
        <v>26508.240387485086</v>
      </c>
      <c r="F280" s="28">
        <f>ROUND(2*E280,0)/2</f>
        <v>26508</v>
      </c>
      <c r="G280" s="9">
        <f t="shared" si="56"/>
        <v>9.1451760003110394E-2</v>
      </c>
      <c r="L280" s="2">
        <f t="shared" si="55"/>
        <v>9.1451760003110394E-2</v>
      </c>
      <c r="N280" s="2">
        <f t="shared" ca="1" si="57"/>
        <v>8.9445230389423272E-2</v>
      </c>
      <c r="O280" s="100">
        <f t="shared" si="59"/>
        <v>7.7367672242190405E-2</v>
      </c>
      <c r="P280" s="15">
        <f t="shared" si="60"/>
        <v>40141.802600000003</v>
      </c>
      <c r="R280" s="9">
        <f t="shared" si="51"/>
        <v>1.9836152805729622E-4</v>
      </c>
      <c r="S280" s="24">
        <v>1</v>
      </c>
      <c r="T280" s="9">
        <f t="shared" si="61"/>
        <v>1.9836152805729622E-4</v>
      </c>
      <c r="U280" s="9"/>
      <c r="V280" s="137">
        <f t="shared" si="62"/>
        <v>40141.802600000003</v>
      </c>
    </row>
    <row r="281" spans="1:22">
      <c r="A281" s="54" t="s">
        <v>118</v>
      </c>
      <c r="B281" s="55" t="s">
        <v>92</v>
      </c>
      <c r="C281" s="54">
        <v>55502.699699999997</v>
      </c>
      <c r="D281" s="54">
        <v>4.0000000000000002E-4</v>
      </c>
      <c r="E281" s="80">
        <f t="shared" si="58"/>
        <v>27408.255627942319</v>
      </c>
      <c r="F281" s="166">
        <f t="shared" ref="F281:F298" si="63">ROUND(2*E281,0)/2-0.5</f>
        <v>27408</v>
      </c>
      <c r="G281" s="9">
        <f t="shared" si="56"/>
        <v>9.7249760001432151E-2</v>
      </c>
      <c r="L281" s="9">
        <f t="shared" si="55"/>
        <v>9.7249760001432151E-2</v>
      </c>
      <c r="N281" s="2">
        <f t="shared" ca="1" si="57"/>
        <v>9.5801561429370255E-2</v>
      </c>
      <c r="O281" s="100">
        <f t="shared" si="59"/>
        <v>8.3220373581030391E-2</v>
      </c>
      <c r="P281" s="15">
        <f t="shared" si="60"/>
        <v>40484.199699999997</v>
      </c>
      <c r="R281" s="9">
        <f t="shared" si="51"/>
        <v>1.9682368333295331E-4</v>
      </c>
      <c r="S281" s="24">
        <v>1</v>
      </c>
      <c r="T281" s="9">
        <f t="shared" si="61"/>
        <v>1.9682368333295331E-4</v>
      </c>
      <c r="U281" s="9"/>
      <c r="V281" s="137">
        <f t="shared" si="62"/>
        <v>40484.199699999997</v>
      </c>
    </row>
    <row r="282" spans="1:22">
      <c r="A282" s="63" t="s">
        <v>121</v>
      </c>
      <c r="B282" s="56" t="s">
        <v>95</v>
      </c>
      <c r="C282" s="53">
        <v>55784.414700000001</v>
      </c>
      <c r="D282" s="53">
        <v>4.0000000000000002E-4</v>
      </c>
      <c r="E282" s="80">
        <f t="shared" si="58"/>
        <v>28148.763633020098</v>
      </c>
      <c r="F282" s="166">
        <f t="shared" si="63"/>
        <v>28148.5</v>
      </c>
      <c r="G282" s="9">
        <f t="shared" si="56"/>
        <v>0.10029516999929911</v>
      </c>
      <c r="L282" s="2">
        <f t="shared" si="55"/>
        <v>0.10029516999929911</v>
      </c>
      <c r="N282" s="2">
        <f t="shared" ca="1" si="57"/>
        <v>0.10103140935723774</v>
      </c>
      <c r="O282" s="100">
        <f t="shared" si="59"/>
        <v>8.8169298301781218E-2</v>
      </c>
      <c r="P282" s="15">
        <f t="shared" si="60"/>
        <v>40765.914700000001</v>
      </c>
      <c r="R282" s="9">
        <f t="shared" si="51"/>
        <v>1.4703676442466532E-4</v>
      </c>
      <c r="S282" s="24">
        <v>1</v>
      </c>
      <c r="T282" s="9">
        <f t="shared" si="61"/>
        <v>1.4703676442466532E-4</v>
      </c>
      <c r="U282" s="9"/>
      <c r="V282" s="137">
        <f t="shared" si="62"/>
        <v>40765.914700000001</v>
      </c>
    </row>
    <row r="283" spans="1:22">
      <c r="A283" s="67" t="s">
        <v>124</v>
      </c>
      <c r="B283" s="71" t="s">
        <v>95</v>
      </c>
      <c r="C283" s="78">
        <v>55825.502999999997</v>
      </c>
      <c r="D283" s="78">
        <v>1E-4</v>
      </c>
      <c r="E283" s="80">
        <f t="shared" si="58"/>
        <v>28256.767165189252</v>
      </c>
      <c r="F283" s="166">
        <f t="shared" si="63"/>
        <v>28256.5</v>
      </c>
      <c r="G283" s="9">
        <f t="shared" si="56"/>
        <v>0.10163892999844393</v>
      </c>
      <c r="L283" s="2">
        <f t="shared" si="55"/>
        <v>0.10163892999844393</v>
      </c>
      <c r="N283" s="2">
        <f t="shared" ca="1" si="57"/>
        <v>0.10179416908203139</v>
      </c>
      <c r="O283" s="100">
        <f t="shared" si="59"/>
        <v>8.8901153100395217E-2</v>
      </c>
      <c r="P283" s="15">
        <f t="shared" si="60"/>
        <v>40807.002999999997</v>
      </c>
      <c r="R283" s="9">
        <f t="shared" si="51"/>
        <v>1.6225096030446343E-4</v>
      </c>
      <c r="S283" s="24">
        <v>1</v>
      </c>
      <c r="T283" s="9">
        <f t="shared" si="61"/>
        <v>1.6225096030446343E-4</v>
      </c>
      <c r="U283" s="9"/>
      <c r="V283" s="137">
        <f t="shared" si="62"/>
        <v>40807.002999999997</v>
      </c>
    </row>
    <row r="284" spans="1:22">
      <c r="A284" s="67" t="s">
        <v>123</v>
      </c>
      <c r="B284" s="70" t="s">
        <v>92</v>
      </c>
      <c r="C284" s="75">
        <v>55831.400370000003</v>
      </c>
      <c r="D284" s="75">
        <v>1E-4</v>
      </c>
      <c r="E284" s="80">
        <f t="shared" si="58"/>
        <v>28272.268823581282</v>
      </c>
      <c r="F284" s="166">
        <f t="shared" si="63"/>
        <v>28272</v>
      </c>
      <c r="G284" s="9">
        <f t="shared" si="56"/>
        <v>0.10226984000473749</v>
      </c>
      <c r="L284" s="9">
        <f t="shared" si="55"/>
        <v>0.10226984000473749</v>
      </c>
      <c r="N284" s="2">
        <f t="shared" ca="1" si="57"/>
        <v>0.10190363922771935</v>
      </c>
      <c r="O284" s="100">
        <f t="shared" si="59"/>
        <v>8.9006398108902388E-2</v>
      </c>
      <c r="P284" s="15">
        <f t="shared" si="60"/>
        <v>40812.900370000003</v>
      </c>
      <c r="R284" s="9">
        <f t="shared" si="51"/>
        <v>1.7591889092419383E-4</v>
      </c>
      <c r="S284" s="24">
        <v>1</v>
      </c>
      <c r="T284" s="9">
        <f t="shared" si="61"/>
        <v>1.7591889092419383E-4</v>
      </c>
      <c r="U284" s="9"/>
      <c r="V284" s="137">
        <f t="shared" si="62"/>
        <v>40812.900370000003</v>
      </c>
    </row>
    <row r="285" spans="1:22">
      <c r="A285" s="67" t="s">
        <v>123</v>
      </c>
      <c r="B285" s="70" t="s">
        <v>92</v>
      </c>
      <c r="C285" s="75">
        <v>55831.400370000003</v>
      </c>
      <c r="D285" s="75">
        <v>1E-4</v>
      </c>
      <c r="E285" s="80">
        <f t="shared" si="58"/>
        <v>28272.268823581282</v>
      </c>
      <c r="F285" s="166">
        <f t="shared" si="63"/>
        <v>28272</v>
      </c>
      <c r="G285" s="9">
        <f t="shared" si="56"/>
        <v>0.10226984000473749</v>
      </c>
      <c r="L285" s="2">
        <f t="shared" si="55"/>
        <v>0.10226984000473749</v>
      </c>
      <c r="N285" s="2">
        <f t="shared" ca="1" si="57"/>
        <v>0.10190363922771935</v>
      </c>
      <c r="O285" s="100">
        <f t="shared" si="59"/>
        <v>8.9006398108902388E-2</v>
      </c>
      <c r="P285" s="15">
        <f t="shared" si="60"/>
        <v>40812.900370000003</v>
      </c>
      <c r="R285" s="9">
        <f t="shared" ref="R285:R298" si="64">(O285-G285)^2</f>
        <v>1.7591889092419383E-4</v>
      </c>
      <c r="S285" s="24">
        <v>1</v>
      </c>
      <c r="T285" s="9">
        <f t="shared" si="61"/>
        <v>1.7591889092419383E-4</v>
      </c>
      <c r="U285" s="9"/>
      <c r="V285" s="137">
        <f t="shared" si="62"/>
        <v>40812.900370000003</v>
      </c>
    </row>
    <row r="286" spans="1:22">
      <c r="A286" s="67" t="s">
        <v>124</v>
      </c>
      <c r="B286" s="71" t="s">
        <v>95</v>
      </c>
      <c r="C286" s="78">
        <v>55880.2883</v>
      </c>
      <c r="D286" s="78">
        <v>2.0000000000000001E-4</v>
      </c>
      <c r="E286" s="80">
        <f t="shared" si="58"/>
        <v>28400.774240462451</v>
      </c>
      <c r="F286" s="166">
        <f t="shared" si="63"/>
        <v>28400.5</v>
      </c>
      <c r="G286" s="9">
        <f t="shared" si="56"/>
        <v>0.10433061000367161</v>
      </c>
      <c r="L286" s="2">
        <f t="shared" si="55"/>
        <v>0.10433061000367161</v>
      </c>
      <c r="N286" s="2">
        <f t="shared" ca="1" si="57"/>
        <v>0.10281118204842289</v>
      </c>
      <c r="O286" s="100">
        <f t="shared" si="59"/>
        <v>8.9880945956704011E-2</v>
      </c>
      <c r="P286" s="15">
        <f t="shared" si="60"/>
        <v>40861.7883</v>
      </c>
      <c r="R286" s="9">
        <f t="shared" si="64"/>
        <v>2.08792791070228E-4</v>
      </c>
      <c r="S286" s="24">
        <v>1</v>
      </c>
      <c r="T286" s="9">
        <f t="shared" si="61"/>
        <v>2.08792791070228E-4</v>
      </c>
      <c r="U286" s="9"/>
      <c r="V286" s="137">
        <f t="shared" si="62"/>
        <v>40861.7883</v>
      </c>
    </row>
    <row r="287" spans="1:22">
      <c r="A287" s="62" t="s">
        <v>125</v>
      </c>
      <c r="B287" s="64"/>
      <c r="C287" s="33">
        <v>56074.879699999998</v>
      </c>
      <c r="D287" s="33">
        <v>4.0000000000000002E-4</v>
      </c>
      <c r="E287" s="80">
        <f t="shared" si="58"/>
        <v>28912.27163825557</v>
      </c>
      <c r="F287" s="166">
        <f t="shared" si="63"/>
        <v>28912</v>
      </c>
      <c r="G287" s="9">
        <f t="shared" si="56"/>
        <v>0.1033406400019885</v>
      </c>
      <c r="L287" s="9">
        <f t="shared" si="55"/>
        <v>0.1033406400019885</v>
      </c>
      <c r="N287" s="2">
        <f t="shared" ca="1" si="57"/>
        <v>0.10642369685612611</v>
      </c>
      <c r="O287" s="100">
        <f t="shared" si="59"/>
        <v>9.3398085291238386E-2</v>
      </c>
      <c r="P287" s="15">
        <f t="shared" si="60"/>
        <v>41056.379699999998</v>
      </c>
      <c r="R287" s="9">
        <f t="shared" si="64"/>
        <v>9.8854394176259354E-5</v>
      </c>
      <c r="S287" s="24">
        <v>1</v>
      </c>
      <c r="T287" s="9">
        <f t="shared" si="61"/>
        <v>9.8854394176259354E-5</v>
      </c>
      <c r="U287" s="9"/>
      <c r="V287" s="137">
        <f t="shared" si="62"/>
        <v>41056.379699999998</v>
      </c>
    </row>
    <row r="288" spans="1:22">
      <c r="A288" s="62" t="s">
        <v>122</v>
      </c>
      <c r="B288" s="64"/>
      <c r="C288" s="33">
        <v>56114.827400000002</v>
      </c>
      <c r="D288" s="33">
        <v>2.0000000000000001E-4</v>
      </c>
      <c r="E288" s="80">
        <f t="shared" si="58"/>
        <v>29017.277021832761</v>
      </c>
      <c r="F288" s="166">
        <f t="shared" si="63"/>
        <v>29017</v>
      </c>
      <c r="G288" s="9">
        <f t="shared" si="56"/>
        <v>0.10538873999757925</v>
      </c>
      <c r="L288" s="2">
        <f t="shared" si="55"/>
        <v>0.10538873999757925</v>
      </c>
      <c r="N288" s="2">
        <f t="shared" ca="1" si="57"/>
        <v>0.10716526881078657</v>
      </c>
      <c r="O288" s="100">
        <f t="shared" si="59"/>
        <v>9.4127189963012892E-2</v>
      </c>
      <c r="P288" s="15">
        <f t="shared" si="60"/>
        <v>41096.327400000002</v>
      </c>
      <c r="R288" s="9">
        <f t="shared" si="64"/>
        <v>1.2682250918104155E-4</v>
      </c>
      <c r="S288" s="24">
        <v>1</v>
      </c>
      <c r="T288" s="9">
        <f t="shared" si="61"/>
        <v>1.2682250918104155E-4</v>
      </c>
      <c r="U288" s="9"/>
      <c r="V288" s="137">
        <f t="shared" si="62"/>
        <v>41096.327400000002</v>
      </c>
    </row>
    <row r="289" spans="1:22">
      <c r="A289" s="62" t="s">
        <v>122</v>
      </c>
      <c r="B289" s="64"/>
      <c r="C289" s="33">
        <v>56117.871599999999</v>
      </c>
      <c r="D289" s="33">
        <v>5.0000000000000001E-4</v>
      </c>
      <c r="E289" s="80">
        <f t="shared" si="58"/>
        <v>29025.278919030479</v>
      </c>
      <c r="F289" s="166">
        <f t="shared" si="63"/>
        <v>29025</v>
      </c>
      <c r="G289" s="9">
        <f t="shared" si="56"/>
        <v>0.1061104999971576</v>
      </c>
      <c r="L289" s="2">
        <f t="shared" si="55"/>
        <v>0.1061104999971576</v>
      </c>
      <c r="N289" s="2">
        <f t="shared" ca="1" si="57"/>
        <v>0.10722176953114167</v>
      </c>
      <c r="O289" s="100">
        <f t="shared" si="59"/>
        <v>9.418284010506249E-2</v>
      </c>
      <c r="P289" s="15">
        <f t="shared" si="60"/>
        <v>41099.371599999999</v>
      </c>
      <c r="R289" s="9">
        <f t="shared" si="64"/>
        <v>1.4226907050149442E-4</v>
      </c>
      <c r="S289" s="24">
        <v>1</v>
      </c>
      <c r="T289" s="9">
        <f t="shared" si="61"/>
        <v>1.4226907050149442E-4</v>
      </c>
      <c r="U289" s="9"/>
      <c r="V289" s="137">
        <f t="shared" si="62"/>
        <v>41099.371599999999</v>
      </c>
    </row>
    <row r="290" spans="1:22">
      <c r="A290" s="83" t="s">
        <v>122</v>
      </c>
      <c r="B290" s="69" t="s">
        <v>95</v>
      </c>
      <c r="C290" s="79">
        <v>56118.823299999996</v>
      </c>
      <c r="D290" s="79">
        <v>2.0000000000000001E-4</v>
      </c>
      <c r="E290" s="80">
        <f t="shared" si="58"/>
        <v>29027.780530476201</v>
      </c>
      <c r="F290" s="166">
        <f t="shared" si="63"/>
        <v>29027.5</v>
      </c>
      <c r="G290" s="9">
        <f t="shared" si="56"/>
        <v>0.10672354999405798</v>
      </c>
      <c r="L290" s="9">
        <f t="shared" si="55"/>
        <v>0.10672354999405798</v>
      </c>
      <c r="N290" s="2">
        <f t="shared" ca="1" si="57"/>
        <v>0.10723942600625262</v>
      </c>
      <c r="O290" s="100">
        <f t="shared" si="59"/>
        <v>9.4200233658175619E-2</v>
      </c>
      <c r="P290" s="15">
        <f t="shared" si="60"/>
        <v>41100.323299999996</v>
      </c>
      <c r="R290" s="9">
        <f t="shared" si="64"/>
        <v>1.5683345204857787E-4</v>
      </c>
      <c r="S290" s="24">
        <v>1</v>
      </c>
      <c r="T290" s="9">
        <f t="shared" si="61"/>
        <v>1.5683345204857787E-4</v>
      </c>
      <c r="U290" s="9"/>
      <c r="V290" s="137">
        <f t="shared" si="62"/>
        <v>41100.323299999996</v>
      </c>
    </row>
    <row r="291" spans="1:22">
      <c r="A291" s="67" t="s">
        <v>123</v>
      </c>
      <c r="B291" s="70" t="s">
        <v>95</v>
      </c>
      <c r="C291" s="75">
        <v>56143.551290000003</v>
      </c>
      <c r="D291" s="75">
        <v>1E-4</v>
      </c>
      <c r="E291" s="80">
        <f t="shared" si="58"/>
        <v>29092.779818921928</v>
      </c>
      <c r="F291" s="166">
        <f t="shared" si="63"/>
        <v>29092.5</v>
      </c>
      <c r="G291" s="9">
        <f t="shared" si="56"/>
        <v>0.10645284999918658</v>
      </c>
      <c r="L291" s="2">
        <f t="shared" si="55"/>
        <v>0.10645284999918658</v>
      </c>
      <c r="N291" s="2">
        <f t="shared" ca="1" si="57"/>
        <v>0.10769849435913768</v>
      </c>
      <c r="O291" s="100">
        <f t="shared" si="59"/>
        <v>9.4652948032755618E-2</v>
      </c>
      <c r="P291" s="15">
        <f t="shared" si="60"/>
        <v>41125.051290000003</v>
      </c>
      <c r="R291" s="9">
        <f t="shared" si="64"/>
        <v>1.3923768641738133E-4</v>
      </c>
      <c r="S291" s="24">
        <v>1</v>
      </c>
      <c r="T291" s="9">
        <f t="shared" si="61"/>
        <v>1.3923768641738133E-4</v>
      </c>
      <c r="U291" s="9"/>
      <c r="V291" s="137">
        <f t="shared" si="62"/>
        <v>41125.051290000003</v>
      </c>
    </row>
    <row r="292" spans="1:22">
      <c r="A292" s="67" t="s">
        <v>123</v>
      </c>
      <c r="B292" s="70" t="s">
        <v>95</v>
      </c>
      <c r="C292" s="75">
        <v>56153.443079999997</v>
      </c>
      <c r="D292" s="75">
        <v>2.9999999999999997E-4</v>
      </c>
      <c r="E292" s="80">
        <f t="shared" si="58"/>
        <v>29118.781095671635</v>
      </c>
      <c r="F292" s="166">
        <f t="shared" si="63"/>
        <v>29118.5</v>
      </c>
      <c r="G292" s="9">
        <f t="shared" si="56"/>
        <v>0.10693856999569107</v>
      </c>
      <c r="L292" s="2">
        <f t="shared" si="55"/>
        <v>0.10693856999569107</v>
      </c>
      <c r="N292" s="2">
        <f t="shared" ca="1" si="57"/>
        <v>0.10788212170029172</v>
      </c>
      <c r="O292" s="100">
        <f t="shared" si="59"/>
        <v>9.4834293702120223E-2</v>
      </c>
      <c r="P292" s="15">
        <f t="shared" si="60"/>
        <v>41134.943079999997</v>
      </c>
      <c r="R292" s="9">
        <f t="shared" si="64"/>
        <v>1.4651350459110116E-4</v>
      </c>
      <c r="S292" s="24">
        <v>1</v>
      </c>
      <c r="T292" s="9">
        <f t="shared" si="61"/>
        <v>1.4651350459110116E-4</v>
      </c>
      <c r="U292" s="9"/>
      <c r="V292" s="137">
        <f t="shared" si="62"/>
        <v>41134.943079999997</v>
      </c>
    </row>
    <row r="293" spans="1:22">
      <c r="A293" s="67" t="s">
        <v>123</v>
      </c>
      <c r="B293" s="70" t="s">
        <v>95</v>
      </c>
      <c r="C293" s="75">
        <v>56153.443379999997</v>
      </c>
      <c r="D293" s="75">
        <v>4.0000000000000002E-4</v>
      </c>
      <c r="E293" s="80">
        <f t="shared" si="58"/>
        <v>29118.781884243068</v>
      </c>
      <c r="F293" s="166">
        <f t="shared" si="63"/>
        <v>29118.5</v>
      </c>
      <c r="G293" s="9">
        <f t="shared" si="56"/>
        <v>0.10723856999538839</v>
      </c>
      <c r="L293" s="9">
        <f t="shared" si="55"/>
        <v>0.10723856999538839</v>
      </c>
      <c r="N293" s="2">
        <f t="shared" ca="1" si="57"/>
        <v>0.10788212170029172</v>
      </c>
      <c r="O293" s="100">
        <f t="shared" si="59"/>
        <v>9.4834293702120223E-2</v>
      </c>
      <c r="P293" s="15">
        <f t="shared" si="60"/>
        <v>41134.943379999997</v>
      </c>
      <c r="R293" s="9">
        <f t="shared" si="64"/>
        <v>1.5386607035973462E-4</v>
      </c>
      <c r="S293" s="24">
        <v>1</v>
      </c>
      <c r="T293" s="9">
        <f t="shared" si="61"/>
        <v>1.5386607035973462E-4</v>
      </c>
      <c r="U293" s="9"/>
      <c r="V293" s="137">
        <f t="shared" si="62"/>
        <v>41134.943379999997</v>
      </c>
    </row>
    <row r="294" spans="1:22">
      <c r="A294" s="67" t="s">
        <v>123</v>
      </c>
      <c r="B294" s="70" t="s">
        <v>95</v>
      </c>
      <c r="C294" s="75">
        <v>56153.443879999999</v>
      </c>
      <c r="D294" s="75">
        <v>4.0000000000000002E-4</v>
      </c>
      <c r="E294" s="80">
        <f t="shared" si="58"/>
        <v>29118.783198528796</v>
      </c>
      <c r="F294" s="166">
        <f t="shared" si="63"/>
        <v>29118.5</v>
      </c>
      <c r="G294" s="9">
        <f t="shared" si="56"/>
        <v>0.10773856999730924</v>
      </c>
      <c r="L294" s="2">
        <f t="shared" si="55"/>
        <v>0.10773856999730924</v>
      </c>
      <c r="N294" s="2">
        <f t="shared" ca="1" si="57"/>
        <v>0.10788212170029172</v>
      </c>
      <c r="O294" s="100">
        <f t="shared" si="59"/>
        <v>9.4834293702120223E-2</v>
      </c>
      <c r="P294" s="15">
        <f t="shared" si="60"/>
        <v>41134.943879999999</v>
      </c>
      <c r="R294" s="9">
        <f t="shared" si="64"/>
        <v>1.6652034670257721E-4</v>
      </c>
      <c r="S294" s="24">
        <v>1</v>
      </c>
      <c r="T294" s="9">
        <f t="shared" si="61"/>
        <v>1.6652034670257721E-4</v>
      </c>
      <c r="U294" s="9"/>
      <c r="V294" s="137">
        <f t="shared" si="62"/>
        <v>41134.943879999999</v>
      </c>
    </row>
    <row r="295" spans="1:22">
      <c r="A295" s="63" t="s">
        <v>121</v>
      </c>
      <c r="B295" s="56" t="s">
        <v>92</v>
      </c>
      <c r="C295" s="53">
        <v>56160.478300000002</v>
      </c>
      <c r="D295" s="53">
        <v>8.0000000000000004E-4</v>
      </c>
      <c r="E295" s="80">
        <f t="shared" si="58"/>
        <v>29137.273674084168</v>
      </c>
      <c r="F295" s="166">
        <f t="shared" si="63"/>
        <v>29137</v>
      </c>
      <c r="G295" s="9">
        <f t="shared" si="56"/>
        <v>0.10411513999861199</v>
      </c>
      <c r="L295" s="2">
        <f t="shared" si="55"/>
        <v>0.10411513999861199</v>
      </c>
      <c r="N295" s="2">
        <f t="shared" ca="1" si="57"/>
        <v>0.10801277961611284</v>
      </c>
      <c r="O295" s="100">
        <f t="shared" si="59"/>
        <v>9.49634185597409E-2</v>
      </c>
      <c r="P295" s="15">
        <f t="shared" si="60"/>
        <v>41141.978300000002</v>
      </c>
      <c r="R295" s="9">
        <f t="shared" si="64"/>
        <v>8.375400529469281E-5</v>
      </c>
      <c r="S295" s="24">
        <v>1</v>
      </c>
      <c r="T295" s="9">
        <f t="shared" si="61"/>
        <v>8.375400529469281E-5</v>
      </c>
      <c r="U295" s="9"/>
      <c r="V295" s="137">
        <f t="shared" si="62"/>
        <v>41141.978300000002</v>
      </c>
    </row>
    <row r="296" spans="1:22">
      <c r="A296" s="63" t="s">
        <v>121</v>
      </c>
      <c r="B296" s="56" t="s">
        <v>92</v>
      </c>
      <c r="C296" s="53">
        <v>56181.4067</v>
      </c>
      <c r="D296" s="53">
        <v>2.9999999999999997E-4</v>
      </c>
      <c r="E296" s="80">
        <f t="shared" si="58"/>
        <v>29192.285468747101</v>
      </c>
      <c r="F296" s="166">
        <f t="shared" si="63"/>
        <v>29192</v>
      </c>
      <c r="G296" s="9">
        <f t="shared" si="56"/>
        <v>0.10860223999770824</v>
      </c>
      <c r="L296" s="9">
        <f t="shared" si="55"/>
        <v>0.10860223999770824</v>
      </c>
      <c r="N296" s="2">
        <f t="shared" ca="1" si="57"/>
        <v>0.10840122206855406</v>
      </c>
      <c r="O296" s="100">
        <f t="shared" si="59"/>
        <v>9.5347747364870394E-2</v>
      </c>
      <c r="P296" s="15">
        <f t="shared" si="60"/>
        <v>41162.9067</v>
      </c>
      <c r="R296" s="9">
        <f t="shared" si="64"/>
        <v>1.7568157495395268E-4</v>
      </c>
      <c r="S296" s="24">
        <v>1</v>
      </c>
      <c r="T296" s="9">
        <f t="shared" si="61"/>
        <v>1.7568157495395268E-4</v>
      </c>
      <c r="U296" s="9"/>
      <c r="V296" s="137">
        <f t="shared" si="62"/>
        <v>41162.9067</v>
      </c>
    </row>
    <row r="297" spans="1:22">
      <c r="A297" s="63" t="s">
        <v>121</v>
      </c>
      <c r="B297" s="56" t="s">
        <v>95</v>
      </c>
      <c r="C297" s="53">
        <v>56187.303399999997</v>
      </c>
      <c r="D297" s="53">
        <v>4.0000000000000002E-4</v>
      </c>
      <c r="E297" s="80">
        <f t="shared" si="58"/>
        <v>29207.785365996235</v>
      </c>
      <c r="F297" s="166">
        <f t="shared" si="63"/>
        <v>29207.5</v>
      </c>
      <c r="G297" s="9">
        <f t="shared" si="56"/>
        <v>0.10856314999546157</v>
      </c>
      <c r="L297" s="2">
        <f t="shared" si="55"/>
        <v>0.10856314999546157</v>
      </c>
      <c r="N297" s="2">
        <f t="shared" ca="1" si="57"/>
        <v>0.10851069221424202</v>
      </c>
      <c r="O297" s="100">
        <f t="shared" si="59"/>
        <v>9.5456178255205623E-2</v>
      </c>
      <c r="P297" s="15">
        <f t="shared" si="60"/>
        <v>41168.803399999997</v>
      </c>
      <c r="R297" s="9">
        <f t="shared" si="64"/>
        <v>1.7179270819986806E-4</v>
      </c>
      <c r="S297" s="24">
        <v>1</v>
      </c>
      <c r="T297" s="9">
        <f t="shared" si="61"/>
        <v>1.7179270819986806E-4</v>
      </c>
      <c r="U297" s="9"/>
      <c r="V297" s="137">
        <f t="shared" si="62"/>
        <v>41168.803399999997</v>
      </c>
    </row>
    <row r="298" spans="1:22">
      <c r="A298" s="63" t="s">
        <v>120</v>
      </c>
      <c r="B298" s="64" t="s">
        <v>92</v>
      </c>
      <c r="C298" s="33">
        <v>56226.6783</v>
      </c>
      <c r="D298" s="33">
        <v>2.0000000000000001E-4</v>
      </c>
      <c r="E298" s="80">
        <f t="shared" si="58"/>
        <v>29311.285103848812</v>
      </c>
      <c r="F298" s="166">
        <f t="shared" si="63"/>
        <v>29311</v>
      </c>
      <c r="G298" s="9">
        <f t="shared" si="56"/>
        <v>0.10846342000149889</v>
      </c>
      <c r="L298" s="2">
        <f t="shared" si="55"/>
        <v>0.10846342000149889</v>
      </c>
      <c r="N298" s="2">
        <f t="shared" ca="1" si="57"/>
        <v>0.10924167028383593</v>
      </c>
      <c r="O298" s="100">
        <f t="shared" si="59"/>
        <v>9.6181569823648103E-2</v>
      </c>
      <c r="P298" s="15">
        <f t="shared" si="60"/>
        <v>41208.1783</v>
      </c>
      <c r="R298" s="9">
        <f t="shared" si="64"/>
        <v>1.5084384379117339E-4</v>
      </c>
      <c r="S298" s="24">
        <v>1</v>
      </c>
      <c r="T298" s="9">
        <f t="shared" si="61"/>
        <v>1.5084384379117339E-4</v>
      </c>
      <c r="U298" s="9"/>
      <c r="V298" s="137">
        <f t="shared" si="62"/>
        <v>41208.1783</v>
      </c>
    </row>
    <row r="299" spans="1:22">
      <c r="A299" s="52"/>
      <c r="B299" s="52"/>
      <c r="C299" s="65"/>
      <c r="D299" s="65"/>
      <c r="E299" s="28"/>
      <c r="F299" s="28"/>
      <c r="P299" s="15"/>
      <c r="S299" s="24"/>
      <c r="T299" s="9"/>
      <c r="U299" s="9"/>
    </row>
    <row r="300" spans="1:22">
      <c r="A300" s="52"/>
      <c r="B300" s="52"/>
      <c r="C300" s="65"/>
      <c r="D300" s="65"/>
      <c r="E300" s="28"/>
      <c r="F300" s="28"/>
      <c r="P300" s="15"/>
      <c r="S300" s="24"/>
      <c r="T300" s="9"/>
      <c r="U300" s="9"/>
    </row>
    <row r="301" spans="1:22">
      <c r="S301" s="24"/>
      <c r="T301" s="9"/>
      <c r="U301" s="9"/>
    </row>
    <row r="302" spans="1:22">
      <c r="S302" s="24"/>
      <c r="T302" s="9"/>
      <c r="U302" s="9"/>
    </row>
    <row r="303" spans="1:22">
      <c r="S303" s="24"/>
      <c r="T303" s="9"/>
      <c r="U303" s="9"/>
    </row>
    <row r="304" spans="1:22">
      <c r="S304" s="24"/>
      <c r="T304" s="9"/>
      <c r="U304" s="9"/>
    </row>
    <row r="305" spans="3:21">
      <c r="S305" s="24"/>
      <c r="T305" s="9"/>
      <c r="U305" s="9"/>
    </row>
    <row r="306" spans="3:21">
      <c r="S306" s="24"/>
      <c r="T306" s="9"/>
      <c r="U306" s="9"/>
    </row>
    <row r="307" spans="3:21">
      <c r="C307" s="40"/>
      <c r="D307" s="40"/>
      <c r="S307" s="24"/>
      <c r="T307" s="9"/>
      <c r="U307" s="9"/>
    </row>
    <row r="308" spans="3:21">
      <c r="C308" s="40"/>
      <c r="D308" s="40"/>
      <c r="S308" s="24"/>
      <c r="T308" s="9"/>
      <c r="U308" s="9"/>
    </row>
    <row r="309" spans="3:21">
      <c r="C309" s="40"/>
      <c r="D309" s="40"/>
      <c r="S309" s="24"/>
      <c r="T309" s="9"/>
      <c r="U309" s="9"/>
    </row>
    <row r="310" spans="3:21">
      <c r="C310" s="40"/>
      <c r="D310" s="40"/>
      <c r="S310" s="24"/>
      <c r="T310" s="9"/>
      <c r="U310" s="9"/>
    </row>
    <row r="311" spans="3:21">
      <c r="C311" s="40"/>
      <c r="D311" s="40"/>
      <c r="S311" s="24"/>
      <c r="T311" s="9"/>
      <c r="U311" s="9"/>
    </row>
    <row r="312" spans="3:21">
      <c r="C312" s="40"/>
      <c r="D312" s="40"/>
      <c r="S312" s="24"/>
      <c r="T312" s="9"/>
      <c r="U312" s="9"/>
    </row>
    <row r="313" spans="3:21">
      <c r="C313" s="40"/>
      <c r="D313" s="40"/>
      <c r="S313" s="24"/>
      <c r="T313" s="9"/>
      <c r="U313" s="9"/>
    </row>
    <row r="314" spans="3:21">
      <c r="C314" s="40"/>
      <c r="D314" s="40"/>
      <c r="S314" s="24"/>
      <c r="T314" s="9"/>
      <c r="U314" s="9"/>
    </row>
    <row r="315" spans="3:21">
      <c r="C315" s="40"/>
      <c r="D315" s="40"/>
      <c r="S315" s="24"/>
      <c r="T315" s="9"/>
      <c r="U315" s="9"/>
    </row>
    <row r="316" spans="3:21">
      <c r="C316" s="40"/>
      <c r="D316" s="40"/>
      <c r="S316" s="24"/>
      <c r="T316" s="9"/>
      <c r="U316" s="9"/>
    </row>
    <row r="317" spans="3:21">
      <c r="C317" s="40"/>
      <c r="D317" s="40"/>
      <c r="S317" s="24"/>
      <c r="T317" s="9"/>
      <c r="U317" s="9"/>
    </row>
    <row r="318" spans="3:21">
      <c r="C318" s="40"/>
      <c r="D318" s="40"/>
      <c r="S318" s="24"/>
      <c r="T318" s="9"/>
      <c r="U318" s="9"/>
    </row>
    <row r="319" spans="3:21">
      <c r="C319" s="40"/>
      <c r="D319" s="40"/>
      <c r="S319" s="24"/>
      <c r="T319" s="9"/>
      <c r="U319" s="9"/>
    </row>
    <row r="320" spans="3:21">
      <c r="C320" s="40"/>
      <c r="D320" s="40"/>
      <c r="S320" s="24"/>
      <c r="T320" s="9"/>
      <c r="U320" s="9"/>
    </row>
    <row r="321" spans="3:21">
      <c r="C321" s="40"/>
      <c r="D321" s="40"/>
      <c r="S321" s="24"/>
      <c r="T321" s="9"/>
      <c r="U321" s="9"/>
    </row>
    <row r="322" spans="3:21">
      <c r="C322" s="40"/>
      <c r="D322" s="40"/>
      <c r="S322" s="24"/>
      <c r="T322" s="9"/>
      <c r="U322" s="9"/>
    </row>
    <row r="323" spans="3:21">
      <c r="C323" s="40"/>
      <c r="D323" s="40"/>
      <c r="S323" s="24"/>
      <c r="T323" s="9"/>
      <c r="U323" s="9"/>
    </row>
    <row r="324" spans="3:21">
      <c r="C324" s="40"/>
      <c r="D324" s="40"/>
      <c r="S324" s="24"/>
      <c r="T324" s="9"/>
      <c r="U324" s="9"/>
    </row>
    <row r="325" spans="3:21">
      <c r="C325" s="40"/>
      <c r="D325" s="40"/>
      <c r="S325" s="24"/>
      <c r="T325" s="9"/>
      <c r="U325" s="9"/>
    </row>
    <row r="326" spans="3:21">
      <c r="C326" s="40"/>
      <c r="D326" s="40"/>
      <c r="S326" s="24"/>
      <c r="T326" s="9"/>
      <c r="U326" s="9"/>
    </row>
    <row r="327" spans="3:21">
      <c r="C327" s="40"/>
      <c r="D327" s="40"/>
      <c r="S327" s="24"/>
      <c r="T327" s="9"/>
      <c r="U327" s="9"/>
    </row>
    <row r="328" spans="3:21">
      <c r="C328" s="40"/>
      <c r="D328" s="40"/>
      <c r="S328" s="24"/>
      <c r="T328" s="9"/>
      <c r="U328" s="9"/>
    </row>
    <row r="329" spans="3:21">
      <c r="C329" s="40"/>
      <c r="D329" s="40"/>
      <c r="S329" s="24"/>
      <c r="T329" s="9"/>
      <c r="U329" s="9"/>
    </row>
    <row r="330" spans="3:21">
      <c r="C330" s="40"/>
      <c r="D330" s="40"/>
      <c r="S330" s="24"/>
      <c r="T330" s="9"/>
      <c r="U330" s="9"/>
    </row>
    <row r="331" spans="3:21">
      <c r="C331" s="40"/>
      <c r="D331" s="40"/>
      <c r="S331" s="24"/>
      <c r="T331" s="9"/>
      <c r="U331" s="9"/>
    </row>
    <row r="332" spans="3:21">
      <c r="C332" s="40"/>
      <c r="D332" s="40"/>
      <c r="S332" s="24"/>
      <c r="T332" s="9"/>
      <c r="U332" s="9"/>
    </row>
    <row r="333" spans="3:21">
      <c r="C333" s="40"/>
      <c r="D333" s="40"/>
      <c r="S333" s="24"/>
      <c r="T333" s="9"/>
      <c r="U333" s="9"/>
    </row>
    <row r="334" spans="3:21">
      <c r="C334" s="40"/>
      <c r="D334" s="40"/>
      <c r="S334" s="24"/>
      <c r="T334" s="9"/>
      <c r="U334" s="9"/>
    </row>
    <row r="335" spans="3:21">
      <c r="C335" s="40"/>
      <c r="D335" s="40"/>
      <c r="S335" s="24"/>
      <c r="T335" s="9"/>
      <c r="U335" s="9"/>
    </row>
    <row r="336" spans="3:21">
      <c r="C336" s="40"/>
      <c r="D336" s="40"/>
      <c r="S336" s="24"/>
      <c r="T336" s="9"/>
      <c r="U336" s="9"/>
    </row>
    <row r="337" spans="3:21">
      <c r="C337" s="40"/>
      <c r="D337" s="40"/>
      <c r="S337" s="24"/>
      <c r="T337" s="9"/>
      <c r="U337" s="9"/>
    </row>
    <row r="338" spans="3:21">
      <c r="C338" s="40"/>
      <c r="D338" s="40"/>
      <c r="S338" s="24"/>
      <c r="T338" s="9"/>
      <c r="U338" s="9"/>
    </row>
    <row r="339" spans="3:21">
      <c r="C339" s="40"/>
      <c r="D339" s="40"/>
      <c r="S339" s="24"/>
      <c r="T339" s="9"/>
      <c r="U339" s="9"/>
    </row>
    <row r="340" spans="3:21">
      <c r="C340" s="40"/>
      <c r="D340" s="40"/>
      <c r="S340" s="24"/>
      <c r="T340" s="9"/>
      <c r="U340" s="9"/>
    </row>
    <row r="341" spans="3:21">
      <c r="C341" s="40"/>
      <c r="D341" s="40"/>
      <c r="S341" s="24"/>
      <c r="T341" s="9"/>
      <c r="U341" s="9"/>
    </row>
    <row r="342" spans="3:21">
      <c r="C342" s="40"/>
      <c r="D342" s="40"/>
      <c r="S342" s="24"/>
      <c r="T342" s="9"/>
      <c r="U342" s="9"/>
    </row>
    <row r="343" spans="3:21">
      <c r="C343" s="40"/>
      <c r="D343" s="40"/>
      <c r="S343" s="24"/>
      <c r="T343" s="9"/>
      <c r="U343" s="9"/>
    </row>
    <row r="344" spans="3:21">
      <c r="C344" s="40"/>
      <c r="D344" s="40"/>
      <c r="S344" s="24"/>
      <c r="T344" s="9"/>
      <c r="U344" s="9"/>
    </row>
    <row r="345" spans="3:21">
      <c r="C345" s="40"/>
      <c r="D345" s="40"/>
      <c r="S345" s="24"/>
      <c r="T345" s="9"/>
      <c r="U345" s="9"/>
    </row>
    <row r="346" spans="3:21">
      <c r="C346" s="40"/>
      <c r="D346" s="40"/>
      <c r="S346" s="24"/>
      <c r="T346" s="9"/>
      <c r="U346" s="9"/>
    </row>
    <row r="347" spans="3:21">
      <c r="C347" s="40"/>
      <c r="D347" s="40"/>
      <c r="S347" s="24"/>
      <c r="T347" s="9"/>
      <c r="U347" s="9"/>
    </row>
    <row r="348" spans="3:21">
      <c r="C348" s="40"/>
      <c r="D348" s="40"/>
      <c r="S348" s="24"/>
      <c r="T348" s="9"/>
      <c r="U348" s="9"/>
    </row>
    <row r="349" spans="3:21">
      <c r="C349" s="40"/>
      <c r="D349" s="40"/>
      <c r="S349" s="24"/>
      <c r="T349" s="9"/>
      <c r="U349" s="9"/>
    </row>
    <row r="350" spans="3:21">
      <c r="C350" s="40"/>
      <c r="D350" s="40"/>
      <c r="S350" s="24"/>
      <c r="T350" s="9"/>
      <c r="U350" s="9"/>
    </row>
    <row r="351" spans="3:21">
      <c r="C351" s="40"/>
      <c r="D351" s="40"/>
      <c r="S351" s="24"/>
      <c r="T351" s="9"/>
      <c r="U351" s="9"/>
    </row>
    <row r="352" spans="3:21">
      <c r="C352" s="40"/>
      <c r="D352" s="40"/>
      <c r="S352" s="24"/>
      <c r="T352" s="9"/>
      <c r="U352" s="9"/>
    </row>
    <row r="353" spans="3:21">
      <c r="C353" s="40"/>
      <c r="D353" s="40"/>
      <c r="S353" s="24"/>
      <c r="T353" s="9"/>
      <c r="U353" s="9"/>
    </row>
    <row r="354" spans="3:21">
      <c r="C354" s="40"/>
      <c r="D354" s="40"/>
      <c r="S354" s="24"/>
      <c r="T354" s="9"/>
      <c r="U354" s="9"/>
    </row>
    <row r="355" spans="3:21">
      <c r="C355" s="40"/>
      <c r="D355" s="40"/>
      <c r="S355" s="24"/>
      <c r="T355" s="9"/>
      <c r="U355" s="9"/>
    </row>
    <row r="356" spans="3:21">
      <c r="C356" s="40"/>
      <c r="D356" s="40"/>
      <c r="S356" s="24"/>
      <c r="T356" s="9"/>
      <c r="U356" s="9"/>
    </row>
    <row r="357" spans="3:21">
      <c r="C357" s="40"/>
      <c r="D357" s="40"/>
      <c r="S357" s="24"/>
      <c r="T357" s="9"/>
      <c r="U357" s="9"/>
    </row>
    <row r="358" spans="3:21">
      <c r="C358" s="40"/>
      <c r="D358" s="40"/>
      <c r="S358" s="24"/>
      <c r="T358" s="9"/>
      <c r="U358" s="9"/>
    </row>
    <row r="359" spans="3:21">
      <c r="C359" s="40"/>
      <c r="D359" s="40"/>
      <c r="S359" s="24"/>
      <c r="T359" s="9"/>
      <c r="U359" s="9"/>
    </row>
    <row r="360" spans="3:21">
      <c r="C360" s="40"/>
      <c r="D360" s="40"/>
      <c r="S360" s="24"/>
      <c r="T360" s="9"/>
      <c r="U360" s="9"/>
    </row>
    <row r="361" spans="3:21">
      <c r="C361" s="40"/>
      <c r="D361" s="40"/>
      <c r="S361" s="24"/>
      <c r="T361" s="9"/>
      <c r="U361" s="9"/>
    </row>
    <row r="362" spans="3:21">
      <c r="C362" s="40"/>
      <c r="D362" s="40"/>
      <c r="S362" s="24"/>
      <c r="T362" s="9"/>
      <c r="U362" s="9"/>
    </row>
    <row r="363" spans="3:21">
      <c r="C363" s="40"/>
      <c r="D363" s="40"/>
      <c r="S363" s="24"/>
      <c r="T363" s="9"/>
      <c r="U363" s="9"/>
    </row>
    <row r="364" spans="3:21">
      <c r="C364" s="40"/>
      <c r="D364" s="40"/>
      <c r="S364" s="24"/>
      <c r="T364" s="9"/>
      <c r="U364" s="9"/>
    </row>
    <row r="365" spans="3:21">
      <c r="C365" s="40"/>
      <c r="D365" s="40"/>
      <c r="S365" s="24"/>
      <c r="T365" s="9"/>
      <c r="U365" s="9"/>
    </row>
    <row r="366" spans="3:21">
      <c r="C366" s="40"/>
      <c r="D366" s="40"/>
      <c r="S366" s="24"/>
      <c r="T366" s="9"/>
      <c r="U366" s="9"/>
    </row>
    <row r="367" spans="3:21">
      <c r="C367" s="40"/>
      <c r="D367" s="40"/>
      <c r="S367" s="24"/>
      <c r="T367" s="9"/>
      <c r="U367" s="9"/>
    </row>
    <row r="368" spans="3:21">
      <c r="C368" s="40"/>
      <c r="D368" s="40"/>
      <c r="S368" s="24"/>
      <c r="T368" s="9"/>
      <c r="U368" s="9"/>
    </row>
    <row r="369" spans="3:21">
      <c r="C369" s="40"/>
      <c r="D369" s="40"/>
      <c r="S369" s="24"/>
      <c r="T369" s="9"/>
      <c r="U369" s="9"/>
    </row>
    <row r="370" spans="3:21">
      <c r="C370" s="40"/>
      <c r="D370" s="40"/>
      <c r="S370" s="24"/>
      <c r="T370" s="9"/>
      <c r="U370" s="9"/>
    </row>
    <row r="371" spans="3:21">
      <c r="C371" s="40"/>
      <c r="D371" s="40"/>
      <c r="S371" s="24"/>
      <c r="T371" s="9"/>
      <c r="U371" s="9"/>
    </row>
    <row r="372" spans="3:21">
      <c r="C372" s="40"/>
      <c r="D372" s="40"/>
      <c r="S372" s="24"/>
      <c r="T372" s="9"/>
      <c r="U372" s="9"/>
    </row>
    <row r="373" spans="3:21">
      <c r="C373" s="40"/>
      <c r="D373" s="40"/>
      <c r="S373" s="24"/>
      <c r="T373" s="9"/>
      <c r="U373" s="9"/>
    </row>
    <row r="374" spans="3:21">
      <c r="C374" s="40"/>
      <c r="D374" s="40"/>
      <c r="S374" s="24"/>
      <c r="T374" s="9"/>
      <c r="U374" s="9"/>
    </row>
    <row r="375" spans="3:21">
      <c r="C375" s="40"/>
      <c r="D375" s="40"/>
      <c r="S375" s="24"/>
      <c r="T375" s="9"/>
      <c r="U375" s="9"/>
    </row>
    <row r="376" spans="3:21">
      <c r="C376" s="40"/>
      <c r="D376" s="40"/>
      <c r="S376" s="24"/>
      <c r="T376" s="9"/>
      <c r="U376" s="9"/>
    </row>
    <row r="377" spans="3:21">
      <c r="C377" s="40"/>
      <c r="D377" s="40"/>
      <c r="S377" s="24"/>
      <c r="T377" s="9"/>
      <c r="U377" s="9"/>
    </row>
    <row r="378" spans="3:21">
      <c r="C378" s="40"/>
      <c r="D378" s="40"/>
      <c r="S378" s="24"/>
      <c r="T378" s="9"/>
      <c r="U378" s="9"/>
    </row>
    <row r="379" spans="3:21">
      <c r="C379" s="40"/>
      <c r="D379" s="40"/>
      <c r="S379" s="24"/>
      <c r="T379" s="9"/>
      <c r="U379" s="9"/>
    </row>
    <row r="380" spans="3:21">
      <c r="C380" s="40"/>
      <c r="D380" s="40"/>
      <c r="S380" s="24"/>
      <c r="T380" s="9"/>
      <c r="U380" s="9"/>
    </row>
    <row r="381" spans="3:21">
      <c r="C381" s="40"/>
      <c r="D381" s="40"/>
      <c r="S381" s="24"/>
      <c r="T381" s="9"/>
      <c r="U381" s="9"/>
    </row>
    <row r="382" spans="3:21">
      <c r="C382" s="40"/>
      <c r="D382" s="40"/>
      <c r="S382" s="24"/>
      <c r="T382" s="9"/>
      <c r="U382" s="9"/>
    </row>
    <row r="383" spans="3:21">
      <c r="C383" s="40"/>
      <c r="D383" s="40"/>
      <c r="S383" s="24"/>
      <c r="T383" s="9"/>
      <c r="U383" s="9"/>
    </row>
    <row r="384" spans="3:21">
      <c r="C384" s="40"/>
      <c r="D384" s="40"/>
      <c r="S384" s="24"/>
      <c r="T384" s="9"/>
      <c r="U384" s="9"/>
    </row>
    <row r="385" spans="3:21">
      <c r="C385" s="40"/>
      <c r="D385" s="40"/>
      <c r="S385" s="24"/>
      <c r="T385" s="9"/>
      <c r="U385" s="9"/>
    </row>
    <row r="386" spans="3:21">
      <c r="C386" s="40"/>
      <c r="D386" s="40"/>
      <c r="S386" s="24"/>
      <c r="T386" s="9"/>
      <c r="U386" s="9"/>
    </row>
    <row r="387" spans="3:21">
      <c r="C387" s="40"/>
      <c r="D387" s="40"/>
      <c r="S387" s="24"/>
      <c r="T387" s="9"/>
      <c r="U387" s="9"/>
    </row>
    <row r="388" spans="3:21">
      <c r="C388" s="40"/>
      <c r="D388" s="40"/>
      <c r="S388" s="24"/>
      <c r="T388" s="9"/>
      <c r="U388" s="9"/>
    </row>
    <row r="389" spans="3:21">
      <c r="C389" s="40"/>
      <c r="D389" s="40"/>
      <c r="S389" s="24"/>
      <c r="T389" s="9"/>
      <c r="U389" s="9"/>
    </row>
    <row r="390" spans="3:21">
      <c r="C390" s="40"/>
      <c r="D390" s="40"/>
      <c r="S390" s="24"/>
      <c r="T390" s="9"/>
      <c r="U390" s="9"/>
    </row>
    <row r="391" spans="3:21">
      <c r="C391" s="40"/>
      <c r="D391" s="40"/>
      <c r="S391" s="24"/>
      <c r="T391" s="9"/>
      <c r="U391" s="9"/>
    </row>
    <row r="392" spans="3:21">
      <c r="C392" s="40"/>
      <c r="D392" s="40"/>
      <c r="S392" s="24"/>
      <c r="T392" s="9"/>
      <c r="U392" s="9"/>
    </row>
    <row r="393" spans="3:21">
      <c r="C393" s="40"/>
      <c r="D393" s="40"/>
      <c r="S393" s="24"/>
      <c r="T393" s="9"/>
      <c r="U393" s="9"/>
    </row>
    <row r="394" spans="3:21">
      <c r="C394" s="40"/>
      <c r="D394" s="40"/>
      <c r="S394" s="24"/>
      <c r="T394" s="9"/>
      <c r="U394" s="9"/>
    </row>
    <row r="395" spans="3:21">
      <c r="C395" s="40"/>
      <c r="D395" s="40"/>
      <c r="S395" s="24"/>
      <c r="T395" s="9"/>
      <c r="U395" s="9"/>
    </row>
    <row r="396" spans="3:21">
      <c r="C396" s="40"/>
      <c r="D396" s="40"/>
      <c r="S396" s="24"/>
      <c r="T396" s="9"/>
      <c r="U396" s="9"/>
    </row>
    <row r="397" spans="3:21">
      <c r="C397" s="40"/>
      <c r="D397" s="40"/>
      <c r="S397" s="24"/>
      <c r="T397" s="9"/>
      <c r="U397" s="9"/>
    </row>
    <row r="398" spans="3:21">
      <c r="C398" s="40"/>
      <c r="D398" s="40"/>
      <c r="S398" s="24"/>
      <c r="T398" s="9"/>
      <c r="U398" s="9"/>
    </row>
    <row r="399" spans="3:21">
      <c r="C399" s="40"/>
      <c r="D399" s="40"/>
      <c r="S399" s="24"/>
      <c r="T399" s="9"/>
      <c r="U399" s="9"/>
    </row>
    <row r="400" spans="3:21">
      <c r="C400" s="40"/>
      <c r="D400" s="40"/>
      <c r="S400" s="24"/>
      <c r="T400" s="9"/>
      <c r="U400" s="9"/>
    </row>
    <row r="401" spans="3:21">
      <c r="C401" s="40"/>
      <c r="D401" s="40"/>
      <c r="S401" s="24"/>
      <c r="T401" s="9"/>
      <c r="U401" s="9"/>
    </row>
    <row r="402" spans="3:21">
      <c r="C402" s="40"/>
      <c r="D402" s="40"/>
      <c r="S402" s="24"/>
      <c r="T402" s="9"/>
      <c r="U402" s="9"/>
    </row>
    <row r="403" spans="3:21">
      <c r="C403" s="40"/>
      <c r="D403" s="40"/>
      <c r="S403" s="24"/>
      <c r="T403" s="9"/>
      <c r="U403" s="9"/>
    </row>
    <row r="404" spans="3:21">
      <c r="C404" s="40"/>
      <c r="D404" s="40"/>
      <c r="S404" s="24"/>
      <c r="T404" s="9"/>
      <c r="U404" s="9"/>
    </row>
    <row r="405" spans="3:21">
      <c r="C405" s="40"/>
      <c r="D405" s="40"/>
      <c r="S405" s="24"/>
      <c r="T405" s="9"/>
      <c r="U405" s="9"/>
    </row>
    <row r="406" spans="3:21">
      <c r="C406" s="40"/>
      <c r="D406" s="40"/>
      <c r="S406" s="24"/>
      <c r="T406" s="9"/>
      <c r="U406" s="9"/>
    </row>
    <row r="407" spans="3:21">
      <c r="C407" s="40"/>
      <c r="D407" s="40"/>
      <c r="S407" s="24"/>
      <c r="T407" s="9"/>
      <c r="U407" s="9"/>
    </row>
    <row r="408" spans="3:21">
      <c r="C408" s="40"/>
      <c r="D408" s="40"/>
      <c r="S408" s="24"/>
      <c r="T408" s="9"/>
      <c r="U408" s="9"/>
    </row>
    <row r="409" spans="3:21">
      <c r="C409" s="40"/>
      <c r="D409" s="40"/>
      <c r="S409" s="24"/>
      <c r="T409" s="9"/>
      <c r="U409" s="9"/>
    </row>
    <row r="410" spans="3:21">
      <c r="C410" s="40"/>
      <c r="D410" s="40"/>
      <c r="S410" s="24"/>
      <c r="T410" s="9"/>
      <c r="U410" s="9"/>
    </row>
    <row r="411" spans="3:21">
      <c r="C411" s="40"/>
      <c r="D411" s="40"/>
      <c r="S411" s="24"/>
      <c r="T411" s="9"/>
      <c r="U411" s="9"/>
    </row>
    <row r="412" spans="3:21">
      <c r="C412" s="40"/>
      <c r="D412" s="40"/>
      <c r="S412" s="24"/>
      <c r="T412" s="9"/>
      <c r="U412" s="9"/>
    </row>
    <row r="413" spans="3:21">
      <c r="C413" s="40"/>
      <c r="D413" s="40"/>
      <c r="S413" s="24"/>
      <c r="T413" s="9"/>
      <c r="U413" s="9"/>
    </row>
    <row r="414" spans="3:21">
      <c r="C414" s="40"/>
      <c r="D414" s="40"/>
      <c r="S414" s="24"/>
      <c r="T414" s="9"/>
      <c r="U414" s="9"/>
    </row>
    <row r="415" spans="3:21">
      <c r="C415" s="40"/>
      <c r="D415" s="40"/>
      <c r="S415" s="24"/>
      <c r="T415" s="9"/>
      <c r="U415" s="9"/>
    </row>
    <row r="416" spans="3:21">
      <c r="C416" s="40"/>
      <c r="D416" s="40"/>
      <c r="S416" s="24"/>
      <c r="T416" s="9"/>
      <c r="U416" s="9"/>
    </row>
    <row r="417" spans="3:21">
      <c r="C417" s="40"/>
      <c r="D417" s="40"/>
      <c r="S417" s="24"/>
      <c r="T417" s="9"/>
      <c r="U417" s="9"/>
    </row>
    <row r="418" spans="3:21">
      <c r="C418" s="40"/>
      <c r="D418" s="40"/>
      <c r="S418" s="24"/>
      <c r="T418" s="9"/>
      <c r="U418" s="9"/>
    </row>
    <row r="419" spans="3:21">
      <c r="C419" s="40"/>
      <c r="D419" s="40"/>
      <c r="S419" s="24"/>
      <c r="T419" s="9"/>
      <c r="U419" s="9"/>
    </row>
    <row r="420" spans="3:21">
      <c r="C420" s="40"/>
      <c r="D420" s="40"/>
      <c r="S420" s="24"/>
      <c r="T420" s="9"/>
      <c r="U420" s="9"/>
    </row>
    <row r="421" spans="3:21">
      <c r="C421" s="40"/>
      <c r="D421" s="40"/>
      <c r="S421" s="24"/>
      <c r="T421" s="9"/>
      <c r="U421" s="9"/>
    </row>
    <row r="422" spans="3:21">
      <c r="C422" s="40"/>
      <c r="D422" s="40"/>
      <c r="S422" s="24"/>
      <c r="T422" s="9"/>
      <c r="U422" s="9"/>
    </row>
    <row r="423" spans="3:21">
      <c r="C423" s="40"/>
      <c r="D423" s="40"/>
      <c r="S423" s="24"/>
      <c r="T423" s="9"/>
      <c r="U423" s="9"/>
    </row>
    <row r="424" spans="3:21">
      <c r="C424" s="40"/>
      <c r="D424" s="40"/>
      <c r="S424" s="24"/>
      <c r="T424" s="9"/>
      <c r="U424" s="9"/>
    </row>
    <row r="425" spans="3:21">
      <c r="C425" s="40"/>
      <c r="D425" s="40"/>
      <c r="S425" s="24"/>
      <c r="T425" s="9"/>
      <c r="U425" s="9"/>
    </row>
    <row r="426" spans="3:21">
      <c r="C426" s="40"/>
      <c r="D426" s="40"/>
      <c r="S426" s="24"/>
      <c r="T426" s="9"/>
      <c r="U426" s="9"/>
    </row>
    <row r="427" spans="3:21">
      <c r="C427" s="40"/>
      <c r="D427" s="40"/>
      <c r="S427" s="24"/>
      <c r="T427" s="9"/>
      <c r="U427" s="9"/>
    </row>
    <row r="428" spans="3:21">
      <c r="C428" s="40"/>
      <c r="D428" s="40"/>
      <c r="S428" s="24"/>
      <c r="T428" s="9"/>
      <c r="U428" s="9"/>
    </row>
    <row r="429" spans="3:21">
      <c r="C429" s="40"/>
      <c r="D429" s="40"/>
      <c r="S429" s="24"/>
      <c r="T429" s="9"/>
      <c r="U429" s="9"/>
    </row>
    <row r="430" spans="3:21">
      <c r="C430" s="40"/>
      <c r="D430" s="40"/>
      <c r="S430" s="24"/>
      <c r="T430" s="9"/>
      <c r="U430" s="9"/>
    </row>
    <row r="431" spans="3:21">
      <c r="C431" s="40"/>
      <c r="D431" s="40"/>
      <c r="S431" s="24"/>
      <c r="T431" s="9"/>
      <c r="U431" s="9"/>
    </row>
    <row r="432" spans="3:21">
      <c r="C432" s="40"/>
      <c r="D432" s="40"/>
      <c r="S432" s="24"/>
      <c r="T432" s="9"/>
      <c r="U432" s="9"/>
    </row>
    <row r="433" spans="3:21">
      <c r="C433" s="40"/>
      <c r="D433" s="40"/>
      <c r="S433" s="24"/>
      <c r="T433" s="9"/>
      <c r="U433" s="9"/>
    </row>
    <row r="434" spans="3:21">
      <c r="C434" s="40"/>
      <c r="D434" s="40"/>
      <c r="S434" s="24"/>
      <c r="T434" s="9"/>
      <c r="U434" s="9"/>
    </row>
    <row r="435" spans="3:21">
      <c r="C435" s="40"/>
      <c r="D435" s="40"/>
      <c r="S435" s="24"/>
      <c r="T435" s="9"/>
      <c r="U435" s="9"/>
    </row>
    <row r="436" spans="3:21">
      <c r="C436" s="40"/>
      <c r="D436" s="40"/>
      <c r="S436" s="24"/>
      <c r="T436" s="9"/>
      <c r="U436" s="9"/>
    </row>
    <row r="437" spans="3:21">
      <c r="C437" s="40"/>
      <c r="D437" s="40"/>
      <c r="S437" s="24"/>
      <c r="T437" s="9"/>
      <c r="U437" s="9"/>
    </row>
    <row r="438" spans="3:21">
      <c r="C438" s="40"/>
      <c r="D438" s="40"/>
      <c r="S438" s="24"/>
      <c r="T438" s="9"/>
      <c r="U438" s="9"/>
    </row>
    <row r="439" spans="3:21">
      <c r="C439" s="40"/>
      <c r="D439" s="40"/>
      <c r="S439" s="24"/>
      <c r="T439" s="9"/>
      <c r="U439" s="9"/>
    </row>
    <row r="440" spans="3:21">
      <c r="C440" s="40"/>
      <c r="D440" s="40"/>
      <c r="S440" s="24"/>
      <c r="T440" s="9"/>
      <c r="U440" s="9"/>
    </row>
    <row r="441" spans="3:21">
      <c r="C441" s="40"/>
      <c r="D441" s="40"/>
      <c r="S441" s="24"/>
      <c r="T441" s="9"/>
      <c r="U441" s="9"/>
    </row>
    <row r="442" spans="3:21">
      <c r="C442" s="40"/>
      <c r="D442" s="40"/>
      <c r="S442" s="24"/>
      <c r="T442" s="9"/>
      <c r="U442" s="9"/>
    </row>
    <row r="443" spans="3:21">
      <c r="C443" s="40"/>
      <c r="D443" s="40"/>
      <c r="S443" s="24"/>
      <c r="T443" s="9"/>
      <c r="U443" s="9"/>
    </row>
    <row r="444" spans="3:21">
      <c r="C444" s="40"/>
      <c r="D444" s="40"/>
      <c r="S444" s="24"/>
      <c r="T444" s="9"/>
      <c r="U444" s="9"/>
    </row>
    <row r="445" spans="3:21">
      <c r="C445" s="40"/>
      <c r="D445" s="40"/>
      <c r="S445" s="24"/>
      <c r="T445" s="9"/>
      <c r="U445" s="9"/>
    </row>
    <row r="446" spans="3:21">
      <c r="C446" s="40"/>
      <c r="D446" s="40"/>
      <c r="S446" s="24"/>
      <c r="T446" s="9"/>
      <c r="U446" s="9"/>
    </row>
    <row r="447" spans="3:21">
      <c r="C447" s="40"/>
      <c r="D447" s="40"/>
      <c r="S447" s="24"/>
      <c r="T447" s="9"/>
      <c r="U447" s="9"/>
    </row>
    <row r="448" spans="3:21">
      <c r="C448" s="40"/>
      <c r="D448" s="40"/>
      <c r="S448" s="24"/>
      <c r="T448" s="9"/>
      <c r="U448" s="9"/>
    </row>
    <row r="449" spans="3:21">
      <c r="C449" s="40"/>
      <c r="D449" s="40"/>
      <c r="S449" s="24"/>
      <c r="T449" s="9"/>
      <c r="U449" s="9"/>
    </row>
    <row r="450" spans="3:21">
      <c r="C450" s="40"/>
      <c r="D450" s="40"/>
      <c r="S450" s="24"/>
      <c r="T450" s="9"/>
      <c r="U450" s="9"/>
    </row>
    <row r="451" spans="3:21">
      <c r="C451" s="40"/>
      <c r="D451" s="40"/>
      <c r="S451" s="24"/>
      <c r="T451" s="9"/>
      <c r="U451" s="9"/>
    </row>
    <row r="452" spans="3:21">
      <c r="C452" s="40"/>
      <c r="D452" s="40"/>
      <c r="S452" s="24"/>
      <c r="T452" s="9"/>
      <c r="U452" s="9"/>
    </row>
    <row r="453" spans="3:21">
      <c r="C453" s="40"/>
      <c r="D453" s="40"/>
      <c r="S453" s="24"/>
      <c r="T453" s="9"/>
      <c r="U453" s="9"/>
    </row>
    <row r="454" spans="3:21">
      <c r="C454" s="40"/>
      <c r="D454" s="40"/>
      <c r="S454" s="24"/>
      <c r="T454" s="9"/>
      <c r="U454" s="9"/>
    </row>
    <row r="455" spans="3:21">
      <c r="C455" s="40"/>
      <c r="D455" s="40"/>
      <c r="S455" s="24"/>
      <c r="T455" s="9"/>
      <c r="U455" s="9"/>
    </row>
    <row r="456" spans="3:21">
      <c r="C456" s="40"/>
      <c r="D456" s="40"/>
      <c r="S456" s="24"/>
      <c r="T456" s="9"/>
      <c r="U456" s="9"/>
    </row>
    <row r="457" spans="3:21">
      <c r="C457" s="40"/>
      <c r="D457" s="40"/>
      <c r="S457" s="24"/>
      <c r="T457" s="9"/>
      <c r="U457" s="9"/>
    </row>
    <row r="458" spans="3:21">
      <c r="C458" s="40"/>
      <c r="D458" s="40"/>
      <c r="S458" s="24"/>
      <c r="T458" s="9"/>
      <c r="U458" s="9"/>
    </row>
    <row r="459" spans="3:21">
      <c r="C459" s="40"/>
      <c r="D459" s="40"/>
      <c r="S459" s="24"/>
      <c r="T459" s="9"/>
      <c r="U459" s="9"/>
    </row>
    <row r="460" spans="3:21">
      <c r="C460" s="40"/>
      <c r="D460" s="40"/>
      <c r="S460" s="24"/>
      <c r="T460" s="9"/>
      <c r="U460" s="9"/>
    </row>
    <row r="461" spans="3:21">
      <c r="C461" s="40"/>
      <c r="D461" s="40"/>
      <c r="S461" s="24"/>
      <c r="T461" s="9"/>
      <c r="U461" s="9"/>
    </row>
    <row r="462" spans="3:21">
      <c r="C462" s="40"/>
      <c r="D462" s="40"/>
      <c r="S462" s="24"/>
      <c r="T462" s="9"/>
      <c r="U462" s="9"/>
    </row>
    <row r="463" spans="3:21">
      <c r="C463" s="40"/>
      <c r="D463" s="40"/>
      <c r="S463" s="24"/>
      <c r="T463" s="9"/>
      <c r="U463" s="9"/>
    </row>
    <row r="464" spans="3:21">
      <c r="C464" s="40"/>
      <c r="D464" s="40"/>
      <c r="S464" s="24"/>
      <c r="T464" s="9"/>
      <c r="U464" s="9"/>
    </row>
    <row r="465" spans="3:21">
      <c r="C465" s="40"/>
      <c r="D465" s="40"/>
      <c r="S465" s="24"/>
      <c r="T465" s="9"/>
      <c r="U465" s="9"/>
    </row>
    <row r="466" spans="3:21">
      <c r="C466" s="40"/>
      <c r="D466" s="40"/>
      <c r="S466" s="24"/>
      <c r="T466" s="9"/>
      <c r="U466" s="9"/>
    </row>
    <row r="467" spans="3:21">
      <c r="C467" s="40"/>
      <c r="D467" s="40"/>
      <c r="S467" s="24"/>
      <c r="T467" s="9"/>
      <c r="U467" s="9"/>
    </row>
    <row r="468" spans="3:21">
      <c r="C468" s="40"/>
      <c r="D468" s="40"/>
      <c r="S468" s="24"/>
      <c r="U468" s="9"/>
    </row>
    <row r="469" spans="3:21">
      <c r="C469" s="40"/>
      <c r="D469" s="40"/>
      <c r="S469" s="24"/>
      <c r="U469" s="9"/>
    </row>
    <row r="470" spans="3:21">
      <c r="C470" s="40"/>
      <c r="D470" s="40"/>
      <c r="S470" s="24"/>
      <c r="U470" s="9"/>
    </row>
    <row r="471" spans="3:21">
      <c r="C471" s="40"/>
      <c r="D471" s="40"/>
      <c r="S471" s="24"/>
      <c r="U471" s="9"/>
    </row>
    <row r="472" spans="3:21">
      <c r="C472" s="40"/>
      <c r="D472" s="40"/>
      <c r="S472" s="24"/>
      <c r="U472" s="9"/>
    </row>
    <row r="473" spans="3:21">
      <c r="C473" s="40"/>
      <c r="D473" s="40"/>
      <c r="S473" s="24"/>
      <c r="U473" s="9"/>
    </row>
    <row r="474" spans="3:21">
      <c r="C474" s="40"/>
      <c r="D474" s="40"/>
      <c r="S474" s="24"/>
      <c r="U474" s="9"/>
    </row>
    <row r="475" spans="3:21">
      <c r="C475" s="40"/>
      <c r="D475" s="40"/>
      <c r="S475" s="24"/>
      <c r="U475" s="9"/>
    </row>
    <row r="476" spans="3:21">
      <c r="C476" s="40"/>
      <c r="D476" s="40"/>
      <c r="S476" s="24"/>
      <c r="U476" s="9"/>
    </row>
    <row r="477" spans="3:21">
      <c r="C477" s="40"/>
      <c r="D477" s="40"/>
      <c r="S477" s="24"/>
      <c r="U477" s="9"/>
    </row>
    <row r="478" spans="3:21">
      <c r="C478" s="40"/>
      <c r="D478" s="40"/>
      <c r="S478" s="24"/>
      <c r="U478" s="9"/>
    </row>
    <row r="479" spans="3:21">
      <c r="C479" s="40"/>
      <c r="D479" s="40"/>
      <c r="S479" s="24"/>
      <c r="U479" s="9"/>
    </row>
    <row r="480" spans="3:21">
      <c r="C480" s="40"/>
      <c r="D480" s="40"/>
      <c r="S480" s="24"/>
      <c r="U480" s="9"/>
    </row>
    <row r="481" spans="3:21">
      <c r="C481" s="40"/>
      <c r="D481" s="40"/>
      <c r="S481" s="24"/>
      <c r="U481" s="9"/>
    </row>
    <row r="482" spans="3:21">
      <c r="C482" s="40"/>
      <c r="D482" s="40"/>
      <c r="S482" s="24"/>
      <c r="U482" s="9"/>
    </row>
    <row r="483" spans="3:21">
      <c r="C483" s="40"/>
      <c r="D483" s="40"/>
      <c r="S483" s="24"/>
      <c r="U483" s="9"/>
    </row>
    <row r="484" spans="3:21">
      <c r="C484" s="40"/>
      <c r="D484" s="40"/>
      <c r="S484" s="24"/>
      <c r="U484" s="9"/>
    </row>
    <row r="485" spans="3:21">
      <c r="C485" s="40"/>
      <c r="D485" s="40"/>
      <c r="S485" s="24"/>
      <c r="U485" s="9"/>
    </row>
    <row r="486" spans="3:21">
      <c r="C486" s="40"/>
      <c r="D486" s="40"/>
      <c r="S486" s="24"/>
      <c r="U486" s="9"/>
    </row>
    <row r="487" spans="3:21">
      <c r="C487" s="40"/>
      <c r="D487" s="40"/>
      <c r="S487" s="24"/>
      <c r="U487" s="9"/>
    </row>
    <row r="488" spans="3:21">
      <c r="C488" s="40"/>
      <c r="D488" s="40"/>
      <c r="S488" s="24"/>
      <c r="U488" s="9"/>
    </row>
    <row r="489" spans="3:21">
      <c r="C489" s="40"/>
      <c r="D489" s="40"/>
      <c r="S489" s="24"/>
      <c r="U489" s="9"/>
    </row>
    <row r="490" spans="3:21">
      <c r="C490" s="40"/>
      <c r="D490" s="40"/>
      <c r="S490" s="24"/>
      <c r="U490" s="9"/>
    </row>
    <row r="491" spans="3:21">
      <c r="C491" s="40"/>
      <c r="D491" s="40"/>
      <c r="S491" s="24"/>
      <c r="U491" s="9"/>
    </row>
    <row r="492" spans="3:21">
      <c r="C492" s="40"/>
      <c r="D492" s="40"/>
      <c r="S492" s="24"/>
      <c r="U492" s="9"/>
    </row>
    <row r="493" spans="3:21">
      <c r="C493" s="40"/>
      <c r="D493" s="40"/>
      <c r="S493" s="24"/>
      <c r="U493" s="9"/>
    </row>
    <row r="494" spans="3:21">
      <c r="C494" s="40"/>
      <c r="D494" s="40"/>
      <c r="S494" s="24"/>
      <c r="U494" s="9"/>
    </row>
    <row r="495" spans="3:21">
      <c r="C495" s="40"/>
      <c r="D495" s="40"/>
      <c r="S495" s="24"/>
      <c r="U495" s="9"/>
    </row>
    <row r="496" spans="3:21">
      <c r="C496" s="40"/>
      <c r="D496" s="40"/>
      <c r="S496" s="24"/>
      <c r="U496" s="9"/>
    </row>
    <row r="497" spans="3:21">
      <c r="C497" s="40"/>
      <c r="D497" s="40"/>
      <c r="S497" s="24"/>
      <c r="U497" s="9"/>
    </row>
    <row r="498" spans="3:21">
      <c r="C498" s="40"/>
      <c r="D498" s="40"/>
      <c r="S498" s="24"/>
      <c r="U498" s="9"/>
    </row>
    <row r="499" spans="3:21">
      <c r="C499" s="40"/>
      <c r="D499" s="40"/>
      <c r="S499" s="24"/>
      <c r="U499" s="9"/>
    </row>
    <row r="500" spans="3:21">
      <c r="C500" s="40"/>
      <c r="D500" s="40"/>
      <c r="S500" s="24"/>
      <c r="U500" s="9"/>
    </row>
    <row r="501" spans="3:21">
      <c r="C501" s="40"/>
      <c r="D501" s="40"/>
      <c r="S501" s="24"/>
      <c r="U501" s="9"/>
    </row>
    <row r="502" spans="3:21">
      <c r="C502" s="40"/>
      <c r="D502" s="40"/>
      <c r="S502" s="24"/>
      <c r="U502" s="9"/>
    </row>
    <row r="503" spans="3:21">
      <c r="C503" s="40"/>
      <c r="D503" s="40"/>
      <c r="S503" s="24"/>
      <c r="U503" s="9"/>
    </row>
    <row r="504" spans="3:21">
      <c r="C504" s="40"/>
      <c r="D504" s="40"/>
      <c r="S504" s="24"/>
      <c r="U504" s="9"/>
    </row>
    <row r="505" spans="3:21">
      <c r="C505" s="40"/>
      <c r="D505" s="40"/>
      <c r="S505" s="24"/>
    </row>
    <row r="506" spans="3:21">
      <c r="C506" s="40"/>
      <c r="D506" s="40"/>
      <c r="S506" s="24"/>
    </row>
    <row r="507" spans="3:21">
      <c r="C507" s="40"/>
      <c r="D507" s="40"/>
      <c r="S507" s="24"/>
    </row>
    <row r="508" spans="3:21">
      <c r="C508" s="40"/>
      <c r="D508" s="40"/>
      <c r="S508" s="24"/>
    </row>
    <row r="509" spans="3:21">
      <c r="C509" s="40"/>
      <c r="D509" s="40"/>
      <c r="S509" s="24"/>
    </row>
    <row r="510" spans="3:21">
      <c r="C510" s="40"/>
      <c r="D510" s="40"/>
      <c r="S510" s="24"/>
    </row>
    <row r="511" spans="3:21">
      <c r="C511" s="40"/>
      <c r="D511" s="40"/>
      <c r="S511" s="24"/>
    </row>
    <row r="512" spans="3:21">
      <c r="C512" s="40"/>
      <c r="D512" s="40"/>
      <c r="S512" s="24"/>
    </row>
    <row r="513" spans="3:19">
      <c r="C513" s="40"/>
      <c r="D513" s="40"/>
      <c r="S513" s="24"/>
    </row>
    <row r="514" spans="3:19">
      <c r="C514" s="40"/>
      <c r="D514" s="40"/>
      <c r="S514" s="24"/>
    </row>
    <row r="515" spans="3:19">
      <c r="C515" s="40"/>
      <c r="D515" s="40"/>
      <c r="S515" s="24"/>
    </row>
    <row r="516" spans="3:19">
      <c r="C516" s="40"/>
      <c r="D516" s="40"/>
      <c r="S516" s="24"/>
    </row>
    <row r="517" spans="3:19">
      <c r="C517" s="40"/>
      <c r="D517" s="40"/>
      <c r="S517" s="24"/>
    </row>
    <row r="518" spans="3:19">
      <c r="C518" s="40"/>
      <c r="D518" s="40"/>
      <c r="S518" s="24"/>
    </row>
    <row r="519" spans="3:19">
      <c r="C519" s="40"/>
      <c r="D519" s="40"/>
      <c r="S519" s="24"/>
    </row>
    <row r="520" spans="3:19">
      <c r="C520" s="40"/>
      <c r="D520" s="40"/>
      <c r="S520" s="24"/>
    </row>
    <row r="521" spans="3:19">
      <c r="C521" s="40"/>
      <c r="D521" s="40"/>
      <c r="S521" s="24"/>
    </row>
    <row r="522" spans="3:19">
      <c r="C522" s="40"/>
      <c r="D522" s="40"/>
      <c r="S522" s="24"/>
    </row>
    <row r="523" spans="3:19">
      <c r="C523" s="40"/>
      <c r="D523" s="40"/>
      <c r="S523" s="24"/>
    </row>
    <row r="524" spans="3:19">
      <c r="C524" s="40"/>
      <c r="D524" s="40"/>
      <c r="S524" s="24"/>
    </row>
    <row r="525" spans="3:19">
      <c r="C525" s="40"/>
      <c r="D525" s="40"/>
      <c r="S525" s="24"/>
    </row>
    <row r="526" spans="3:19">
      <c r="C526" s="40"/>
      <c r="D526" s="40"/>
      <c r="S526" s="24"/>
    </row>
    <row r="527" spans="3:19">
      <c r="C527" s="40"/>
      <c r="D527" s="40"/>
      <c r="S527" s="24"/>
    </row>
    <row r="528" spans="3:19">
      <c r="C528" s="40"/>
      <c r="D528" s="40"/>
      <c r="S528" s="24"/>
    </row>
    <row r="529" spans="3:19">
      <c r="C529" s="40"/>
      <c r="D529" s="40"/>
      <c r="S529" s="24"/>
    </row>
    <row r="530" spans="3:19">
      <c r="C530" s="40"/>
      <c r="D530" s="40"/>
      <c r="S530" s="24"/>
    </row>
    <row r="531" spans="3:19">
      <c r="C531" s="40"/>
      <c r="D531" s="40"/>
      <c r="S531" s="24"/>
    </row>
    <row r="532" spans="3:19">
      <c r="C532" s="40"/>
      <c r="D532" s="40"/>
      <c r="S532" s="24"/>
    </row>
    <row r="533" spans="3:19">
      <c r="C533" s="40"/>
      <c r="D533" s="40"/>
      <c r="S533" s="24"/>
    </row>
    <row r="534" spans="3:19">
      <c r="C534" s="40"/>
      <c r="D534" s="40"/>
      <c r="S534" s="24"/>
    </row>
    <row r="535" spans="3:19">
      <c r="C535" s="40"/>
      <c r="D535" s="40"/>
      <c r="S535" s="24"/>
    </row>
    <row r="536" spans="3:19">
      <c r="C536" s="40"/>
      <c r="D536" s="40"/>
      <c r="S536" s="24"/>
    </row>
    <row r="537" spans="3:19">
      <c r="C537" s="40"/>
      <c r="D537" s="40"/>
    </row>
    <row r="538" spans="3:19">
      <c r="C538" s="40"/>
      <c r="D538" s="40"/>
    </row>
    <row r="539" spans="3:19">
      <c r="C539" s="40"/>
      <c r="D539" s="40"/>
    </row>
    <row r="540" spans="3:19">
      <c r="C540" s="40"/>
      <c r="D540" s="40"/>
    </row>
    <row r="541" spans="3:19">
      <c r="C541" s="40"/>
      <c r="D541" s="40"/>
    </row>
    <row r="542" spans="3:19">
      <c r="C542" s="40"/>
      <c r="D542" s="40"/>
    </row>
    <row r="543" spans="3:19">
      <c r="C543" s="40"/>
      <c r="D543" s="40"/>
    </row>
    <row r="544" spans="3:19">
      <c r="C544" s="40"/>
      <c r="D544" s="40"/>
    </row>
    <row r="545" spans="3:4">
      <c r="C545" s="40"/>
      <c r="D545" s="40"/>
    </row>
    <row r="546" spans="3:4">
      <c r="C546" s="40"/>
      <c r="D546" s="40"/>
    </row>
    <row r="547" spans="3:4">
      <c r="C547" s="40"/>
      <c r="D547" s="40"/>
    </row>
    <row r="548" spans="3:4">
      <c r="C548" s="40"/>
      <c r="D548" s="40"/>
    </row>
    <row r="549" spans="3:4">
      <c r="C549" s="40"/>
      <c r="D549" s="40"/>
    </row>
    <row r="550" spans="3:4">
      <c r="C550" s="40"/>
      <c r="D550" s="40"/>
    </row>
    <row r="551" spans="3:4">
      <c r="C551" s="40"/>
      <c r="D551" s="40"/>
    </row>
    <row r="552" spans="3:4">
      <c r="C552" s="40"/>
      <c r="D552" s="40"/>
    </row>
    <row r="553" spans="3:4">
      <c r="C553" s="40"/>
      <c r="D553" s="40"/>
    </row>
    <row r="554" spans="3:4">
      <c r="C554" s="40"/>
      <c r="D554" s="40"/>
    </row>
    <row r="555" spans="3:4">
      <c r="C555" s="40"/>
      <c r="D555" s="40"/>
    </row>
    <row r="556" spans="3:4">
      <c r="C556" s="40"/>
      <c r="D556" s="40"/>
    </row>
    <row r="557" spans="3:4">
      <c r="C557" s="40"/>
      <c r="D557" s="40"/>
    </row>
    <row r="558" spans="3:4">
      <c r="C558" s="40"/>
      <c r="D558" s="40"/>
    </row>
    <row r="559" spans="3:4">
      <c r="C559" s="40"/>
      <c r="D559" s="40"/>
    </row>
    <row r="560" spans="3:4">
      <c r="C560" s="40"/>
      <c r="D560" s="40"/>
    </row>
    <row r="561" spans="3:4">
      <c r="C561" s="40"/>
      <c r="D561" s="40"/>
    </row>
    <row r="562" spans="3:4">
      <c r="C562" s="40"/>
      <c r="D562" s="40"/>
    </row>
    <row r="563" spans="3:4">
      <c r="C563" s="40"/>
      <c r="D563" s="40"/>
    </row>
    <row r="564" spans="3:4">
      <c r="C564" s="40"/>
      <c r="D564" s="40"/>
    </row>
    <row r="565" spans="3:4">
      <c r="C565" s="40"/>
      <c r="D565" s="40"/>
    </row>
    <row r="566" spans="3:4">
      <c r="C566" s="40"/>
      <c r="D566" s="40"/>
    </row>
    <row r="567" spans="3:4">
      <c r="C567" s="40"/>
      <c r="D567" s="40"/>
    </row>
    <row r="568" spans="3:4">
      <c r="C568" s="40"/>
      <c r="D568" s="40"/>
    </row>
    <row r="569" spans="3:4">
      <c r="C569" s="40"/>
      <c r="D569" s="40"/>
    </row>
    <row r="570" spans="3:4">
      <c r="C570" s="40"/>
      <c r="D570" s="40"/>
    </row>
    <row r="571" spans="3:4">
      <c r="C571" s="40"/>
      <c r="D571" s="40"/>
    </row>
    <row r="572" spans="3:4">
      <c r="C572" s="40"/>
      <c r="D572" s="40"/>
    </row>
    <row r="573" spans="3:4">
      <c r="C573" s="40"/>
      <c r="D573" s="40"/>
    </row>
    <row r="574" spans="3:4">
      <c r="C574" s="40"/>
      <c r="D574" s="40"/>
    </row>
    <row r="575" spans="3:4">
      <c r="C575" s="40"/>
      <c r="D575" s="40"/>
    </row>
    <row r="576" spans="3:4">
      <c r="C576" s="40"/>
      <c r="D576" s="40"/>
    </row>
    <row r="577" spans="3:4">
      <c r="C577" s="40"/>
      <c r="D577" s="40"/>
    </row>
    <row r="578" spans="3:4">
      <c r="C578" s="40"/>
      <c r="D578" s="40"/>
    </row>
    <row r="579" spans="3:4">
      <c r="C579" s="40"/>
      <c r="D579" s="40"/>
    </row>
    <row r="580" spans="3:4">
      <c r="C580" s="40"/>
      <c r="D580" s="40"/>
    </row>
    <row r="581" spans="3:4">
      <c r="C581" s="40"/>
      <c r="D581" s="40"/>
    </row>
    <row r="582" spans="3:4">
      <c r="C582" s="40"/>
      <c r="D582" s="40"/>
    </row>
    <row r="583" spans="3:4">
      <c r="C583" s="40"/>
      <c r="D583" s="40"/>
    </row>
    <row r="584" spans="3:4">
      <c r="C584" s="40"/>
      <c r="D584" s="40"/>
    </row>
    <row r="585" spans="3:4">
      <c r="C585" s="40"/>
      <c r="D585" s="40"/>
    </row>
    <row r="586" spans="3:4">
      <c r="C586" s="40"/>
      <c r="D586" s="40"/>
    </row>
    <row r="587" spans="3:4">
      <c r="C587" s="40"/>
      <c r="D587" s="40"/>
    </row>
    <row r="588" spans="3:4">
      <c r="C588" s="40"/>
      <c r="D588" s="40"/>
    </row>
    <row r="589" spans="3:4">
      <c r="C589" s="40"/>
      <c r="D589" s="40"/>
    </row>
    <row r="590" spans="3:4">
      <c r="C590" s="40"/>
      <c r="D590" s="40"/>
    </row>
    <row r="591" spans="3:4">
      <c r="C591" s="40"/>
      <c r="D591" s="40"/>
    </row>
    <row r="592" spans="3:4">
      <c r="C592" s="40"/>
      <c r="D592" s="40"/>
    </row>
    <row r="593" spans="3:4">
      <c r="C593" s="40"/>
      <c r="D593" s="40"/>
    </row>
    <row r="594" spans="3:4">
      <c r="C594" s="40"/>
      <c r="D594" s="40"/>
    </row>
    <row r="595" spans="3:4">
      <c r="C595" s="40"/>
      <c r="D595" s="40"/>
    </row>
    <row r="596" spans="3:4">
      <c r="C596" s="40"/>
      <c r="D596" s="40"/>
    </row>
    <row r="597" spans="3:4">
      <c r="C597" s="40"/>
      <c r="D597" s="40"/>
    </row>
    <row r="598" spans="3:4">
      <c r="C598" s="40"/>
      <c r="D598" s="40"/>
    </row>
    <row r="599" spans="3:4">
      <c r="C599" s="40"/>
      <c r="D599" s="40"/>
    </row>
    <row r="600" spans="3:4">
      <c r="C600" s="40"/>
      <c r="D600" s="40"/>
    </row>
    <row r="601" spans="3:4">
      <c r="C601" s="40"/>
      <c r="D601" s="40"/>
    </row>
    <row r="602" spans="3:4">
      <c r="C602" s="40"/>
      <c r="D602" s="40"/>
    </row>
    <row r="603" spans="3:4">
      <c r="C603" s="40"/>
      <c r="D603" s="40"/>
    </row>
    <row r="604" spans="3:4">
      <c r="C604" s="40"/>
      <c r="D604" s="40"/>
    </row>
    <row r="605" spans="3:4">
      <c r="C605" s="40"/>
      <c r="D605" s="40"/>
    </row>
    <row r="606" spans="3:4">
      <c r="C606" s="40"/>
      <c r="D606" s="40"/>
    </row>
    <row r="607" spans="3:4">
      <c r="C607" s="40"/>
      <c r="D607" s="40"/>
    </row>
    <row r="608" spans="3:4">
      <c r="C608" s="40"/>
      <c r="D608" s="40"/>
    </row>
    <row r="609" spans="3:4">
      <c r="C609" s="40"/>
      <c r="D609" s="40"/>
    </row>
    <row r="610" spans="3:4">
      <c r="C610" s="40"/>
      <c r="D610" s="40"/>
    </row>
    <row r="611" spans="3:4">
      <c r="C611" s="40"/>
      <c r="D611" s="40"/>
    </row>
    <row r="612" spans="3:4">
      <c r="C612" s="40"/>
      <c r="D612" s="40"/>
    </row>
    <row r="613" spans="3:4">
      <c r="C613" s="40"/>
      <c r="D613" s="40"/>
    </row>
    <row r="614" spans="3:4">
      <c r="C614" s="40"/>
      <c r="D614" s="40"/>
    </row>
    <row r="615" spans="3:4">
      <c r="C615" s="40"/>
      <c r="D615" s="40"/>
    </row>
    <row r="616" spans="3:4">
      <c r="C616" s="40"/>
      <c r="D616" s="40"/>
    </row>
    <row r="617" spans="3:4">
      <c r="C617" s="40"/>
      <c r="D617" s="40"/>
    </row>
    <row r="618" spans="3:4">
      <c r="C618" s="40"/>
      <c r="D618" s="40"/>
    </row>
    <row r="619" spans="3:4">
      <c r="C619" s="40"/>
      <c r="D619" s="40"/>
    </row>
    <row r="620" spans="3:4">
      <c r="C620" s="40"/>
      <c r="D620" s="40"/>
    </row>
    <row r="621" spans="3:4">
      <c r="C621" s="40"/>
      <c r="D621" s="40"/>
    </row>
    <row r="622" spans="3:4">
      <c r="C622" s="40"/>
      <c r="D622" s="40"/>
    </row>
    <row r="623" spans="3:4">
      <c r="C623" s="40"/>
      <c r="D623" s="40"/>
    </row>
    <row r="624" spans="3:4">
      <c r="C624" s="40"/>
      <c r="D624" s="40"/>
    </row>
    <row r="625" spans="3:4">
      <c r="C625" s="40"/>
      <c r="D625" s="40"/>
    </row>
    <row r="626" spans="3:4">
      <c r="C626" s="40"/>
      <c r="D626" s="40"/>
    </row>
    <row r="627" spans="3:4">
      <c r="C627" s="40"/>
      <c r="D627" s="40"/>
    </row>
    <row r="628" spans="3:4">
      <c r="C628" s="40"/>
      <c r="D628" s="40"/>
    </row>
    <row r="629" spans="3:4">
      <c r="C629" s="40"/>
      <c r="D629" s="40"/>
    </row>
    <row r="630" spans="3:4">
      <c r="C630" s="40"/>
      <c r="D630" s="40"/>
    </row>
    <row r="631" spans="3:4">
      <c r="C631" s="40"/>
      <c r="D631" s="40"/>
    </row>
    <row r="632" spans="3:4">
      <c r="C632" s="40"/>
      <c r="D632" s="40"/>
    </row>
    <row r="633" spans="3:4">
      <c r="C633" s="40"/>
      <c r="D633" s="40"/>
    </row>
    <row r="634" spans="3:4">
      <c r="C634" s="40"/>
      <c r="D634" s="40"/>
    </row>
    <row r="635" spans="3:4">
      <c r="C635" s="40"/>
      <c r="D635" s="40"/>
    </row>
    <row r="636" spans="3:4">
      <c r="C636" s="40"/>
      <c r="D636" s="40"/>
    </row>
    <row r="637" spans="3:4">
      <c r="C637" s="40"/>
      <c r="D637" s="40"/>
    </row>
    <row r="638" spans="3:4">
      <c r="C638" s="40"/>
      <c r="D638" s="40"/>
    </row>
    <row r="639" spans="3:4">
      <c r="C639" s="40"/>
      <c r="D639" s="40"/>
    </row>
    <row r="640" spans="3:4">
      <c r="C640" s="40"/>
      <c r="D640" s="40"/>
    </row>
    <row r="641" spans="3:4">
      <c r="C641" s="40"/>
      <c r="D641" s="40"/>
    </row>
    <row r="642" spans="3:4">
      <c r="C642" s="40"/>
      <c r="D642" s="40"/>
    </row>
    <row r="643" spans="3:4">
      <c r="C643" s="40"/>
      <c r="D643" s="40"/>
    </row>
    <row r="644" spans="3:4">
      <c r="C644" s="40"/>
      <c r="D644" s="40"/>
    </row>
    <row r="645" spans="3:4">
      <c r="C645" s="40"/>
      <c r="D645" s="40"/>
    </row>
    <row r="646" spans="3:4">
      <c r="C646" s="40"/>
      <c r="D646" s="40"/>
    </row>
    <row r="647" spans="3:4">
      <c r="C647" s="40"/>
      <c r="D647" s="40"/>
    </row>
    <row r="648" spans="3:4">
      <c r="C648" s="40"/>
      <c r="D648" s="40"/>
    </row>
    <row r="649" spans="3:4">
      <c r="C649" s="40"/>
      <c r="D649" s="40"/>
    </row>
    <row r="650" spans="3:4">
      <c r="C650" s="40"/>
      <c r="D650" s="40"/>
    </row>
    <row r="651" spans="3:4">
      <c r="C651" s="40"/>
      <c r="D651" s="40"/>
    </row>
    <row r="652" spans="3:4">
      <c r="C652" s="40"/>
      <c r="D652" s="40"/>
    </row>
    <row r="653" spans="3:4">
      <c r="C653" s="40"/>
      <c r="D653" s="40"/>
    </row>
    <row r="654" spans="3:4">
      <c r="C654" s="40"/>
      <c r="D654" s="40"/>
    </row>
    <row r="655" spans="3:4">
      <c r="C655" s="40"/>
      <c r="D655" s="40"/>
    </row>
    <row r="656" spans="3:4">
      <c r="C656" s="40"/>
      <c r="D656" s="40"/>
    </row>
    <row r="657" spans="3:4">
      <c r="C657" s="40"/>
      <c r="D657" s="40"/>
    </row>
    <row r="658" spans="3:4">
      <c r="C658" s="40"/>
      <c r="D658" s="40"/>
    </row>
    <row r="659" spans="3:4">
      <c r="C659" s="40"/>
      <c r="D659" s="40"/>
    </row>
    <row r="660" spans="3:4">
      <c r="C660" s="40"/>
      <c r="D660" s="40"/>
    </row>
    <row r="661" spans="3:4">
      <c r="C661" s="40"/>
      <c r="D661" s="40"/>
    </row>
    <row r="662" spans="3:4">
      <c r="C662" s="40"/>
      <c r="D662" s="40"/>
    </row>
    <row r="663" spans="3:4">
      <c r="C663" s="40"/>
      <c r="D663" s="40"/>
    </row>
    <row r="664" spans="3:4">
      <c r="C664" s="40"/>
      <c r="D664" s="40"/>
    </row>
    <row r="665" spans="3:4">
      <c r="C665" s="40"/>
      <c r="D665" s="40"/>
    </row>
    <row r="666" spans="3:4">
      <c r="C666" s="40"/>
      <c r="D666" s="40"/>
    </row>
    <row r="667" spans="3:4">
      <c r="C667" s="40"/>
      <c r="D667" s="40"/>
    </row>
    <row r="668" spans="3:4">
      <c r="C668" s="40"/>
      <c r="D668" s="40"/>
    </row>
    <row r="669" spans="3:4">
      <c r="C669" s="40"/>
      <c r="D669" s="40"/>
    </row>
    <row r="670" spans="3:4">
      <c r="C670" s="40"/>
      <c r="D670" s="40"/>
    </row>
    <row r="671" spans="3:4">
      <c r="C671" s="40"/>
      <c r="D671" s="40"/>
    </row>
    <row r="672" spans="3:4">
      <c r="C672" s="40"/>
      <c r="D672" s="40"/>
    </row>
    <row r="673" spans="3:4">
      <c r="C673" s="40"/>
      <c r="D673" s="40"/>
    </row>
    <row r="674" spans="3:4">
      <c r="C674" s="40"/>
      <c r="D674" s="40"/>
    </row>
    <row r="675" spans="3:4">
      <c r="C675" s="40"/>
      <c r="D675" s="40"/>
    </row>
    <row r="676" spans="3:4">
      <c r="C676" s="40"/>
      <c r="D676" s="40"/>
    </row>
    <row r="677" spans="3:4">
      <c r="C677" s="40"/>
      <c r="D677" s="40"/>
    </row>
    <row r="678" spans="3:4">
      <c r="C678" s="40"/>
      <c r="D678" s="40"/>
    </row>
    <row r="679" spans="3:4">
      <c r="C679" s="40"/>
      <c r="D679" s="40"/>
    </row>
    <row r="680" spans="3:4">
      <c r="C680" s="40"/>
      <c r="D680" s="40"/>
    </row>
    <row r="681" spans="3:4">
      <c r="C681" s="40"/>
      <c r="D681" s="40"/>
    </row>
    <row r="682" spans="3:4">
      <c r="C682" s="40"/>
      <c r="D682" s="40"/>
    </row>
    <row r="683" spans="3:4">
      <c r="C683" s="40"/>
      <c r="D683" s="40"/>
    </row>
    <row r="684" spans="3:4">
      <c r="C684" s="40"/>
      <c r="D684" s="40"/>
    </row>
    <row r="685" spans="3:4">
      <c r="C685" s="40"/>
      <c r="D685" s="40"/>
    </row>
    <row r="686" spans="3:4">
      <c r="C686" s="40"/>
      <c r="D686" s="40"/>
    </row>
    <row r="687" spans="3:4">
      <c r="C687" s="40"/>
      <c r="D687" s="40"/>
    </row>
    <row r="688" spans="3:4">
      <c r="C688" s="40"/>
      <c r="D688" s="40"/>
    </row>
    <row r="689" spans="3:4">
      <c r="C689" s="40"/>
      <c r="D689" s="40"/>
    </row>
    <row r="690" spans="3:4">
      <c r="C690" s="40"/>
      <c r="D690" s="40"/>
    </row>
    <row r="691" spans="3:4">
      <c r="C691" s="40"/>
      <c r="D691" s="40"/>
    </row>
    <row r="692" spans="3:4">
      <c r="C692" s="40"/>
      <c r="D692" s="40"/>
    </row>
    <row r="693" spans="3:4">
      <c r="C693" s="40"/>
      <c r="D693" s="40"/>
    </row>
    <row r="694" spans="3:4">
      <c r="C694" s="40"/>
      <c r="D694" s="40"/>
    </row>
    <row r="695" spans="3:4">
      <c r="C695" s="40"/>
      <c r="D695" s="40"/>
    </row>
    <row r="696" spans="3:4">
      <c r="C696" s="40"/>
      <c r="D696" s="40"/>
    </row>
    <row r="697" spans="3:4">
      <c r="C697" s="40"/>
      <c r="D697" s="40"/>
    </row>
    <row r="698" spans="3:4">
      <c r="C698" s="40"/>
      <c r="D698" s="40"/>
    </row>
    <row r="699" spans="3:4">
      <c r="C699" s="40"/>
      <c r="D699" s="40"/>
    </row>
    <row r="700" spans="3:4">
      <c r="C700" s="40"/>
      <c r="D700" s="40"/>
    </row>
    <row r="701" spans="3:4">
      <c r="C701" s="40"/>
      <c r="D701" s="40"/>
    </row>
    <row r="702" spans="3:4">
      <c r="C702" s="40"/>
      <c r="D702" s="40"/>
    </row>
    <row r="703" spans="3:4">
      <c r="C703" s="40"/>
      <c r="D703" s="40"/>
    </row>
    <row r="704" spans="3:4">
      <c r="C704" s="40"/>
      <c r="D704" s="40"/>
    </row>
    <row r="705" spans="3:4">
      <c r="C705" s="40"/>
      <c r="D705" s="40"/>
    </row>
    <row r="706" spans="3:4">
      <c r="C706" s="40"/>
      <c r="D706" s="40"/>
    </row>
    <row r="707" spans="3:4">
      <c r="C707" s="40"/>
      <c r="D707" s="40"/>
    </row>
    <row r="708" spans="3:4">
      <c r="C708" s="40"/>
      <c r="D708" s="40"/>
    </row>
    <row r="709" spans="3:4">
      <c r="C709" s="40"/>
      <c r="D709" s="40"/>
    </row>
    <row r="710" spans="3:4">
      <c r="C710" s="40"/>
      <c r="D710" s="40"/>
    </row>
    <row r="711" spans="3:4">
      <c r="C711" s="40"/>
      <c r="D711" s="40"/>
    </row>
    <row r="712" spans="3:4">
      <c r="C712" s="40"/>
      <c r="D712" s="40"/>
    </row>
    <row r="713" spans="3:4">
      <c r="C713" s="40"/>
      <c r="D713" s="40"/>
    </row>
    <row r="714" spans="3:4">
      <c r="C714" s="40"/>
      <c r="D714" s="40"/>
    </row>
    <row r="715" spans="3:4">
      <c r="C715" s="40"/>
      <c r="D715" s="40"/>
    </row>
    <row r="716" spans="3:4">
      <c r="C716" s="40"/>
      <c r="D716" s="40"/>
    </row>
    <row r="717" spans="3:4">
      <c r="C717" s="40"/>
      <c r="D717" s="40"/>
    </row>
    <row r="718" spans="3:4">
      <c r="C718" s="40"/>
      <c r="D718" s="40"/>
    </row>
    <row r="719" spans="3:4">
      <c r="C719" s="40"/>
      <c r="D719" s="40"/>
    </row>
    <row r="720" spans="3:4">
      <c r="C720" s="40"/>
      <c r="D720" s="40"/>
    </row>
    <row r="721" spans="3:4">
      <c r="C721" s="40"/>
      <c r="D721" s="40"/>
    </row>
    <row r="722" spans="3:4">
      <c r="C722" s="40"/>
      <c r="D722" s="40"/>
    </row>
    <row r="723" spans="3:4">
      <c r="C723" s="40"/>
      <c r="D723" s="40"/>
    </row>
    <row r="724" spans="3:4">
      <c r="C724" s="40"/>
      <c r="D724" s="40"/>
    </row>
    <row r="725" spans="3:4">
      <c r="C725" s="40"/>
      <c r="D725" s="40"/>
    </row>
    <row r="726" spans="3:4">
      <c r="C726" s="40"/>
      <c r="D726" s="40"/>
    </row>
    <row r="727" spans="3:4">
      <c r="C727" s="40"/>
      <c r="D727" s="40"/>
    </row>
    <row r="728" spans="3:4">
      <c r="C728" s="40"/>
      <c r="D728" s="40"/>
    </row>
    <row r="729" spans="3:4">
      <c r="C729" s="40"/>
      <c r="D729" s="40"/>
    </row>
    <row r="730" spans="3:4">
      <c r="C730" s="40"/>
      <c r="D730" s="40"/>
    </row>
    <row r="731" spans="3:4">
      <c r="C731" s="40"/>
      <c r="D731" s="40"/>
    </row>
    <row r="732" spans="3:4">
      <c r="C732" s="40"/>
      <c r="D732" s="40"/>
    </row>
    <row r="733" spans="3:4">
      <c r="C733" s="40"/>
      <c r="D733" s="40"/>
    </row>
    <row r="734" spans="3:4">
      <c r="C734" s="40"/>
      <c r="D734" s="40"/>
    </row>
    <row r="735" spans="3:4">
      <c r="C735" s="40"/>
      <c r="D735" s="40"/>
    </row>
    <row r="736" spans="3:4">
      <c r="C736" s="40"/>
      <c r="D736" s="40"/>
    </row>
    <row r="737" spans="3:4">
      <c r="C737" s="40"/>
      <c r="D737" s="40"/>
    </row>
    <row r="738" spans="3:4">
      <c r="C738" s="40"/>
      <c r="D738" s="40"/>
    </row>
    <row r="739" spans="3:4">
      <c r="C739" s="40"/>
      <c r="D739" s="40"/>
    </row>
    <row r="740" spans="3:4">
      <c r="C740" s="40"/>
      <c r="D740" s="40"/>
    </row>
    <row r="741" spans="3:4">
      <c r="C741" s="40"/>
      <c r="D741" s="40"/>
    </row>
    <row r="742" spans="3:4">
      <c r="C742" s="40"/>
      <c r="D742" s="40"/>
    </row>
    <row r="743" spans="3:4">
      <c r="C743" s="40"/>
      <c r="D743" s="40"/>
    </row>
    <row r="744" spans="3:4">
      <c r="C744" s="40"/>
      <c r="D744" s="40"/>
    </row>
    <row r="745" spans="3:4">
      <c r="C745" s="40"/>
      <c r="D745" s="40"/>
    </row>
    <row r="746" spans="3:4">
      <c r="C746" s="40"/>
      <c r="D746" s="40"/>
    </row>
    <row r="747" spans="3:4">
      <c r="C747" s="40"/>
      <c r="D747" s="40"/>
    </row>
    <row r="748" spans="3:4">
      <c r="C748" s="40"/>
      <c r="D748" s="40"/>
    </row>
    <row r="749" spans="3:4">
      <c r="C749" s="40"/>
      <c r="D749" s="40"/>
    </row>
    <row r="750" spans="3:4">
      <c r="C750" s="40"/>
      <c r="D750" s="40"/>
    </row>
    <row r="751" spans="3:4">
      <c r="C751" s="40"/>
      <c r="D751" s="40"/>
    </row>
    <row r="752" spans="3:4">
      <c r="C752" s="40"/>
      <c r="D752" s="40"/>
    </row>
    <row r="753" spans="3:4">
      <c r="C753" s="40"/>
      <c r="D753" s="40"/>
    </row>
    <row r="754" spans="3:4">
      <c r="C754" s="40"/>
      <c r="D754" s="40"/>
    </row>
    <row r="755" spans="3:4">
      <c r="C755" s="40"/>
      <c r="D755" s="40"/>
    </row>
    <row r="756" spans="3:4">
      <c r="C756" s="40"/>
      <c r="D756" s="40"/>
    </row>
    <row r="757" spans="3:4">
      <c r="C757" s="40"/>
      <c r="D757" s="40"/>
    </row>
    <row r="758" spans="3:4">
      <c r="C758" s="40"/>
      <c r="D758" s="40"/>
    </row>
    <row r="759" spans="3:4">
      <c r="C759" s="40"/>
      <c r="D759" s="40"/>
    </row>
    <row r="760" spans="3:4">
      <c r="C760" s="40"/>
      <c r="D760" s="40"/>
    </row>
    <row r="761" spans="3:4">
      <c r="C761" s="40"/>
      <c r="D761" s="40"/>
    </row>
    <row r="762" spans="3:4">
      <c r="C762" s="40"/>
      <c r="D762" s="40"/>
    </row>
    <row r="763" spans="3:4">
      <c r="C763" s="40"/>
      <c r="D763" s="40"/>
    </row>
    <row r="764" spans="3:4">
      <c r="C764" s="40"/>
      <c r="D764" s="40"/>
    </row>
    <row r="765" spans="3:4">
      <c r="C765" s="40"/>
      <c r="D765" s="40"/>
    </row>
    <row r="766" spans="3:4">
      <c r="C766" s="40"/>
      <c r="D766" s="40"/>
    </row>
    <row r="767" spans="3:4">
      <c r="C767" s="40"/>
      <c r="D767" s="40"/>
    </row>
    <row r="768" spans="3:4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sheetProtection sheet="1" objects="1" scenarios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B2556"/>
  <sheetViews>
    <sheetView workbookViewId="0">
      <selection activeCell="A20" sqref="A20"/>
    </sheetView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2" width="9.140625" style="2"/>
    <col min="23" max="23" width="13" style="2" bestFit="1" customWidth="1"/>
    <col min="24" max="24" width="9.140625" style="2"/>
    <col min="25" max="25" width="10.7109375" style="2" customWidth="1"/>
    <col min="26" max="26" width="10.28515625" style="16" customWidth="1"/>
    <col min="27" max="27" width="12.140625" style="16" customWidth="1"/>
    <col min="28" max="28" width="9.42578125" style="16" customWidth="1"/>
    <col min="29" max="31" width="10.42578125" style="16" customWidth="1"/>
    <col min="32" max="32" width="10.5703125" style="16" customWidth="1"/>
    <col min="33" max="35" width="10.28515625" style="16" customWidth="1"/>
    <col min="36" max="36" width="12.7109375" style="16" customWidth="1"/>
    <col min="37" max="37" width="13.28515625" style="16" customWidth="1"/>
    <col min="38" max="52" width="10.28515625" style="16" customWidth="1"/>
    <col min="53" max="53" width="11.85546875" style="16" customWidth="1"/>
    <col min="54" max="54" width="14.7109375" style="16" customWidth="1"/>
    <col min="55" max="80" width="10.28515625" style="16" customWidth="1"/>
    <col min="81" max="16384" width="9.140625" style="2"/>
  </cols>
  <sheetData>
    <row r="1" spans="1:64" ht="21" thickBot="1">
      <c r="A1" s="1" t="s">
        <v>100</v>
      </c>
      <c r="C1" s="21"/>
      <c r="D1" s="168" t="s">
        <v>225</v>
      </c>
      <c r="E1" s="169"/>
      <c r="F1" s="169"/>
      <c r="G1" s="169"/>
      <c r="U1" s="8"/>
      <c r="V1" s="12" t="s">
        <v>19</v>
      </c>
      <c r="W1" s="12" t="s">
        <v>163</v>
      </c>
      <c r="Y1" s="25"/>
      <c r="AA1" s="102" t="s">
        <v>173</v>
      </c>
      <c r="AB1" s="103"/>
      <c r="AC1" s="103" t="s">
        <v>174</v>
      </c>
      <c r="AD1" s="103" t="s">
        <v>175</v>
      </c>
      <c r="AE1" s="104"/>
      <c r="AI1" s="88" t="s">
        <v>221</v>
      </c>
      <c r="AW1" s="105" t="s">
        <v>19</v>
      </c>
      <c r="AX1" s="106" t="s">
        <v>228</v>
      </c>
      <c r="AY1" s="107" t="s">
        <v>177</v>
      </c>
      <c r="AZ1" s="108" t="s">
        <v>178</v>
      </c>
      <c r="BA1" s="109" t="s">
        <v>179</v>
      </c>
      <c r="BB1" s="108" t="s">
        <v>180</v>
      </c>
      <c r="BC1" s="109" t="s">
        <v>181</v>
      </c>
      <c r="BD1" s="108" t="s">
        <v>182</v>
      </c>
      <c r="BE1" s="110" t="s">
        <v>183</v>
      </c>
      <c r="BF1" s="109" t="s">
        <v>184</v>
      </c>
      <c r="BG1" s="108" t="s">
        <v>185</v>
      </c>
      <c r="BH1" s="110" t="s">
        <v>186</v>
      </c>
      <c r="BI1" s="109" t="s">
        <v>187</v>
      </c>
      <c r="BJ1" s="108" t="s">
        <v>188</v>
      </c>
      <c r="BK1" s="110" t="s">
        <v>189</v>
      </c>
      <c r="BL1" s="109" t="s">
        <v>167</v>
      </c>
    </row>
    <row r="2" spans="1:64" ht="16.5" thickBot="1">
      <c r="A2" s="16" t="s">
        <v>42</v>
      </c>
      <c r="B2" s="2" t="s">
        <v>9</v>
      </c>
      <c r="U2" s="9"/>
      <c r="V2" s="9">
        <v>-20000</v>
      </c>
      <c r="W2" s="100">
        <f t="shared" ref="W2:W28" si="0">D$11+D$12*V2+D$13*V2^2</f>
        <v>5.2240000000000002E-2</v>
      </c>
      <c r="AA2" s="111" t="s">
        <v>207</v>
      </c>
      <c r="AB2" s="112">
        <f>C7</f>
        <v>45071.059000000001</v>
      </c>
      <c r="AC2" s="113" t="s">
        <v>208</v>
      </c>
      <c r="AD2" s="112">
        <f>C8</f>
        <v>0.38043553600000002</v>
      </c>
      <c r="AE2" s="114" t="s">
        <v>169</v>
      </c>
      <c r="AG2" s="16" t="s">
        <v>239</v>
      </c>
      <c r="AH2" s="16" t="s">
        <v>239</v>
      </c>
      <c r="AI2" s="88" t="s">
        <v>220</v>
      </c>
      <c r="AW2" s="16">
        <v>-25000</v>
      </c>
      <c r="AX2" s="16">
        <f t="shared" ref="AX2:AX33" si="1">AB$3+AB$4*AW2+AB$5*AW2^2+AZ2</f>
        <v>7.4313073138603206E-2</v>
      </c>
      <c r="AY2" s="16">
        <f t="shared" ref="AY2:AY33" si="2">AB$3+AB$4*AW2+AB$5*AW2^2</f>
        <v>8.1062499999999996E-2</v>
      </c>
      <c r="AZ2" s="115">
        <f t="shared" ref="AZ2:AZ33" si="3">$AB$6*($AB$11/BA2*BB2+$AB$12)</f>
        <v>-6.74942686139679E-3</v>
      </c>
      <c r="BA2" s="16">
        <f t="shared" ref="BA2:BA33" si="4">1+$AB$7*COS(BC2)</f>
        <v>1.1762888309128867</v>
      </c>
      <c r="BB2" s="16">
        <f t="shared" ref="BB2:BB33" si="5">SIN(BC2+RADIANS($AB$9))</f>
        <v>-0.9280302397135628</v>
      </c>
      <c r="BC2" s="16">
        <f t="shared" ref="BC2:BC33" si="6">2*ATAN(BD2)</f>
        <v>0.87493037838408949</v>
      </c>
      <c r="BD2" s="16">
        <f t="shared" ref="BD2:BD33" si="7">SQRT((1+$AB$7)/(1-$AB$7))*TAN(BE2/2)</f>
        <v>0.46768759972681689</v>
      </c>
      <c r="BE2" s="16">
        <f t="shared" ref="BE2:BK11" si="8">$BL2+$AB$7*SIN(BF2)</f>
        <v>0.67810471398389804</v>
      </c>
      <c r="BF2" s="16">
        <f t="shared" si="8"/>
        <v>0.67809051456344804</v>
      </c>
      <c r="BG2" s="16">
        <f t="shared" si="8"/>
        <v>0.67802421418366454</v>
      </c>
      <c r="BH2" s="16">
        <f t="shared" si="8"/>
        <v>0.67771468921023159</v>
      </c>
      <c r="BI2" s="16">
        <f t="shared" si="8"/>
        <v>0.67627068284813763</v>
      </c>
      <c r="BJ2" s="16">
        <f t="shared" si="8"/>
        <v>0.66955600211418964</v>
      </c>
      <c r="BK2" s="16">
        <f t="shared" si="8"/>
        <v>0.63878554229679496</v>
      </c>
      <c r="BL2" s="16">
        <f t="shared" ref="BL2:BL33" si="9">RADIANS($AB$9)+$AB$18*(AW2-AB$15)</f>
        <v>0.50559525741203748</v>
      </c>
    </row>
    <row r="3" spans="1:64" ht="13.5" thickBot="1">
      <c r="A3" s="16"/>
      <c r="C3" s="8"/>
      <c r="D3" s="8"/>
      <c r="V3" s="2">
        <v>-18000</v>
      </c>
      <c r="W3" s="100">
        <f t="shared" si="0"/>
        <v>4.2504400000000005E-2</v>
      </c>
      <c r="X3" s="2">
        <v>45075.646000000001</v>
      </c>
      <c r="AA3" s="116" t="s">
        <v>190</v>
      </c>
      <c r="AB3" s="140">
        <f>+AC3*AD3</f>
        <v>1E-3</v>
      </c>
      <c r="AC3" s="117">
        <v>0.1</v>
      </c>
      <c r="AD3" s="92">
        <v>0.01</v>
      </c>
      <c r="AE3" s="118"/>
      <c r="AH3" s="117">
        <v>0.1</v>
      </c>
      <c r="AI3" s="180">
        <v>-0.72111147221446958</v>
      </c>
      <c r="AW3" s="16">
        <v>-24000</v>
      </c>
      <c r="AX3" s="16">
        <f t="shared" si="1"/>
        <v>6.7264434863682179E-2</v>
      </c>
      <c r="AY3" s="16">
        <f t="shared" si="2"/>
        <v>7.4785600000000008E-2</v>
      </c>
      <c r="AZ3" s="115">
        <f t="shared" si="3"/>
        <v>-7.5211651363178223E-3</v>
      </c>
      <c r="BA3" s="16">
        <f t="shared" si="4"/>
        <v>1.1158422121861271</v>
      </c>
      <c r="BB3" s="16">
        <f t="shared" si="5"/>
        <v>-0.99272968610981294</v>
      </c>
      <c r="BC3" s="16">
        <f t="shared" si="6"/>
        <v>1.1359793589290446</v>
      </c>
      <c r="BD3" s="16">
        <f t="shared" si="7"/>
        <v>0.63813595584313709</v>
      </c>
      <c r="BE3" s="16">
        <f t="shared" si="8"/>
        <v>0.89699233543935541</v>
      </c>
      <c r="BF3" s="16">
        <f t="shared" si="8"/>
        <v>0.89698705670759571</v>
      </c>
      <c r="BG3" s="16">
        <f t="shared" si="8"/>
        <v>0.89695629384614495</v>
      </c>
      <c r="BH3" s="16">
        <f t="shared" si="8"/>
        <v>0.89677704071138975</v>
      </c>
      <c r="BI3" s="16">
        <f t="shared" si="8"/>
        <v>0.89573334352290235</v>
      </c>
      <c r="BJ3" s="16">
        <f t="shared" si="8"/>
        <v>0.88968322889967111</v>
      </c>
      <c r="BK3" s="16">
        <f t="shared" si="8"/>
        <v>0.85545880370850258</v>
      </c>
      <c r="BL3" s="16">
        <f t="shared" si="9"/>
        <v>0.68209345304715319</v>
      </c>
    </row>
    <row r="4" spans="1:64" ht="16.5" thickBot="1">
      <c r="A4" s="17" t="s">
        <v>43</v>
      </c>
      <c r="B4" s="6"/>
      <c r="C4" s="173">
        <v>44081.557999999997</v>
      </c>
      <c r="D4" s="174">
        <v>0.38085200000000002</v>
      </c>
      <c r="E4" s="7"/>
      <c r="U4" s="9"/>
      <c r="V4" s="9">
        <v>-16000</v>
      </c>
      <c r="W4" s="100">
        <f t="shared" si="0"/>
        <v>3.37936E-2</v>
      </c>
      <c r="AA4" s="120" t="s">
        <v>191</v>
      </c>
      <c r="AB4" s="139">
        <f>+AC4*AD4</f>
        <v>0</v>
      </c>
      <c r="AC4" s="121">
        <v>0</v>
      </c>
      <c r="AD4" s="92">
        <v>9.9999999999999995E-7</v>
      </c>
      <c r="AE4" s="118"/>
      <c r="AF4" s="16" t="s">
        <v>240</v>
      </c>
      <c r="AG4" s="177">
        <v>1.4637</v>
      </c>
      <c r="AH4" s="121">
        <v>0</v>
      </c>
      <c r="AI4" s="181">
        <v>0.28895211448402519</v>
      </c>
      <c r="AW4" s="16">
        <v>-23000</v>
      </c>
      <c r="AX4" s="16">
        <f t="shared" si="1"/>
        <v>6.084348215172769E-2</v>
      </c>
      <c r="AY4" s="16">
        <f t="shared" si="2"/>
        <v>6.8764900000000004E-2</v>
      </c>
      <c r="AZ4" s="115">
        <f t="shared" si="3"/>
        <v>-7.9214178482723118E-3</v>
      </c>
      <c r="BA4" s="16">
        <f t="shared" si="4"/>
        <v>1.0548731599951013</v>
      </c>
      <c r="BB4" s="16">
        <f t="shared" si="5"/>
        <v>-0.99359157552079724</v>
      </c>
      <c r="BC4" s="16">
        <f t="shared" si="6"/>
        <v>1.3699091308174141</v>
      </c>
      <c r="BD4" s="16">
        <f t="shared" si="7"/>
        <v>0.81688892701051119</v>
      </c>
      <c r="BE4" s="16">
        <f t="shared" si="8"/>
        <v>1.1041946255522188</v>
      </c>
      <c r="BF4" s="16">
        <f t="shared" si="8"/>
        <v>1.1041936342149614</v>
      </c>
      <c r="BG4" s="16">
        <f t="shared" si="8"/>
        <v>1.1041856208859691</v>
      </c>
      <c r="BH4" s="16">
        <f t="shared" si="8"/>
        <v>1.1041208509984608</v>
      </c>
      <c r="BI4" s="16">
        <f t="shared" si="8"/>
        <v>1.1035976362803881</v>
      </c>
      <c r="BJ4" s="16">
        <f t="shared" si="8"/>
        <v>1.0993908001019648</v>
      </c>
      <c r="BK4" s="16">
        <f t="shared" si="8"/>
        <v>1.0667454600583319</v>
      </c>
      <c r="BL4" s="16">
        <f t="shared" si="9"/>
        <v>0.85859164868226889</v>
      </c>
    </row>
    <row r="5" spans="1:64" ht="15.75">
      <c r="A5" s="84" t="s">
        <v>154</v>
      </c>
      <c r="B5" s="16"/>
      <c r="C5" s="85">
        <v>8</v>
      </c>
      <c r="D5" s="16" t="s">
        <v>155</v>
      </c>
      <c r="E5" s="16"/>
      <c r="V5" s="2">
        <v>-14000</v>
      </c>
      <c r="W5" s="100">
        <f t="shared" si="0"/>
        <v>2.6107600000000002E-2</v>
      </c>
      <c r="Z5" s="87"/>
      <c r="AA5" s="120" t="s">
        <v>171</v>
      </c>
      <c r="AB5" s="146">
        <f>+AC5*AD5</f>
        <v>1.281E-10</v>
      </c>
      <c r="AC5" s="176">
        <v>1.2809999999999999</v>
      </c>
      <c r="AD5" s="92">
        <v>1E-10</v>
      </c>
      <c r="AE5" s="118"/>
      <c r="AF5" s="16" t="s">
        <v>242</v>
      </c>
      <c r="AG5" s="16">
        <v>78.674000000000007</v>
      </c>
      <c r="AH5" s="176">
        <v>1.2809999999999999</v>
      </c>
      <c r="AI5" s="181">
        <v>1.7316344928882577</v>
      </c>
      <c r="AW5" s="16">
        <v>-22000</v>
      </c>
      <c r="AX5" s="16">
        <f t="shared" si="1"/>
        <v>5.5012095030662657E-2</v>
      </c>
      <c r="AY5" s="16">
        <f t="shared" si="2"/>
        <v>6.3000399999999998E-2</v>
      </c>
      <c r="AZ5" s="115">
        <f t="shared" si="3"/>
        <v>-7.9883049693373429E-3</v>
      </c>
      <c r="BA5" s="16">
        <f t="shared" si="4"/>
        <v>0.99775233166341293</v>
      </c>
      <c r="BB5" s="16">
        <f t="shared" si="5"/>
        <v>-0.94849904804634677</v>
      </c>
      <c r="BC5" s="16">
        <f t="shared" si="6"/>
        <v>1.5789697572046519</v>
      </c>
      <c r="BD5" s="16">
        <f t="shared" si="7"/>
        <v>1.008207015835324</v>
      </c>
      <c r="BE5" s="16">
        <f t="shared" si="8"/>
        <v>1.3000737666068027</v>
      </c>
      <c r="BF5" s="16">
        <f t="shared" si="8"/>
        <v>1.3000737066196395</v>
      </c>
      <c r="BG5" s="16">
        <f t="shared" si="8"/>
        <v>1.3000728909422401</v>
      </c>
      <c r="BH5" s="16">
        <f t="shared" si="8"/>
        <v>1.3000617999802255</v>
      </c>
      <c r="BI5" s="16">
        <f t="shared" si="8"/>
        <v>1.2999110374580871</v>
      </c>
      <c r="BJ5" s="16">
        <f t="shared" si="8"/>
        <v>1.297869737767217</v>
      </c>
      <c r="BK5" s="16">
        <f t="shared" si="8"/>
        <v>1.2715646050529212</v>
      </c>
      <c r="BL5" s="16">
        <f t="shared" si="9"/>
        <v>1.035089844317385</v>
      </c>
    </row>
    <row r="6" spans="1:64" ht="15.75">
      <c r="A6" s="17" t="s">
        <v>44</v>
      </c>
      <c r="U6" s="9"/>
      <c r="V6" s="9">
        <v>-12000</v>
      </c>
      <c r="W6" s="100">
        <f t="shared" si="0"/>
        <v>1.9446400000000003E-2</v>
      </c>
      <c r="AA6" s="120" t="s">
        <v>192</v>
      </c>
      <c r="AB6" s="141">
        <f>AC6*AD6</f>
        <v>8.2889999999999995E-3</v>
      </c>
      <c r="AC6" s="176">
        <v>0.82889999999999997</v>
      </c>
      <c r="AD6" s="16">
        <v>0.01</v>
      </c>
      <c r="AE6" s="118" t="s">
        <v>169</v>
      </c>
      <c r="AF6" s="16" t="s">
        <v>241</v>
      </c>
      <c r="AG6" s="16">
        <f>AG4*SIN(RADIANS(AG5))</f>
        <v>1.4351953793341483</v>
      </c>
      <c r="AH6" s="176">
        <v>0.82889999999999997</v>
      </c>
      <c r="AI6" s="181">
        <v>1.9529048644467388</v>
      </c>
      <c r="AW6" s="16">
        <v>-21000</v>
      </c>
      <c r="AX6" s="16">
        <f t="shared" si="1"/>
        <v>4.9722250117041303E-2</v>
      </c>
      <c r="AY6" s="16">
        <f t="shared" si="2"/>
        <v>5.7492100000000004E-2</v>
      </c>
      <c r="AZ6" s="16">
        <f t="shared" si="3"/>
        <v>-7.7698498829587041E-3</v>
      </c>
      <c r="BA6" s="16">
        <f t="shared" si="4"/>
        <v>0.94652684350979133</v>
      </c>
      <c r="BB6" s="16">
        <f t="shared" si="5"/>
        <v>-0.87281587877849365</v>
      </c>
      <c r="BC6" s="16">
        <f t="shared" si="6"/>
        <v>1.7664908431043504</v>
      </c>
      <c r="BD6" s="16">
        <f t="shared" si="7"/>
        <v>1.2176900638025443</v>
      </c>
      <c r="BE6" s="16">
        <f t="shared" si="8"/>
        <v>1.4855903865690416</v>
      </c>
      <c r="BF6" s="16">
        <f t="shared" si="8"/>
        <v>1.4855903864442284</v>
      </c>
      <c r="BG6" s="16">
        <f t="shared" si="8"/>
        <v>1.4855903811110724</v>
      </c>
      <c r="BH6" s="16">
        <f t="shared" si="8"/>
        <v>1.4855901532308042</v>
      </c>
      <c r="BI6" s="16">
        <f t="shared" si="8"/>
        <v>1.4855804167089486</v>
      </c>
      <c r="BJ6" s="16">
        <f t="shared" si="8"/>
        <v>1.4851654410490824</v>
      </c>
      <c r="BK6" s="16">
        <f t="shared" si="8"/>
        <v>1.4690362833344375</v>
      </c>
      <c r="BL6" s="16">
        <f t="shared" si="9"/>
        <v>1.2115880399525012</v>
      </c>
    </row>
    <row r="7" spans="1:64">
      <c r="A7" s="16" t="s">
        <v>7</v>
      </c>
      <c r="C7" s="175">
        <v>45071.059000000001</v>
      </c>
      <c r="D7" s="179" t="s">
        <v>250</v>
      </c>
      <c r="V7" s="2">
        <v>-10000</v>
      </c>
      <c r="W7" s="100">
        <f t="shared" si="0"/>
        <v>1.3809999999999999E-2</v>
      </c>
      <c r="AA7" s="123" t="s">
        <v>201</v>
      </c>
      <c r="AB7" s="142">
        <f>AC7*AD7</f>
        <v>0.27500000000000002</v>
      </c>
      <c r="AC7" s="176">
        <v>0.27500000000000002</v>
      </c>
      <c r="AD7" s="16">
        <v>1</v>
      </c>
      <c r="AE7" s="118"/>
      <c r="AF7" s="16" t="s">
        <v>244</v>
      </c>
      <c r="AG7" s="87">
        <v>299795</v>
      </c>
      <c r="AH7" s="176">
        <v>0.27500000000000002</v>
      </c>
      <c r="AI7" s="181">
        <v>0.29542570939911078</v>
      </c>
      <c r="AW7" s="16">
        <v>-20000</v>
      </c>
      <c r="AX7" s="16">
        <f t="shared" si="1"/>
        <v>4.4925250552003818E-2</v>
      </c>
      <c r="AY7" s="16">
        <f t="shared" si="2"/>
        <v>5.2240000000000002E-2</v>
      </c>
      <c r="AZ7" s="16">
        <f t="shared" si="3"/>
        <v>-7.3147494479961842E-3</v>
      </c>
      <c r="BA7" s="16">
        <f t="shared" si="4"/>
        <v>0.90180190466591348</v>
      </c>
      <c r="BB7" s="16">
        <f t="shared" si="5"/>
        <v>-0.77801051185040682</v>
      </c>
      <c r="BC7" s="16">
        <f t="shared" si="6"/>
        <v>1.9359405178249001</v>
      </c>
      <c r="BD7" s="16">
        <f t="shared" si="7"/>
        <v>1.4528682719312604</v>
      </c>
      <c r="BE7" s="16">
        <f t="shared" si="8"/>
        <v>1.6619446733600567</v>
      </c>
      <c r="BF7" s="16">
        <f t="shared" si="8"/>
        <v>1.6619446733940288</v>
      </c>
      <c r="BG7" s="16">
        <f t="shared" si="8"/>
        <v>1.6619446720368272</v>
      </c>
      <c r="BH7" s="16">
        <f t="shared" si="8"/>
        <v>1.6619447262574241</v>
      </c>
      <c r="BI7" s="16">
        <f t="shared" si="8"/>
        <v>1.6619425601039601</v>
      </c>
      <c r="BJ7" s="16">
        <f t="shared" si="8"/>
        <v>1.66202905965203</v>
      </c>
      <c r="BK7" s="16">
        <f t="shared" si="8"/>
        <v>1.6585088314225056</v>
      </c>
      <c r="BL7" s="16">
        <f t="shared" si="9"/>
        <v>1.3880862355876169</v>
      </c>
    </row>
    <row r="8" spans="1:64" ht="15.75">
      <c r="A8" s="16" t="s">
        <v>26</v>
      </c>
      <c r="C8" s="175">
        <v>0.38043553600000002</v>
      </c>
      <c r="D8" s="179" t="s">
        <v>250</v>
      </c>
      <c r="U8" s="9"/>
      <c r="V8" s="9">
        <v>-8000</v>
      </c>
      <c r="W8" s="100">
        <f t="shared" si="0"/>
        <v>9.1983999999999989E-3</v>
      </c>
      <c r="AA8" s="120" t="s">
        <v>209</v>
      </c>
      <c r="AB8" s="142">
        <f>AC8*AD8</f>
        <v>37.08</v>
      </c>
      <c r="AC8" s="176">
        <v>3.7080000000000002</v>
      </c>
      <c r="AD8" s="16">
        <v>10</v>
      </c>
      <c r="AE8" s="118" t="s">
        <v>170</v>
      </c>
      <c r="AF8" s="16" t="s">
        <v>245</v>
      </c>
      <c r="AG8" s="16">
        <v>86400</v>
      </c>
      <c r="AH8" s="176">
        <v>3.7080000000000002</v>
      </c>
      <c r="AI8" s="181">
        <v>5.6481737519913473</v>
      </c>
      <c r="AW8" s="16">
        <v>-19000</v>
      </c>
      <c r="AX8" s="16">
        <f t="shared" si="1"/>
        <v>4.0576100913487199E-2</v>
      </c>
      <c r="AY8" s="16">
        <f t="shared" si="2"/>
        <v>4.7244100000000004E-2</v>
      </c>
      <c r="AZ8" s="16">
        <f t="shared" si="3"/>
        <v>-6.6679990865128056E-3</v>
      </c>
      <c r="BA8" s="16">
        <f t="shared" si="4"/>
        <v>0.86343037895989494</v>
      </c>
      <c r="BB8" s="16">
        <f t="shared" si="5"/>
        <v>-0.67202539886832446</v>
      </c>
      <c r="BC8" s="16">
        <f t="shared" si="6"/>
        <v>2.090492909677752</v>
      </c>
      <c r="BD8" s="16">
        <f t="shared" si="7"/>
        <v>1.7242726975975966</v>
      </c>
      <c r="BE8" s="16">
        <f t="shared" si="8"/>
        <v>1.8303716742135263</v>
      </c>
      <c r="BF8" s="16">
        <f t="shared" si="8"/>
        <v>1.8303716566644868</v>
      </c>
      <c r="BG8" s="16">
        <f t="shared" si="8"/>
        <v>1.8303719052896705</v>
      </c>
      <c r="BH8" s="16">
        <f t="shared" si="8"/>
        <v>1.8303683828824457</v>
      </c>
      <c r="BI8" s="16">
        <f t="shared" si="8"/>
        <v>1.8304182823704658</v>
      </c>
      <c r="BJ8" s="16">
        <f t="shared" si="8"/>
        <v>1.8297105144779919</v>
      </c>
      <c r="BK8" s="16">
        <f t="shared" si="8"/>
        <v>1.8395791254383871</v>
      </c>
      <c r="BL8" s="16">
        <f t="shared" si="9"/>
        <v>1.5645844312227331</v>
      </c>
    </row>
    <row r="9" spans="1:64" ht="15.75">
      <c r="A9" s="36" t="s">
        <v>156</v>
      </c>
      <c r="B9" s="36">
        <v>236</v>
      </c>
      <c r="C9" s="16"/>
      <c r="D9" s="86"/>
      <c r="E9" s="87"/>
      <c r="F9" s="36" t="str">
        <f>"F"&amp;B9</f>
        <v>F236</v>
      </c>
      <c r="G9" s="99" t="str">
        <f>"G"&amp;B9</f>
        <v>G236</v>
      </c>
      <c r="V9" s="2">
        <v>-6000</v>
      </c>
      <c r="W9" s="100">
        <f t="shared" si="0"/>
        <v>5.6116000000000004E-3</v>
      </c>
      <c r="AA9" s="124" t="s">
        <v>215</v>
      </c>
      <c r="AB9" s="142">
        <f>AC9*AD9</f>
        <v>198</v>
      </c>
      <c r="AC9" s="176">
        <v>1.98</v>
      </c>
      <c r="AD9" s="16">
        <v>100</v>
      </c>
      <c r="AE9" s="118" t="s">
        <v>214</v>
      </c>
      <c r="AF9" s="16" t="s">
        <v>246</v>
      </c>
      <c r="AG9" s="16">
        <v>149600000</v>
      </c>
      <c r="AH9" s="176">
        <v>1.98</v>
      </c>
      <c r="AI9" s="181">
        <v>1.194310795111851</v>
      </c>
      <c r="AW9" s="16">
        <v>-18000</v>
      </c>
      <c r="AX9" s="16">
        <f t="shared" si="1"/>
        <v>3.6634993542427642E-2</v>
      </c>
      <c r="AY9" s="16">
        <f t="shared" si="2"/>
        <v>4.2504400000000005E-2</v>
      </c>
      <c r="AZ9" s="16">
        <f t="shared" si="3"/>
        <v>-5.8694064575723652E-3</v>
      </c>
      <c r="BA9" s="16">
        <f t="shared" si="4"/>
        <v>0.83093855028365493</v>
      </c>
      <c r="BB9" s="16">
        <f t="shared" si="5"/>
        <v>-0.5601311676319769</v>
      </c>
      <c r="BC9" s="16">
        <f t="shared" si="6"/>
        <v>2.2328892589332812</v>
      </c>
      <c r="BD9" s="16">
        <f t="shared" si="7"/>
        <v>2.0473614584704696</v>
      </c>
      <c r="BE9" s="16">
        <f t="shared" si="8"/>
        <v>1.992042228513242</v>
      </c>
      <c r="BF9" s="16">
        <f t="shared" si="8"/>
        <v>1.9920418192614477</v>
      </c>
      <c r="BG9" s="16">
        <f t="shared" si="8"/>
        <v>1.9920454587621255</v>
      </c>
      <c r="BH9" s="16">
        <f t="shared" si="8"/>
        <v>1.9920130914273528</v>
      </c>
      <c r="BI9" s="16">
        <f t="shared" si="8"/>
        <v>1.9923008632824275</v>
      </c>
      <c r="BJ9" s="16">
        <f t="shared" si="8"/>
        <v>1.9897358194412897</v>
      </c>
      <c r="BK9" s="16">
        <f t="shared" si="8"/>
        <v>2.012105106497839</v>
      </c>
      <c r="BL9" s="16">
        <f t="shared" si="9"/>
        <v>1.7410826268578492</v>
      </c>
    </row>
    <row r="10" spans="1:64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V10" s="9">
        <v>-4000</v>
      </c>
      <c r="W10" s="100">
        <f t="shared" si="0"/>
        <v>3.0496E-3</v>
      </c>
      <c r="AA10" s="125" t="s">
        <v>203</v>
      </c>
      <c r="AB10" s="143">
        <f>AC10*AD10</f>
        <v>41919.127567106792</v>
      </c>
      <c r="AC10" s="126">
        <v>4.1919127567106793</v>
      </c>
      <c r="AD10" s="16">
        <v>10000</v>
      </c>
      <c r="AE10" s="118" t="s">
        <v>202</v>
      </c>
      <c r="AF10" s="16" t="s">
        <v>243</v>
      </c>
      <c r="AG10" s="16">
        <f>AG6/AG7*AG9/AG8</f>
        <v>8.2890449194445142E-3</v>
      </c>
      <c r="AH10" s="126">
        <v>4.1919127567106793</v>
      </c>
      <c r="AI10" s="182">
        <v>3.1688723251117907</v>
      </c>
      <c r="AW10" s="16">
        <v>-17000</v>
      </c>
      <c r="AX10" s="16">
        <f t="shared" si="1"/>
        <v>3.306735072611882E-2</v>
      </c>
      <c r="AY10" s="16">
        <f t="shared" si="2"/>
        <v>3.8020900000000003E-2</v>
      </c>
      <c r="AZ10" s="16">
        <f t="shared" si="3"/>
        <v>-4.953549273881184E-3</v>
      </c>
      <c r="BA10" s="16">
        <f t="shared" si="4"/>
        <v>0.8037564268298123</v>
      </c>
      <c r="BB10" s="16">
        <f t="shared" si="5"/>
        <v>-0.44573472813694875</v>
      </c>
      <c r="BC10" s="16">
        <f t="shared" si="6"/>
        <v>2.3654385210703888</v>
      </c>
      <c r="BD10" s="16">
        <f t="shared" si="7"/>
        <v>2.4461310374310887</v>
      </c>
      <c r="BE10" s="16">
        <f t="shared" si="8"/>
        <v>2.1480251753396793</v>
      </c>
      <c r="BF10" s="16">
        <f t="shared" si="8"/>
        <v>2.1480226624164729</v>
      </c>
      <c r="BG10" s="16">
        <f t="shared" si="8"/>
        <v>2.1480394074330218</v>
      </c>
      <c r="BH10" s="16">
        <f t="shared" si="8"/>
        <v>2.1479278178711434</v>
      </c>
      <c r="BI10" s="16">
        <f t="shared" si="8"/>
        <v>2.1486710953795165</v>
      </c>
      <c r="BJ10" s="16">
        <f t="shared" si="8"/>
        <v>2.1437041470866549</v>
      </c>
      <c r="BK10" s="16">
        <f t="shared" si="8"/>
        <v>2.1762101945983323</v>
      </c>
      <c r="BL10" s="16">
        <f t="shared" si="9"/>
        <v>1.9175808224929651</v>
      </c>
    </row>
    <row r="11" spans="1:64" ht="14.25">
      <c r="A11" s="16" t="s">
        <v>45</v>
      </c>
      <c r="C11" s="97">
        <f ca="1">INTERCEPT(INDIRECT(G9):INDIRECT(G10),(INDIRECT(F9):INDIRECT(F10)))</f>
        <v>-7.5177123929676543E-2</v>
      </c>
      <c r="D11" s="151">
        <f>+E11*F11</f>
        <v>1E-3</v>
      </c>
      <c r="E11" s="148">
        <f>AC3</f>
        <v>0.1</v>
      </c>
      <c r="F11" s="92">
        <v>0.01</v>
      </c>
      <c r="V11" s="2">
        <v>-2000</v>
      </c>
      <c r="W11" s="100">
        <f t="shared" si="0"/>
        <v>1.5124000000000001E-3</v>
      </c>
      <c r="AA11" s="128" t="s">
        <v>194</v>
      </c>
      <c r="AB11" s="97">
        <f>1-AB7^2</f>
        <v>0.92437499999999995</v>
      </c>
      <c r="AC11" s="97">
        <f>SUM(AG21:AG180)</f>
        <v>1.1678047741910519E-3</v>
      </c>
      <c r="AD11" s="128" t="s">
        <v>210</v>
      </c>
      <c r="AE11" s="118"/>
      <c r="AH11" s="97">
        <v>1.5253588859904996E-3</v>
      </c>
      <c r="AI11" s="97">
        <v>1.3825398597478256E-3</v>
      </c>
      <c r="AW11" s="16">
        <v>-16000</v>
      </c>
      <c r="AX11" s="16">
        <f t="shared" si="1"/>
        <v>2.9843256236043697E-2</v>
      </c>
      <c r="AY11" s="16">
        <f t="shared" si="2"/>
        <v>3.37936E-2</v>
      </c>
      <c r="AZ11" s="16">
        <f t="shared" si="3"/>
        <v>-3.950343763956303E-3</v>
      </c>
      <c r="BA11" s="16">
        <f t="shared" si="4"/>
        <v>0.78133027483313644</v>
      </c>
      <c r="BB11" s="16">
        <f t="shared" si="5"/>
        <v>-0.33099831239945882</v>
      </c>
      <c r="BC11" s="16">
        <f t="shared" si="6"/>
        <v>2.490072061632854</v>
      </c>
      <c r="BD11" s="16">
        <f t="shared" si="7"/>
        <v>2.9603789819694266</v>
      </c>
      <c r="BE11" s="16">
        <f t="shared" si="8"/>
        <v>2.2992811103111581</v>
      </c>
      <c r="BF11" s="16">
        <f t="shared" si="8"/>
        <v>2.2992729573670903</v>
      </c>
      <c r="BG11" s="16">
        <f t="shared" si="8"/>
        <v>2.2993174891822967</v>
      </c>
      <c r="BH11" s="16">
        <f t="shared" si="8"/>
        <v>2.2990742269396471</v>
      </c>
      <c r="BI11" s="16">
        <f t="shared" si="8"/>
        <v>2.3004022790646554</v>
      </c>
      <c r="BJ11" s="16">
        <f t="shared" si="8"/>
        <v>2.2931277184944965</v>
      </c>
      <c r="BK11" s="16">
        <f t="shared" si="8"/>
        <v>2.3322794538574869</v>
      </c>
      <c r="BL11" s="16">
        <f t="shared" si="9"/>
        <v>2.0940790181280811</v>
      </c>
    </row>
    <row r="12" spans="1:64">
      <c r="A12" s="16" t="s">
        <v>46</v>
      </c>
      <c r="C12" s="97">
        <f ca="1">SLOPE(INDIRECT(G9):INDIRECT(G10),(INDIRECT(F9):INDIRECT(F10)))</f>
        <v>6.2662646833004218E-6</v>
      </c>
      <c r="D12" s="151">
        <f>+E12*F12</f>
        <v>0</v>
      </c>
      <c r="E12" s="149">
        <f>AC4</f>
        <v>0</v>
      </c>
      <c r="F12" s="92">
        <v>9.9999999999999995E-7</v>
      </c>
      <c r="U12" s="9"/>
      <c r="V12" s="9">
        <v>0</v>
      </c>
      <c r="W12" s="100">
        <f t="shared" si="0"/>
        <v>1E-3</v>
      </c>
      <c r="AA12" s="129" t="s">
        <v>195</v>
      </c>
      <c r="AB12" s="97">
        <f>AB7*SIN(RADIANS(AB9))</f>
        <v>-8.4979673453110513E-2</v>
      </c>
      <c r="AE12" s="118"/>
      <c r="AW12" s="16">
        <v>-15000</v>
      </c>
      <c r="AX12" s="16">
        <f t="shared" si="1"/>
        <v>2.6936693693251343E-2</v>
      </c>
      <c r="AY12" s="16">
        <f t="shared" si="2"/>
        <v>2.9822500000000002E-2</v>
      </c>
      <c r="AZ12" s="16">
        <f t="shared" si="3"/>
        <v>-2.8858063067486589E-3</v>
      </c>
      <c r="BA12" s="16">
        <f t="shared" si="4"/>
        <v>0.76317145624991167</v>
      </c>
      <c r="BB12" s="16">
        <f t="shared" si="5"/>
        <v>-0.21727464366397148</v>
      </c>
      <c r="BC12" s="16">
        <f t="shared" si="6"/>
        <v>2.6084118466799926</v>
      </c>
      <c r="BD12" s="16">
        <f t="shared" si="7"/>
        <v>3.6617853824137185</v>
      </c>
      <c r="BE12" s="16">
        <f t="shared" ref="BE12:BK21" si="10">$BL12+$AB$7*SIN(BF12)</f>
        <v>2.446670497640167</v>
      </c>
      <c r="BF12" s="16">
        <f t="shared" si="10"/>
        <v>2.4466528372374139</v>
      </c>
      <c r="BG12" s="16">
        <f t="shared" si="10"/>
        <v>2.4467364436130761</v>
      </c>
      <c r="BH12" s="16">
        <f t="shared" si="10"/>
        <v>2.4463405898992314</v>
      </c>
      <c r="BI12" s="16">
        <f t="shared" si="10"/>
        <v>2.4482136979133928</v>
      </c>
      <c r="BJ12" s="16">
        <f t="shared" si="10"/>
        <v>2.4393244433476826</v>
      </c>
      <c r="BK12" s="16">
        <f t="shared" si="10"/>
        <v>2.4809476282519505</v>
      </c>
      <c r="BL12" s="16">
        <f t="shared" si="9"/>
        <v>2.2705772137631972</v>
      </c>
    </row>
    <row r="13" spans="1:64" ht="16.5" thickBot="1">
      <c r="A13" s="16" t="s">
        <v>47</v>
      </c>
      <c r="D13" s="152">
        <f>+E13*F13</f>
        <v>1.281E-10</v>
      </c>
      <c r="E13" s="150">
        <f>AC5</f>
        <v>1.2809999999999999</v>
      </c>
      <c r="F13" s="92">
        <v>1E-10</v>
      </c>
      <c r="V13" s="2">
        <v>2000</v>
      </c>
      <c r="W13" s="100">
        <f t="shared" si="0"/>
        <v>1.5124000000000001E-3</v>
      </c>
      <c r="AA13" s="130" t="s">
        <v>230</v>
      </c>
      <c r="AB13" s="131">
        <f>AB6*86400*299795</f>
        <v>214704065.23199999</v>
      </c>
      <c r="AC13" s="16" t="s">
        <v>197</v>
      </c>
      <c r="AD13" s="16">
        <f>AB13/149600000</f>
        <v>1.4351876018181817</v>
      </c>
      <c r="AE13" s="118" t="s">
        <v>218</v>
      </c>
      <c r="AW13" s="16">
        <v>-14000</v>
      </c>
      <c r="AX13" s="16">
        <f t="shared" si="1"/>
        <v>2.4324781305946282E-2</v>
      </c>
      <c r="AY13" s="16">
        <f t="shared" si="2"/>
        <v>2.6107600000000002E-2</v>
      </c>
      <c r="AZ13" s="16">
        <f t="shared" si="3"/>
        <v>-1.7828186940537193E-3</v>
      </c>
      <c r="BA13" s="16">
        <f t="shared" si="4"/>
        <v>0.74887329062201968</v>
      </c>
      <c r="BB13" s="16">
        <f t="shared" si="5"/>
        <v>-0.10540150742280086</v>
      </c>
      <c r="BC13" s="16">
        <f t="shared" si="6"/>
        <v>2.7218357393701851</v>
      </c>
      <c r="BD13" s="16">
        <f t="shared" si="7"/>
        <v>4.6944966383362026</v>
      </c>
      <c r="BE13" s="16">
        <f t="shared" si="10"/>
        <v>2.5909675417408868</v>
      </c>
      <c r="BF13" s="16">
        <f t="shared" si="10"/>
        <v>2.590939299622808</v>
      </c>
      <c r="BG13" s="16">
        <f t="shared" si="10"/>
        <v>2.5910598075786879</v>
      </c>
      <c r="BH13" s="16">
        <f t="shared" si="10"/>
        <v>2.5905455429156077</v>
      </c>
      <c r="BI13" s="16">
        <f t="shared" si="10"/>
        <v>2.592739024449529</v>
      </c>
      <c r="BJ13" s="16">
        <f t="shared" si="10"/>
        <v>2.583362479298891</v>
      </c>
      <c r="BK13" s="16">
        <f t="shared" si="10"/>
        <v>2.6230794195962157</v>
      </c>
      <c r="BL13" s="16">
        <f t="shared" si="9"/>
        <v>2.4470754093983134</v>
      </c>
    </row>
    <row r="14" spans="1:64" ht="15.75">
      <c r="A14" s="16" t="s">
        <v>34</v>
      </c>
      <c r="D14" s="6"/>
      <c r="E14" s="66">
        <f>SUM(T21:T535)</f>
        <v>0.43464571717199774</v>
      </c>
      <c r="F14" s="7"/>
      <c r="U14" s="9"/>
      <c r="V14" s="9">
        <v>4000</v>
      </c>
      <c r="W14" s="100">
        <f t="shared" si="0"/>
        <v>3.0496E-3</v>
      </c>
      <c r="AA14" s="130" t="s">
        <v>198</v>
      </c>
      <c r="AB14" s="97">
        <f>2*AB5*365.24/C8</f>
        <v>2.459667385015263E-7</v>
      </c>
      <c r="AC14" s="16" t="s">
        <v>172</v>
      </c>
      <c r="AE14" s="118"/>
      <c r="AF14" s="16" t="s">
        <v>233</v>
      </c>
      <c r="AG14" s="171">
        <v>78.674000000000007</v>
      </c>
      <c r="AW14" s="16">
        <v>-13000</v>
      </c>
      <c r="AX14" s="16">
        <f t="shared" si="1"/>
        <v>2.1987080435211845E-2</v>
      </c>
      <c r="AY14" s="16">
        <f t="shared" si="2"/>
        <v>2.26489E-2</v>
      </c>
      <c r="AZ14" s="16">
        <f t="shared" si="3"/>
        <v>-6.61819564788153E-4</v>
      </c>
      <c r="BA14" s="16">
        <f t="shared" si="4"/>
        <v>0.73811311026437609</v>
      </c>
      <c r="BB14" s="16">
        <f t="shared" si="5"/>
        <v>4.1015415944614039E-3</v>
      </c>
      <c r="BC14" s="16">
        <f t="shared" si="6"/>
        <v>2.8315349413251578</v>
      </c>
      <c r="BD14" s="16">
        <f t="shared" si="7"/>
        <v>6.3986527647145799</v>
      </c>
      <c r="BE14" s="16">
        <f t="shared" si="10"/>
        <v>2.7328761111626094</v>
      </c>
      <c r="BF14" s="16">
        <f t="shared" si="10"/>
        <v>2.7328415171577967</v>
      </c>
      <c r="BG14" s="16">
        <f t="shared" si="10"/>
        <v>2.7329786032419165</v>
      </c>
      <c r="BH14" s="16">
        <f t="shared" si="10"/>
        <v>2.7324353227456846</v>
      </c>
      <c r="BI14" s="16">
        <f t="shared" si="10"/>
        <v>2.7345876272143119</v>
      </c>
      <c r="BJ14" s="16">
        <f t="shared" si="10"/>
        <v>2.7260490258669079</v>
      </c>
      <c r="BK14" s="16">
        <f t="shared" si="10"/>
        <v>2.759742620540921</v>
      </c>
      <c r="BL14" s="16">
        <f t="shared" si="9"/>
        <v>2.6235736050334291</v>
      </c>
    </row>
    <row r="15" spans="1:64" ht="15.75">
      <c r="A15" s="18" t="s">
        <v>48</v>
      </c>
      <c r="C15" s="34">
        <f ca="1">($C7+C11)+($C8+C12)*INT(MAX($F21:$F3525))</f>
        <v>56629.186217479415</v>
      </c>
      <c r="D15" s="34">
        <f>($C7+D11)+($C8+D12)*INT(MAX($F21:$F3525))</f>
        <v>56629.072019216001</v>
      </c>
      <c r="E15" s="36" t="s">
        <v>158</v>
      </c>
      <c r="F15" s="85">
        <v>1</v>
      </c>
      <c r="V15" s="2">
        <v>6000</v>
      </c>
      <c r="W15" s="100">
        <f t="shared" si="0"/>
        <v>5.6116000000000004E-3</v>
      </c>
      <c r="AA15" s="129" t="s">
        <v>211</v>
      </c>
      <c r="AB15" s="97">
        <f>(AB10-AB2)/AD2</f>
        <v>-8285.0605020589046</v>
      </c>
      <c r="AC15" s="16" t="s">
        <v>204</v>
      </c>
      <c r="AE15" s="118"/>
      <c r="AF15" s="16" t="s">
        <v>234</v>
      </c>
      <c r="AG15" s="171">
        <v>1.31</v>
      </c>
      <c r="AW15" s="16">
        <v>-12000</v>
      </c>
      <c r="AX15" s="16">
        <f t="shared" si="1"/>
        <v>1.9904998924258278E-2</v>
      </c>
      <c r="AY15" s="16">
        <f t="shared" si="2"/>
        <v>1.9446400000000003E-2</v>
      </c>
      <c r="AZ15" s="16">
        <f t="shared" si="3"/>
        <v>4.5859892425827506E-4</v>
      </c>
      <c r="BA15" s="16">
        <f t="shared" si="4"/>
        <v>0.73064844121507466</v>
      </c>
      <c r="BB15" s="16">
        <f t="shared" si="5"/>
        <v>0.11090117361012725</v>
      </c>
      <c r="BC15" s="16">
        <f t="shared" si="6"/>
        <v>2.9385631595292914</v>
      </c>
      <c r="BD15" s="16">
        <f t="shared" si="7"/>
        <v>9.8169239996190889</v>
      </c>
      <c r="BE15" s="16">
        <f t="shared" si="10"/>
        <v>2.8730460837889784</v>
      </c>
      <c r="BF15" s="16">
        <f t="shared" si="10"/>
        <v>2.8730142965190946</v>
      </c>
      <c r="BG15" s="16">
        <f t="shared" si="10"/>
        <v>2.8731341827102499</v>
      </c>
      <c r="BH15" s="16">
        <f t="shared" si="10"/>
        <v>2.8726820093623413</v>
      </c>
      <c r="BI15" s="16">
        <f t="shared" si="10"/>
        <v>2.8743871726859629</v>
      </c>
      <c r="BJ15" s="16">
        <f t="shared" si="10"/>
        <v>2.8679527278915797</v>
      </c>
      <c r="BK15" s="16">
        <f t="shared" si="10"/>
        <v>2.8921749373706316</v>
      </c>
      <c r="BL15" s="16">
        <f t="shared" si="9"/>
        <v>2.8000718006685452</v>
      </c>
    </row>
    <row r="16" spans="1:64" ht="15.75">
      <c r="A16" s="17" t="s">
        <v>24</v>
      </c>
      <c r="C16" s="35">
        <f ca="1">+$C8+C12</f>
        <v>0.38044180226468333</v>
      </c>
      <c r="D16" s="35">
        <f>+$C8+D12</f>
        <v>0.38043553600000002</v>
      </c>
      <c r="E16" s="36" t="s">
        <v>159</v>
      </c>
      <c r="F16" s="96">
        <f ca="1">NOW()+15018.5+$C$5/24</f>
        <v>60677.533441898151</v>
      </c>
      <c r="U16" s="9"/>
      <c r="V16" s="9">
        <v>8000</v>
      </c>
      <c r="W16" s="100">
        <f t="shared" si="0"/>
        <v>9.1983999999999989E-3</v>
      </c>
      <c r="AA16" s="128" t="s">
        <v>231</v>
      </c>
      <c r="AB16" s="16">
        <f>AB8/365.24</f>
        <v>0.10152228671558426</v>
      </c>
      <c r="AC16" s="16" t="s">
        <v>170</v>
      </c>
      <c r="AD16" s="97"/>
      <c r="AE16" s="118"/>
      <c r="AF16" s="16" t="s">
        <v>235</v>
      </c>
      <c r="AG16" s="171">
        <v>0.49</v>
      </c>
      <c r="AW16" s="16">
        <v>-11000</v>
      </c>
      <c r="AX16" s="16">
        <f t="shared" si="1"/>
        <v>1.8061279711185922E-2</v>
      </c>
      <c r="AY16" s="16">
        <f t="shared" si="2"/>
        <v>1.65001E-2</v>
      </c>
      <c r="AZ16" s="16">
        <f t="shared" si="3"/>
        <v>1.5611797111859207E-3</v>
      </c>
      <c r="BA16" s="16">
        <f t="shared" si="4"/>
        <v>0.72631181352279994</v>
      </c>
      <c r="BB16" s="16">
        <f t="shared" si="5"/>
        <v>0.21475904077391517</v>
      </c>
      <c r="BC16" s="16">
        <f t="shared" si="6"/>
        <v>3.0438784955469491</v>
      </c>
      <c r="BD16" s="16">
        <f t="shared" si="7"/>
        <v>20.451574714983124</v>
      </c>
      <c r="BE16" s="16">
        <f t="shared" si="10"/>
        <v>3.0120890754428595</v>
      </c>
      <c r="BF16" s="16">
        <f t="shared" si="10"/>
        <v>3.0120705259849232</v>
      </c>
      <c r="BG16" s="16">
        <f t="shared" si="10"/>
        <v>3.0121385480315688</v>
      </c>
      <c r="BH16" s="16">
        <f t="shared" si="10"/>
        <v>3.011889103895192</v>
      </c>
      <c r="BI16" s="16">
        <f t="shared" si="10"/>
        <v>3.0128038027144792</v>
      </c>
      <c r="BJ16" s="16">
        <f t="shared" si="10"/>
        <v>3.0094491133026269</v>
      </c>
      <c r="BK16" s="16">
        <f t="shared" si="10"/>
        <v>3.0217455334442529</v>
      </c>
      <c r="BL16" s="16">
        <f t="shared" si="9"/>
        <v>2.9765699963036614</v>
      </c>
    </row>
    <row r="17" spans="1:64" ht="16.5" thickBot="1">
      <c r="A17" s="36" t="s">
        <v>101</v>
      </c>
      <c r="B17" s="16"/>
      <c r="C17" s="16">
        <f>COUNT(C21:C2183)</f>
        <v>279</v>
      </c>
      <c r="E17" s="36" t="s">
        <v>160</v>
      </c>
      <c r="F17" s="96">
        <f ca="1">ROUND(2*(F16-$C$7)/$C$8,0)/2+F15</f>
        <v>41023.5</v>
      </c>
      <c r="V17" s="2">
        <v>10000</v>
      </c>
      <c r="W17" s="100">
        <f t="shared" si="0"/>
        <v>1.3809999999999999E-2</v>
      </c>
      <c r="AA17" s="128" t="s">
        <v>229</v>
      </c>
      <c r="AB17" s="97">
        <f>AD13^3/AB8^2</f>
        <v>2.1500401545717735E-3</v>
      </c>
      <c r="AC17" s="16" t="s">
        <v>232</v>
      </c>
      <c r="AE17" s="118"/>
      <c r="AF17" s="16" t="s">
        <v>236</v>
      </c>
      <c r="AG17" s="172">
        <f>$AD$13/SIN(RADIANS(AG14))*((AG15+AG16)/$AB$8)^(2/3)</f>
        <v>0.19477725412996788</v>
      </c>
      <c r="AH17" s="172">
        <f>$AD$13/SIN(RADIANS($AG$14))*(($AG$15+$AG$16+AG17)/$AB$8)^(2/3)</f>
        <v>0.20858648899939705</v>
      </c>
      <c r="AI17" s="172">
        <f>$AD$13/SIN(RADIANS($AG14))*(($AG15+$AG16+AH17)/$AB$8)^(2/3)</f>
        <v>0.20954803549697451</v>
      </c>
      <c r="AK17" s="172">
        <f>$AD$13/SIN(RADIANS($AG14))*(($AG15+$AG16+AI17)/$AB$8)^(2/3)</f>
        <v>0.20961490643929037</v>
      </c>
      <c r="AW17" s="16">
        <v>-10000</v>
      </c>
      <c r="AX17" s="16">
        <f t="shared" si="1"/>
        <v>1.6439552616486979E-2</v>
      </c>
      <c r="AY17" s="16">
        <f t="shared" si="2"/>
        <v>1.3809999999999999E-2</v>
      </c>
      <c r="AZ17" s="16">
        <f t="shared" si="3"/>
        <v>2.6295526164869802E-3</v>
      </c>
      <c r="BA17" s="16">
        <f t="shared" si="4"/>
        <v>0.72500633331774411</v>
      </c>
      <c r="BB17" s="16">
        <f t="shared" si="5"/>
        <v>0.31546445951960367</v>
      </c>
      <c r="BC17" s="16">
        <f t="shared" si="6"/>
        <v>-3.1348058524668012</v>
      </c>
      <c r="BD17" s="16">
        <f t="shared" si="7"/>
        <v>-294.6885118587478</v>
      </c>
      <c r="BE17" s="16">
        <f t="shared" si="10"/>
        <v>3.1505928077325183</v>
      </c>
      <c r="BF17" s="16">
        <f t="shared" si="10"/>
        <v>3.1505941722644852</v>
      </c>
      <c r="BG17" s="16">
        <f t="shared" si="10"/>
        <v>3.1505892101291386</v>
      </c>
      <c r="BH17" s="16">
        <f t="shared" si="10"/>
        <v>3.1506072549893904</v>
      </c>
      <c r="BI17" s="16">
        <f t="shared" si="10"/>
        <v>3.1505416346688735</v>
      </c>
      <c r="BJ17" s="16">
        <f t="shared" si="10"/>
        <v>3.1507802638284197</v>
      </c>
      <c r="BK17" s="16">
        <f t="shared" si="10"/>
        <v>3.1499124881552469</v>
      </c>
      <c r="BL17" s="16">
        <f t="shared" si="9"/>
        <v>3.1530681919387771</v>
      </c>
    </row>
    <row r="18" spans="1:64" ht="16.5" thickBot="1">
      <c r="A18" s="17" t="s">
        <v>22</v>
      </c>
      <c r="B18" s="6"/>
      <c r="C18" s="10">
        <f>+D15</f>
        <v>56629.072019216001</v>
      </c>
      <c r="D18" s="11">
        <f>+D16</f>
        <v>0.38043553600000002</v>
      </c>
      <c r="E18" s="36" t="s">
        <v>161</v>
      </c>
      <c r="F18" s="97">
        <f ca="1">ROUND(2*(F16-$C$15)/$C$16,0)/2+F15</f>
        <v>10642</v>
      </c>
      <c r="R18" s="2">
        <f>SUM(R21:R104)</f>
        <v>5.5397823384358024E-4</v>
      </c>
      <c r="U18" s="9"/>
      <c r="V18" s="9">
        <v>12000</v>
      </c>
      <c r="W18" s="100">
        <f t="shared" si="0"/>
        <v>1.9446400000000003E-2</v>
      </c>
      <c r="AA18" s="132" t="s">
        <v>212</v>
      </c>
      <c r="AB18" s="145">
        <f>2*PI()/(AB8*365.2422)*AD2</f>
        <v>1.7649819563511602E-4</v>
      </c>
      <c r="AC18" s="133" t="s">
        <v>193</v>
      </c>
      <c r="AD18" s="133"/>
      <c r="AE18" s="134"/>
      <c r="AF18" s="16" t="s">
        <v>237</v>
      </c>
      <c r="AG18" s="16">
        <f>AB14/(3*C8*(1/AG16-1/AG15))</f>
        <v>1.6870485230445942E-7</v>
      </c>
      <c r="AH18" s="16" t="s">
        <v>238</v>
      </c>
      <c r="AW18" s="16">
        <v>-9000</v>
      </c>
      <c r="AX18" s="16">
        <f t="shared" si="1"/>
        <v>1.5023928892596888E-2</v>
      </c>
      <c r="AY18" s="16">
        <f t="shared" si="2"/>
        <v>1.13761E-2</v>
      </c>
      <c r="AZ18" s="16">
        <f t="shared" si="3"/>
        <v>3.6478288925968876E-3</v>
      </c>
      <c r="BA18" s="16">
        <f t="shared" si="4"/>
        <v>0.72670289750743411</v>
      </c>
      <c r="BB18" s="16">
        <f t="shared" si="5"/>
        <v>0.41277932889857105</v>
      </c>
      <c r="BC18" s="16">
        <f t="shared" si="6"/>
        <v>-3.0302485381402873</v>
      </c>
      <c r="BD18" s="16">
        <f t="shared" si="7"/>
        <v>-17.94377109971937</v>
      </c>
      <c r="BE18" s="16">
        <f t="shared" si="10"/>
        <v>3.2891339301053177</v>
      </c>
      <c r="BF18" s="16">
        <f t="shared" si="10"/>
        <v>3.2891547053646057</v>
      </c>
      <c r="BG18" s="16">
        <f t="shared" si="10"/>
        <v>3.289078329376967</v>
      </c>
      <c r="BH18" s="16">
        <f t="shared" si="10"/>
        <v>3.2893591143266101</v>
      </c>
      <c r="BI18" s="16">
        <f t="shared" si="10"/>
        <v>3.2883269078106547</v>
      </c>
      <c r="BJ18" s="16">
        <f t="shared" si="10"/>
        <v>3.292122233298854</v>
      </c>
      <c r="BK18" s="16">
        <f t="shared" si="10"/>
        <v>3.2781774931969982</v>
      </c>
      <c r="BL18" s="16">
        <f t="shared" si="9"/>
        <v>3.3295663875738932</v>
      </c>
    </row>
    <row r="19" spans="1:64">
      <c r="E19" s="36" t="s">
        <v>162</v>
      </c>
      <c r="F19" s="98">
        <f ca="1">+$C$15+$C$16*F18-15018.5-$C$5/24</f>
        <v>45659.014543846839</v>
      </c>
      <c r="H19" s="2" t="s">
        <v>38</v>
      </c>
      <c r="I19" s="2" t="s">
        <v>39</v>
      </c>
      <c r="J19" s="2" t="s">
        <v>40</v>
      </c>
      <c r="S19" s="2">
        <v>0.5</v>
      </c>
      <c r="V19" s="2">
        <v>14000</v>
      </c>
      <c r="W19" s="100">
        <f t="shared" si="0"/>
        <v>2.6107600000000002E-2</v>
      </c>
      <c r="AA19" s="135"/>
      <c r="AC19" s="165" t="s">
        <v>126</v>
      </c>
      <c r="AD19" s="165" t="s">
        <v>127</v>
      </c>
      <c r="AE19" s="165" t="s">
        <v>149</v>
      </c>
      <c r="AF19" s="165" t="s">
        <v>112</v>
      </c>
      <c r="AW19" s="16">
        <v>-8000</v>
      </c>
      <c r="AX19" s="16">
        <f t="shared" si="1"/>
        <v>1.3798627087510236E-2</v>
      </c>
      <c r="AY19" s="16">
        <f t="shared" si="2"/>
        <v>9.1983999999999989E-3</v>
      </c>
      <c r="AZ19" s="16">
        <f t="shared" si="3"/>
        <v>4.6002270875102362E-3</v>
      </c>
      <c r="BA19" s="16">
        <f t="shared" si="4"/>
        <v>0.73143933371140268</v>
      </c>
      <c r="BB19" s="16">
        <f t="shared" si="5"/>
        <v>0.50638700633096878</v>
      </c>
      <c r="BC19" s="16">
        <f t="shared" si="6"/>
        <v>-2.9247622274210405</v>
      </c>
      <c r="BD19" s="16">
        <f t="shared" si="7"/>
        <v>-9.1876310099011</v>
      </c>
      <c r="BE19" s="16">
        <f t="shared" si="10"/>
        <v>3.4282898508668902</v>
      </c>
      <c r="BF19" s="16">
        <f t="shared" si="10"/>
        <v>3.4283226161914735</v>
      </c>
      <c r="BG19" s="16">
        <f t="shared" si="10"/>
        <v>3.4281984004860626</v>
      </c>
      <c r="BH19" s="16">
        <f t="shared" si="10"/>
        <v>3.4286693352497686</v>
      </c>
      <c r="BI19" s="16">
        <f t="shared" si="10"/>
        <v>3.4268842417414542</v>
      </c>
      <c r="BJ19" s="16">
        <f t="shared" si="10"/>
        <v>3.4336556975633723</v>
      </c>
      <c r="BK19" s="16">
        <f t="shared" si="10"/>
        <v>3.4080391937578884</v>
      </c>
      <c r="BL19" s="16">
        <f t="shared" si="9"/>
        <v>3.5060645832090094</v>
      </c>
    </row>
    <row r="20" spans="1:64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249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9">
        <v>16000</v>
      </c>
      <c r="W20" s="100">
        <f t="shared" si="0"/>
        <v>3.37936E-2</v>
      </c>
      <c r="Y20" s="19" t="s">
        <v>41</v>
      </c>
      <c r="Z20" s="19" t="s">
        <v>19</v>
      </c>
      <c r="AA20" s="107" t="s">
        <v>205</v>
      </c>
      <c r="AB20" s="107" t="s">
        <v>199</v>
      </c>
      <c r="AC20" s="107" t="s">
        <v>219</v>
      </c>
      <c r="AD20" s="107" t="s">
        <v>219</v>
      </c>
      <c r="AE20" s="107" t="s">
        <v>219</v>
      </c>
      <c r="AF20" s="107" t="s">
        <v>219</v>
      </c>
      <c r="AG20" s="107" t="s">
        <v>213</v>
      </c>
      <c r="AH20" s="107" t="s">
        <v>178</v>
      </c>
      <c r="AI20" s="107" t="s">
        <v>179</v>
      </c>
      <c r="AJ20" s="107" t="s">
        <v>180</v>
      </c>
      <c r="AK20" s="107" t="s">
        <v>200</v>
      </c>
      <c r="AL20" s="107" t="s">
        <v>181</v>
      </c>
      <c r="AM20" s="107" t="s">
        <v>182</v>
      </c>
      <c r="AN20" s="19" t="s">
        <v>183</v>
      </c>
      <c r="AO20" s="19" t="s">
        <v>184</v>
      </c>
      <c r="AP20" s="19" t="s">
        <v>185</v>
      </c>
      <c r="AQ20" s="19" t="s">
        <v>186</v>
      </c>
      <c r="AR20" s="19" t="s">
        <v>187</v>
      </c>
      <c r="AS20" s="19" t="s">
        <v>188</v>
      </c>
      <c r="AT20" s="19" t="s">
        <v>189</v>
      </c>
      <c r="AU20" s="19" t="s">
        <v>167</v>
      </c>
      <c r="AV20" s="136"/>
      <c r="AW20" s="16">
        <v>-7000</v>
      </c>
      <c r="AX20" s="16">
        <f t="shared" si="1"/>
        <v>1.2747626095399877E-2</v>
      </c>
      <c r="AY20" s="16">
        <f t="shared" si="2"/>
        <v>7.2769000000000002E-3</v>
      </c>
      <c r="AZ20" s="16">
        <f t="shared" si="3"/>
        <v>5.4707260953998768E-3</v>
      </c>
      <c r="BA20" s="16">
        <f t="shared" si="4"/>
        <v>0.73932151629109788</v>
      </c>
      <c r="BB20" s="16">
        <f t="shared" si="5"/>
        <v>0.59583855209104719</v>
      </c>
      <c r="BC20" s="16">
        <f t="shared" si="6"/>
        <v>-2.8174425356322894</v>
      </c>
      <c r="BD20" s="16">
        <f t="shared" si="7"/>
        <v>-6.1158609205470214</v>
      </c>
      <c r="BE20" s="16">
        <f t="shared" si="10"/>
        <v>3.5686506429770728</v>
      </c>
      <c r="BF20" s="16">
        <f t="shared" si="10"/>
        <v>3.5686848485833371</v>
      </c>
      <c r="BG20" s="16">
        <f t="shared" si="10"/>
        <v>3.568548193236234</v>
      </c>
      <c r="BH20" s="16">
        <f t="shared" si="10"/>
        <v>3.5690941979971611</v>
      </c>
      <c r="BI20" s="16">
        <f t="shared" si="10"/>
        <v>3.5669134530565394</v>
      </c>
      <c r="BJ20" s="16">
        <f t="shared" si="10"/>
        <v>3.5756363909308324</v>
      </c>
      <c r="BK20" s="16">
        <f t="shared" si="10"/>
        <v>3.5409466243738081</v>
      </c>
      <c r="BL20" s="16">
        <f t="shared" si="9"/>
        <v>3.6825627788441255</v>
      </c>
    </row>
    <row r="21" spans="1:64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1">(C21-C$7)/C$8</f>
        <v>-22638.847281606213</v>
      </c>
      <c r="F21" s="80">
        <f t="shared" ref="F21:F84" si="12">ROUND(2*E21,0)/2</f>
        <v>-22639</v>
      </c>
      <c r="G21" s="9">
        <f t="shared" ref="G21:G27" si="13">C21-(C$7+C$8*F21)</f>
        <v>5.8099503999983426E-2</v>
      </c>
      <c r="H21" s="9">
        <f t="shared" ref="H21:H27" si="14">G21</f>
        <v>5.8099503999983426E-2</v>
      </c>
      <c r="I21" s="9"/>
      <c r="J21" s="9"/>
      <c r="K21" s="9"/>
      <c r="M21" s="9"/>
      <c r="O21" s="100">
        <f t="shared" ref="O21:O84" si="15">D$11+D$12*F21+D$13*F21^2</f>
        <v>6.6654365520099998E-2</v>
      </c>
      <c r="P21" s="14">
        <f t="shared" ref="P21:P84" si="16">C21-15018.5</f>
        <v>21439.936999999998</v>
      </c>
      <c r="Q21" s="9"/>
      <c r="R21" s="9">
        <f t="shared" ref="R21:R27" si="17">(O21-H21)^2</f>
        <v>7.3185655628371226E-5</v>
      </c>
      <c r="S21" s="178">
        <f t="shared" ref="S21:S27" si="18">S$19</f>
        <v>0.5</v>
      </c>
      <c r="T21" s="9">
        <f t="shared" ref="T21:T84" si="19">S21*R21</f>
        <v>3.6592827814185613E-5</v>
      </c>
      <c r="U21" s="9">
        <f t="shared" ref="U21:U84" si="20">SUM(H21,I21)</f>
        <v>5.8099503999983426E-2</v>
      </c>
      <c r="V21" s="2">
        <v>18000</v>
      </c>
      <c r="W21" s="100">
        <f t="shared" si="0"/>
        <v>4.2504400000000005E-2</v>
      </c>
      <c r="Y21" s="137">
        <f t="shared" ref="Y21:Y84" si="21">+C21-15018.5</f>
        <v>21439.936999999998</v>
      </c>
      <c r="Z21" s="16">
        <f t="shared" ref="Z21:Z84" si="22">F21</f>
        <v>-22639</v>
      </c>
      <c r="AA21" s="115">
        <f t="shared" ref="AA21:AA84" si="23">AB$3+AB$4*Z21+AB$5*Z21^2+AH21</f>
        <v>5.8672771571719441E-2</v>
      </c>
      <c r="AB21" s="115">
        <f t="shared" ref="AB21:AB84" si="24">+G21-AA21</f>
        <v>-5.73267571736015E-4</v>
      </c>
      <c r="AC21" s="147">
        <f t="shared" ref="AC21:AC27" si="25">G21-(AB$3+AB$4*Z21+AB$5*Z21^2)</f>
        <v>-8.5548615201165717E-3</v>
      </c>
      <c r="AD21" s="115"/>
      <c r="AG21" s="115">
        <f t="shared" ref="AG21:AG84" si="26">+(G21-AA21)^2*S21</f>
        <v>1.6431785440205356E-7</v>
      </c>
      <c r="AH21" s="16">
        <f t="shared" ref="AH21:AH84" si="27">$AB$6*($AB$11/AI21*AJ21+$AB$12)</f>
        <v>-7.9815939483805585E-3</v>
      </c>
      <c r="AI21" s="16">
        <f t="shared" ref="AI21:AI84" si="28">1+$AB$7*COS(AL21)</f>
        <v>1.0336609824189238</v>
      </c>
      <c r="AJ21" s="16">
        <f t="shared" ref="AJ21:AJ84" si="29">SIN(AL21+RADIANS($AB$9))</f>
        <v>-0.98172974586511863</v>
      </c>
      <c r="AK21" s="16">
        <f t="shared" ref="AK21:AK84" si="30">$AB$7*SIN(AL21)</f>
        <v>0.27293211291929892</v>
      </c>
      <c r="AL21" s="16">
        <f t="shared" ref="AL21:AL84" si="31">2*ATAN(AM21)</f>
        <v>1.4480850203485229</v>
      </c>
      <c r="AM21" s="16">
        <f t="shared" ref="AM21:AM84" si="32">SQRT((1+$AB$7)/(1-$AB$7))*TAN(AN21/2)</f>
        <v>0.88424559132928382</v>
      </c>
      <c r="AN21" s="115">
        <f t="shared" ref="AN21:AT30" si="33">$AU21+$AB$7*SIN(AO21)</f>
        <v>1.1761711544216367</v>
      </c>
      <c r="AO21" s="115">
        <f t="shared" si="33"/>
        <v>1.1761707254232356</v>
      </c>
      <c r="AP21" s="115">
        <f t="shared" si="33"/>
        <v>1.1761666678462082</v>
      </c>
      <c r="AQ21" s="115">
        <f t="shared" si="33"/>
        <v>1.1761282921958172</v>
      </c>
      <c r="AR21" s="115">
        <f t="shared" si="33"/>
        <v>1.1757655186229869</v>
      </c>
      <c r="AS21" s="115">
        <f t="shared" si="33"/>
        <v>1.1723516009099819</v>
      </c>
      <c r="AT21" s="115">
        <f t="shared" si="33"/>
        <v>1.1414817903004146</v>
      </c>
      <c r="AU21" s="115">
        <f t="shared" ref="AU21:AU84" si="34">RADIANS($AB$9)+$AB$18*(F21-AB$15)</f>
        <v>0.92230749730654615</v>
      </c>
      <c r="AV21" s="115"/>
      <c r="AW21" s="16">
        <v>-6000</v>
      </c>
      <c r="AX21" s="16">
        <f t="shared" si="1"/>
        <v>1.185434227691259E-2</v>
      </c>
      <c r="AY21" s="16">
        <f t="shared" si="2"/>
        <v>5.6116000000000004E-3</v>
      </c>
      <c r="AZ21" s="16">
        <f t="shared" si="3"/>
        <v>6.2427422769125891E-3</v>
      </c>
      <c r="BA21" s="16">
        <f t="shared" si="4"/>
        <v>0.75052638925372495</v>
      </c>
      <c r="BB21" s="16">
        <f t="shared" si="5"/>
        <v>0.6804897867546833</v>
      </c>
      <c r="BC21" s="16">
        <f t="shared" si="6"/>
        <v>-2.7073210757383315</v>
      </c>
      <c r="BD21" s="16">
        <f t="shared" si="7"/>
        <v>-4.5328059458408525</v>
      </c>
      <c r="BE21" s="16">
        <f t="shared" si="10"/>
        <v>3.7108320511215855</v>
      </c>
      <c r="BF21" s="16">
        <f t="shared" si="10"/>
        <v>3.7108590318963994</v>
      </c>
      <c r="BG21" s="16">
        <f t="shared" si="10"/>
        <v>3.7107425548166426</v>
      </c>
      <c r="BH21" s="16">
        <f t="shared" si="10"/>
        <v>3.7112454531960912</v>
      </c>
      <c r="BI21" s="16">
        <f t="shared" si="10"/>
        <v>3.7090753092448137</v>
      </c>
      <c r="BJ21" s="16">
        <f t="shared" si="10"/>
        <v>3.7184618071396107</v>
      </c>
      <c r="BK21" s="16">
        <f t="shared" si="10"/>
        <v>3.6782541862247382</v>
      </c>
      <c r="BL21" s="16">
        <f t="shared" si="9"/>
        <v>3.8590609744792412</v>
      </c>
    </row>
    <row r="22" spans="1:64">
      <c r="A22" s="52" t="s">
        <v>133</v>
      </c>
      <c r="B22" s="52" t="s">
        <v>92</v>
      </c>
      <c r="C22" s="65">
        <v>37904.46</v>
      </c>
      <c r="D22" s="76" t="s">
        <v>126</v>
      </c>
      <c r="E22" s="80">
        <f t="shared" si="11"/>
        <v>-18837.880065967343</v>
      </c>
      <c r="F22" s="28">
        <f t="shared" si="12"/>
        <v>-18838</v>
      </c>
      <c r="G22" s="9">
        <f t="shared" si="13"/>
        <v>4.562716800137423E-2</v>
      </c>
      <c r="H22" s="2">
        <f t="shared" si="14"/>
        <v>4.562716800137423E-2</v>
      </c>
      <c r="O22" s="100">
        <f t="shared" si="15"/>
        <v>4.6458878256400001E-2</v>
      </c>
      <c r="P22" s="15">
        <f t="shared" si="16"/>
        <v>22885.96</v>
      </c>
      <c r="R22" s="2">
        <f t="shared" si="17"/>
        <v>6.9174194831503262E-7</v>
      </c>
      <c r="S22" s="178">
        <f t="shared" si="18"/>
        <v>0.5</v>
      </c>
      <c r="T22" s="9">
        <f t="shared" si="19"/>
        <v>3.4587097415751631E-7</v>
      </c>
      <c r="U22" s="9">
        <f t="shared" si="20"/>
        <v>4.562716800137423E-2</v>
      </c>
      <c r="V22" s="9">
        <v>20000</v>
      </c>
      <c r="W22" s="100">
        <f t="shared" si="0"/>
        <v>5.2240000000000002E-2</v>
      </c>
      <c r="Y22" s="137">
        <f t="shared" si="21"/>
        <v>22885.96</v>
      </c>
      <c r="Z22" s="16">
        <f t="shared" si="22"/>
        <v>-18838</v>
      </c>
      <c r="AA22" s="115">
        <f t="shared" si="23"/>
        <v>3.9910914610672428E-2</v>
      </c>
      <c r="AB22" s="115">
        <f t="shared" si="24"/>
        <v>5.7162533907018018E-3</v>
      </c>
      <c r="AC22" s="147">
        <f t="shared" si="25"/>
        <v>-8.3171025502577073E-4</v>
      </c>
      <c r="AD22" s="115"/>
      <c r="AG22" s="115">
        <f t="shared" si="26"/>
        <v>1.6337776413354923E-5</v>
      </c>
      <c r="AH22" s="16">
        <f t="shared" si="27"/>
        <v>-6.5479636457275708E-3</v>
      </c>
      <c r="AI22" s="16">
        <f t="shared" si="28"/>
        <v>0.85778222784585723</v>
      </c>
      <c r="AJ22" s="16">
        <f t="shared" si="29"/>
        <v>-0.6541912796391296</v>
      </c>
      <c r="AK22" s="16">
        <f t="shared" si="30"/>
        <v>0.23537014526806993</v>
      </c>
      <c r="AL22" s="16">
        <f t="shared" si="31"/>
        <v>2.1143205332823602</v>
      </c>
      <c r="AM22" s="16">
        <f t="shared" si="32"/>
        <v>1.7726027728748746</v>
      </c>
      <c r="AN22" s="115">
        <f t="shared" si="33"/>
        <v>1.856991498923632</v>
      </c>
      <c r="AO22" s="115">
        <f t="shared" si="33"/>
        <v>1.8569914645508137</v>
      </c>
      <c r="AP22" s="115">
        <f t="shared" si="33"/>
        <v>1.8569919073071812</v>
      </c>
      <c r="AQ22" s="115">
        <f t="shared" si="33"/>
        <v>1.8569862041102096</v>
      </c>
      <c r="AR22" s="115">
        <f t="shared" si="33"/>
        <v>1.8570596592068735</v>
      </c>
      <c r="AS22" s="115">
        <f t="shared" si="33"/>
        <v>1.8561121773288261</v>
      </c>
      <c r="AT22" s="115">
        <f t="shared" si="33"/>
        <v>1.8681082679372001</v>
      </c>
      <c r="AU22" s="115">
        <f t="shared" si="34"/>
        <v>1.593177138915622</v>
      </c>
      <c r="AV22" s="115"/>
      <c r="AW22" s="16">
        <v>-5000</v>
      </c>
      <c r="AX22" s="16">
        <f t="shared" si="1"/>
        <v>1.1101325302941356E-2</v>
      </c>
      <c r="AY22" s="16">
        <f t="shared" si="2"/>
        <v>4.2024999999999996E-3</v>
      </c>
      <c r="AZ22" s="16">
        <f t="shared" si="3"/>
        <v>6.8988253029413568E-3</v>
      </c>
      <c r="BA22" s="16">
        <f t="shared" si="4"/>
        <v>0.76530656181142764</v>
      </c>
      <c r="BB22" s="16">
        <f t="shared" si="5"/>
        <v>0.75942128757410876</v>
      </c>
      <c r="BC22" s="16">
        <f t="shared" si="6"/>
        <v>-2.5933287731460055</v>
      </c>
      <c r="BD22" s="16">
        <f t="shared" si="7"/>
        <v>-3.5560400555196927</v>
      </c>
      <c r="BE22" s="16">
        <f t="shared" ref="BE22:BK31" si="35">$BL22+$AB$7*SIN(BF22)</f>
        <v>3.8554900620939145</v>
      </c>
      <c r="BF22" s="16">
        <f t="shared" si="35"/>
        <v>3.8555063326813706</v>
      </c>
      <c r="BG22" s="16">
        <f t="shared" si="35"/>
        <v>3.8554280535406535</v>
      </c>
      <c r="BH22" s="16">
        <f t="shared" si="35"/>
        <v>3.8558047096404193</v>
      </c>
      <c r="BI22" s="16">
        <f t="shared" si="35"/>
        <v>3.8539934768580295</v>
      </c>
      <c r="BJ22" s="16">
        <f t="shared" si="35"/>
        <v>3.86272943507484</v>
      </c>
      <c r="BK22" s="16">
        <f t="shared" si="35"/>
        <v>3.8211795647680944</v>
      </c>
      <c r="BL22" s="16">
        <f t="shared" si="9"/>
        <v>4.0355591701143574</v>
      </c>
    </row>
    <row r="23" spans="1:64">
      <c r="A23" s="52" t="s">
        <v>133</v>
      </c>
      <c r="B23" s="52" t="s">
        <v>92</v>
      </c>
      <c r="C23" s="65">
        <v>38255.591999999997</v>
      </c>
      <c r="D23" s="76" t="s">
        <v>126</v>
      </c>
      <c r="E23" s="80">
        <f t="shared" si="11"/>
        <v>-17914.906350914611</v>
      </c>
      <c r="F23" s="28">
        <f t="shared" si="12"/>
        <v>-17915</v>
      </c>
      <c r="G23" s="9">
        <f t="shared" si="13"/>
        <v>3.5627439996460453E-2</v>
      </c>
      <c r="H23" s="2">
        <f t="shared" si="14"/>
        <v>3.5627439996460453E-2</v>
      </c>
      <c r="O23" s="100">
        <f t="shared" si="15"/>
        <v>4.2113339522500001E-2</v>
      </c>
      <c r="P23" s="15">
        <f t="shared" si="16"/>
        <v>23237.091999999997</v>
      </c>
      <c r="R23" s="2">
        <f t="shared" si="17"/>
        <v>4.2066892661880043E-5</v>
      </c>
      <c r="S23" s="178">
        <f t="shared" si="18"/>
        <v>0.5</v>
      </c>
      <c r="T23" s="9">
        <f t="shared" si="19"/>
        <v>2.1033446330940021E-5</v>
      </c>
      <c r="U23" s="9">
        <f t="shared" si="20"/>
        <v>3.5627439996460453E-2</v>
      </c>
      <c r="V23" s="2">
        <v>22000</v>
      </c>
      <c r="W23" s="100">
        <f t="shared" si="0"/>
        <v>6.3000399999999998E-2</v>
      </c>
      <c r="Y23" s="137">
        <f t="shared" si="21"/>
        <v>23237.091999999997</v>
      </c>
      <c r="Z23" s="16">
        <f t="shared" si="22"/>
        <v>-17915</v>
      </c>
      <c r="AA23" s="115">
        <f t="shared" si="23"/>
        <v>3.6317670902932184E-2</v>
      </c>
      <c r="AB23" s="115">
        <f t="shared" si="24"/>
        <v>-6.9023090647173102E-4</v>
      </c>
      <c r="AC23" s="147">
        <f t="shared" si="25"/>
        <v>-6.4858995260395486E-3</v>
      </c>
      <c r="AD23" s="115"/>
      <c r="AG23" s="115">
        <f t="shared" si="26"/>
        <v>2.3820935212439374E-7</v>
      </c>
      <c r="AH23" s="16">
        <f t="shared" si="27"/>
        <v>-5.7956686195678141E-3</v>
      </c>
      <c r="AI23" s="16">
        <f t="shared" si="28"/>
        <v>0.82842968537881523</v>
      </c>
      <c r="AJ23" s="16">
        <f t="shared" si="29"/>
        <v>-0.55046743349996696</v>
      </c>
      <c r="AK23" s="16">
        <f t="shared" si="30"/>
        <v>0.21491539530891607</v>
      </c>
      <c r="AL23" s="16">
        <f t="shared" si="31"/>
        <v>2.2445093569149952</v>
      </c>
      <c r="AM23" s="16">
        <f t="shared" si="32"/>
        <v>2.0778889012548012</v>
      </c>
      <c r="AN23" s="115">
        <f t="shared" si="33"/>
        <v>2.0055077272384199</v>
      </c>
      <c r="AO23" s="115">
        <f t="shared" si="33"/>
        <v>2.0055072323111656</v>
      </c>
      <c r="AP23" s="115">
        <f t="shared" si="33"/>
        <v>2.0055115056931583</v>
      </c>
      <c r="AQ23" s="115">
        <f t="shared" si="33"/>
        <v>2.005474606461823</v>
      </c>
      <c r="AR23" s="115">
        <f t="shared" si="33"/>
        <v>2.0057931224562333</v>
      </c>
      <c r="AS23" s="115">
        <f t="shared" si="33"/>
        <v>2.0030364385861734</v>
      </c>
      <c r="AT23" s="115">
        <f t="shared" si="33"/>
        <v>2.0263778298711994</v>
      </c>
      <c r="AU23" s="115">
        <f t="shared" si="34"/>
        <v>1.756084973486834</v>
      </c>
      <c r="AV23" s="115"/>
      <c r="AW23" s="16">
        <v>-4000</v>
      </c>
      <c r="AX23" s="16">
        <f t="shared" si="1"/>
        <v>1.0469970422423576E-2</v>
      </c>
      <c r="AY23" s="16">
        <f t="shared" si="2"/>
        <v>3.0496E-3</v>
      </c>
      <c r="AZ23" s="16">
        <f t="shared" si="3"/>
        <v>7.4203704224235752E-3</v>
      </c>
      <c r="BA23" s="16">
        <f t="shared" si="4"/>
        <v>0.78399547715163342</v>
      </c>
      <c r="BB23" s="16">
        <f t="shared" si="5"/>
        <v>0.83133131127947979</v>
      </c>
      <c r="BC23" s="16">
        <f t="shared" si="6"/>
        <v>-2.4742531036151814</v>
      </c>
      <c r="BD23" s="16">
        <f t="shared" si="7"/>
        <v>-2.8849174278878222</v>
      </c>
      <c r="BE23" s="16">
        <f t="shared" si="35"/>
        <v>4.0033367636709718</v>
      </c>
      <c r="BF23" s="16">
        <f t="shared" si="35"/>
        <v>4.0033439438830491</v>
      </c>
      <c r="BG23" s="16">
        <f t="shared" si="35"/>
        <v>4.0033038442357975</v>
      </c>
      <c r="BH23" s="16">
        <f t="shared" si="35"/>
        <v>4.0035278145080637</v>
      </c>
      <c r="BI23" s="16">
        <f t="shared" si="35"/>
        <v>4.0022776114292933</v>
      </c>
      <c r="BJ23" s="16">
        <f t="shared" si="35"/>
        <v>4.0092797468025871</v>
      </c>
      <c r="BK23" s="16">
        <f t="shared" si="35"/>
        <v>3.970765895242828</v>
      </c>
      <c r="BL23" s="16">
        <f t="shared" si="9"/>
        <v>4.2120573657494731</v>
      </c>
    </row>
    <row r="24" spans="1:64">
      <c r="A24" s="52" t="s">
        <v>133</v>
      </c>
      <c r="B24" s="52" t="s">
        <v>92</v>
      </c>
      <c r="C24" s="65">
        <v>39035.478000000003</v>
      </c>
      <c r="D24" s="76" t="s">
        <v>126</v>
      </c>
      <c r="E24" s="80">
        <f t="shared" si="11"/>
        <v>-15864.924353438944</v>
      </c>
      <c r="F24" s="28">
        <f t="shared" si="12"/>
        <v>-15865</v>
      </c>
      <c r="G24" s="9">
        <f t="shared" si="13"/>
        <v>2.8778640000382438E-2</v>
      </c>
      <c r="H24" s="2">
        <f t="shared" si="14"/>
        <v>2.8778640000382438E-2</v>
      </c>
      <c r="O24" s="100">
        <f t="shared" si="15"/>
        <v>3.3242542622500003E-2</v>
      </c>
      <c r="P24" s="15">
        <f t="shared" si="16"/>
        <v>24016.978000000003</v>
      </c>
      <c r="R24" s="2">
        <f t="shared" si="17"/>
        <v>1.9926426619748069E-5</v>
      </c>
      <c r="S24" s="178">
        <f t="shared" si="18"/>
        <v>0.5</v>
      </c>
      <c r="T24" s="9">
        <f t="shared" si="19"/>
        <v>9.9632133098740343E-6</v>
      </c>
      <c r="U24" s="9">
        <f t="shared" si="20"/>
        <v>2.8778640000382438E-2</v>
      </c>
      <c r="V24" s="9">
        <v>24000</v>
      </c>
      <c r="W24" s="100">
        <f t="shared" si="0"/>
        <v>7.4785600000000008E-2</v>
      </c>
      <c r="Y24" s="137">
        <f t="shared" si="21"/>
        <v>24016.978000000003</v>
      </c>
      <c r="Z24" s="16">
        <f t="shared" si="22"/>
        <v>-15865</v>
      </c>
      <c r="AA24" s="115">
        <f t="shared" si="23"/>
        <v>2.9432864903811359E-2</v>
      </c>
      <c r="AB24" s="115">
        <f t="shared" si="24"/>
        <v>-6.5422490342892034E-4</v>
      </c>
      <c r="AC24" s="147">
        <f t="shared" si="25"/>
        <v>-4.4639026221175646E-3</v>
      </c>
      <c r="AD24" s="115"/>
      <c r="AG24" s="115">
        <f t="shared" si="26"/>
        <v>2.1400511213329008E-7</v>
      </c>
      <c r="AH24" s="16">
        <f t="shared" si="27"/>
        <v>-3.8096777186886438E-3</v>
      </c>
      <c r="AI24" s="16">
        <f t="shared" si="28"/>
        <v>0.77863953207105907</v>
      </c>
      <c r="AJ24" s="16">
        <f t="shared" si="29"/>
        <v>-0.31556370989806548</v>
      </c>
      <c r="AK24" s="16">
        <f t="shared" si="30"/>
        <v>0.16317028907947775</v>
      </c>
      <c r="AL24" s="16">
        <f t="shared" si="31"/>
        <v>2.5063827288589726</v>
      </c>
      <c r="AM24" s="16">
        <f t="shared" si="32"/>
        <v>3.0419782346967064</v>
      </c>
      <c r="AN24" s="115">
        <f t="shared" si="33"/>
        <v>2.3193865128424664</v>
      </c>
      <c r="AO24" s="115">
        <f t="shared" si="33"/>
        <v>2.3193772757905884</v>
      </c>
      <c r="AP24" s="115">
        <f t="shared" si="33"/>
        <v>2.3194266269494253</v>
      </c>
      <c r="AQ24" s="115">
        <f t="shared" si="33"/>
        <v>2.3191629261558182</v>
      </c>
      <c r="AR24" s="115">
        <f t="shared" si="33"/>
        <v>2.3205711060327188</v>
      </c>
      <c r="AS24" s="115">
        <f t="shared" si="33"/>
        <v>2.3130263832418487</v>
      </c>
      <c r="AT24" s="115">
        <f t="shared" si="33"/>
        <v>2.3527649516277234</v>
      </c>
      <c r="AU24" s="115">
        <f t="shared" si="34"/>
        <v>2.117906274538822</v>
      </c>
      <c r="AV24" s="115"/>
      <c r="AW24" s="16">
        <v>-3000</v>
      </c>
      <c r="AX24" s="16">
        <f t="shared" si="1"/>
        <v>9.9402611173254486E-3</v>
      </c>
      <c r="AY24" s="16">
        <f t="shared" si="2"/>
        <v>2.1529000000000001E-3</v>
      </c>
      <c r="AZ24" s="16">
        <f t="shared" si="3"/>
        <v>7.7873611173254484E-3</v>
      </c>
      <c r="BA24" s="16">
        <f t="shared" si="4"/>
        <v>0.80701079071757642</v>
      </c>
      <c r="BB24" s="16">
        <f t="shared" si="5"/>
        <v>0.89438931252649401</v>
      </c>
      <c r="BC24" s="16">
        <f t="shared" si="6"/>
        <v>-2.3486878928235595</v>
      </c>
      <c r="BD24" s="16">
        <f t="shared" si="7"/>
        <v>-2.3888144645074232</v>
      </c>
      <c r="BE24" s="16">
        <f t="shared" si="35"/>
        <v>4.1551566993730358</v>
      </c>
      <c r="BF24" s="16">
        <f t="shared" si="35"/>
        <v>4.1551587726407355</v>
      </c>
      <c r="BG24" s="16">
        <f t="shared" si="35"/>
        <v>4.1551445167117507</v>
      </c>
      <c r="BH24" s="16">
        <f t="shared" si="35"/>
        <v>4.1552425480342094</v>
      </c>
      <c r="BI24" s="16">
        <f t="shared" si="35"/>
        <v>4.1545687440080572</v>
      </c>
      <c r="BJ24" s="16">
        <f t="shared" si="35"/>
        <v>4.1592148524724388</v>
      </c>
      <c r="BK24" s="16">
        <f t="shared" si="35"/>
        <v>4.1278493515934134</v>
      </c>
      <c r="BL24" s="16">
        <f t="shared" si="9"/>
        <v>4.3885555613845897</v>
      </c>
    </row>
    <row r="25" spans="1:64">
      <c r="A25" s="52" t="s">
        <v>133</v>
      </c>
      <c r="B25" s="52" t="s">
        <v>92</v>
      </c>
      <c r="C25" s="65">
        <v>40419.493999999999</v>
      </c>
      <c r="D25" s="76" t="s">
        <v>126</v>
      </c>
      <c r="E25" s="80">
        <f t="shared" si="11"/>
        <v>-12226.946643596413</v>
      </c>
      <c r="F25" s="28">
        <f t="shared" si="12"/>
        <v>-12227</v>
      </c>
      <c r="G25" s="9">
        <f t="shared" si="13"/>
        <v>2.0298671995988116E-2</v>
      </c>
      <c r="H25" s="2">
        <f t="shared" si="14"/>
        <v>2.0298671995988116E-2</v>
      </c>
      <c r="O25" s="100">
        <f t="shared" si="15"/>
        <v>2.0150889664900001E-2</v>
      </c>
      <c r="P25" s="15">
        <f t="shared" si="16"/>
        <v>25400.993999999999</v>
      </c>
      <c r="R25" s="2">
        <f t="shared" si="17"/>
        <v>2.1839617381837046E-8</v>
      </c>
      <c r="S25" s="178">
        <f t="shared" si="18"/>
        <v>0.5</v>
      </c>
      <c r="T25" s="9">
        <f t="shared" si="19"/>
        <v>1.0919808690918523E-8</v>
      </c>
      <c r="U25" s="9">
        <f t="shared" si="20"/>
        <v>2.0298671995988116E-2</v>
      </c>
      <c r="V25" s="2">
        <v>26000</v>
      </c>
      <c r="W25" s="100">
        <f t="shared" si="0"/>
        <v>8.7595599999999996E-2</v>
      </c>
      <c r="Y25" s="137">
        <f t="shared" si="21"/>
        <v>25400.993999999999</v>
      </c>
      <c r="Z25" s="16">
        <f t="shared" si="22"/>
        <v>-12227</v>
      </c>
      <c r="AA25" s="115">
        <f t="shared" si="23"/>
        <v>2.0356116458779543E-2</v>
      </c>
      <c r="AB25" s="115">
        <f t="shared" si="24"/>
        <v>-5.7444462791426953E-5</v>
      </c>
      <c r="AC25" s="147">
        <f t="shared" si="25"/>
        <v>1.4778233108811434E-4</v>
      </c>
      <c r="AD25" s="115"/>
      <c r="AG25" s="115">
        <f t="shared" si="26"/>
        <v>1.6499331526978178E-9</v>
      </c>
      <c r="AH25" s="16">
        <f t="shared" si="27"/>
        <v>2.0522679387954053E-4</v>
      </c>
      <c r="AI25" s="16">
        <f t="shared" si="28"/>
        <v>0.73206362063068042</v>
      </c>
      <c r="AJ25" s="16">
        <f t="shared" si="29"/>
        <v>8.690806372718328E-2</v>
      </c>
      <c r="AK25" s="16">
        <f t="shared" si="30"/>
        <v>6.1928156846947087E-2</v>
      </c>
      <c r="AL25" s="16">
        <f t="shared" si="31"/>
        <v>2.9144512284178461</v>
      </c>
      <c r="AM25" s="16">
        <f t="shared" si="32"/>
        <v>8.7671974593263773</v>
      </c>
      <c r="AN25" s="115">
        <f t="shared" si="33"/>
        <v>2.8413478468226305</v>
      </c>
      <c r="AO25" s="115">
        <f t="shared" si="33"/>
        <v>2.8413144731596014</v>
      </c>
      <c r="AP25" s="115">
        <f t="shared" si="33"/>
        <v>2.8414415140901257</v>
      </c>
      <c r="AQ25" s="115">
        <f t="shared" si="33"/>
        <v>2.8409578905435291</v>
      </c>
      <c r="AR25" s="115">
        <f t="shared" si="33"/>
        <v>2.8427985781692029</v>
      </c>
      <c r="AS25" s="115">
        <f t="shared" si="33"/>
        <v>2.8357872202556753</v>
      </c>
      <c r="AT25" s="115">
        <f t="shared" si="33"/>
        <v>2.8624147335065926</v>
      </c>
      <c r="AU25" s="115">
        <f t="shared" si="34"/>
        <v>2.7600067102593737</v>
      </c>
      <c r="AV25" s="115"/>
      <c r="AW25" s="16">
        <v>-2000</v>
      </c>
      <c r="AX25" s="16">
        <f t="shared" si="1"/>
        <v>9.4905889889362657E-3</v>
      </c>
      <c r="AY25" s="16">
        <f t="shared" si="2"/>
        <v>1.5124000000000001E-3</v>
      </c>
      <c r="AZ25" s="16">
        <f t="shared" si="3"/>
        <v>7.9781889889362651E-3</v>
      </c>
      <c r="BA25" s="16">
        <f t="shared" si="4"/>
        <v>0.83485102288718582</v>
      </c>
      <c r="BB25" s="16">
        <f t="shared" si="5"/>
        <v>0.94603612683923366</v>
      </c>
      <c r="BC25" s="16">
        <f t="shared" si="6"/>
        <v>-2.2149747763810335</v>
      </c>
      <c r="BD25" s="16">
        <f t="shared" si="7"/>
        <v>-2.0016944998007546</v>
      </c>
      <c r="BE25" s="16">
        <f t="shared" si="35"/>
        <v>4.3118226413018697</v>
      </c>
      <c r="BF25" s="16">
        <f t="shared" si="35"/>
        <v>4.3118229421555059</v>
      </c>
      <c r="BG25" s="16">
        <f t="shared" si="35"/>
        <v>4.3118201365684437</v>
      </c>
      <c r="BH25" s="16">
        <f t="shared" si="35"/>
        <v>4.3118463005728849</v>
      </c>
      <c r="BI25" s="16">
        <f t="shared" si="35"/>
        <v>4.3116023661882386</v>
      </c>
      <c r="BJ25" s="16">
        <f t="shared" si="35"/>
        <v>4.3138821153652733</v>
      </c>
      <c r="BK25" s="16">
        <f t="shared" si="35"/>
        <v>4.2930331658526981</v>
      </c>
      <c r="BL25" s="16">
        <f t="shared" si="9"/>
        <v>4.5650537570197054</v>
      </c>
    </row>
    <row r="26" spans="1:64">
      <c r="A26" s="52" t="s">
        <v>133</v>
      </c>
      <c r="B26" s="52" t="s">
        <v>92</v>
      </c>
      <c r="C26" s="65">
        <v>40828.457999999999</v>
      </c>
      <c r="D26" s="76" t="s">
        <v>126</v>
      </c>
      <c r="E26" s="80">
        <f t="shared" si="11"/>
        <v>-11151.957686728829</v>
      </c>
      <c r="F26" s="28">
        <f t="shared" si="12"/>
        <v>-11152</v>
      </c>
      <c r="G26" s="9">
        <f t="shared" si="13"/>
        <v>1.6097471998364199E-2</v>
      </c>
      <c r="H26" s="2">
        <f t="shared" si="14"/>
        <v>1.6097471998364199E-2</v>
      </c>
      <c r="O26" s="100">
        <f t="shared" si="15"/>
        <v>1.6931426022400001E-2</v>
      </c>
      <c r="P26" s="15">
        <f t="shared" si="16"/>
        <v>25809.957999999999</v>
      </c>
      <c r="R26" s="2">
        <f t="shared" si="17"/>
        <v>6.9547931420550775E-7</v>
      </c>
      <c r="S26" s="178">
        <f t="shared" si="18"/>
        <v>0.5</v>
      </c>
      <c r="T26" s="9">
        <f t="shared" si="19"/>
        <v>3.4773965710275387E-7</v>
      </c>
      <c r="U26" s="9">
        <f t="shared" si="20"/>
        <v>1.6097471998364199E-2</v>
      </c>
      <c r="V26" s="9">
        <v>28000</v>
      </c>
      <c r="W26" s="100">
        <f t="shared" si="0"/>
        <v>0.1014304</v>
      </c>
      <c r="Y26" s="137">
        <f t="shared" si="21"/>
        <v>25809.957999999999</v>
      </c>
      <c r="Z26" s="16">
        <f t="shared" si="22"/>
        <v>-11152</v>
      </c>
      <c r="AA26" s="115">
        <f t="shared" si="23"/>
        <v>1.8326820373337334E-2</v>
      </c>
      <c r="AB26" s="115">
        <f t="shared" si="24"/>
        <v>-2.2293483749731349E-3</v>
      </c>
      <c r="AC26" s="147">
        <f t="shared" si="25"/>
        <v>-8.3395402403580246E-4</v>
      </c>
      <c r="AD26" s="115"/>
      <c r="AG26" s="115">
        <f t="shared" si="26"/>
        <v>2.4849970884976788E-6</v>
      </c>
      <c r="AH26" s="16">
        <f t="shared" si="27"/>
        <v>1.3953943509373309E-3</v>
      </c>
      <c r="AI26" s="16">
        <f t="shared" si="28"/>
        <v>0.72677401603080383</v>
      </c>
      <c r="AJ26" s="16">
        <f t="shared" si="29"/>
        <v>0.19917054084383234</v>
      </c>
      <c r="AK26" s="16">
        <f t="shared" si="30"/>
        <v>3.1185921247649576E-2</v>
      </c>
      <c r="AL26" s="16">
        <f t="shared" si="31"/>
        <v>3.0279448188458922</v>
      </c>
      <c r="AM26" s="16">
        <f t="shared" si="32"/>
        <v>17.579278149768154</v>
      </c>
      <c r="AN26" s="115">
        <f t="shared" si="33"/>
        <v>2.9910036534210991</v>
      </c>
      <c r="AO26" s="115">
        <f t="shared" si="33"/>
        <v>2.9909825148133034</v>
      </c>
      <c r="AP26" s="115">
        <f t="shared" si="33"/>
        <v>2.9910602621465197</v>
      </c>
      <c r="AQ26" s="115">
        <f t="shared" si="33"/>
        <v>2.9907743046507447</v>
      </c>
      <c r="AR26" s="115">
        <f t="shared" si="33"/>
        <v>2.9918260056208541</v>
      </c>
      <c r="AS26" s="115">
        <f t="shared" si="33"/>
        <v>2.9879572046177736</v>
      </c>
      <c r="AT26" s="115">
        <f t="shared" si="33"/>
        <v>3.0021780755782457</v>
      </c>
      <c r="AU26" s="115">
        <f t="shared" si="34"/>
        <v>2.9497422705671239</v>
      </c>
      <c r="AV26" s="115"/>
      <c r="AW26" s="16">
        <v>-1000</v>
      </c>
      <c r="AX26" s="16">
        <f t="shared" si="1"/>
        <v>9.0977495103310227E-3</v>
      </c>
      <c r="AY26" s="16">
        <f t="shared" si="2"/>
        <v>1.1280999999999999E-3</v>
      </c>
      <c r="AZ26" s="16">
        <f t="shared" si="3"/>
        <v>7.9696495103310228E-3</v>
      </c>
      <c r="BA26" s="16">
        <f t="shared" si="4"/>
        <v>0.86807574598897019</v>
      </c>
      <c r="BB26" s="16">
        <f t="shared" si="5"/>
        <v>0.98271823188729968</v>
      </c>
      <c r="BC26" s="16">
        <f t="shared" si="6"/>
        <v>-2.0711370916303515</v>
      </c>
      <c r="BD26" s="16">
        <f t="shared" si="7"/>
        <v>-1.6864511990872786</v>
      </c>
      <c r="BE26" s="16">
        <f t="shared" si="35"/>
        <v>4.4743089935446694</v>
      </c>
      <c r="BF26" s="16">
        <f t="shared" si="35"/>
        <v>4.4743090030173045</v>
      </c>
      <c r="BG26" s="16">
        <f t="shared" si="35"/>
        <v>4.474308856959202</v>
      </c>
      <c r="BH26" s="16">
        <f t="shared" si="35"/>
        <v>4.4743111090319028</v>
      </c>
      <c r="BI26" s="16">
        <f t="shared" si="35"/>
        <v>4.4742763866023143</v>
      </c>
      <c r="BJ26" s="16">
        <f t="shared" si="35"/>
        <v>4.4748122899527445</v>
      </c>
      <c r="BK26" s="16">
        <f t="shared" si="35"/>
        <v>4.4666688852229282</v>
      </c>
      <c r="BL26" s="16">
        <f t="shared" si="9"/>
        <v>4.741551952654822</v>
      </c>
    </row>
    <row r="27" spans="1:64">
      <c r="A27" s="52" t="s">
        <v>133</v>
      </c>
      <c r="B27" s="52" t="s">
        <v>92</v>
      </c>
      <c r="C27" s="65">
        <v>42830.303999999996</v>
      </c>
      <c r="D27" s="76" t="s">
        <v>126</v>
      </c>
      <c r="E27" s="80">
        <f t="shared" si="11"/>
        <v>-5889.9729072628079</v>
      </c>
      <c r="F27" s="28">
        <f t="shared" si="12"/>
        <v>-5890</v>
      </c>
      <c r="G27" s="9">
        <f t="shared" si="13"/>
        <v>1.0307039992767386E-2</v>
      </c>
      <c r="H27" s="2">
        <f t="shared" si="14"/>
        <v>1.0307039992767386E-2</v>
      </c>
      <c r="O27" s="100">
        <f t="shared" si="15"/>
        <v>5.4440580099999998E-3</v>
      </c>
      <c r="P27" s="15">
        <f t="shared" si="16"/>
        <v>27811.803999999996</v>
      </c>
      <c r="R27" s="2">
        <f t="shared" si="17"/>
        <v>2.364859376472022E-5</v>
      </c>
      <c r="S27" s="178">
        <f t="shared" si="18"/>
        <v>0.5</v>
      </c>
      <c r="T27" s="9">
        <f t="shared" si="19"/>
        <v>1.182429688236011E-5</v>
      </c>
      <c r="U27" s="9">
        <f t="shared" si="20"/>
        <v>1.0307039992767386E-2</v>
      </c>
      <c r="V27" s="2">
        <v>30000</v>
      </c>
      <c r="W27" s="100">
        <f t="shared" si="0"/>
        <v>0.11629</v>
      </c>
      <c r="Y27" s="137">
        <f t="shared" si="21"/>
        <v>27811.803999999996</v>
      </c>
      <c r="Z27" s="16">
        <f t="shared" si="22"/>
        <v>-5890</v>
      </c>
      <c r="AA27" s="115">
        <f t="shared" si="23"/>
        <v>1.1764970425372549E-2</v>
      </c>
      <c r="AB27" s="115">
        <f t="shared" si="24"/>
        <v>-1.4579304326051631E-3</v>
      </c>
      <c r="AC27" s="147">
        <f t="shared" si="25"/>
        <v>4.8629819827673863E-3</v>
      </c>
      <c r="AD27" s="115"/>
      <c r="AG27" s="115">
        <f t="shared" si="26"/>
        <v>1.0627805731581391E-6</v>
      </c>
      <c r="AH27" s="16">
        <f t="shared" si="27"/>
        <v>6.3209124153725486E-3</v>
      </c>
      <c r="AI27" s="16">
        <f t="shared" si="28"/>
        <v>0.75197186780798397</v>
      </c>
      <c r="AJ27" s="16">
        <f t="shared" si="29"/>
        <v>0.68947208750377209</v>
      </c>
      <c r="AK27" s="16">
        <f t="shared" si="30"/>
        <v>-0.11877308466710737</v>
      </c>
      <c r="AL27" s="16">
        <f t="shared" si="31"/>
        <v>-2.6949919658365729</v>
      </c>
      <c r="AM27" s="16">
        <f t="shared" si="32"/>
        <v>-4.403591383165125</v>
      </c>
      <c r="AN27" s="115">
        <f t="shared" si="33"/>
        <v>3.7266108446737092</v>
      </c>
      <c r="AO27" s="115">
        <f t="shared" si="33"/>
        <v>3.7266367121045776</v>
      </c>
      <c r="AP27" s="115">
        <f t="shared" si="33"/>
        <v>3.7265238882448894</v>
      </c>
      <c r="AQ27" s="115">
        <f t="shared" si="33"/>
        <v>3.727016044693467</v>
      </c>
      <c r="AR27" s="115">
        <f t="shared" si="33"/>
        <v>3.7248703506876795</v>
      </c>
      <c r="AS27" s="115">
        <f t="shared" si="33"/>
        <v>3.7342476246877956</v>
      </c>
      <c r="AT27" s="115">
        <f t="shared" si="33"/>
        <v>3.6936804719191949</v>
      </c>
      <c r="AU27" s="115">
        <f t="shared" si="34"/>
        <v>3.878475775999104</v>
      </c>
      <c r="AV27" s="115"/>
      <c r="AW27" s="16">
        <v>0</v>
      </c>
      <c r="AX27" s="16">
        <f t="shared" si="1"/>
        <v>8.7372943141295432E-3</v>
      </c>
      <c r="AY27" s="16">
        <f t="shared" si="2"/>
        <v>1E-3</v>
      </c>
      <c r="AZ27" s="16">
        <f t="shared" si="3"/>
        <v>7.7372943141295432E-3</v>
      </c>
      <c r="BA27" s="16">
        <f t="shared" si="4"/>
        <v>0.90725065773438218</v>
      </c>
      <c r="BB27" s="16">
        <f t="shared" si="5"/>
        <v>0.99955432587799053</v>
      </c>
      <c r="BC27" s="16">
        <f t="shared" si="6"/>
        <v>-1.9148121569322116</v>
      </c>
      <c r="BD27" s="16">
        <f t="shared" si="7"/>
        <v>-1.4205005301796692</v>
      </c>
      <c r="BE27" s="16">
        <f t="shared" si="35"/>
        <v>4.6436986676064791</v>
      </c>
      <c r="BF27" s="16">
        <f t="shared" si="35"/>
        <v>4.6436986675943785</v>
      </c>
      <c r="BG27" s="16">
        <f t="shared" si="35"/>
        <v>4.6436986682354906</v>
      </c>
      <c r="BH27" s="16">
        <f t="shared" si="35"/>
        <v>4.6436986342692324</v>
      </c>
      <c r="BI27" s="16">
        <f t="shared" si="35"/>
        <v>4.6437004338302241</v>
      </c>
      <c r="BJ27" s="16">
        <f t="shared" si="35"/>
        <v>4.6436051563008363</v>
      </c>
      <c r="BK27" s="16">
        <f t="shared" si="35"/>
        <v>4.648845449212943</v>
      </c>
      <c r="BL27" s="16">
        <f t="shared" si="9"/>
        <v>4.9180501482899377</v>
      </c>
    </row>
    <row r="28" spans="1:64">
      <c r="A28" s="2" t="s">
        <v>13</v>
      </c>
      <c r="B28" s="25"/>
      <c r="C28" s="40">
        <v>44065.549613000003</v>
      </c>
      <c r="D28" s="39" t="s">
        <v>127</v>
      </c>
      <c r="E28" s="80">
        <f t="shared" si="11"/>
        <v>-2643.0480116873155</v>
      </c>
      <c r="F28" s="28">
        <f t="shared" si="12"/>
        <v>-2643</v>
      </c>
      <c r="O28" s="100">
        <f t="shared" si="15"/>
        <v>1.8948360169000001E-3</v>
      </c>
      <c r="P28" s="15">
        <f t="shared" si="16"/>
        <v>29047.049613000003</v>
      </c>
      <c r="Q28" s="9">
        <f>C28-(C$7+C$8*F28)</f>
        <v>-1.8265351995069068E-2</v>
      </c>
      <c r="S28" s="24"/>
      <c r="T28" s="9">
        <f t="shared" si="19"/>
        <v>0</v>
      </c>
      <c r="U28" s="9">
        <f t="shared" si="20"/>
        <v>0</v>
      </c>
      <c r="V28" s="9">
        <v>32000</v>
      </c>
      <c r="W28" s="100">
        <f t="shared" si="0"/>
        <v>0.1321744</v>
      </c>
      <c r="Y28" s="137">
        <f t="shared" si="21"/>
        <v>29047.049613000003</v>
      </c>
      <c r="Z28" s="16">
        <f t="shared" si="22"/>
        <v>-2643</v>
      </c>
      <c r="AA28" s="115">
        <f t="shared" si="23"/>
        <v>9.7717139812350563E-3</v>
      </c>
      <c r="AB28" s="115">
        <f t="shared" si="24"/>
        <v>-9.7717139812350563E-3</v>
      </c>
      <c r="AC28" s="147"/>
      <c r="AD28" s="115"/>
      <c r="AG28" s="115">
        <f t="shared" si="26"/>
        <v>0</v>
      </c>
      <c r="AH28" s="16">
        <f t="shared" si="27"/>
        <v>7.8768779643350554E-3</v>
      </c>
      <c r="AI28" s="16">
        <f t="shared" si="28"/>
        <v>0.81636787904355801</v>
      </c>
      <c r="AJ28" s="16">
        <f t="shared" si="29"/>
        <v>0.91429716041588449</v>
      </c>
      <c r="AK28" s="16">
        <f t="shared" si="30"/>
        <v>-0.20470526166427347</v>
      </c>
      <c r="AL28" s="16">
        <f t="shared" si="31"/>
        <v>-2.301982628366408</v>
      </c>
      <c r="AM28" s="16">
        <f t="shared" si="32"/>
        <v>-2.2404510623113389</v>
      </c>
      <c r="AN28" s="115">
        <f t="shared" si="33"/>
        <v>4.21048192857016</v>
      </c>
      <c r="AO28" s="115">
        <f t="shared" si="33"/>
        <v>4.2104830805020272</v>
      </c>
      <c r="AP28" s="115">
        <f t="shared" si="33"/>
        <v>4.210474373717874</v>
      </c>
      <c r="AQ28" s="115">
        <f t="shared" si="33"/>
        <v>4.2105401866682479</v>
      </c>
      <c r="AR28" s="115">
        <f t="shared" si="33"/>
        <v>4.2100429143813987</v>
      </c>
      <c r="AS28" s="115">
        <f t="shared" si="33"/>
        <v>4.2138114597156298</v>
      </c>
      <c r="AT28" s="115">
        <f t="shared" si="33"/>
        <v>4.1858664869281066</v>
      </c>
      <c r="AU28" s="115">
        <f t="shared" si="34"/>
        <v>4.4515654172263259</v>
      </c>
      <c r="AV28" s="115"/>
      <c r="AW28" s="16">
        <v>1000</v>
      </c>
      <c r="AX28" s="16">
        <f t="shared" si="1"/>
        <v>8.3845598675571197E-3</v>
      </c>
      <c r="AY28" s="16">
        <f t="shared" si="2"/>
        <v>1.1280999999999999E-3</v>
      </c>
      <c r="AZ28" s="16">
        <f t="shared" si="3"/>
        <v>7.2564598675571206E-3</v>
      </c>
      <c r="BA28" s="16">
        <f t="shared" si="4"/>
        <v>0.95282334495470167</v>
      </c>
      <c r="BB28" s="16">
        <f t="shared" si="5"/>
        <v>0.98996957434221167</v>
      </c>
      <c r="BC28" s="16">
        <f t="shared" si="6"/>
        <v>-1.7432006000437013</v>
      </c>
      <c r="BD28" s="16">
        <f t="shared" si="7"/>
        <v>-1.1891808915935937</v>
      </c>
      <c r="BE28" s="16">
        <f t="shared" si="35"/>
        <v>4.8211739378180232</v>
      </c>
      <c r="BF28" s="16">
        <f t="shared" si="35"/>
        <v>4.8211739382734207</v>
      </c>
      <c r="BG28" s="16">
        <f t="shared" si="35"/>
        <v>4.8211739535261051</v>
      </c>
      <c r="BH28" s="16">
        <f t="shared" si="35"/>
        <v>4.8211744643845718</v>
      </c>
      <c r="BI28" s="16">
        <f t="shared" si="35"/>
        <v>4.8211915731972175</v>
      </c>
      <c r="BJ28" s="16">
        <f t="shared" si="35"/>
        <v>4.8217630132392513</v>
      </c>
      <c r="BK28" s="16">
        <f t="shared" si="35"/>
        <v>4.8393864262139648</v>
      </c>
      <c r="BL28" s="16">
        <f t="shared" si="9"/>
        <v>5.0945483439250534</v>
      </c>
    </row>
    <row r="29" spans="1:64">
      <c r="A29" s="2" t="s">
        <v>13</v>
      </c>
      <c r="B29" s="25"/>
      <c r="C29" s="40">
        <v>44069.562413</v>
      </c>
      <c r="D29" s="39" t="s">
        <v>127</v>
      </c>
      <c r="E29" s="80">
        <f t="shared" si="11"/>
        <v>-2632.5001011472318</v>
      </c>
      <c r="F29" s="28">
        <f t="shared" si="12"/>
        <v>-2632.5</v>
      </c>
      <c r="G29" s="9">
        <f>C29-(C$7+C$8*F29)</f>
        <v>-3.848000051220879E-5</v>
      </c>
      <c r="I29" s="2">
        <f>G29</f>
        <v>-3.848000051220879E-5</v>
      </c>
      <c r="O29" s="100">
        <f t="shared" si="15"/>
        <v>1.887740205625E-3</v>
      </c>
      <c r="P29" s="15">
        <f t="shared" si="16"/>
        <v>29051.062413</v>
      </c>
      <c r="R29" s="2">
        <f>(O29-H29)^2</f>
        <v>3.5635630839331174E-6</v>
      </c>
      <c r="S29" s="24">
        <v>0.1</v>
      </c>
      <c r="T29" s="9">
        <f t="shared" si="19"/>
        <v>3.5635630839331175E-7</v>
      </c>
      <c r="U29" s="9">
        <f t="shared" si="20"/>
        <v>-3.848000051220879E-5</v>
      </c>
      <c r="Y29" s="137">
        <f t="shared" si="21"/>
        <v>29051.062413</v>
      </c>
      <c r="Z29" s="16">
        <f t="shared" si="22"/>
        <v>-2632.5</v>
      </c>
      <c r="AA29" s="115">
        <f t="shared" si="23"/>
        <v>9.7669008401694065E-3</v>
      </c>
      <c r="AB29" s="115">
        <f t="shared" si="24"/>
        <v>-9.8053808406816153E-3</v>
      </c>
      <c r="AD29" s="147">
        <f>G29-(AB$3+AB$4*Z29+AB$5*Z29^2)</f>
        <v>-1.9262202061372088E-3</v>
      </c>
      <c r="AG29" s="115">
        <f t="shared" si="26"/>
        <v>9.6145493430806104E-6</v>
      </c>
      <c r="AH29" s="16">
        <f t="shared" si="27"/>
        <v>7.8791606345444062E-3</v>
      </c>
      <c r="AI29" s="16">
        <f t="shared" si="28"/>
        <v>0.81665264028860163</v>
      </c>
      <c r="AJ29" s="16">
        <f t="shared" si="29"/>
        <v>0.91485937418357688</v>
      </c>
      <c r="AK29" s="16">
        <f t="shared" si="30"/>
        <v>-0.20496035149964761</v>
      </c>
      <c r="AL29" s="16">
        <f t="shared" si="31"/>
        <v>-2.3005924155194895</v>
      </c>
      <c r="AM29" s="16">
        <f t="shared" si="32"/>
        <v>-2.236273290701233</v>
      </c>
      <c r="AN29" s="115">
        <f t="shared" si="33"/>
        <v>4.2121189100543397</v>
      </c>
      <c r="AO29" s="115">
        <f t="shared" si="33"/>
        <v>4.2121200405916959</v>
      </c>
      <c r="AP29" s="115">
        <f t="shared" si="33"/>
        <v>4.212111469938475</v>
      </c>
      <c r="AQ29" s="115">
        <f t="shared" si="33"/>
        <v>4.2121764477883783</v>
      </c>
      <c r="AR29" s="115">
        <f t="shared" si="33"/>
        <v>4.2116840149699479</v>
      </c>
      <c r="AS29" s="115">
        <f t="shared" si="33"/>
        <v>4.2154270340396618</v>
      </c>
      <c r="AT29" s="115">
        <f t="shared" si="33"/>
        <v>4.1875887505988887</v>
      </c>
      <c r="AU29" s="115">
        <f t="shared" si="34"/>
        <v>4.4534186482804943</v>
      </c>
      <c r="AV29" s="115"/>
      <c r="AW29" s="16">
        <v>2000</v>
      </c>
      <c r="AX29" s="16">
        <f t="shared" si="1"/>
        <v>8.0169172390573123E-3</v>
      </c>
      <c r="AY29" s="16">
        <f t="shared" si="2"/>
        <v>1.5124000000000001E-3</v>
      </c>
      <c r="AZ29" s="16">
        <f t="shared" si="3"/>
        <v>6.5045172390573126E-3</v>
      </c>
      <c r="BA29" s="16">
        <f t="shared" si="4"/>
        <v>1.0048723343859423</v>
      </c>
      <c r="BB29" s="16">
        <f t="shared" si="5"/>
        <v>0.94543219706308645</v>
      </c>
      <c r="BC29" s="16">
        <f t="shared" si="6"/>
        <v>-1.5530778201166946</v>
      </c>
      <c r="BD29" s="16">
        <f t="shared" si="7"/>
        <v>-0.98243663214967336</v>
      </c>
      <c r="BE29" s="16">
        <f t="shared" si="35"/>
        <v>5.0079726709764101</v>
      </c>
      <c r="BF29" s="16">
        <f t="shared" si="35"/>
        <v>5.0079727665186686</v>
      </c>
      <c r="BG29" s="16">
        <f t="shared" si="35"/>
        <v>5.0079739591985826</v>
      </c>
      <c r="BH29" s="16">
        <f t="shared" si="35"/>
        <v>5.0079888473522187</v>
      </c>
      <c r="BI29" s="16">
        <f t="shared" si="35"/>
        <v>5.0081746340878519</v>
      </c>
      <c r="BJ29" s="16">
        <f t="shared" si="35"/>
        <v>5.0104835827952767</v>
      </c>
      <c r="BK29" s="16">
        <f t="shared" si="35"/>
        <v>5.0378554953758359</v>
      </c>
      <c r="BL29" s="16">
        <f t="shared" si="9"/>
        <v>5.2710465395601691</v>
      </c>
    </row>
    <row r="30" spans="1:64">
      <c r="A30" s="2" t="s">
        <v>13</v>
      </c>
      <c r="B30" s="25"/>
      <c r="C30" s="40">
        <v>44070.512513000001</v>
      </c>
      <c r="D30" s="39" t="s">
        <v>127</v>
      </c>
      <c r="E30" s="80">
        <f t="shared" si="11"/>
        <v>-2630.0027003786513</v>
      </c>
      <c r="F30" s="28">
        <f t="shared" si="12"/>
        <v>-2630</v>
      </c>
      <c r="G30" s="9">
        <f>C30-(C$7+C$8*F30)</f>
        <v>-1.0273200023220852E-3</v>
      </c>
      <c r="I30" s="2">
        <f>G30</f>
        <v>-1.0273200023220852E-3</v>
      </c>
      <c r="O30" s="100">
        <f t="shared" si="15"/>
        <v>1.88605489E-3</v>
      </c>
      <c r="P30" s="15">
        <f t="shared" si="16"/>
        <v>29052.012513000001</v>
      </c>
      <c r="R30" s="2">
        <f>(O30-H30)^2</f>
        <v>3.5572030480929119E-6</v>
      </c>
      <c r="S30" s="24">
        <v>0.1</v>
      </c>
      <c r="T30" s="9">
        <f t="shared" si="19"/>
        <v>3.5572030480929123E-7</v>
      </c>
      <c r="U30" s="9">
        <f t="shared" si="20"/>
        <v>-1.0273200023220852E-3</v>
      </c>
      <c r="V30" s="9"/>
      <c r="Y30" s="137">
        <f t="shared" si="21"/>
        <v>29052.012513000001</v>
      </c>
      <c r="Z30" s="16">
        <f t="shared" si="22"/>
        <v>-2630</v>
      </c>
      <c r="AA30" s="115">
        <f t="shared" si="23"/>
        <v>9.7657560222429874E-3</v>
      </c>
      <c r="AB30" s="115">
        <f t="shared" si="24"/>
        <v>-1.0793076024565073E-2</v>
      </c>
      <c r="AD30" s="147">
        <f>G30-(AB$3+AB$4*Z30+AB$5*Z30^2)</f>
        <v>-2.913374892322085E-3</v>
      </c>
      <c r="AG30" s="115">
        <f t="shared" si="26"/>
        <v>1.1649049007204141E-5</v>
      </c>
      <c r="AH30" s="16">
        <f t="shared" si="27"/>
        <v>7.8797011322429868E-3</v>
      </c>
      <c r="AI30" s="16">
        <f t="shared" si="28"/>
        <v>0.81672052215238855</v>
      </c>
      <c r="AJ30" s="16">
        <f t="shared" si="29"/>
        <v>0.91499303173028967</v>
      </c>
      <c r="AK30" s="16">
        <f t="shared" si="30"/>
        <v>-0.20502105501608106</v>
      </c>
      <c r="AL30" s="16">
        <f t="shared" si="31"/>
        <v>-2.3002612694621911</v>
      </c>
      <c r="AM30" s="16">
        <f t="shared" si="32"/>
        <v>-2.235280068243068</v>
      </c>
      <c r="AN30" s="115">
        <f t="shared" si="33"/>
        <v>4.2125087517303994</v>
      </c>
      <c r="AO30" s="115">
        <f t="shared" si="33"/>
        <v>4.2125098772177019</v>
      </c>
      <c r="AP30" s="115">
        <f t="shared" si="33"/>
        <v>4.2125013387592487</v>
      </c>
      <c r="AQ30" s="115">
        <f t="shared" si="33"/>
        <v>4.2125661187231183</v>
      </c>
      <c r="AR30" s="115">
        <f t="shared" si="33"/>
        <v>4.212074834980009</v>
      </c>
      <c r="AS30" s="115">
        <f t="shared" si="33"/>
        <v>4.2158117800891377</v>
      </c>
      <c r="AT30" s="115">
        <f t="shared" si="33"/>
        <v>4.1879989479275759</v>
      </c>
      <c r="AU30" s="115">
        <f t="shared" si="34"/>
        <v>4.4538598937695824</v>
      </c>
      <c r="AV30" s="115"/>
      <c r="AW30" s="16">
        <v>3000</v>
      </c>
      <c r="AX30" s="16">
        <f t="shared" si="1"/>
        <v>7.6180785911616226E-3</v>
      </c>
      <c r="AY30" s="16">
        <f t="shared" si="2"/>
        <v>2.1529000000000001E-3</v>
      </c>
      <c r="AZ30" s="16">
        <f t="shared" si="3"/>
        <v>5.4651785911616225E-3</v>
      </c>
      <c r="BA30" s="16">
        <f t="shared" si="4"/>
        <v>1.062649812871151</v>
      </c>
      <c r="BB30" s="16">
        <f t="shared" si="5"/>
        <v>0.85564791125467843</v>
      </c>
      <c r="BC30" s="16">
        <f t="shared" si="6"/>
        <v>-1.3409606737501394</v>
      </c>
      <c r="BD30" s="16">
        <f t="shared" si="7"/>
        <v>-0.79303630075106679</v>
      </c>
      <c r="BE30" s="16">
        <f t="shared" si="35"/>
        <v>5.2052783247940848</v>
      </c>
      <c r="BF30" s="16">
        <f t="shared" si="35"/>
        <v>5.2052796184748296</v>
      </c>
      <c r="BG30" s="16">
        <f t="shared" si="35"/>
        <v>5.2052895603690805</v>
      </c>
      <c r="BH30" s="16">
        <f t="shared" si="35"/>
        <v>5.2053659573613666</v>
      </c>
      <c r="BI30" s="16">
        <f t="shared" si="35"/>
        <v>5.2059526564892691</v>
      </c>
      <c r="BJ30" s="16">
        <f t="shared" si="35"/>
        <v>5.2104371440393118</v>
      </c>
      <c r="BK30" s="16">
        <f t="shared" si="35"/>
        <v>5.2435700034572852</v>
      </c>
      <c r="BL30" s="16">
        <f t="shared" si="9"/>
        <v>5.4475447351952857</v>
      </c>
    </row>
    <row r="31" spans="1:64">
      <c r="A31" s="2" t="s">
        <v>13</v>
      </c>
      <c r="B31" s="25"/>
      <c r="C31" s="40">
        <v>44070.685412999999</v>
      </c>
      <c r="D31" s="39" t="s">
        <v>127</v>
      </c>
      <c r="E31" s="80">
        <f t="shared" si="11"/>
        <v>-2629.5482212786815</v>
      </c>
      <c r="F31" s="28">
        <f t="shared" si="12"/>
        <v>-2629.5</v>
      </c>
      <c r="O31" s="100">
        <f t="shared" si="15"/>
        <v>1.8857180190250001E-3</v>
      </c>
      <c r="P31" s="15">
        <f t="shared" si="16"/>
        <v>29052.185412999999</v>
      </c>
      <c r="Q31" s="9">
        <f>C31-(C$7+C$8*F31)</f>
        <v>-1.8345087999477983E-2</v>
      </c>
      <c r="S31" s="24"/>
      <c r="T31" s="9">
        <f t="shared" si="19"/>
        <v>0</v>
      </c>
      <c r="U31" s="9">
        <f t="shared" si="20"/>
        <v>0</v>
      </c>
      <c r="Y31" s="137">
        <f t="shared" si="21"/>
        <v>29052.185412999999</v>
      </c>
      <c r="Z31" s="16">
        <f t="shared" si="22"/>
        <v>-2629.5</v>
      </c>
      <c r="AA31" s="115">
        <f t="shared" si="23"/>
        <v>9.7655271124895797E-3</v>
      </c>
      <c r="AB31" s="115">
        <f t="shared" si="24"/>
        <v>-9.7655271124895797E-3</v>
      </c>
      <c r="AD31" s="147"/>
      <c r="AG31" s="115">
        <f t="shared" si="26"/>
        <v>0</v>
      </c>
      <c r="AH31" s="16">
        <f t="shared" si="27"/>
        <v>7.8798090934645796E-3</v>
      </c>
      <c r="AI31" s="16">
        <f t="shared" si="28"/>
        <v>0.81673410229167964</v>
      </c>
      <c r="AJ31" s="16">
        <f t="shared" si="29"/>
        <v>0.91501975386486378</v>
      </c>
      <c r="AK31" s="16">
        <f t="shared" si="30"/>
        <v>-0.20503319423245459</v>
      </c>
      <c r="AL31" s="16">
        <f t="shared" si="31"/>
        <v>-2.3001950336443162</v>
      </c>
      <c r="AM31" s="16">
        <f t="shared" si="32"/>
        <v>-2.2350814921644613</v>
      </c>
      <c r="AN31" s="115">
        <f t="shared" ref="AN31:AT40" si="36">$AU31+$AB$7*SIN(AO31)</f>
        <v>4.2125867239540709</v>
      </c>
      <c r="AO31" s="115">
        <f t="shared" si="36"/>
        <v>4.2125878484333805</v>
      </c>
      <c r="AP31" s="115">
        <f t="shared" si="36"/>
        <v>4.2125793164038692</v>
      </c>
      <c r="AQ31" s="115">
        <f t="shared" si="36"/>
        <v>4.2126440568342476</v>
      </c>
      <c r="AR31" s="115">
        <f t="shared" si="36"/>
        <v>4.2121530027591572</v>
      </c>
      <c r="AS31" s="115">
        <f t="shared" si="36"/>
        <v>4.2158887332501562</v>
      </c>
      <c r="AT31" s="115">
        <f t="shared" si="36"/>
        <v>4.1880809936046184</v>
      </c>
      <c r="AU31" s="115">
        <f t="shared" si="34"/>
        <v>4.4539481428674002</v>
      </c>
      <c r="AV31" s="115"/>
      <c r="AW31" s="16">
        <v>4000</v>
      </c>
      <c r="AX31" s="16">
        <f t="shared" si="1"/>
        <v>7.1854764358693854E-3</v>
      </c>
      <c r="AY31" s="16">
        <f t="shared" si="2"/>
        <v>3.0496E-3</v>
      </c>
      <c r="AZ31" s="16">
        <f t="shared" si="3"/>
        <v>4.1358764358693859E-3</v>
      </c>
      <c r="BA31" s="16">
        <f t="shared" si="4"/>
        <v>1.1238574500700111</v>
      </c>
      <c r="BB31" s="16">
        <f t="shared" si="5"/>
        <v>0.70995488312543698</v>
      </c>
      <c r="BC31" s="16">
        <f t="shared" si="6"/>
        <v>-1.1035934086583485</v>
      </c>
      <c r="BD31" s="16">
        <f t="shared" si="7"/>
        <v>-0.61558002402312628</v>
      </c>
      <c r="BE31" s="16">
        <f t="shared" si="35"/>
        <v>5.4139977056137099</v>
      </c>
      <c r="BF31" s="16">
        <f t="shared" si="35"/>
        <v>5.4140039180439539</v>
      </c>
      <c r="BG31" s="16">
        <f t="shared" si="35"/>
        <v>5.4140389170631931</v>
      </c>
      <c r="BH31" s="16">
        <f t="shared" si="35"/>
        <v>5.4142360642483069</v>
      </c>
      <c r="BI31" s="16">
        <f t="shared" si="35"/>
        <v>5.415345723965495</v>
      </c>
      <c r="BJ31" s="16">
        <f t="shared" si="35"/>
        <v>5.4215646662734862</v>
      </c>
      <c r="BK31" s="16">
        <f t="shared" si="35"/>
        <v>5.4556221754276475</v>
      </c>
      <c r="BL31" s="16">
        <f t="shared" si="9"/>
        <v>5.6240429308304014</v>
      </c>
    </row>
    <row r="32" spans="1:64">
      <c r="A32" s="2" t="s">
        <v>13</v>
      </c>
      <c r="B32" s="25"/>
      <c r="C32" s="40">
        <v>44072.595912999997</v>
      </c>
      <c r="D32" s="39" t="s">
        <v>127</v>
      </c>
      <c r="E32" s="80">
        <f t="shared" si="11"/>
        <v>-2624.5263455094364</v>
      </c>
      <c r="F32" s="28">
        <f t="shared" si="12"/>
        <v>-2624.5</v>
      </c>
      <c r="G32" s="9">
        <f>C32-(C$7+C$8*F32)</f>
        <v>-1.0022768001363147E-2</v>
      </c>
      <c r="I32" s="2">
        <f>G32</f>
        <v>-1.0022768001363147E-2</v>
      </c>
      <c r="O32" s="100">
        <f t="shared" si="15"/>
        <v>1.882352832025E-3</v>
      </c>
      <c r="P32" s="15">
        <f t="shared" si="16"/>
        <v>29054.095912999997</v>
      </c>
      <c r="R32" s="2">
        <f>(O32-H32)^2</f>
        <v>3.5432521842325379E-6</v>
      </c>
      <c r="S32" s="24">
        <v>0.1</v>
      </c>
      <c r="T32" s="9">
        <f t="shared" si="19"/>
        <v>3.5432521842325383E-7</v>
      </c>
      <c r="U32" s="9">
        <f t="shared" si="20"/>
        <v>-1.0022768001363147E-2</v>
      </c>
      <c r="Y32" s="137">
        <f t="shared" si="21"/>
        <v>29054.095912999997</v>
      </c>
      <c r="Z32" s="16">
        <f t="shared" si="22"/>
        <v>-2624.5</v>
      </c>
      <c r="AA32" s="115">
        <f t="shared" si="23"/>
        <v>9.7632390010285418E-3</v>
      </c>
      <c r="AB32" s="115">
        <f t="shared" si="24"/>
        <v>-1.9786007002391689E-2</v>
      </c>
      <c r="AD32" s="147">
        <f>G32-(AB$3+AB$4*Z32+AB$5*Z32^2)</f>
        <v>-1.1905120833388147E-2</v>
      </c>
      <c r="AG32" s="115">
        <f t="shared" si="26"/>
        <v>3.9148607309869296E-5</v>
      </c>
      <c r="AH32" s="16">
        <f t="shared" si="27"/>
        <v>7.8808861690035422E-3</v>
      </c>
      <c r="AI32" s="16">
        <f t="shared" si="28"/>
        <v>0.8168699727582146</v>
      </c>
      <c r="AJ32" s="16">
        <f t="shared" si="29"/>
        <v>0.91528680321640865</v>
      </c>
      <c r="AK32" s="16">
        <f t="shared" si="30"/>
        <v>-0.20515455910708627</v>
      </c>
      <c r="AL32" s="16">
        <f t="shared" si="31"/>
        <v>-2.2995325542774427</v>
      </c>
      <c r="AM32" s="16">
        <f t="shared" si="32"/>
        <v>-2.2330969842237396</v>
      </c>
      <c r="AN32" s="115">
        <f t="shared" si="36"/>
        <v>4.2133665175143911</v>
      </c>
      <c r="AO32" s="115">
        <f t="shared" si="36"/>
        <v>4.2133676319506899</v>
      </c>
      <c r="AP32" s="115">
        <f t="shared" si="36"/>
        <v>4.2133591640272643</v>
      </c>
      <c r="AQ32" s="115">
        <f t="shared" si="36"/>
        <v>4.2134235099240502</v>
      </c>
      <c r="AR32" s="115">
        <f t="shared" si="36"/>
        <v>4.2129347498299117</v>
      </c>
      <c r="AS32" s="115">
        <f t="shared" si="36"/>
        <v>4.21665833735352</v>
      </c>
      <c r="AT32" s="115">
        <f t="shared" si="36"/>
        <v>4.1889015642631211</v>
      </c>
      <c r="AU32" s="115">
        <f t="shared" si="34"/>
        <v>4.4548306338455754</v>
      </c>
      <c r="AV32" s="17"/>
      <c r="AW32" s="16">
        <v>5000</v>
      </c>
      <c r="AX32" s="16">
        <f t="shared" si="1"/>
        <v>6.7412419810508831E-3</v>
      </c>
      <c r="AY32" s="16">
        <f t="shared" si="2"/>
        <v>4.2024999999999996E-3</v>
      </c>
      <c r="AZ32" s="16">
        <f t="shared" si="3"/>
        <v>2.5387419810508831E-3</v>
      </c>
      <c r="BA32" s="16">
        <f t="shared" si="4"/>
        <v>1.1837632060017769</v>
      </c>
      <c r="BB32" s="16">
        <f t="shared" si="5"/>
        <v>0.50104877089642974</v>
      </c>
      <c r="BC32" s="16">
        <f t="shared" si="6"/>
        <v>-0.83896948122831383</v>
      </c>
      <c r="BD32" s="16">
        <f t="shared" si="7"/>
        <v>-0.44595467236360636</v>
      </c>
      <c r="BE32" s="16">
        <f t="shared" ref="BE32:BK41" si="37">$BL32+$AB$7*SIN(BF32)</f>
        <v>5.6343798997369134</v>
      </c>
      <c r="BF32" s="16">
        <f t="shared" si="37"/>
        <v>5.6343953810972245</v>
      </c>
      <c r="BG32" s="16">
        <f t="shared" si="37"/>
        <v>5.6344660302566139</v>
      </c>
      <c r="BH32" s="16">
        <f t="shared" si="37"/>
        <v>5.6347883895427344</v>
      </c>
      <c r="BI32" s="16">
        <f t="shared" si="37"/>
        <v>5.6362582588234611</v>
      </c>
      <c r="BJ32" s="16">
        <f t="shared" si="37"/>
        <v>5.6429399217769998</v>
      </c>
      <c r="BK32" s="16">
        <f t="shared" si="37"/>
        <v>5.6729073197890738</v>
      </c>
      <c r="BL32" s="16">
        <f t="shared" si="9"/>
        <v>5.800541126465518</v>
      </c>
    </row>
    <row r="33" spans="1:64">
      <c r="A33" s="2" t="s">
        <v>13</v>
      </c>
      <c r="B33" s="25"/>
      <c r="C33" s="40">
        <v>44073.550213000002</v>
      </c>
      <c r="D33" s="39" t="s">
        <v>127</v>
      </c>
      <c r="E33" s="80">
        <f t="shared" si="11"/>
        <v>-2622.0179047627107</v>
      </c>
      <c r="F33" s="28">
        <f t="shared" si="12"/>
        <v>-2622</v>
      </c>
      <c r="O33" s="100">
        <f t="shared" si="15"/>
        <v>1.8806726404000001E-3</v>
      </c>
      <c r="P33" s="15">
        <f t="shared" si="16"/>
        <v>29055.050213000002</v>
      </c>
      <c r="Q33" s="9">
        <f>C33-(C$7+C$8*F33)</f>
        <v>-6.8116080001345836E-3</v>
      </c>
      <c r="S33" s="24"/>
      <c r="T33" s="9">
        <f t="shared" si="19"/>
        <v>0</v>
      </c>
      <c r="U33" s="9">
        <f t="shared" si="20"/>
        <v>0</v>
      </c>
      <c r="Y33" s="137">
        <f t="shared" si="21"/>
        <v>29055.050213000002</v>
      </c>
      <c r="Z33" s="16">
        <f t="shared" si="22"/>
        <v>-2622</v>
      </c>
      <c r="AA33" s="115">
        <f t="shared" si="23"/>
        <v>9.7620956170444417E-3</v>
      </c>
      <c r="AB33" s="115">
        <f t="shared" si="24"/>
        <v>-9.7620956170444417E-3</v>
      </c>
      <c r="AD33" s="147"/>
      <c r="AG33" s="115">
        <f t="shared" si="26"/>
        <v>0</v>
      </c>
      <c r="AH33" s="16">
        <f t="shared" si="27"/>
        <v>7.8814229766444414E-3</v>
      </c>
      <c r="AI33" s="16">
        <f t="shared" si="28"/>
        <v>0.81693795510112166</v>
      </c>
      <c r="AJ33" s="16">
        <f t="shared" si="29"/>
        <v>0.91542021053917244</v>
      </c>
      <c r="AK33" s="16">
        <f t="shared" si="30"/>
        <v>-0.20521522291838162</v>
      </c>
      <c r="AL33" s="16">
        <f t="shared" si="31"/>
        <v>-2.2992012319176451</v>
      </c>
      <c r="AM33" s="16">
        <f t="shared" si="32"/>
        <v>-2.2321055835173551</v>
      </c>
      <c r="AN33" s="115">
        <f t="shared" si="36"/>
        <v>4.2137564629482789</v>
      </c>
      <c r="AO33" s="115">
        <f t="shared" si="36"/>
        <v>4.2137575723881904</v>
      </c>
      <c r="AP33" s="115">
        <f t="shared" si="36"/>
        <v>4.2137491363929573</v>
      </c>
      <c r="AQ33" s="115">
        <f t="shared" si="36"/>
        <v>4.2138132855692128</v>
      </c>
      <c r="AR33" s="115">
        <f t="shared" si="36"/>
        <v>4.2133256706228179</v>
      </c>
      <c r="AS33" s="115">
        <f t="shared" si="36"/>
        <v>4.2170431888705311</v>
      </c>
      <c r="AT33" s="115">
        <f t="shared" si="36"/>
        <v>4.1893119272529802</v>
      </c>
      <c r="AU33" s="115">
        <f t="shared" si="34"/>
        <v>4.4552718793346635</v>
      </c>
      <c r="AV33" s="115"/>
      <c r="AW33" s="16">
        <v>6000</v>
      </c>
      <c r="AX33" s="16">
        <f t="shared" si="1"/>
        <v>6.3449837575646796E-3</v>
      </c>
      <c r="AY33" s="16">
        <f t="shared" si="2"/>
        <v>5.6116000000000004E-3</v>
      </c>
      <c r="AZ33" s="16">
        <f t="shared" si="3"/>
        <v>7.3338375756467874E-4</v>
      </c>
      <c r="BA33" s="16">
        <f t="shared" si="4"/>
        <v>1.2347343353320657</v>
      </c>
      <c r="BB33" s="16">
        <f t="shared" si="5"/>
        <v>0.23169449440730722</v>
      </c>
      <c r="BC33" s="16">
        <f t="shared" si="6"/>
        <v>-0.54797848169081942</v>
      </c>
      <c r="BD33" s="16">
        <f t="shared" si="7"/>
        <v>-0.28105770265082697</v>
      </c>
      <c r="BE33" s="16">
        <f t="shared" si="37"/>
        <v>5.865489547784108</v>
      </c>
      <c r="BF33" s="16">
        <f t="shared" si="37"/>
        <v>5.8655112678840622</v>
      </c>
      <c r="BG33" s="16">
        <f t="shared" si="37"/>
        <v>5.8655976766930049</v>
      </c>
      <c r="BH33" s="16">
        <f t="shared" si="37"/>
        <v>5.8659414030113375</v>
      </c>
      <c r="BI33" s="16">
        <f t="shared" si="37"/>
        <v>5.8673081969775343</v>
      </c>
      <c r="BJ33" s="16">
        <f t="shared" si="37"/>
        <v>5.8727350005150925</v>
      </c>
      <c r="BK33" s="16">
        <f t="shared" si="37"/>
        <v>5.8941581522564981</v>
      </c>
      <c r="BL33" s="16">
        <f t="shared" si="9"/>
        <v>5.9770393221006337</v>
      </c>
    </row>
    <row r="34" spans="1:64">
      <c r="A34" s="2" t="s">
        <v>13</v>
      </c>
      <c r="B34" s="25"/>
      <c r="C34" s="40">
        <v>44076.608012999997</v>
      </c>
      <c r="D34" s="39" t="s">
        <v>127</v>
      </c>
      <c r="E34" s="80">
        <f t="shared" si="11"/>
        <v>-2613.9802749657006</v>
      </c>
      <c r="F34" s="28">
        <f t="shared" si="12"/>
        <v>-2614</v>
      </c>
      <c r="G34" s="9">
        <f t="shared" ref="G34:G46" si="38">C34-(C$7+C$8*F34)</f>
        <v>7.5041039963252842E-3</v>
      </c>
      <c r="I34" s="2">
        <f>G34</f>
        <v>7.5041039963252842E-3</v>
      </c>
      <c r="O34" s="100">
        <f t="shared" si="15"/>
        <v>1.8753067876000002E-3</v>
      </c>
      <c r="P34" s="15">
        <f t="shared" si="16"/>
        <v>29058.108012999997</v>
      </c>
      <c r="R34" s="2">
        <f t="shared" ref="R34:R46" si="39">(O34-H34)^2</f>
        <v>3.5167755476186321E-6</v>
      </c>
      <c r="S34" s="24">
        <v>0.1</v>
      </c>
      <c r="T34" s="9">
        <f t="shared" si="19"/>
        <v>3.5167755476186321E-7</v>
      </c>
      <c r="U34" s="9">
        <f t="shared" si="20"/>
        <v>7.5041039963252842E-3</v>
      </c>
      <c r="Y34" s="137">
        <f t="shared" si="21"/>
        <v>29058.108012999997</v>
      </c>
      <c r="Z34" s="16">
        <f t="shared" si="22"/>
        <v>-2614</v>
      </c>
      <c r="AA34" s="115">
        <f t="shared" si="23"/>
        <v>9.7584397927174549E-3</v>
      </c>
      <c r="AB34" s="115">
        <f t="shared" si="24"/>
        <v>-2.2543357963921706E-3</v>
      </c>
      <c r="AD34" s="147">
        <f>G34-(AB$3+AB$4*Z34+AB$5*Z34^2)</f>
        <v>5.6287972087252841E-3</v>
      </c>
      <c r="AG34" s="115">
        <f t="shared" si="26"/>
        <v>5.0820298828951226E-7</v>
      </c>
      <c r="AH34" s="16">
        <f t="shared" si="27"/>
        <v>7.8831330051174538E-3</v>
      </c>
      <c r="AI34" s="16">
        <f t="shared" si="28"/>
        <v>0.81715570977105401</v>
      </c>
      <c r="AJ34" s="16">
        <f t="shared" si="29"/>
        <v>0.9158465874983921</v>
      </c>
      <c r="AK34" s="16">
        <f t="shared" si="30"/>
        <v>-0.20540926349771327</v>
      </c>
      <c r="AL34" s="16">
        <f t="shared" si="31"/>
        <v>-2.2981406295584401</v>
      </c>
      <c r="AM34" s="16">
        <f t="shared" si="32"/>
        <v>-2.2289369156617567</v>
      </c>
      <c r="AN34" s="115">
        <f t="shared" si="36"/>
        <v>4.215004506513786</v>
      </c>
      <c r="AO34" s="115">
        <f t="shared" si="36"/>
        <v>4.2150056000773288</v>
      </c>
      <c r="AP34" s="115">
        <f t="shared" si="36"/>
        <v>4.2149972656942847</v>
      </c>
      <c r="AQ34" s="115">
        <f t="shared" si="36"/>
        <v>4.2150607878113044</v>
      </c>
      <c r="AR34" s="115">
        <f t="shared" si="36"/>
        <v>4.214576829062068</v>
      </c>
      <c r="AS34" s="115">
        <f t="shared" si="36"/>
        <v>4.2182749356609488</v>
      </c>
      <c r="AT34" s="115">
        <f t="shared" si="36"/>
        <v>4.1906254368235141</v>
      </c>
      <c r="AU34" s="115">
        <f t="shared" si="34"/>
        <v>4.4566838648997447</v>
      </c>
      <c r="AV34" s="115"/>
      <c r="AW34" s="16">
        <v>7000</v>
      </c>
      <c r="AX34" s="16">
        <f t="shared" ref="AX34:AX58" si="40">AB$3+AB$4*AW34+AB$5*AW34^2+AZ34</f>
        <v>6.1015871147514604E-3</v>
      </c>
      <c r="AY34" s="16">
        <f t="shared" ref="AY34:AY65" si="41">AB$3+AB$4*AW34+AB$5*AW34^2</f>
        <v>7.2769000000000002E-3</v>
      </c>
      <c r="AZ34" s="16">
        <f t="shared" ref="AZ34:AZ65" si="42">$AB$6*($AB$11/BA34*BB34+$AB$12)</f>
        <v>-1.1753128852485394E-3</v>
      </c>
      <c r="BA34" s="16">
        <f t="shared" ref="BA34:BA65" si="43">1+$AB$7*COS(BC34)</f>
        <v>1.2673651945199067</v>
      </c>
      <c r="BB34" s="16">
        <f t="shared" ref="BB34:BB65" si="44">SIN(BC34+RADIANS($AB$9))</f>
        <v>-7.7892426739472304E-2</v>
      </c>
      <c r="BC34" s="16">
        <f t="shared" ref="BC34:BC65" si="45">2*ATAN(BD34)</f>
        <v>-0.23618785757740118</v>
      </c>
      <c r="BD34" s="16">
        <f t="shared" ref="BD34:BD65" si="46">SQRT((1+$AB$7)/(1-$AB$7))*TAN(BE34/2)</f>
        <v>-0.11864599491704218</v>
      </c>
      <c r="BE34" s="16">
        <f t="shared" si="37"/>
        <v>6.1047247603816572</v>
      </c>
      <c r="BF34" s="16">
        <f t="shared" si="37"/>
        <v>6.1047388285176369</v>
      </c>
      <c r="BG34" s="16">
        <f t="shared" si="37"/>
        <v>6.1047908105782351</v>
      </c>
      <c r="BH34" s="16">
        <f t="shared" si="37"/>
        <v>6.1049828811688309</v>
      </c>
      <c r="BI34" s="16">
        <f t="shared" si="37"/>
        <v>6.1056925128897648</v>
      </c>
      <c r="BJ34" s="16">
        <f t="shared" si="37"/>
        <v>6.108313566501633</v>
      </c>
      <c r="BK34" s="16">
        <f t="shared" si="37"/>
        <v>6.1179841713302068</v>
      </c>
      <c r="BL34" s="16">
        <f t="shared" ref="BL34:BL65" si="47">RADIANS($AB$9)+$AB$18*(AW34-AB$15)</f>
        <v>6.1535375177357494</v>
      </c>
    </row>
    <row r="35" spans="1:64">
      <c r="A35" s="2" t="s">
        <v>13</v>
      </c>
      <c r="B35" s="25"/>
      <c r="C35" s="40">
        <v>44077.559513</v>
      </c>
      <c r="D35" s="39" t="s">
        <v>127</v>
      </c>
      <c r="E35" s="80">
        <f t="shared" si="11"/>
        <v>-2611.4791942044048</v>
      </c>
      <c r="F35" s="28">
        <f t="shared" si="12"/>
        <v>-2611.5</v>
      </c>
      <c r="G35" s="9">
        <f t="shared" si="38"/>
        <v>7.9152639955282211E-3</v>
      </c>
      <c r="I35" s="2">
        <f>G35</f>
        <v>7.9152639955282211E-3</v>
      </c>
      <c r="O35" s="100">
        <f t="shared" si="15"/>
        <v>1.8736333212250001E-3</v>
      </c>
      <c r="P35" s="15">
        <f t="shared" si="16"/>
        <v>29059.059513</v>
      </c>
      <c r="R35" s="2">
        <f t="shared" si="39"/>
        <v>3.5105018224046244E-6</v>
      </c>
      <c r="S35" s="24">
        <v>0.1</v>
      </c>
      <c r="T35" s="9">
        <f t="shared" si="19"/>
        <v>3.5105018224046247E-7</v>
      </c>
      <c r="U35" s="9">
        <f t="shared" si="20"/>
        <v>7.9152639955282211E-3</v>
      </c>
      <c r="Y35" s="137">
        <f t="shared" si="21"/>
        <v>29059.059513</v>
      </c>
      <c r="Z35" s="16">
        <f t="shared" si="22"/>
        <v>-2611.5</v>
      </c>
      <c r="AA35" s="115">
        <f t="shared" si="23"/>
        <v>9.757298285185817E-3</v>
      </c>
      <c r="AB35" s="115">
        <f t="shared" si="24"/>
        <v>-1.8420342896575959E-3</v>
      </c>
      <c r="AD35" s="147">
        <f>G35-(AB$3+AB$4*Z35+AB$5*Z35^2)</f>
        <v>6.041630674303221E-3</v>
      </c>
      <c r="AG35" s="115">
        <f t="shared" si="26"/>
        <v>3.393090324274364E-7</v>
      </c>
      <c r="AH35" s="16">
        <f t="shared" si="27"/>
        <v>7.8836649639608177E-3</v>
      </c>
      <c r="AI35" s="16">
        <f t="shared" si="28"/>
        <v>0.81722382412869865</v>
      </c>
      <c r="AJ35" s="16">
        <f t="shared" si="29"/>
        <v>0.91597966558296562</v>
      </c>
      <c r="AK35" s="16">
        <f t="shared" si="30"/>
        <v>-0.2054698750032791</v>
      </c>
      <c r="AL35" s="16">
        <f t="shared" si="31"/>
        <v>-2.2978090753341536</v>
      </c>
      <c r="AM35" s="16">
        <f t="shared" si="32"/>
        <v>-2.2279478968096691</v>
      </c>
      <c r="AN35" s="115">
        <f t="shared" si="36"/>
        <v>4.2153945883629804</v>
      </c>
      <c r="AO35" s="115">
        <f t="shared" si="36"/>
        <v>4.2153956770000605</v>
      </c>
      <c r="AP35" s="115">
        <f t="shared" si="36"/>
        <v>4.2153873741967836</v>
      </c>
      <c r="AQ35" s="115">
        <f t="shared" si="36"/>
        <v>4.2154507011220899</v>
      </c>
      <c r="AR35" s="115">
        <f t="shared" si="36"/>
        <v>4.2149678823430747</v>
      </c>
      <c r="AS35" s="115">
        <f t="shared" si="36"/>
        <v>4.2186599259748245</v>
      </c>
      <c r="AT35" s="115">
        <f t="shared" si="36"/>
        <v>4.1910360173370478</v>
      </c>
      <c r="AU35" s="115">
        <f t="shared" si="34"/>
        <v>4.4571251103888319</v>
      </c>
      <c r="AV35" s="115"/>
      <c r="AW35" s="16">
        <v>8000</v>
      </c>
      <c r="AX35" s="16">
        <f t="shared" si="40"/>
        <v>6.1529990014650895E-3</v>
      </c>
      <c r="AY35" s="16">
        <f t="shared" si="41"/>
        <v>9.1983999999999989E-3</v>
      </c>
      <c r="AZ35" s="16">
        <f t="shared" si="42"/>
        <v>-3.045400998534909E-3</v>
      </c>
      <c r="BA35" s="16">
        <f t="shared" si="43"/>
        <v>1.2739919688796499</v>
      </c>
      <c r="BB35" s="16">
        <f t="shared" si="44"/>
        <v>-0.38924102279926093</v>
      </c>
      <c r="BC35" s="16">
        <f t="shared" si="45"/>
        <v>8.5648225897526117E-2</v>
      </c>
      <c r="BD35" s="16">
        <f t="shared" si="46"/>
        <v>4.2850310613159109E-2</v>
      </c>
      <c r="BE35" s="16">
        <f t="shared" si="37"/>
        <v>6.3477874319966494</v>
      </c>
      <c r="BF35" s="16">
        <f t="shared" si="37"/>
        <v>6.3477819258691772</v>
      </c>
      <c r="BG35" s="16">
        <f t="shared" si="37"/>
        <v>6.3477618617540061</v>
      </c>
      <c r="BH35" s="16">
        <f t="shared" si="37"/>
        <v>6.3476887491159282</v>
      </c>
      <c r="BI35" s="16">
        <f t="shared" si="37"/>
        <v>6.3474223332164952</v>
      </c>
      <c r="BJ35" s="16">
        <f t="shared" si="37"/>
        <v>6.3464515760467943</v>
      </c>
      <c r="BK35" s="16">
        <f t="shared" si="37"/>
        <v>6.3429148623293274</v>
      </c>
      <c r="BL35" s="16">
        <f t="shared" si="47"/>
        <v>6.3300357133708651</v>
      </c>
    </row>
    <row r="36" spans="1:64">
      <c r="A36" s="2" t="s">
        <v>13</v>
      </c>
      <c r="B36" s="25"/>
      <c r="C36" s="40">
        <v>44078.510912999998</v>
      </c>
      <c r="D36" s="39" t="s">
        <v>127</v>
      </c>
      <c r="E36" s="80">
        <f t="shared" si="11"/>
        <v>-2608.978376299744</v>
      </c>
      <c r="F36" s="28">
        <f t="shared" si="12"/>
        <v>-2609</v>
      </c>
      <c r="G36" s="9">
        <f t="shared" si="38"/>
        <v>8.2264239972573705E-3</v>
      </c>
      <c r="I36" s="2">
        <f>G36</f>
        <v>8.2264239972573705E-3</v>
      </c>
      <c r="O36" s="100">
        <f t="shared" si="15"/>
        <v>1.8719614560999999E-3</v>
      </c>
      <c r="P36" s="15">
        <f t="shared" si="16"/>
        <v>29060.010912999998</v>
      </c>
      <c r="R36" s="2">
        <f t="shared" si="39"/>
        <v>3.504239693124032E-6</v>
      </c>
      <c r="S36" s="24">
        <v>0.1</v>
      </c>
      <c r="T36" s="9">
        <f t="shared" si="19"/>
        <v>3.504239693124032E-7</v>
      </c>
      <c r="U36" s="9">
        <f t="shared" si="20"/>
        <v>8.2264239972573705E-3</v>
      </c>
      <c r="Y36" s="137">
        <f t="shared" si="21"/>
        <v>29060.010912999998</v>
      </c>
      <c r="Z36" s="16">
        <f t="shared" si="22"/>
        <v>-2609</v>
      </c>
      <c r="AA36" s="115">
        <f t="shared" si="23"/>
        <v>9.7561572234917213E-3</v>
      </c>
      <c r="AB36" s="115">
        <f t="shared" si="24"/>
        <v>-1.5297332262343508E-3</v>
      </c>
      <c r="AD36" s="147">
        <f>G36-(AB$3+AB$4*Z36+AB$5*Z36^2)</f>
        <v>6.3544625411573706E-3</v>
      </c>
      <c r="AG36" s="115">
        <f t="shared" si="26"/>
        <v>2.3400837434453559E-7</v>
      </c>
      <c r="AH36" s="16">
        <f t="shared" si="27"/>
        <v>7.8841957673917214E-3</v>
      </c>
      <c r="AI36" s="16">
        <f t="shared" si="28"/>
        <v>0.81729196994117503</v>
      </c>
      <c r="AJ36" s="16">
        <f t="shared" si="29"/>
        <v>0.9161126651401108</v>
      </c>
      <c r="AK36" s="16">
        <f t="shared" si="30"/>
        <v>-0.20553047402276756</v>
      </c>
      <c r="AL36" s="16">
        <f t="shared" si="31"/>
        <v>-2.2974774658257267</v>
      </c>
      <c r="AM36" s="16">
        <f t="shared" si="32"/>
        <v>-2.2269594435330426</v>
      </c>
      <c r="AN36" s="115">
        <f t="shared" si="36"/>
        <v>4.2157847027310504</v>
      </c>
      <c r="AO36" s="115">
        <f t="shared" si="36"/>
        <v>4.2157857864582295</v>
      </c>
      <c r="AP36" s="115">
        <f t="shared" si="36"/>
        <v>4.2157775151520083</v>
      </c>
      <c r="AQ36" s="115">
        <f t="shared" si="36"/>
        <v>4.2158406472494434</v>
      </c>
      <c r="AR36" s="115">
        <f t="shared" si="36"/>
        <v>4.2153589672041605</v>
      </c>
      <c r="AS36" s="115">
        <f t="shared" si="36"/>
        <v>4.2190449493976443</v>
      </c>
      <c r="AT36" s="115">
        <f t="shared" si="36"/>
        <v>4.1914466496574834</v>
      </c>
      <c r="AU36" s="115">
        <f t="shared" si="34"/>
        <v>4.4575663558779199</v>
      </c>
      <c r="AV36" s="115"/>
      <c r="AW36" s="16">
        <v>9000</v>
      </c>
      <c r="AX36" s="16">
        <f t="shared" si="40"/>
        <v>6.6487592213354419E-3</v>
      </c>
      <c r="AY36" s="16">
        <f t="shared" si="41"/>
        <v>1.13761E-2</v>
      </c>
      <c r="AZ36" s="16">
        <f t="shared" si="42"/>
        <v>-4.7273407786645582E-3</v>
      </c>
      <c r="BA36" s="16">
        <f t="shared" si="43"/>
        <v>1.2528874609152612</v>
      </c>
      <c r="BB36" s="16">
        <f t="shared" si="44"/>
        <v>-0.65781799185887935</v>
      </c>
      <c r="BC36" s="16">
        <f t="shared" si="45"/>
        <v>0.40375874447856969</v>
      </c>
      <c r="BD36" s="16">
        <f t="shared" si="46"/>
        <v>0.20466738169637028</v>
      </c>
      <c r="BE36" s="16">
        <f t="shared" si="37"/>
        <v>6.5894376741632517</v>
      </c>
      <c r="BF36" s="16">
        <f t="shared" si="37"/>
        <v>6.5894174649958313</v>
      </c>
      <c r="BG36" s="16">
        <f t="shared" si="37"/>
        <v>6.589340392296303</v>
      </c>
      <c r="BH36" s="16">
        <f t="shared" si="37"/>
        <v>6.5890464735668823</v>
      </c>
      <c r="BI36" s="16">
        <f t="shared" si="37"/>
        <v>6.5879258569690684</v>
      </c>
      <c r="BJ36" s="16">
        <f t="shared" si="37"/>
        <v>6.583656917015956</v>
      </c>
      <c r="BK36" s="16">
        <f t="shared" si="37"/>
        <v>6.5674453875011514</v>
      </c>
      <c r="BL36" s="16">
        <f t="shared" si="47"/>
        <v>6.5065339090059826</v>
      </c>
    </row>
    <row r="37" spans="1:64">
      <c r="A37" s="52" t="s">
        <v>134</v>
      </c>
      <c r="B37" s="52" t="s">
        <v>92</v>
      </c>
      <c r="C37" s="65">
        <v>44081.556100000002</v>
      </c>
      <c r="D37" s="65" t="s">
        <v>149</v>
      </c>
      <c r="E37" s="80">
        <f t="shared" si="11"/>
        <v>-2600.9739006084842</v>
      </c>
      <c r="F37" s="28">
        <f t="shared" si="12"/>
        <v>-2601</v>
      </c>
      <c r="G37" s="9">
        <f t="shared" si="38"/>
        <v>9.9291360020288266E-3</v>
      </c>
      <c r="J37" s="2">
        <f>G37</f>
        <v>9.9291360020288266E-3</v>
      </c>
      <c r="O37" s="100">
        <f t="shared" si="15"/>
        <v>1.8666222481E-3</v>
      </c>
      <c r="P37" s="15">
        <f t="shared" si="16"/>
        <v>29063.056100000002</v>
      </c>
      <c r="R37" s="2">
        <f t="shared" si="39"/>
        <v>3.4842786171018981E-6</v>
      </c>
      <c r="S37" s="24">
        <v>1</v>
      </c>
      <c r="T37" s="9">
        <f t="shared" si="19"/>
        <v>3.4842786171018981E-6</v>
      </c>
      <c r="U37" s="9">
        <f t="shared" si="20"/>
        <v>0</v>
      </c>
      <c r="Y37" s="137">
        <f t="shared" si="21"/>
        <v>29063.056100000002</v>
      </c>
      <c r="Z37" s="16">
        <f t="shared" si="22"/>
        <v>-2601</v>
      </c>
      <c r="AA37" s="115">
        <f t="shared" si="23"/>
        <v>9.7525088178998659E-3</v>
      </c>
      <c r="AB37" s="115">
        <f t="shared" si="24"/>
        <v>1.7662718412896072E-4</v>
      </c>
      <c r="AE37" s="147">
        <f>G37-(AB$3+AB$4*Z37+AB$5*Z37^2)</f>
        <v>8.0625137539288259E-3</v>
      </c>
      <c r="AG37" s="115">
        <f t="shared" si="26"/>
        <v>3.1197162173325794E-8</v>
      </c>
      <c r="AH37" s="16">
        <f t="shared" si="27"/>
        <v>7.8858865697998652E-3</v>
      </c>
      <c r="AI37" s="16">
        <f t="shared" si="28"/>
        <v>0.81751024801955674</v>
      </c>
      <c r="AJ37" s="16">
        <f t="shared" si="29"/>
        <v>0.9165377354018619</v>
      </c>
      <c r="AK37" s="16">
        <f t="shared" si="30"/>
        <v>-0.20572430683348117</v>
      </c>
      <c r="AL37" s="16">
        <f t="shared" si="31"/>
        <v>-2.2964159435381055</v>
      </c>
      <c r="AM37" s="16">
        <f t="shared" si="32"/>
        <v>-2.2238001868721708</v>
      </c>
      <c r="AN37" s="115">
        <f t="shared" si="36"/>
        <v>4.2170332874107448</v>
      </c>
      <c r="AO37" s="115">
        <f t="shared" si="36"/>
        <v>4.2170343555371534</v>
      </c>
      <c r="AP37" s="115">
        <f t="shared" si="36"/>
        <v>4.2170261844667829</v>
      </c>
      <c r="AQ37" s="115">
        <f t="shared" si="36"/>
        <v>4.2170886955592888</v>
      </c>
      <c r="AR37" s="115">
        <f t="shared" si="36"/>
        <v>4.2166106511360955</v>
      </c>
      <c r="AS37" s="115">
        <f t="shared" si="36"/>
        <v>4.2202772471210244</v>
      </c>
      <c r="AT37" s="115">
        <f t="shared" si="36"/>
        <v>4.1927610212946211</v>
      </c>
      <c r="AU37" s="115">
        <f t="shared" si="34"/>
        <v>4.4589783414430011</v>
      </c>
      <c r="AV37" s="115"/>
      <c r="AW37" s="16">
        <v>10000</v>
      </c>
      <c r="AX37" s="16">
        <f t="shared" si="40"/>
        <v>7.7078745131829197E-3</v>
      </c>
      <c r="AY37" s="16">
        <f t="shared" si="41"/>
        <v>1.3809999999999999E-2</v>
      </c>
      <c r="AZ37" s="16">
        <f t="shared" si="42"/>
        <v>-6.1021254868170796E-3</v>
      </c>
      <c r="BA37" s="16">
        <f t="shared" si="43"/>
        <v>1.2093484023038454</v>
      </c>
      <c r="BB37" s="16">
        <f t="shared" si="44"/>
        <v>-0.85194621645968371</v>
      </c>
      <c r="BC37" s="16">
        <f t="shared" si="45"/>
        <v>0.70553164921177514</v>
      </c>
      <c r="BD37" s="16">
        <f t="shared" si="46"/>
        <v>0.36816602962488049</v>
      </c>
      <c r="BE37" s="16">
        <f t="shared" si="37"/>
        <v>6.8247942053897948</v>
      </c>
      <c r="BF37" s="16">
        <f t="shared" si="37"/>
        <v>6.8247746655439787</v>
      </c>
      <c r="BG37" s="16">
        <f t="shared" si="37"/>
        <v>6.8246917468785382</v>
      </c>
      <c r="BH37" s="16">
        <f t="shared" si="37"/>
        <v>6.8243399218725243</v>
      </c>
      <c r="BI37" s="16">
        <f t="shared" si="37"/>
        <v>6.8228479498766745</v>
      </c>
      <c r="BJ37" s="16">
        <f t="shared" si="37"/>
        <v>6.8165357166384979</v>
      </c>
      <c r="BK37" s="16">
        <f t="shared" si="37"/>
        <v>6.7900833425767173</v>
      </c>
      <c r="BL37" s="16">
        <f t="shared" si="47"/>
        <v>6.6830321046410983</v>
      </c>
    </row>
    <row r="38" spans="1:64">
      <c r="A38" s="52" t="s">
        <v>134</v>
      </c>
      <c r="B38" s="52" t="s">
        <v>92</v>
      </c>
      <c r="C38" s="65">
        <v>44081.556499999999</v>
      </c>
      <c r="D38" s="65" t="s">
        <v>149</v>
      </c>
      <c r="E38" s="80">
        <f t="shared" si="11"/>
        <v>-2600.9728491820024</v>
      </c>
      <c r="F38" s="28">
        <f t="shared" si="12"/>
        <v>-2601</v>
      </c>
      <c r="G38" s="9">
        <f t="shared" si="38"/>
        <v>1.0329135999199934E-2</v>
      </c>
      <c r="J38" s="2">
        <f>G38</f>
        <v>1.0329135999199934E-2</v>
      </c>
      <c r="O38" s="100">
        <f t="shared" si="15"/>
        <v>1.8666222481E-3</v>
      </c>
      <c r="P38" s="15">
        <f t="shared" si="16"/>
        <v>29063.056499999999</v>
      </c>
      <c r="R38" s="2">
        <f t="shared" si="39"/>
        <v>3.4842786171018981E-6</v>
      </c>
      <c r="S38" s="24">
        <v>1</v>
      </c>
      <c r="T38" s="9">
        <f t="shared" si="19"/>
        <v>3.4842786171018981E-6</v>
      </c>
      <c r="U38" s="9">
        <f t="shared" si="20"/>
        <v>0</v>
      </c>
      <c r="Y38" s="137">
        <f t="shared" si="21"/>
        <v>29063.056499999999</v>
      </c>
      <c r="Z38" s="16">
        <f t="shared" si="22"/>
        <v>-2601</v>
      </c>
      <c r="AA38" s="115">
        <f t="shared" si="23"/>
        <v>9.7525088178998659E-3</v>
      </c>
      <c r="AB38" s="115">
        <f t="shared" si="24"/>
        <v>5.766271813000684E-4</v>
      </c>
      <c r="AE38" s="147">
        <f>G38-(AB$3+AB$4*Z38+AB$5*Z38^2)</f>
        <v>8.4625137510999336E-3</v>
      </c>
      <c r="AG38" s="115">
        <f t="shared" si="26"/>
        <v>3.3249890621406195E-7</v>
      </c>
      <c r="AH38" s="16">
        <f t="shared" si="27"/>
        <v>7.8858865697998652E-3</v>
      </c>
      <c r="AI38" s="16">
        <f t="shared" si="28"/>
        <v>0.81751024801955674</v>
      </c>
      <c r="AJ38" s="16">
        <f t="shared" si="29"/>
        <v>0.9165377354018619</v>
      </c>
      <c r="AK38" s="16">
        <f t="shared" si="30"/>
        <v>-0.20572430683348117</v>
      </c>
      <c r="AL38" s="16">
        <f t="shared" si="31"/>
        <v>-2.2964159435381055</v>
      </c>
      <c r="AM38" s="16">
        <f t="shared" si="32"/>
        <v>-2.2238001868721708</v>
      </c>
      <c r="AN38" s="115">
        <f t="shared" si="36"/>
        <v>4.2170332874107448</v>
      </c>
      <c r="AO38" s="115">
        <f t="shared" si="36"/>
        <v>4.2170343555371534</v>
      </c>
      <c r="AP38" s="115">
        <f t="shared" si="36"/>
        <v>4.2170261844667829</v>
      </c>
      <c r="AQ38" s="115">
        <f t="shared" si="36"/>
        <v>4.2170886955592888</v>
      </c>
      <c r="AR38" s="115">
        <f t="shared" si="36"/>
        <v>4.2166106511360955</v>
      </c>
      <c r="AS38" s="115">
        <f t="shared" si="36"/>
        <v>4.2202772471210244</v>
      </c>
      <c r="AT38" s="115">
        <f t="shared" si="36"/>
        <v>4.1927610212946211</v>
      </c>
      <c r="AU38" s="115">
        <f t="shared" si="34"/>
        <v>4.4589783414430011</v>
      </c>
      <c r="AV38" s="115"/>
      <c r="AW38" s="16">
        <v>11000</v>
      </c>
      <c r="AX38" s="16">
        <f t="shared" si="40"/>
        <v>9.3951024369709011E-3</v>
      </c>
      <c r="AY38" s="16">
        <f t="shared" si="41"/>
        <v>1.65001E-2</v>
      </c>
      <c r="AZ38" s="16">
        <f t="shared" si="42"/>
        <v>-7.1049975630290991E-3</v>
      </c>
      <c r="BA38" s="16">
        <f t="shared" si="43"/>
        <v>1.1525216792374682</v>
      </c>
      <c r="BB38" s="16">
        <f t="shared" si="44"/>
        <v>-0.96276330867456994</v>
      </c>
      <c r="BC38" s="16">
        <f t="shared" si="45"/>
        <v>0.98288495064232395</v>
      </c>
      <c r="BD38" s="16">
        <f t="shared" si="46"/>
        <v>0.53524243836875462</v>
      </c>
      <c r="BE38" s="16">
        <f t="shared" si="37"/>
        <v>7.0504184902876332</v>
      </c>
      <c r="BF38" s="16">
        <f t="shared" si="37"/>
        <v>7.0504082428737007</v>
      </c>
      <c r="BG38" s="16">
        <f t="shared" si="37"/>
        <v>7.0503564781261368</v>
      </c>
      <c r="BH38" s="16">
        <f t="shared" si="37"/>
        <v>7.0500950283037209</v>
      </c>
      <c r="BI38" s="16">
        <f t="shared" si="37"/>
        <v>7.0487755204734244</v>
      </c>
      <c r="BJ38" s="16">
        <f t="shared" si="37"/>
        <v>7.0421414395859472</v>
      </c>
      <c r="BK38" s="16">
        <f t="shared" si="37"/>
        <v>7.0093951270077772</v>
      </c>
      <c r="BL38" s="16">
        <f t="shared" si="47"/>
        <v>6.859530300276214</v>
      </c>
    </row>
    <row r="39" spans="1:64">
      <c r="A39" s="52" t="s">
        <v>135</v>
      </c>
      <c r="B39" s="52" t="s">
        <v>92</v>
      </c>
      <c r="C39" s="65">
        <v>44081.557000000001</v>
      </c>
      <c r="D39" s="65" t="s">
        <v>127</v>
      </c>
      <c r="E39" s="80">
        <f t="shared" si="11"/>
        <v>-2600.9715348988857</v>
      </c>
      <c r="F39" s="28">
        <f t="shared" si="12"/>
        <v>-2601</v>
      </c>
      <c r="G39" s="9">
        <f t="shared" si="38"/>
        <v>1.0829136001120787E-2</v>
      </c>
      <c r="I39" s="2">
        <f>G39</f>
        <v>1.0829136001120787E-2</v>
      </c>
      <c r="O39" s="100">
        <f t="shared" si="15"/>
        <v>1.8666222481E-3</v>
      </c>
      <c r="P39" s="15">
        <f t="shared" si="16"/>
        <v>29063.057000000001</v>
      </c>
      <c r="R39" s="2">
        <f t="shared" si="39"/>
        <v>3.4842786171018981E-6</v>
      </c>
      <c r="S39" s="24">
        <v>0.1</v>
      </c>
      <c r="T39" s="9">
        <f t="shared" si="19"/>
        <v>3.4842786171018983E-7</v>
      </c>
      <c r="U39" s="9">
        <f t="shared" si="20"/>
        <v>1.0829136001120787E-2</v>
      </c>
      <c r="Y39" s="137">
        <f t="shared" si="21"/>
        <v>29063.057000000001</v>
      </c>
      <c r="Z39" s="16">
        <f t="shared" si="22"/>
        <v>-2601</v>
      </c>
      <c r="AA39" s="115">
        <f t="shared" si="23"/>
        <v>9.7525088178998659E-3</v>
      </c>
      <c r="AB39" s="115">
        <f t="shared" si="24"/>
        <v>1.0766271832209212E-3</v>
      </c>
      <c r="AD39" s="147">
        <f>G39-(AB$3+AB$4*Z39+AB$5*Z39^2)</f>
        <v>8.9625137530207864E-3</v>
      </c>
      <c r="AG39" s="115">
        <f t="shared" si="26"/>
        <v>1.1591260916502151E-7</v>
      </c>
      <c r="AH39" s="16">
        <f t="shared" si="27"/>
        <v>7.8858865697998652E-3</v>
      </c>
      <c r="AI39" s="16">
        <f t="shared" si="28"/>
        <v>0.81751024801955674</v>
      </c>
      <c r="AJ39" s="16">
        <f t="shared" si="29"/>
        <v>0.9165377354018619</v>
      </c>
      <c r="AK39" s="16">
        <f t="shared" si="30"/>
        <v>-0.20572430683348117</v>
      </c>
      <c r="AL39" s="16">
        <f t="shared" si="31"/>
        <v>-2.2964159435381055</v>
      </c>
      <c r="AM39" s="16">
        <f t="shared" si="32"/>
        <v>-2.2238001868721708</v>
      </c>
      <c r="AN39" s="115">
        <f t="shared" si="36"/>
        <v>4.2170332874107448</v>
      </c>
      <c r="AO39" s="115">
        <f t="shared" si="36"/>
        <v>4.2170343555371534</v>
      </c>
      <c r="AP39" s="115">
        <f t="shared" si="36"/>
        <v>4.2170261844667829</v>
      </c>
      <c r="AQ39" s="115">
        <f t="shared" si="36"/>
        <v>4.2170886955592888</v>
      </c>
      <c r="AR39" s="115">
        <f t="shared" si="36"/>
        <v>4.2166106511360955</v>
      </c>
      <c r="AS39" s="115">
        <f t="shared" si="36"/>
        <v>4.2202772471210244</v>
      </c>
      <c r="AT39" s="115">
        <f t="shared" si="36"/>
        <v>4.1927610212946211</v>
      </c>
      <c r="AU39" s="115">
        <f t="shared" si="34"/>
        <v>4.4589783414430011</v>
      </c>
      <c r="AV39" s="115"/>
      <c r="AW39" s="16">
        <v>12000</v>
      </c>
      <c r="AX39" s="16">
        <f t="shared" si="40"/>
        <v>1.1721947748445632E-2</v>
      </c>
      <c r="AY39" s="16">
        <f t="shared" si="41"/>
        <v>1.9446400000000003E-2</v>
      </c>
      <c r="AZ39" s="16">
        <f t="shared" si="42"/>
        <v>-7.7244522515543717E-3</v>
      </c>
      <c r="BA39" s="16">
        <f t="shared" si="43"/>
        <v>1.0911579531706768</v>
      </c>
      <c r="BB39" s="16">
        <f t="shared" si="44"/>
        <v>-0.99971878310491535</v>
      </c>
      <c r="BC39" s="16">
        <f t="shared" si="45"/>
        <v>1.2329208190453722</v>
      </c>
      <c r="BD39" s="16">
        <f t="shared" si="46"/>
        <v>0.70857885376070506</v>
      </c>
      <c r="BE39" s="16">
        <f t="shared" si="37"/>
        <v>7.2646369408855227</v>
      </c>
      <c r="BF39" s="16">
        <f t="shared" si="37"/>
        <v>7.264633969383115</v>
      </c>
      <c r="BG39" s="16">
        <f t="shared" si="37"/>
        <v>7.2646145290453745</v>
      </c>
      <c r="BH39" s="16">
        <f t="shared" si="37"/>
        <v>7.2644873592668526</v>
      </c>
      <c r="BI39" s="16">
        <f t="shared" si="37"/>
        <v>7.2636560684729359</v>
      </c>
      <c r="BJ39" s="16">
        <f t="shared" si="37"/>
        <v>7.258247215400182</v>
      </c>
      <c r="BK39" s="16">
        <f t="shared" si="37"/>
        <v>7.2240504871234226</v>
      </c>
      <c r="BL39" s="16">
        <f t="shared" si="47"/>
        <v>7.0360284959113297</v>
      </c>
    </row>
    <row r="40" spans="1:64">
      <c r="A40" s="2" t="s">
        <v>11</v>
      </c>
      <c r="B40" s="25"/>
      <c r="C40" s="40">
        <v>44081.557999999997</v>
      </c>
      <c r="D40" s="40" t="s">
        <v>127</v>
      </c>
      <c r="E40" s="80">
        <f t="shared" si="11"/>
        <v>-2600.9689063326718</v>
      </c>
      <c r="F40" s="28">
        <f t="shared" si="12"/>
        <v>-2601</v>
      </c>
      <c r="G40" s="9">
        <f t="shared" si="38"/>
        <v>1.1829135997686535E-2</v>
      </c>
      <c r="I40" s="2">
        <f>G40</f>
        <v>1.1829135997686535E-2</v>
      </c>
      <c r="O40" s="100">
        <f t="shared" si="15"/>
        <v>1.8666222481E-3</v>
      </c>
      <c r="P40" s="15">
        <f t="shared" si="16"/>
        <v>29063.057999999997</v>
      </c>
      <c r="R40" s="2">
        <f t="shared" si="39"/>
        <v>3.4842786171018981E-6</v>
      </c>
      <c r="S40" s="24">
        <v>1</v>
      </c>
      <c r="T40" s="9">
        <f t="shared" si="19"/>
        <v>3.4842786171018981E-6</v>
      </c>
      <c r="U40" s="9">
        <f t="shared" si="20"/>
        <v>1.1829135997686535E-2</v>
      </c>
      <c r="Y40" s="137">
        <f t="shared" si="21"/>
        <v>29063.057999999997</v>
      </c>
      <c r="Z40" s="16">
        <f t="shared" si="22"/>
        <v>-2601</v>
      </c>
      <c r="AA40" s="115">
        <f t="shared" si="23"/>
        <v>9.7525088178998659E-3</v>
      </c>
      <c r="AB40" s="115">
        <f t="shared" si="24"/>
        <v>2.0766271797866692E-3</v>
      </c>
      <c r="AD40" s="147">
        <f>G40-(AB$3+AB$4*Z40+AB$5*Z40^2)</f>
        <v>9.9625137495865344E-3</v>
      </c>
      <c r="AG40" s="115">
        <f t="shared" si="26"/>
        <v>4.3123804438287352E-6</v>
      </c>
      <c r="AH40" s="16">
        <f t="shared" si="27"/>
        <v>7.8858865697998652E-3</v>
      </c>
      <c r="AI40" s="16">
        <f t="shared" si="28"/>
        <v>0.81751024801955674</v>
      </c>
      <c r="AJ40" s="16">
        <f t="shared" si="29"/>
        <v>0.9165377354018619</v>
      </c>
      <c r="AK40" s="16">
        <f t="shared" si="30"/>
        <v>-0.20572430683348117</v>
      </c>
      <c r="AL40" s="16">
        <f t="shared" si="31"/>
        <v>-2.2964159435381055</v>
      </c>
      <c r="AM40" s="16">
        <f t="shared" si="32"/>
        <v>-2.2238001868721708</v>
      </c>
      <c r="AN40" s="115">
        <f t="shared" si="36"/>
        <v>4.2170332874107448</v>
      </c>
      <c r="AO40" s="115">
        <f t="shared" si="36"/>
        <v>4.2170343555371534</v>
      </c>
      <c r="AP40" s="115">
        <f t="shared" si="36"/>
        <v>4.2170261844667829</v>
      </c>
      <c r="AQ40" s="115">
        <f t="shared" si="36"/>
        <v>4.2170886955592888</v>
      </c>
      <c r="AR40" s="115">
        <f t="shared" si="36"/>
        <v>4.2166106511360955</v>
      </c>
      <c r="AS40" s="115">
        <f t="shared" si="36"/>
        <v>4.2202772471210244</v>
      </c>
      <c r="AT40" s="115">
        <f t="shared" si="36"/>
        <v>4.1927610212946211</v>
      </c>
      <c r="AU40" s="115">
        <f t="shared" si="34"/>
        <v>4.4589783414430011</v>
      </c>
      <c r="AV40" s="115"/>
      <c r="AW40" s="16">
        <v>13000</v>
      </c>
      <c r="AX40" s="16">
        <f t="shared" si="40"/>
        <v>1.4663235909652725E-2</v>
      </c>
      <c r="AY40" s="16">
        <f t="shared" si="41"/>
        <v>2.26489E-2</v>
      </c>
      <c r="AZ40" s="16">
        <f t="shared" si="42"/>
        <v>-7.9856640903472748E-3</v>
      </c>
      <c r="BA40" s="16">
        <f t="shared" si="43"/>
        <v>1.0313569631602975</v>
      </c>
      <c r="BB40" s="16">
        <f t="shared" si="44"/>
        <v>-0.98008933905916662</v>
      </c>
      <c r="BC40" s="16">
        <f t="shared" si="45"/>
        <v>1.4565224606887699</v>
      </c>
      <c r="BD40" s="16">
        <f t="shared" si="46"/>
        <v>0.89179108007426999</v>
      </c>
      <c r="BE40" s="16">
        <f t="shared" si="37"/>
        <v>7.4672131779720701</v>
      </c>
      <c r="BF40" s="16">
        <f t="shared" si="37"/>
        <v>7.4672127907824084</v>
      </c>
      <c r="BG40" s="16">
        <f t="shared" si="37"/>
        <v>7.4672090581107247</v>
      </c>
      <c r="BH40" s="16">
        <f t="shared" si="37"/>
        <v>7.4671730753353982</v>
      </c>
      <c r="BI40" s="16">
        <f t="shared" si="37"/>
        <v>7.4668263659833514</v>
      </c>
      <c r="BJ40" s="16">
        <f t="shared" si="37"/>
        <v>7.4635006513631934</v>
      </c>
      <c r="BK40" s="16">
        <f t="shared" si="37"/>
        <v>7.4328638482136364</v>
      </c>
      <c r="BL40" s="16">
        <f t="shared" si="47"/>
        <v>7.2125266915464463</v>
      </c>
    </row>
    <row r="41" spans="1:64">
      <c r="A41" s="2" t="s">
        <v>13</v>
      </c>
      <c r="B41" s="25"/>
      <c r="C41" s="40">
        <v>44081.560513000004</v>
      </c>
      <c r="D41" s="40" t="s">
        <v>127</v>
      </c>
      <c r="E41" s="80">
        <f t="shared" si="11"/>
        <v>-2600.9623007457353</v>
      </c>
      <c r="F41" s="28">
        <f t="shared" si="12"/>
        <v>-2601</v>
      </c>
      <c r="G41" s="9">
        <f t="shared" si="38"/>
        <v>1.4342136004415806E-2</v>
      </c>
      <c r="I41" s="2">
        <f>G41</f>
        <v>1.4342136004415806E-2</v>
      </c>
      <c r="O41" s="100">
        <f t="shared" si="15"/>
        <v>1.8666222481E-3</v>
      </c>
      <c r="P41" s="15">
        <f t="shared" si="16"/>
        <v>29063.060513000004</v>
      </c>
      <c r="R41" s="2">
        <f t="shared" si="39"/>
        <v>3.4842786171018981E-6</v>
      </c>
      <c r="S41" s="24">
        <v>0.1</v>
      </c>
      <c r="T41" s="9">
        <f t="shared" si="19"/>
        <v>3.4842786171018983E-7</v>
      </c>
      <c r="U41" s="9">
        <f t="shared" si="20"/>
        <v>1.4342136004415806E-2</v>
      </c>
      <c r="Y41" s="137">
        <f t="shared" si="21"/>
        <v>29063.060513000004</v>
      </c>
      <c r="Z41" s="16">
        <f t="shared" si="22"/>
        <v>-2601</v>
      </c>
      <c r="AA41" s="115">
        <f t="shared" si="23"/>
        <v>9.7525088178998659E-3</v>
      </c>
      <c r="AB41" s="115">
        <f t="shared" si="24"/>
        <v>4.5896271865159405E-3</v>
      </c>
      <c r="AD41" s="147">
        <f>G41-(AB$3+AB$4*Z41+AB$5*Z41^2)</f>
        <v>1.2475513756315806E-2</v>
      </c>
      <c r="AG41" s="115">
        <f t="shared" si="26"/>
        <v>2.1064677711206232E-6</v>
      </c>
      <c r="AH41" s="16">
        <f t="shared" si="27"/>
        <v>7.8858865697998652E-3</v>
      </c>
      <c r="AI41" s="16">
        <f t="shared" si="28"/>
        <v>0.81751024801955674</v>
      </c>
      <c r="AJ41" s="16">
        <f t="shared" si="29"/>
        <v>0.9165377354018619</v>
      </c>
      <c r="AK41" s="16">
        <f t="shared" si="30"/>
        <v>-0.20572430683348117</v>
      </c>
      <c r="AL41" s="16">
        <f t="shared" si="31"/>
        <v>-2.2964159435381055</v>
      </c>
      <c r="AM41" s="16">
        <f t="shared" si="32"/>
        <v>-2.2238001868721708</v>
      </c>
      <c r="AN41" s="115">
        <f t="shared" ref="AN41:AT50" si="48">$AU41+$AB$7*SIN(AO41)</f>
        <v>4.2170332874107448</v>
      </c>
      <c r="AO41" s="115">
        <f t="shared" si="48"/>
        <v>4.2170343555371534</v>
      </c>
      <c r="AP41" s="115">
        <f t="shared" si="48"/>
        <v>4.2170261844667829</v>
      </c>
      <c r="AQ41" s="115">
        <f t="shared" si="48"/>
        <v>4.2170886955592888</v>
      </c>
      <c r="AR41" s="115">
        <f t="shared" si="48"/>
        <v>4.2166106511360955</v>
      </c>
      <c r="AS41" s="115">
        <f t="shared" si="48"/>
        <v>4.2202772471210244</v>
      </c>
      <c r="AT41" s="115">
        <f t="shared" si="48"/>
        <v>4.1927610212946211</v>
      </c>
      <c r="AU41" s="115">
        <f t="shared" si="34"/>
        <v>4.4589783414430011</v>
      </c>
      <c r="AV41" s="115"/>
      <c r="AW41" s="16">
        <v>14000</v>
      </c>
      <c r="AX41" s="16">
        <f t="shared" si="40"/>
        <v>1.8175378490213299E-2</v>
      </c>
      <c r="AY41" s="16">
        <f t="shared" si="41"/>
        <v>2.6107600000000002E-2</v>
      </c>
      <c r="AZ41" s="16">
        <f t="shared" si="42"/>
        <v>-7.9322215097867022E-3</v>
      </c>
      <c r="BA41" s="16">
        <f t="shared" si="43"/>
        <v>0.97645300271551405</v>
      </c>
      <c r="BB41" s="16">
        <f t="shared" si="44"/>
        <v>-0.92110394630455472</v>
      </c>
      <c r="BC41" s="16">
        <f t="shared" si="45"/>
        <v>1.6565267484350497</v>
      </c>
      <c r="BD41" s="16">
        <f t="shared" si="46"/>
        <v>1.0896272121763637</v>
      </c>
      <c r="BE41" s="16">
        <f t="shared" si="37"/>
        <v>7.6588034994301832</v>
      </c>
      <c r="BF41" s="16">
        <f t="shared" si="37"/>
        <v>7.6588034890066128</v>
      </c>
      <c r="BG41" s="16">
        <f t="shared" si="37"/>
        <v>7.6588032935666881</v>
      </c>
      <c r="BH41" s="16">
        <f t="shared" si="37"/>
        <v>7.6587996291417006</v>
      </c>
      <c r="BI41" s="16">
        <f t="shared" si="37"/>
        <v>7.658730935124531</v>
      </c>
      <c r="BJ41" s="16">
        <f t="shared" si="37"/>
        <v>7.657447571110751</v>
      </c>
      <c r="BK41" s="16">
        <f t="shared" si="37"/>
        <v>7.6348311513176608</v>
      </c>
      <c r="BL41" s="16">
        <f t="shared" si="47"/>
        <v>7.389024887181562</v>
      </c>
    </row>
    <row r="42" spans="1:64">
      <c r="A42" s="2" t="s">
        <v>13</v>
      </c>
      <c r="B42" s="25"/>
      <c r="C42" s="40">
        <v>44082.505513000004</v>
      </c>
      <c r="D42" s="40" t="s">
        <v>127</v>
      </c>
      <c r="E42" s="80">
        <f t="shared" si="11"/>
        <v>-2598.478305664898</v>
      </c>
      <c r="F42" s="28">
        <f t="shared" si="12"/>
        <v>-2598.5</v>
      </c>
      <c r="G42" s="9">
        <f t="shared" si="38"/>
        <v>8.2532960004755296E-3</v>
      </c>
      <c r="I42" s="2">
        <f>G42</f>
        <v>8.2532960004755296E-3</v>
      </c>
      <c r="O42" s="100">
        <f t="shared" si="15"/>
        <v>1.8649571082250001E-3</v>
      </c>
      <c r="P42" s="15">
        <f t="shared" si="16"/>
        <v>29064.005513000004</v>
      </c>
      <c r="R42" s="2">
        <f t="shared" si="39"/>
        <v>3.4780650155189547E-6</v>
      </c>
      <c r="S42" s="24">
        <v>0.1</v>
      </c>
      <c r="T42" s="9">
        <f t="shared" si="19"/>
        <v>3.4780650155189549E-7</v>
      </c>
      <c r="U42" s="9">
        <f t="shared" si="20"/>
        <v>8.2532960004755296E-3</v>
      </c>
      <c r="Y42" s="137">
        <f t="shared" si="21"/>
        <v>29064.005513000004</v>
      </c>
      <c r="Z42" s="16">
        <f t="shared" si="22"/>
        <v>-2598.5</v>
      </c>
      <c r="AA42" s="115">
        <f t="shared" si="23"/>
        <v>9.7513696247865066E-3</v>
      </c>
      <c r="AB42" s="115">
        <f t="shared" si="24"/>
        <v>-1.498073624310977E-3</v>
      </c>
      <c r="AD42" s="147">
        <f>G42-(AB$3+AB$4*Z42+AB$5*Z42^2)</f>
        <v>6.388338892250529E-3</v>
      </c>
      <c r="AG42" s="115">
        <f t="shared" si="26"/>
        <v>2.2442245838562262E-7</v>
      </c>
      <c r="AH42" s="16">
        <f t="shared" si="27"/>
        <v>7.886412516561506E-3</v>
      </c>
      <c r="AI42" s="16">
        <f t="shared" si="28"/>
        <v>0.81757852603795156</v>
      </c>
      <c r="AJ42" s="16">
        <f t="shared" si="29"/>
        <v>0.91667040456531912</v>
      </c>
      <c r="AK42" s="16">
        <f t="shared" si="30"/>
        <v>-0.20578485327524398</v>
      </c>
      <c r="AL42" s="16">
        <f t="shared" si="31"/>
        <v>-2.2960841015069331</v>
      </c>
      <c r="AM42" s="16">
        <f t="shared" si="32"/>
        <v>-2.2228141026017711</v>
      </c>
      <c r="AN42" s="115">
        <f t="shared" si="48"/>
        <v>4.2174235385222021</v>
      </c>
      <c r="AO42" s="115">
        <f t="shared" si="48"/>
        <v>4.2174246018079096</v>
      </c>
      <c r="AP42" s="115">
        <f t="shared" si="48"/>
        <v>4.217416461888237</v>
      </c>
      <c r="AQ42" s="115">
        <f t="shared" si="48"/>
        <v>4.2174787796802873</v>
      </c>
      <c r="AR42" s="115">
        <f t="shared" si="48"/>
        <v>4.217001868781991</v>
      </c>
      <c r="AS42" s="115">
        <f t="shared" si="48"/>
        <v>4.2206624098623067</v>
      </c>
      <c r="AT42" s="115">
        <f t="shared" si="48"/>
        <v>4.1931718712690138</v>
      </c>
      <c r="AU42" s="115">
        <f t="shared" si="34"/>
        <v>4.4594195869320883</v>
      </c>
      <c r="AV42" s="115"/>
      <c r="AW42" s="16">
        <v>15000</v>
      </c>
      <c r="AX42" s="16">
        <f t="shared" si="40"/>
        <v>2.2209292251994181E-2</v>
      </c>
      <c r="AY42" s="16">
        <f t="shared" si="41"/>
        <v>2.9822500000000002E-2</v>
      </c>
      <c r="AZ42" s="16">
        <f t="shared" si="42"/>
        <v>-7.6132077480058191E-3</v>
      </c>
      <c r="BA42" s="16">
        <f t="shared" si="43"/>
        <v>0.92781521230226627</v>
      </c>
      <c r="BB42" s="16">
        <f t="shared" si="44"/>
        <v>-0.83659349769543123</v>
      </c>
      <c r="BC42" s="16">
        <f t="shared" si="45"/>
        <v>1.8363982550192464</v>
      </c>
      <c r="BD42" s="16">
        <f t="shared" si="46"/>
        <v>1.3083685032471284</v>
      </c>
      <c r="BE42" s="16">
        <f t="shared" ref="BE42:BK51" si="49">$BL42+$AB$7*SIN(BF42)</f>
        <v>7.8404980848571029</v>
      </c>
      <c r="BF42" s="16">
        <f t="shared" si="49"/>
        <v>7.8404980848570913</v>
      </c>
      <c r="BG42" s="16">
        <f t="shared" si="49"/>
        <v>7.8404980848540529</v>
      </c>
      <c r="BH42" s="16">
        <f t="shared" si="49"/>
        <v>7.8404980840344241</v>
      </c>
      <c r="BI42" s="16">
        <f t="shared" si="49"/>
        <v>7.8404978629847895</v>
      </c>
      <c r="BJ42" s="16">
        <f t="shared" si="49"/>
        <v>7.840438378725568</v>
      </c>
      <c r="BK42" s="16">
        <f t="shared" si="49"/>
        <v>7.8291610501676878</v>
      </c>
      <c r="BL42" s="16">
        <f t="shared" si="47"/>
        <v>7.5655230828166777</v>
      </c>
    </row>
    <row r="43" spans="1:64">
      <c r="A43" s="52" t="s">
        <v>134</v>
      </c>
      <c r="B43" s="52" t="s">
        <v>95</v>
      </c>
      <c r="C43" s="65">
        <v>44087.458899999998</v>
      </c>
      <c r="D43" s="65" t="s">
        <v>149</v>
      </c>
      <c r="E43" s="80">
        <f t="shared" si="11"/>
        <v>-2585.4579999067259</v>
      </c>
      <c r="F43" s="28">
        <f t="shared" si="12"/>
        <v>-2585.5</v>
      </c>
      <c r="G43" s="9">
        <f t="shared" si="38"/>
        <v>1.597832799598109E-2</v>
      </c>
      <c r="J43" s="2">
        <f>G43</f>
        <v>1.597832799598109E-2</v>
      </c>
      <c r="O43" s="100">
        <f t="shared" si="15"/>
        <v>1.856324193025E-3</v>
      </c>
      <c r="P43" s="15">
        <f t="shared" si="16"/>
        <v>29068.958899999998</v>
      </c>
      <c r="R43" s="2">
        <f t="shared" si="39"/>
        <v>3.4459395096099175E-6</v>
      </c>
      <c r="S43" s="24">
        <v>1</v>
      </c>
      <c r="T43" s="9">
        <f t="shared" si="19"/>
        <v>3.4459395096099175E-6</v>
      </c>
      <c r="U43" s="9">
        <f t="shared" si="20"/>
        <v>0</v>
      </c>
      <c r="Y43" s="137">
        <f t="shared" si="21"/>
        <v>29068.958899999998</v>
      </c>
      <c r="Z43" s="16">
        <f t="shared" si="22"/>
        <v>-2585.5</v>
      </c>
      <c r="AA43" s="115">
        <f t="shared" si="23"/>
        <v>9.7454529691290322E-3</v>
      </c>
      <c r="AB43" s="115">
        <f t="shared" si="24"/>
        <v>6.2328750268520576E-3</v>
      </c>
      <c r="AE43" s="147">
        <f>G43-(AB$3+AB$4*Z43+AB$5*Z43^2)</f>
        <v>1.412200380295609E-2</v>
      </c>
      <c r="AG43" s="115">
        <f t="shared" si="26"/>
        <v>3.8848731100356041E-5</v>
      </c>
      <c r="AH43" s="16">
        <f t="shared" si="27"/>
        <v>7.8891287761040322E-3</v>
      </c>
      <c r="AI43" s="16">
        <f t="shared" si="28"/>
        <v>0.81793407971755927</v>
      </c>
      <c r="AJ43" s="16">
        <f t="shared" si="29"/>
        <v>0.91735901270846021</v>
      </c>
      <c r="AK43" s="16">
        <f t="shared" si="30"/>
        <v>-0.20609949216751594</v>
      </c>
      <c r="AL43" s="16">
        <f t="shared" si="31"/>
        <v>-2.2943576285529357</v>
      </c>
      <c r="AM43" s="16">
        <f t="shared" si="32"/>
        <v>-2.2176955191667393</v>
      </c>
      <c r="AN43" s="115">
        <f t="shared" si="48"/>
        <v>4.2194533701057955</v>
      </c>
      <c r="AO43" s="115">
        <f t="shared" si="48"/>
        <v>4.2194544084833145</v>
      </c>
      <c r="AP43" s="115">
        <f t="shared" si="48"/>
        <v>4.2194464292240941</v>
      </c>
      <c r="AQ43" s="115">
        <f t="shared" si="48"/>
        <v>4.2195077477115905</v>
      </c>
      <c r="AR43" s="115">
        <f t="shared" si="48"/>
        <v>4.2190367110596254</v>
      </c>
      <c r="AS43" s="115">
        <f t="shared" si="48"/>
        <v>4.222665792376266</v>
      </c>
      <c r="AT43" s="115">
        <f t="shared" si="48"/>
        <v>4.1953091268941085</v>
      </c>
      <c r="AU43" s="115">
        <f t="shared" si="34"/>
        <v>4.4617140634753447</v>
      </c>
      <c r="AV43" s="115"/>
      <c r="AW43" s="16">
        <v>16000</v>
      </c>
      <c r="AX43" s="16">
        <f t="shared" si="40"/>
        <v>2.6717440986677839E-2</v>
      </c>
      <c r="AY43" s="16">
        <f t="shared" si="41"/>
        <v>3.37936E-2</v>
      </c>
      <c r="AZ43" s="16">
        <f t="shared" si="42"/>
        <v>-7.0761590133221631E-3</v>
      </c>
      <c r="BA43" s="16">
        <f t="shared" si="43"/>
        <v>0.88568007181618635</v>
      </c>
      <c r="BB43" s="16">
        <f t="shared" si="44"/>
        <v>-0.73652267465360666</v>
      </c>
      <c r="BC43" s="16">
        <f t="shared" si="45"/>
        <v>1.9995183550260116</v>
      </c>
      <c r="BD43" s="16">
        <f t="shared" si="46"/>
        <v>1.5565830919630357</v>
      </c>
      <c r="BE43" s="16">
        <f t="shared" si="49"/>
        <v>8.0135286019990737</v>
      </c>
      <c r="BF43" s="16">
        <f t="shared" si="49"/>
        <v>8.0135286017033192</v>
      </c>
      <c r="BG43" s="16">
        <f t="shared" si="49"/>
        <v>8.0135286084728037</v>
      </c>
      <c r="BH43" s="16">
        <f t="shared" si="49"/>
        <v>8.0135284535274049</v>
      </c>
      <c r="BI43" s="16">
        <f t="shared" si="49"/>
        <v>8.0135320000042505</v>
      </c>
      <c r="BJ43" s="16">
        <f t="shared" si="49"/>
        <v>8.0134508066721821</v>
      </c>
      <c r="BK43" s="16">
        <f t="shared" si="49"/>
        <v>8.0152994989729471</v>
      </c>
      <c r="BL43" s="16">
        <f t="shared" si="47"/>
        <v>7.7420212784517943</v>
      </c>
    </row>
    <row r="44" spans="1:64">
      <c r="A44" s="52" t="s">
        <v>134</v>
      </c>
      <c r="B44" s="52" t="s">
        <v>95</v>
      </c>
      <c r="C44" s="65">
        <v>44087.460899999998</v>
      </c>
      <c r="D44" s="65" t="s">
        <v>149</v>
      </c>
      <c r="E44" s="80">
        <f t="shared" si="11"/>
        <v>-2585.4527427742787</v>
      </c>
      <c r="F44" s="28">
        <f t="shared" si="12"/>
        <v>-2585.5</v>
      </c>
      <c r="G44" s="9">
        <f t="shared" si="38"/>
        <v>1.7978327996388543E-2</v>
      </c>
      <c r="J44" s="2">
        <f>G44</f>
        <v>1.7978327996388543E-2</v>
      </c>
      <c r="O44" s="100">
        <f t="shared" si="15"/>
        <v>1.856324193025E-3</v>
      </c>
      <c r="P44" s="15">
        <f t="shared" si="16"/>
        <v>29068.960899999998</v>
      </c>
      <c r="R44" s="2">
        <f t="shared" si="39"/>
        <v>3.4459395096099175E-6</v>
      </c>
      <c r="S44" s="24">
        <v>1</v>
      </c>
      <c r="T44" s="9">
        <f t="shared" si="19"/>
        <v>3.4459395096099175E-6</v>
      </c>
      <c r="U44" s="9">
        <f t="shared" si="20"/>
        <v>0</v>
      </c>
      <c r="Y44" s="137">
        <f t="shared" si="21"/>
        <v>29068.960899999998</v>
      </c>
      <c r="Z44" s="16">
        <f t="shared" si="22"/>
        <v>-2585.5</v>
      </c>
      <c r="AA44" s="115">
        <f t="shared" si="23"/>
        <v>9.7454529691290322E-3</v>
      </c>
      <c r="AB44" s="115">
        <f t="shared" si="24"/>
        <v>8.2328750272595112E-3</v>
      </c>
      <c r="AE44" s="147">
        <f>G44-(AB$3+AB$4*Z44+AB$5*Z44^2)</f>
        <v>1.6122003803363545E-2</v>
      </c>
      <c r="AG44" s="115">
        <f t="shared" si="26"/>
        <v>6.7780231214473299E-5</v>
      </c>
      <c r="AH44" s="16">
        <f t="shared" si="27"/>
        <v>7.8891287761040322E-3</v>
      </c>
      <c r="AI44" s="16">
        <f t="shared" si="28"/>
        <v>0.81793407971755927</v>
      </c>
      <c r="AJ44" s="16">
        <f t="shared" si="29"/>
        <v>0.91735901270846021</v>
      </c>
      <c r="AK44" s="16">
        <f t="shared" si="30"/>
        <v>-0.20609949216751594</v>
      </c>
      <c r="AL44" s="16">
        <f t="shared" si="31"/>
        <v>-2.2943576285529357</v>
      </c>
      <c r="AM44" s="16">
        <f t="shared" si="32"/>
        <v>-2.2176955191667393</v>
      </c>
      <c r="AN44" s="115">
        <f t="shared" si="48"/>
        <v>4.2194533701057955</v>
      </c>
      <c r="AO44" s="115">
        <f t="shared" si="48"/>
        <v>4.2194544084833145</v>
      </c>
      <c r="AP44" s="115">
        <f t="shared" si="48"/>
        <v>4.2194464292240941</v>
      </c>
      <c r="AQ44" s="115">
        <f t="shared" si="48"/>
        <v>4.2195077477115905</v>
      </c>
      <c r="AR44" s="115">
        <f t="shared" si="48"/>
        <v>4.2190367110596254</v>
      </c>
      <c r="AS44" s="115">
        <f t="shared" si="48"/>
        <v>4.222665792376266</v>
      </c>
      <c r="AT44" s="115">
        <f t="shared" si="48"/>
        <v>4.1953091268941085</v>
      </c>
      <c r="AU44" s="115">
        <f t="shared" si="34"/>
        <v>4.4617140634753447</v>
      </c>
      <c r="AV44" s="115"/>
      <c r="AW44" s="16">
        <v>17000</v>
      </c>
      <c r="AX44" s="16">
        <f t="shared" si="40"/>
        <v>3.1656836383002082E-2</v>
      </c>
      <c r="AY44" s="16">
        <f t="shared" si="41"/>
        <v>3.8020900000000003E-2</v>
      </c>
      <c r="AZ44" s="16">
        <f t="shared" si="42"/>
        <v>-6.3640636169979212E-3</v>
      </c>
      <c r="BA44" s="16">
        <f t="shared" si="43"/>
        <v>0.84973130146487452</v>
      </c>
      <c r="BB44" s="16">
        <f t="shared" si="44"/>
        <v>-0.62765670529710571</v>
      </c>
      <c r="BC44" s="16">
        <f t="shared" si="45"/>
        <v>2.1488938927816443</v>
      </c>
      <c r="BD44" s="16">
        <f t="shared" si="46"/>
        <v>1.8464773390012994</v>
      </c>
      <c r="BE44" s="16">
        <f t="shared" si="49"/>
        <v>8.1791119827657592</v>
      </c>
      <c r="BF44" s="16">
        <f t="shared" si="49"/>
        <v>8.1791119025654613</v>
      </c>
      <c r="BG44" s="16">
        <f t="shared" si="49"/>
        <v>8.1791128155511323</v>
      </c>
      <c r="BH44" s="16">
        <f t="shared" si="49"/>
        <v>8.1791024221413569</v>
      </c>
      <c r="BI44" s="16">
        <f t="shared" si="49"/>
        <v>8.179220721566427</v>
      </c>
      <c r="BJ44" s="16">
        <f t="shared" si="49"/>
        <v>8.1778717565327952</v>
      </c>
      <c r="BK44" s="16">
        <f t="shared" si="49"/>
        <v>8.192946967081399</v>
      </c>
      <c r="BL44" s="16">
        <f t="shared" si="47"/>
        <v>7.91851947408691</v>
      </c>
    </row>
    <row r="45" spans="1:64">
      <c r="A45" s="52" t="s">
        <v>135</v>
      </c>
      <c r="B45" s="52" t="s">
        <v>95</v>
      </c>
      <c r="C45" s="77">
        <v>44087.461000000003</v>
      </c>
      <c r="D45" s="65" t="s">
        <v>127</v>
      </c>
      <c r="E45" s="80">
        <f t="shared" si="11"/>
        <v>-2585.4524799176438</v>
      </c>
      <c r="F45" s="28">
        <f t="shared" si="12"/>
        <v>-2585.5</v>
      </c>
      <c r="G45" s="9">
        <f t="shared" si="38"/>
        <v>1.8078328001138289E-2</v>
      </c>
      <c r="I45" s="2">
        <f>G45</f>
        <v>1.8078328001138289E-2</v>
      </c>
      <c r="O45" s="100">
        <f t="shared" si="15"/>
        <v>1.856324193025E-3</v>
      </c>
      <c r="P45" s="15">
        <f t="shared" si="16"/>
        <v>29068.961000000003</v>
      </c>
      <c r="R45" s="2">
        <f t="shared" si="39"/>
        <v>3.4459395096099175E-6</v>
      </c>
      <c r="S45" s="24">
        <v>0.1</v>
      </c>
      <c r="T45" s="9">
        <f t="shared" si="19"/>
        <v>3.4459395096099178E-7</v>
      </c>
      <c r="U45" s="9">
        <f t="shared" si="20"/>
        <v>1.8078328001138289E-2</v>
      </c>
      <c r="Y45" s="137">
        <f t="shared" si="21"/>
        <v>29068.961000000003</v>
      </c>
      <c r="Z45" s="16">
        <f t="shared" si="22"/>
        <v>-2585.5</v>
      </c>
      <c r="AA45" s="115">
        <f t="shared" si="23"/>
        <v>9.7454529691290322E-3</v>
      </c>
      <c r="AB45" s="115">
        <f t="shared" si="24"/>
        <v>8.3328750320092564E-3</v>
      </c>
      <c r="AD45" s="147">
        <f>G45-(AB$3+AB$4*Z45+AB$5*Z45^2)</f>
        <v>1.622200380811329E-2</v>
      </c>
      <c r="AG45" s="115">
        <f t="shared" si="26"/>
        <v>6.9436806299083268E-6</v>
      </c>
      <c r="AH45" s="16">
        <f t="shared" si="27"/>
        <v>7.8891287761040322E-3</v>
      </c>
      <c r="AI45" s="16">
        <f t="shared" si="28"/>
        <v>0.81793407971755927</v>
      </c>
      <c r="AJ45" s="16">
        <f t="shared" si="29"/>
        <v>0.91735901270846021</v>
      </c>
      <c r="AK45" s="16">
        <f t="shared" si="30"/>
        <v>-0.20609949216751594</v>
      </c>
      <c r="AL45" s="16">
        <f t="shared" si="31"/>
        <v>-2.2943576285529357</v>
      </c>
      <c r="AM45" s="16">
        <f t="shared" si="32"/>
        <v>-2.2176955191667393</v>
      </c>
      <c r="AN45" s="115">
        <f t="shared" si="48"/>
        <v>4.2194533701057955</v>
      </c>
      <c r="AO45" s="115">
        <f t="shared" si="48"/>
        <v>4.2194544084833145</v>
      </c>
      <c r="AP45" s="115">
        <f t="shared" si="48"/>
        <v>4.2194464292240941</v>
      </c>
      <c r="AQ45" s="115">
        <f t="shared" si="48"/>
        <v>4.2195077477115905</v>
      </c>
      <c r="AR45" s="115">
        <f t="shared" si="48"/>
        <v>4.2190367110596254</v>
      </c>
      <c r="AS45" s="115">
        <f t="shared" si="48"/>
        <v>4.222665792376266</v>
      </c>
      <c r="AT45" s="115">
        <f t="shared" si="48"/>
        <v>4.1953091268941085</v>
      </c>
      <c r="AU45" s="115">
        <f t="shared" si="34"/>
        <v>4.4617140634753447</v>
      </c>
      <c r="AV45" s="115"/>
      <c r="AW45" s="16">
        <v>18000</v>
      </c>
      <c r="AX45" s="16">
        <f t="shared" si="40"/>
        <v>3.6989809575413257E-2</v>
      </c>
      <c r="AY45" s="16">
        <f t="shared" si="41"/>
        <v>4.2504400000000005E-2</v>
      </c>
      <c r="AZ45" s="16">
        <f t="shared" si="42"/>
        <v>-5.5145904245867466E-3</v>
      </c>
      <c r="BA45" s="16">
        <f t="shared" si="43"/>
        <v>0.81943706027094598</v>
      </c>
      <c r="BB45" s="16">
        <f t="shared" si="44"/>
        <v>-0.51443185681771575</v>
      </c>
      <c r="BC45" s="16">
        <f t="shared" si="45"/>
        <v>2.2870884042384874</v>
      </c>
      <c r="BD45" s="16">
        <f t="shared" si="46"/>
        <v>2.1963571572373102</v>
      </c>
      <c r="BE45" s="16">
        <f t="shared" si="49"/>
        <v>8.3383804350304711</v>
      </c>
      <c r="BF45" s="16">
        <f t="shared" si="49"/>
        <v>8.3383794965538716</v>
      </c>
      <c r="BG45" s="16">
        <f t="shared" si="49"/>
        <v>8.3383868248712112</v>
      </c>
      <c r="BH45" s="16">
        <f t="shared" si="49"/>
        <v>8.3383295972520699</v>
      </c>
      <c r="BI45" s="16">
        <f t="shared" si="49"/>
        <v>8.3387763285597174</v>
      </c>
      <c r="BJ45" s="16">
        <f t="shared" si="49"/>
        <v>8.3352789067052164</v>
      </c>
      <c r="BK45" s="16">
        <f t="shared" si="49"/>
        <v>8.3620677456452377</v>
      </c>
      <c r="BL45" s="16">
        <f t="shared" si="47"/>
        <v>8.0950176697220257</v>
      </c>
    </row>
    <row r="46" spans="1:64">
      <c r="A46" s="2" t="s">
        <v>13</v>
      </c>
      <c r="B46" s="25"/>
      <c r="C46" s="40">
        <v>44087.462913000003</v>
      </c>
      <c r="D46" s="40" t="s">
        <v>127</v>
      </c>
      <c r="E46" s="80">
        <f t="shared" si="11"/>
        <v>-2585.4474514704589</v>
      </c>
      <c r="F46" s="28">
        <f t="shared" si="12"/>
        <v>-2585.5</v>
      </c>
      <c r="G46" s="9">
        <f t="shared" si="38"/>
        <v>1.9991328001196962E-2</v>
      </c>
      <c r="I46" s="2">
        <f>G46</f>
        <v>1.9991328001196962E-2</v>
      </c>
      <c r="O46" s="100">
        <f t="shared" si="15"/>
        <v>1.856324193025E-3</v>
      </c>
      <c r="P46" s="15">
        <f t="shared" si="16"/>
        <v>29068.962913000003</v>
      </c>
      <c r="R46" s="2">
        <f t="shared" si="39"/>
        <v>3.4459395096099175E-6</v>
      </c>
      <c r="S46" s="24">
        <v>0.1</v>
      </c>
      <c r="T46" s="9">
        <f t="shared" si="19"/>
        <v>3.4459395096099178E-7</v>
      </c>
      <c r="U46" s="9">
        <f t="shared" si="20"/>
        <v>1.9991328001196962E-2</v>
      </c>
      <c r="Y46" s="137">
        <f t="shared" si="21"/>
        <v>29068.962913000003</v>
      </c>
      <c r="Z46" s="16">
        <f t="shared" si="22"/>
        <v>-2585.5</v>
      </c>
      <c r="AA46" s="115">
        <f t="shared" si="23"/>
        <v>9.7454529691290322E-3</v>
      </c>
      <c r="AB46" s="115">
        <f t="shared" si="24"/>
        <v>1.024587503206793E-2</v>
      </c>
      <c r="AD46" s="147">
        <f>G46-(AB$3+AB$4*Z46+AB$5*Z46^2)</f>
        <v>1.8135003808171964E-2</v>
      </c>
      <c r="AG46" s="115">
        <f t="shared" si="26"/>
        <v>1.04977955172753E-5</v>
      </c>
      <c r="AH46" s="16">
        <f t="shared" si="27"/>
        <v>7.8891287761040322E-3</v>
      </c>
      <c r="AI46" s="16">
        <f t="shared" si="28"/>
        <v>0.81793407971755927</v>
      </c>
      <c r="AJ46" s="16">
        <f t="shared" si="29"/>
        <v>0.91735901270846021</v>
      </c>
      <c r="AK46" s="16">
        <f t="shared" si="30"/>
        <v>-0.20609949216751594</v>
      </c>
      <c r="AL46" s="16">
        <f t="shared" si="31"/>
        <v>-2.2943576285529357</v>
      </c>
      <c r="AM46" s="16">
        <f t="shared" si="32"/>
        <v>-2.2176955191667393</v>
      </c>
      <c r="AN46" s="115">
        <f t="shared" si="48"/>
        <v>4.2194533701057955</v>
      </c>
      <c r="AO46" s="115">
        <f t="shared" si="48"/>
        <v>4.2194544084833145</v>
      </c>
      <c r="AP46" s="115">
        <f t="shared" si="48"/>
        <v>4.2194464292240941</v>
      </c>
      <c r="AQ46" s="115">
        <f t="shared" si="48"/>
        <v>4.2195077477115905</v>
      </c>
      <c r="AR46" s="115">
        <f t="shared" si="48"/>
        <v>4.2190367110596254</v>
      </c>
      <c r="AS46" s="115">
        <f t="shared" si="48"/>
        <v>4.222665792376266</v>
      </c>
      <c r="AT46" s="115">
        <f t="shared" si="48"/>
        <v>4.1953091268941085</v>
      </c>
      <c r="AU46" s="115">
        <f t="shared" si="34"/>
        <v>4.4617140634753447</v>
      </c>
      <c r="AV46" s="115"/>
      <c r="AW46" s="16">
        <v>19000</v>
      </c>
      <c r="AX46" s="16">
        <f t="shared" si="40"/>
        <v>4.2683736696220005E-2</v>
      </c>
      <c r="AY46" s="16">
        <f t="shared" si="41"/>
        <v>4.7244100000000004E-2</v>
      </c>
      <c r="AZ46" s="16">
        <f t="shared" si="42"/>
        <v>-4.560363303779999E-3</v>
      </c>
      <c r="BA46" s="16">
        <f t="shared" si="43"/>
        <v>0.79422486808795767</v>
      </c>
      <c r="BB46" s="16">
        <f t="shared" si="44"/>
        <v>-0.39969290131758767</v>
      </c>
      <c r="BC46" s="16">
        <f t="shared" si="45"/>
        <v>2.4162515898059778</v>
      </c>
      <c r="BD46" s="16">
        <f t="shared" si="46"/>
        <v>2.6353598760931831</v>
      </c>
      <c r="BE46" s="16">
        <f t="shared" si="49"/>
        <v>8.4923590786355589</v>
      </c>
      <c r="BF46" s="16">
        <f t="shared" si="49"/>
        <v>8.4923548063388363</v>
      </c>
      <c r="BG46" s="16">
        <f t="shared" si="49"/>
        <v>8.4923808771862408</v>
      </c>
      <c r="BH46" s="16">
        <f t="shared" si="49"/>
        <v>8.4922217707231376</v>
      </c>
      <c r="BI46" s="16">
        <f t="shared" si="49"/>
        <v>8.4931922430250122</v>
      </c>
      <c r="BJ46" s="16">
        <f t="shared" si="49"/>
        <v>8.4872529343128278</v>
      </c>
      <c r="BK46" s="16">
        <f t="shared" si="49"/>
        <v>8.5228910571243581</v>
      </c>
      <c r="BL46" s="16">
        <f t="shared" si="47"/>
        <v>8.2715158653571415</v>
      </c>
    </row>
    <row r="47" spans="1:64">
      <c r="A47" s="2" t="s">
        <v>13</v>
      </c>
      <c r="B47" s="25"/>
      <c r="C47" s="40">
        <v>44118.488913000001</v>
      </c>
      <c r="D47" s="40" t="s">
        <v>127</v>
      </c>
      <c r="E47" s="80">
        <f t="shared" si="11"/>
        <v>-2503.8935558322819</v>
      </c>
      <c r="F47" s="28">
        <f t="shared" si="12"/>
        <v>-2504</v>
      </c>
      <c r="O47" s="100">
        <f t="shared" si="15"/>
        <v>1.8031890496000001E-3</v>
      </c>
      <c r="P47" s="15">
        <f t="shared" si="16"/>
        <v>29099.988913000001</v>
      </c>
      <c r="Q47" s="9">
        <f>C47-(C$7+C$8*F47)</f>
        <v>4.0495143999578431E-2</v>
      </c>
      <c r="S47" s="24"/>
      <c r="T47" s="9">
        <f t="shared" si="19"/>
        <v>0</v>
      </c>
      <c r="U47" s="9">
        <f t="shared" si="20"/>
        <v>0</v>
      </c>
      <c r="Y47" s="137">
        <f t="shared" si="21"/>
        <v>29099.988913000001</v>
      </c>
      <c r="Z47" s="16">
        <f t="shared" si="22"/>
        <v>-2504</v>
      </c>
      <c r="AA47" s="115">
        <f t="shared" si="23"/>
        <v>9.7086304413433501E-3</v>
      </c>
      <c r="AB47" s="115">
        <f t="shared" si="24"/>
        <v>-9.7086304413433501E-3</v>
      </c>
      <c r="AC47" s="147"/>
      <c r="AD47" s="115"/>
      <c r="AG47" s="115">
        <f t="shared" si="26"/>
        <v>0</v>
      </c>
      <c r="AH47" s="16">
        <f t="shared" si="27"/>
        <v>7.9054413917433505E-3</v>
      </c>
      <c r="AI47" s="16">
        <f t="shared" si="28"/>
        <v>0.82018261399880898</v>
      </c>
      <c r="AJ47" s="16">
        <f t="shared" si="29"/>
        <v>0.92162702938181063</v>
      </c>
      <c r="AK47" s="16">
        <f t="shared" si="30"/>
        <v>-0.20806419127687178</v>
      </c>
      <c r="AL47" s="16">
        <f t="shared" si="31"/>
        <v>-2.2834995437926731</v>
      </c>
      <c r="AM47" s="16">
        <f t="shared" si="32"/>
        <v>-2.1859474386727311</v>
      </c>
      <c r="AN47" s="115">
        <f t="shared" si="48"/>
        <v>4.232199070280747</v>
      </c>
      <c r="AO47" s="115">
        <f t="shared" si="48"/>
        <v>4.2321999623083055</v>
      </c>
      <c r="AP47" s="115">
        <f t="shared" si="48"/>
        <v>4.2321929404726077</v>
      </c>
      <c r="AQ47" s="115">
        <f t="shared" si="48"/>
        <v>4.2322482173082401</v>
      </c>
      <c r="AR47" s="115">
        <f t="shared" si="48"/>
        <v>4.2318132291732651</v>
      </c>
      <c r="AS47" s="115">
        <f t="shared" si="48"/>
        <v>4.2352461476811047</v>
      </c>
      <c r="AT47" s="115">
        <f t="shared" si="48"/>
        <v>4.2087400663160244</v>
      </c>
      <c r="AU47" s="115">
        <f t="shared" si="34"/>
        <v>4.476098666419607</v>
      </c>
      <c r="AV47" s="115"/>
      <c r="AW47" s="16">
        <v>20000</v>
      </c>
      <c r="AX47" s="16">
        <f t="shared" si="40"/>
        <v>4.8710359115162132E-2</v>
      </c>
      <c r="AY47" s="16">
        <f t="shared" si="41"/>
        <v>5.2240000000000002E-2</v>
      </c>
      <c r="AZ47" s="16">
        <f t="shared" si="42"/>
        <v>-3.5296408848378685E-3</v>
      </c>
      <c r="BA47" s="16">
        <f t="shared" si="43"/>
        <v>0.77356353185055471</v>
      </c>
      <c r="BB47" s="16">
        <f t="shared" si="44"/>
        <v>-0.28523425133505409</v>
      </c>
      <c r="BC47" s="16">
        <f t="shared" si="45"/>
        <v>2.538182564518586</v>
      </c>
      <c r="BD47" s="16">
        <f t="shared" si="46"/>
        <v>3.2133114827860827</v>
      </c>
      <c r="BE47" s="16">
        <f t="shared" si="49"/>
        <v>8.6419669500367675</v>
      </c>
      <c r="BF47" s="16">
        <f t="shared" si="49"/>
        <v>8.6419553701675493</v>
      </c>
      <c r="BG47" s="16">
        <f t="shared" si="49"/>
        <v>8.6420147662014539</v>
      </c>
      <c r="BH47" s="16">
        <f t="shared" si="49"/>
        <v>8.6417100719675908</v>
      </c>
      <c r="BI47" s="16">
        <f t="shared" si="49"/>
        <v>8.6432721385992508</v>
      </c>
      <c r="BJ47" s="16">
        <f t="shared" si="49"/>
        <v>8.6352380393185282</v>
      </c>
      <c r="BK47" s="16">
        <f t="shared" si="49"/>
        <v>8.6759039331546504</v>
      </c>
      <c r="BL47" s="16">
        <f t="shared" si="47"/>
        <v>8.4480140609922572</v>
      </c>
    </row>
    <row r="48" spans="1:64">
      <c r="A48" s="2" t="s">
        <v>13</v>
      </c>
      <c r="B48" s="25"/>
      <c r="C48" s="40">
        <v>44133.541513000004</v>
      </c>
      <c r="D48" s="40" t="s">
        <v>127</v>
      </c>
      <c r="E48" s="80">
        <f t="shared" si="11"/>
        <v>-2464.3267999023028</v>
      </c>
      <c r="F48" s="28">
        <f t="shared" si="12"/>
        <v>-2464.5</v>
      </c>
      <c r="O48" s="100">
        <f t="shared" si="15"/>
        <v>1.778048688025E-3</v>
      </c>
      <c r="P48" s="15">
        <f t="shared" si="16"/>
        <v>29115.041513000004</v>
      </c>
      <c r="Q48" s="9">
        <f>C48-(C$7+C$8*F48)</f>
        <v>6.5891472004295792E-2</v>
      </c>
      <c r="S48" s="24"/>
      <c r="T48" s="9">
        <f t="shared" si="19"/>
        <v>0</v>
      </c>
      <c r="U48" s="9">
        <f t="shared" si="20"/>
        <v>0</v>
      </c>
      <c r="Y48" s="137">
        <f t="shared" si="21"/>
        <v>29115.041513000004</v>
      </c>
      <c r="Z48" s="16">
        <f t="shared" si="22"/>
        <v>-2464.5</v>
      </c>
      <c r="AA48" s="115">
        <f t="shared" si="23"/>
        <v>9.6909492387038301E-3</v>
      </c>
      <c r="AB48" s="115">
        <f t="shared" si="24"/>
        <v>-9.6909492387038301E-3</v>
      </c>
      <c r="AC48" s="147"/>
      <c r="AD48" s="115"/>
      <c r="AG48" s="115">
        <f t="shared" si="26"/>
        <v>0</v>
      </c>
      <c r="AH48" s="16">
        <f t="shared" si="27"/>
        <v>7.9129005506788294E-3</v>
      </c>
      <c r="AI48" s="16">
        <f t="shared" si="28"/>
        <v>0.8212845472373842</v>
      </c>
      <c r="AJ48" s="16">
        <f t="shared" si="29"/>
        <v>0.92366478249258477</v>
      </c>
      <c r="AK48" s="16">
        <f t="shared" si="30"/>
        <v>-0.20901145170505195</v>
      </c>
      <c r="AL48" s="16">
        <f t="shared" si="31"/>
        <v>-2.2782154631078084</v>
      </c>
      <c r="AM48" s="16">
        <f t="shared" si="32"/>
        <v>-2.1707683912117868</v>
      </c>
      <c r="AN48" s="115">
        <f t="shared" si="48"/>
        <v>4.2383890841050649</v>
      </c>
      <c r="AO48" s="115">
        <f t="shared" si="48"/>
        <v>4.2383899110600769</v>
      </c>
      <c r="AP48" s="115">
        <f t="shared" si="48"/>
        <v>4.2383833230387022</v>
      </c>
      <c r="AQ48" s="115">
        <f t="shared" si="48"/>
        <v>4.2384358095303307</v>
      </c>
      <c r="AR48" s="115">
        <f t="shared" si="48"/>
        <v>4.2380178007545597</v>
      </c>
      <c r="AS48" s="115">
        <f t="shared" si="48"/>
        <v>4.2413563778518864</v>
      </c>
      <c r="AT48" s="115">
        <f t="shared" si="48"/>
        <v>4.2152694313193928</v>
      </c>
      <c r="AU48" s="115">
        <f t="shared" si="34"/>
        <v>4.483070345147194</v>
      </c>
      <c r="AV48" s="115"/>
      <c r="AW48" s="16">
        <v>21000</v>
      </c>
      <c r="AX48" s="16">
        <f t="shared" si="40"/>
        <v>5.5045005683013265E-2</v>
      </c>
      <c r="AY48" s="16">
        <f t="shared" si="41"/>
        <v>5.7492100000000004E-2</v>
      </c>
      <c r="AZ48" s="16">
        <f t="shared" si="42"/>
        <v>-2.4470943169867428E-3</v>
      </c>
      <c r="BA48" s="16">
        <f t="shared" si="43"/>
        <v>0.75699634477296507</v>
      </c>
      <c r="BB48" s="16">
        <f t="shared" si="44"/>
        <v>-0.17217319367862263</v>
      </c>
      <c r="BC48" s="16">
        <f t="shared" si="45"/>
        <v>2.6543980038670276</v>
      </c>
      <c r="BD48" s="16">
        <f t="shared" si="46"/>
        <v>4.0236132370033317</v>
      </c>
      <c r="BE48" s="16">
        <f t="shared" si="49"/>
        <v>8.7880281046850648</v>
      </c>
      <c r="BF48" s="16">
        <f t="shared" si="49"/>
        <v>8.7880060671418612</v>
      </c>
      <c r="BG48" s="16">
        <f t="shared" si="49"/>
        <v>8.7881057333552484</v>
      </c>
      <c r="BH48" s="16">
        <f t="shared" si="49"/>
        <v>8.7876549279266829</v>
      </c>
      <c r="BI48" s="16">
        <f t="shared" si="49"/>
        <v>8.7896927941340834</v>
      </c>
      <c r="BJ48" s="16">
        <f t="shared" si="49"/>
        <v>8.7804559741632833</v>
      </c>
      <c r="BK48" s="16">
        <f t="shared" si="49"/>
        <v>8.8218360820716093</v>
      </c>
      <c r="BL48" s="16">
        <f t="shared" si="47"/>
        <v>8.6245122566273746</v>
      </c>
    </row>
    <row r="49" spans="1:64">
      <c r="A49" s="2" t="s">
        <v>57</v>
      </c>
      <c r="B49" s="25"/>
      <c r="C49" s="40">
        <v>44135.334000000003</v>
      </c>
      <c r="D49" s="40"/>
      <c r="E49" s="80">
        <f t="shared" si="11"/>
        <v>-2459.6151291187439</v>
      </c>
      <c r="F49" s="28">
        <f t="shared" si="12"/>
        <v>-2459.5</v>
      </c>
      <c r="O49" s="100">
        <f t="shared" si="15"/>
        <v>1.7748948660249999E-3</v>
      </c>
      <c r="P49" s="15">
        <f t="shared" si="16"/>
        <v>29116.834000000003</v>
      </c>
      <c r="Q49" s="9">
        <f>C49-(C$7+C$8*F49)</f>
        <v>-4.379920799692627E-2</v>
      </c>
      <c r="S49" s="24"/>
      <c r="T49" s="9">
        <f t="shared" si="19"/>
        <v>0</v>
      </c>
      <c r="U49" s="9">
        <f t="shared" si="20"/>
        <v>0</v>
      </c>
      <c r="Y49" s="137">
        <f t="shared" si="21"/>
        <v>29116.834000000003</v>
      </c>
      <c r="Z49" s="16">
        <f t="shared" si="22"/>
        <v>-2459.5</v>
      </c>
      <c r="AA49" s="115">
        <f t="shared" si="23"/>
        <v>9.6887186983523298E-3</v>
      </c>
      <c r="AB49" s="115">
        <f t="shared" si="24"/>
        <v>-9.6887186983523298E-3</v>
      </c>
      <c r="AC49" s="147"/>
      <c r="AD49" s="115"/>
      <c r="AG49" s="115">
        <f t="shared" si="26"/>
        <v>0</v>
      </c>
      <c r="AH49" s="16">
        <f t="shared" si="27"/>
        <v>7.913823832327329E-3</v>
      </c>
      <c r="AI49" s="16">
        <f t="shared" si="28"/>
        <v>0.82142460085046554</v>
      </c>
      <c r="AJ49" s="16">
        <f t="shared" si="29"/>
        <v>0.92392127594300866</v>
      </c>
      <c r="AK49" s="16">
        <f t="shared" si="30"/>
        <v>-0.20913112350528909</v>
      </c>
      <c r="AL49" s="16">
        <f t="shared" si="31"/>
        <v>-2.277545578641853</v>
      </c>
      <c r="AM49" s="16">
        <f t="shared" si="32"/>
        <v>-2.1688565123500769</v>
      </c>
      <c r="AN49" s="115">
        <f t="shared" si="48"/>
        <v>4.2391732235974757</v>
      </c>
      <c r="AO49" s="115">
        <f t="shared" si="48"/>
        <v>4.2391740425782203</v>
      </c>
      <c r="AP49" s="115">
        <f t="shared" si="48"/>
        <v>4.2391675080944298</v>
      </c>
      <c r="AQ49" s="115">
        <f t="shared" si="48"/>
        <v>4.2392196477575332</v>
      </c>
      <c r="AR49" s="115">
        <f t="shared" si="48"/>
        <v>4.2388037649926797</v>
      </c>
      <c r="AS49" s="115">
        <f t="shared" si="48"/>
        <v>4.2421304372427757</v>
      </c>
      <c r="AT49" s="115">
        <f t="shared" si="48"/>
        <v>4.2160968608708771</v>
      </c>
      <c r="AU49" s="115">
        <f t="shared" si="34"/>
        <v>4.4839528361253702</v>
      </c>
      <c r="AV49" s="115"/>
      <c r="AW49" s="16">
        <v>22000</v>
      </c>
      <c r="AX49" s="16">
        <f t="shared" si="40"/>
        <v>6.1665851720608268E-2</v>
      </c>
      <c r="AY49" s="16">
        <f t="shared" si="41"/>
        <v>6.3000399999999998E-2</v>
      </c>
      <c r="AZ49" s="16">
        <f t="shared" si="42"/>
        <v>-1.3345482793917303E-3</v>
      </c>
      <c r="BA49" s="16">
        <f t="shared" si="43"/>
        <v>0.74415052547155192</v>
      </c>
      <c r="BB49" s="16">
        <f t="shared" si="44"/>
        <v>-6.1200591498784825E-2</v>
      </c>
      <c r="BC49" s="16">
        <f t="shared" si="45"/>
        <v>2.7661945275992728</v>
      </c>
      <c r="BD49" s="16">
        <f t="shared" si="46"/>
        <v>5.2649633015012061</v>
      </c>
      <c r="BE49" s="16">
        <f t="shared" si="49"/>
        <v>8.9312865904270122</v>
      </c>
      <c r="BF49" s="16">
        <f t="shared" si="49"/>
        <v>8.9312549701987578</v>
      </c>
      <c r="BG49" s="16">
        <f t="shared" si="49"/>
        <v>8.9313855284016235</v>
      </c>
      <c r="BH49" s="16">
        <f t="shared" si="49"/>
        <v>8.9308464014298359</v>
      </c>
      <c r="BI49" s="16">
        <f t="shared" si="49"/>
        <v>8.9330716637736867</v>
      </c>
      <c r="BJ49" s="16">
        <f t="shared" si="49"/>
        <v>8.9238695030500086</v>
      </c>
      <c r="BK49" s="16">
        <f t="shared" si="49"/>
        <v>8.9616372162678495</v>
      </c>
      <c r="BL49" s="16">
        <f t="shared" si="47"/>
        <v>8.8010104522624903</v>
      </c>
    </row>
    <row r="50" spans="1:64">
      <c r="A50" s="52" t="s">
        <v>133</v>
      </c>
      <c r="B50" s="52" t="s">
        <v>92</v>
      </c>
      <c r="C50" s="65">
        <v>44142.421999999999</v>
      </c>
      <c r="D50" s="65" t="s">
        <v>126</v>
      </c>
      <c r="E50" s="80">
        <f t="shared" si="11"/>
        <v>-2440.983851729357</v>
      </c>
      <c r="F50" s="28">
        <f t="shared" si="12"/>
        <v>-2441</v>
      </c>
      <c r="G50" s="9">
        <f>C50-(C$7+C$8*F50)</f>
        <v>6.1433759983628988E-3</v>
      </c>
      <c r="H50" s="2">
        <f>G50</f>
        <v>6.1433759983628988E-3</v>
      </c>
      <c r="O50" s="100">
        <f t="shared" si="15"/>
        <v>1.7632814161000002E-3</v>
      </c>
      <c r="P50" s="15">
        <f t="shared" si="16"/>
        <v>29123.921999999999</v>
      </c>
      <c r="R50" s="2">
        <f>(O50-H50)^2</f>
        <v>1.9185228549568797E-5</v>
      </c>
      <c r="S50" s="24">
        <v>0.1</v>
      </c>
      <c r="T50" s="9">
        <f t="shared" si="19"/>
        <v>1.9185228549568796E-6</v>
      </c>
      <c r="U50" s="9">
        <f t="shared" si="20"/>
        <v>6.1433759983628988E-3</v>
      </c>
      <c r="Y50" s="137">
        <f t="shared" si="21"/>
        <v>29123.921999999999</v>
      </c>
      <c r="Z50" s="16">
        <f t="shared" si="22"/>
        <v>-2441</v>
      </c>
      <c r="AA50" s="115">
        <f t="shared" si="23"/>
        <v>9.6804804163559775E-3</v>
      </c>
      <c r="AB50" s="115">
        <f t="shared" si="24"/>
        <v>-3.5371044179930786E-3</v>
      </c>
      <c r="AC50" s="147">
        <f>G50-(AB$3+AB$4*Z50+AB$5*Z50^2)</f>
        <v>4.3800945822628987E-3</v>
      </c>
      <c r="AD50" s="115"/>
      <c r="AG50" s="115">
        <f t="shared" si="26"/>
        <v>1.2511107663786155E-6</v>
      </c>
      <c r="AH50" s="16">
        <f t="shared" si="27"/>
        <v>7.9171990002559773E-3</v>
      </c>
      <c r="AI50" s="16">
        <f t="shared" si="28"/>
        <v>0.82194391241028564</v>
      </c>
      <c r="AJ50" s="16">
        <f t="shared" si="29"/>
        <v>0.92486745234324808</v>
      </c>
      <c r="AK50" s="16">
        <f t="shared" si="30"/>
        <v>-0.20957344696369337</v>
      </c>
      <c r="AL50" s="16">
        <f t="shared" si="31"/>
        <v>-2.2750650167843443</v>
      </c>
      <c r="AM50" s="16">
        <f t="shared" si="32"/>
        <v>-2.1618010017662304</v>
      </c>
      <c r="AN50" s="115">
        <f t="shared" si="48"/>
        <v>4.2420757037180818</v>
      </c>
      <c r="AO50" s="115">
        <f t="shared" si="48"/>
        <v>4.2420764936977715</v>
      </c>
      <c r="AP50" s="115">
        <f t="shared" si="48"/>
        <v>4.2420701546460959</v>
      </c>
      <c r="AQ50" s="115">
        <f t="shared" si="48"/>
        <v>4.2421210234680364</v>
      </c>
      <c r="AR50" s="115">
        <f t="shared" si="48"/>
        <v>4.241712961123004</v>
      </c>
      <c r="AS50" s="115">
        <f t="shared" si="48"/>
        <v>4.2449956609127426</v>
      </c>
      <c r="AT50" s="115">
        <f t="shared" si="48"/>
        <v>4.2191601643536769</v>
      </c>
      <c r="AU50" s="115">
        <f t="shared" si="34"/>
        <v>4.4872180527446197</v>
      </c>
      <c r="AV50" s="115"/>
      <c r="AW50" s="16">
        <v>23000</v>
      </c>
      <c r="AX50" s="16">
        <f t="shared" si="40"/>
        <v>6.8553265199406924E-2</v>
      </c>
      <c r="AY50" s="16">
        <f t="shared" si="41"/>
        <v>6.8764900000000004E-2</v>
      </c>
      <c r="AZ50" s="16">
        <f t="shared" si="42"/>
        <v>-2.1163480059308097E-4</v>
      </c>
      <c r="BA50" s="16">
        <f t="shared" si="43"/>
        <v>0.73473615621914345</v>
      </c>
      <c r="BB50" s="16">
        <f t="shared" si="44"/>
        <v>4.7251765168101298E-2</v>
      </c>
      <c r="BC50" s="16">
        <f t="shared" si="45"/>
        <v>2.8747027544891526</v>
      </c>
      <c r="BD50" s="16">
        <f t="shared" si="46"/>
        <v>7.449192292330479</v>
      </c>
      <c r="BE50" s="16">
        <f t="shared" si="49"/>
        <v>9.072422684541289</v>
      </c>
      <c r="BF50" s="16">
        <f t="shared" si="49"/>
        <v>9.0723879344920437</v>
      </c>
      <c r="BG50" s="16">
        <f t="shared" si="49"/>
        <v>9.072522568364489</v>
      </c>
      <c r="BH50" s="16">
        <f t="shared" si="49"/>
        <v>9.0720009124171206</v>
      </c>
      <c r="BI50" s="16">
        <f t="shared" si="49"/>
        <v>9.0740215780179305</v>
      </c>
      <c r="BJ50" s="16">
        <f t="shared" si="49"/>
        <v>9.0661859952302262</v>
      </c>
      <c r="BK50" s="16">
        <f t="shared" si="49"/>
        <v>9.0964475438423289</v>
      </c>
      <c r="BL50" s="16">
        <f t="shared" si="47"/>
        <v>8.9775086478976061</v>
      </c>
    </row>
    <row r="51" spans="1:64">
      <c r="A51" s="2" t="s">
        <v>13</v>
      </c>
      <c r="B51" s="25"/>
      <c r="C51" s="40">
        <v>44143.442412999997</v>
      </c>
      <c r="D51" s="40" t="s">
        <v>127</v>
      </c>
      <c r="E51" s="80">
        <f t="shared" si="11"/>
        <v>-2438.3016285839399</v>
      </c>
      <c r="F51" s="28">
        <f t="shared" si="12"/>
        <v>-2438.5</v>
      </c>
      <c r="O51" s="100">
        <f t="shared" si="15"/>
        <v>1.7617187562249999E-3</v>
      </c>
      <c r="P51" s="15">
        <f t="shared" si="16"/>
        <v>29124.942412999997</v>
      </c>
      <c r="Q51" s="9">
        <f>C51-(C$7+C$8*F51)</f>
        <v>7.5467535993084311E-2</v>
      </c>
      <c r="S51" s="24"/>
      <c r="T51" s="9">
        <f t="shared" si="19"/>
        <v>0</v>
      </c>
      <c r="U51" s="9">
        <f t="shared" si="20"/>
        <v>0</v>
      </c>
      <c r="Y51" s="137">
        <f t="shared" si="21"/>
        <v>29124.942412999997</v>
      </c>
      <c r="Z51" s="16">
        <f t="shared" si="22"/>
        <v>-2438.5</v>
      </c>
      <c r="AA51" s="115">
        <f t="shared" si="23"/>
        <v>9.6793689069478526E-3</v>
      </c>
      <c r="AB51" s="115">
        <f t="shared" si="24"/>
        <v>-9.6793689069478526E-3</v>
      </c>
      <c r="AC51" s="147"/>
      <c r="AD51" s="115"/>
      <c r="AG51" s="115">
        <f t="shared" si="26"/>
        <v>0</v>
      </c>
      <c r="AH51" s="16">
        <f t="shared" si="27"/>
        <v>7.9176501507228526E-3</v>
      </c>
      <c r="AI51" s="16">
        <f t="shared" si="28"/>
        <v>0.8220142242052827</v>
      </c>
      <c r="AJ51" s="16">
        <f t="shared" si="29"/>
        <v>0.92499496912047163</v>
      </c>
      <c r="AK51" s="16">
        <f t="shared" si="30"/>
        <v>-0.20963316439617233</v>
      </c>
      <c r="AL51" s="16">
        <f t="shared" si="31"/>
        <v>-2.2747295650408255</v>
      </c>
      <c r="AM51" s="16">
        <f t="shared" si="32"/>
        <v>-2.1608497734578314</v>
      </c>
      <c r="AN51" s="115">
        <f t="shared" ref="AN51:AT60" si="50">$AU51+$AB$7*SIN(AO51)</f>
        <v>4.2424680715474405</v>
      </c>
      <c r="AO51" s="115">
        <f t="shared" si="50"/>
        <v>4.2424688576684169</v>
      </c>
      <c r="AP51" s="115">
        <f t="shared" si="50"/>
        <v>4.2424625447071938</v>
      </c>
      <c r="AQ51" s="115">
        <f t="shared" si="50"/>
        <v>4.2425132432920387</v>
      </c>
      <c r="AR51" s="115">
        <f t="shared" si="50"/>
        <v>4.2421062322106122</v>
      </c>
      <c r="AS51" s="115">
        <f t="shared" si="50"/>
        <v>4.2453829990383181</v>
      </c>
      <c r="AT51" s="115">
        <f t="shared" si="50"/>
        <v>4.2195743434352844</v>
      </c>
      <c r="AU51" s="115">
        <f t="shared" si="34"/>
        <v>4.4876592982337069</v>
      </c>
      <c r="AV51" s="115"/>
      <c r="AW51" s="16">
        <v>24000</v>
      </c>
      <c r="AX51" s="16">
        <f t="shared" si="40"/>
        <v>7.5689246473225447E-2</v>
      </c>
      <c r="AY51" s="16">
        <f t="shared" si="41"/>
        <v>7.4785600000000008E-2</v>
      </c>
      <c r="AZ51" s="16">
        <f t="shared" si="42"/>
        <v>9.0364647322543434E-4</v>
      </c>
      <c r="BA51" s="16">
        <f t="shared" si="43"/>
        <v>0.72854143955616224</v>
      </c>
      <c r="BB51" s="16">
        <f t="shared" si="44"/>
        <v>0.15289792190023402</v>
      </c>
      <c r="BC51" s="16">
        <f t="shared" si="45"/>
        <v>2.9809334014128832</v>
      </c>
      <c r="BD51" s="16">
        <f t="shared" si="46"/>
        <v>12.421919198356235</v>
      </c>
      <c r="BE51" s="16">
        <f t="shared" si="49"/>
        <v>9.2120691027421433</v>
      </c>
      <c r="BF51" s="16">
        <f t="shared" si="49"/>
        <v>9.2120414705409033</v>
      </c>
      <c r="BG51" s="16">
        <f t="shared" si="49"/>
        <v>9.212144267529867</v>
      </c>
      <c r="BH51" s="16">
        <f t="shared" si="49"/>
        <v>9.2117618318314101</v>
      </c>
      <c r="BI51" s="16">
        <f t="shared" si="49"/>
        <v>9.2131844480007672</v>
      </c>
      <c r="BJ51" s="16">
        <f t="shared" si="49"/>
        <v>9.2078902571320835</v>
      </c>
      <c r="BK51" s="16">
        <f t="shared" si="49"/>
        <v>9.2275623413901577</v>
      </c>
      <c r="BL51" s="16">
        <f t="shared" si="47"/>
        <v>9.1540068435327235</v>
      </c>
    </row>
    <row r="52" spans="1:64">
      <c r="A52" s="2" t="s">
        <v>57</v>
      </c>
      <c r="B52" s="25" t="s">
        <v>95</v>
      </c>
      <c r="C52" s="40">
        <v>44143.487000000001</v>
      </c>
      <c r="D52" s="40"/>
      <c r="E52" s="80">
        <f t="shared" si="11"/>
        <v>-2438.1844287017398</v>
      </c>
      <c r="F52" s="28">
        <f t="shared" si="12"/>
        <v>-2438</v>
      </c>
      <c r="O52" s="100">
        <f t="shared" si="15"/>
        <v>1.7614064164000001E-3</v>
      </c>
      <c r="P52" s="15">
        <f t="shared" si="16"/>
        <v>29124.987000000001</v>
      </c>
      <c r="Q52" s="9">
        <f>C52-(C$7+C$8*F52)</f>
        <v>-7.0163231997867115E-2</v>
      </c>
      <c r="S52" s="24"/>
      <c r="T52" s="9">
        <f t="shared" si="19"/>
        <v>0</v>
      </c>
      <c r="U52" s="9">
        <f t="shared" si="20"/>
        <v>0</v>
      </c>
      <c r="Y52" s="137">
        <f t="shared" si="21"/>
        <v>29124.987000000001</v>
      </c>
      <c r="Z52" s="16">
        <f t="shared" si="22"/>
        <v>-2438</v>
      </c>
      <c r="AA52" s="115">
        <f t="shared" si="23"/>
        <v>9.6791466555677715E-3</v>
      </c>
      <c r="AB52" s="115">
        <f t="shared" si="24"/>
        <v>-9.6791466555677715E-3</v>
      </c>
      <c r="AC52" s="147"/>
      <c r="AD52" s="115"/>
      <c r="AG52" s="115">
        <f t="shared" si="26"/>
        <v>0</v>
      </c>
      <c r="AH52" s="16">
        <f t="shared" si="27"/>
        <v>7.9177402391677719E-3</v>
      </c>
      <c r="AI52" s="16">
        <f t="shared" si="28"/>
        <v>0.82202829041182823</v>
      </c>
      <c r="AJ52" s="16">
        <f t="shared" si="29"/>
        <v>0.92502046260245552</v>
      </c>
      <c r="AK52" s="16">
        <f t="shared" si="30"/>
        <v>-0.20964510627787963</v>
      </c>
      <c r="AL52" s="16">
        <f t="shared" si="31"/>
        <v>-2.2746624678048173</v>
      </c>
      <c r="AM52" s="16">
        <f t="shared" si="32"/>
        <v>-2.1606595910126729</v>
      </c>
      <c r="AN52" s="115">
        <f t="shared" si="50"/>
        <v>4.2425465491410357</v>
      </c>
      <c r="AO52" s="115">
        <f t="shared" si="50"/>
        <v>4.2425473344919817</v>
      </c>
      <c r="AP52" s="115">
        <f t="shared" si="50"/>
        <v>4.2425410267397625</v>
      </c>
      <c r="AQ52" s="115">
        <f t="shared" si="50"/>
        <v>4.2425916913199426</v>
      </c>
      <c r="AR52" s="115">
        <f t="shared" si="50"/>
        <v>4.2421848903322807</v>
      </c>
      <c r="AS52" s="115">
        <f t="shared" si="50"/>
        <v>4.2454604708357149</v>
      </c>
      <c r="AT52" s="115">
        <f t="shared" si="50"/>
        <v>4.2196571855148974</v>
      </c>
      <c r="AU52" s="115">
        <f t="shared" si="34"/>
        <v>4.4877475473315247</v>
      </c>
      <c r="AV52" s="115"/>
      <c r="AW52" s="16">
        <v>25000</v>
      </c>
      <c r="AX52" s="16">
        <f t="shared" si="40"/>
        <v>8.3056945041104918E-2</v>
      </c>
      <c r="AY52" s="16">
        <f t="shared" si="41"/>
        <v>8.1062499999999996E-2</v>
      </c>
      <c r="AZ52" s="16">
        <f t="shared" si="42"/>
        <v>1.9944450411049286E-3</v>
      </c>
      <c r="BA52" s="16">
        <f t="shared" si="43"/>
        <v>0.72542764673236171</v>
      </c>
      <c r="BB52" s="16">
        <f t="shared" si="44"/>
        <v>0.25551780048274808</v>
      </c>
      <c r="BC52" s="16">
        <f t="shared" si="45"/>
        <v>3.0858166329515027</v>
      </c>
      <c r="BD52" s="16">
        <f t="shared" si="46"/>
        <v>35.848406827037543</v>
      </c>
      <c r="BE52" s="16">
        <f t="shared" ref="BE52:BK61" si="51">$BL52+$AB$7*SIN(BF52)</f>
        <v>9.3508262479021251</v>
      </c>
      <c r="BF52" s="16">
        <f t="shared" si="51"/>
        <v>9.3508152394080284</v>
      </c>
      <c r="BG52" s="16">
        <f t="shared" si="51"/>
        <v>9.3508553799802669</v>
      </c>
      <c r="BH52" s="16">
        <f t="shared" si="51"/>
        <v>9.3507090137408202</v>
      </c>
      <c r="BI52" s="16">
        <f t="shared" si="51"/>
        <v>9.3512427074062447</v>
      </c>
      <c r="BJ52" s="16">
        <f t="shared" si="51"/>
        <v>9.3492966034747784</v>
      </c>
      <c r="BK52" s="16">
        <f t="shared" si="51"/>
        <v>9.3563917086857664</v>
      </c>
      <c r="BL52" s="16">
        <f t="shared" si="47"/>
        <v>9.3305050391678392</v>
      </c>
    </row>
    <row r="53" spans="1:64">
      <c r="A53" s="2" t="s">
        <v>59</v>
      </c>
      <c r="B53" s="25" t="s">
        <v>95</v>
      </c>
      <c r="C53" s="40">
        <v>44396.514000000003</v>
      </c>
      <c r="D53" s="40"/>
      <c r="E53" s="80">
        <f t="shared" si="11"/>
        <v>-1773.0862029671125</v>
      </c>
      <c r="F53" s="28">
        <f t="shared" si="12"/>
        <v>-1773</v>
      </c>
      <c r="O53" s="100">
        <f t="shared" si="15"/>
        <v>1.4026860649000001E-3</v>
      </c>
      <c r="P53" s="15">
        <f t="shared" si="16"/>
        <v>29378.014000000003</v>
      </c>
      <c r="Q53" s="9">
        <f>C53-(C$7+C$8*F53)</f>
        <v>-3.2794671998999547E-2</v>
      </c>
      <c r="S53" s="24"/>
      <c r="T53" s="9">
        <f t="shared" si="19"/>
        <v>0</v>
      </c>
      <c r="U53" s="9">
        <f t="shared" si="20"/>
        <v>0</v>
      </c>
      <c r="Y53" s="137">
        <f t="shared" si="21"/>
        <v>29378.014000000003</v>
      </c>
      <c r="Z53" s="16">
        <f t="shared" si="22"/>
        <v>-1773</v>
      </c>
      <c r="AA53" s="115">
        <f t="shared" si="23"/>
        <v>9.3972901457825483E-3</v>
      </c>
      <c r="AB53" s="115">
        <f t="shared" si="24"/>
        <v>-9.3972901457825483E-3</v>
      </c>
      <c r="AC53" s="147"/>
      <c r="AD53" s="115"/>
      <c r="AG53" s="115">
        <f t="shared" si="26"/>
        <v>0</v>
      </c>
      <c r="AH53" s="16">
        <f t="shared" si="27"/>
        <v>7.9946040808825478E-3</v>
      </c>
      <c r="AI53" s="16">
        <f t="shared" si="28"/>
        <v>0.84189983666887136</v>
      </c>
      <c r="AJ53" s="16">
        <f t="shared" si="29"/>
        <v>0.95582735340783676</v>
      </c>
      <c r="AK53" s="16">
        <f t="shared" si="30"/>
        <v>-0.22500964058162143</v>
      </c>
      <c r="AL53" s="16">
        <f t="shared" si="31"/>
        <v>-2.1832900900970413</v>
      </c>
      <c r="AM53" s="16">
        <f t="shared" si="32"/>
        <v>-1.9248071425367355</v>
      </c>
      <c r="AN53" s="115">
        <f t="shared" si="50"/>
        <v>4.3481592614383207</v>
      </c>
      <c r="AO53" s="115">
        <f t="shared" si="50"/>
        <v>4.3481594276742426</v>
      </c>
      <c r="AP53" s="115">
        <f t="shared" si="50"/>
        <v>4.3481577307543562</v>
      </c>
      <c r="AQ53" s="115">
        <f t="shared" si="50"/>
        <v>4.3481750531001255</v>
      </c>
      <c r="AR53" s="115">
        <f t="shared" si="50"/>
        <v>4.3479982616549826</v>
      </c>
      <c r="AS53" s="115">
        <f t="shared" si="50"/>
        <v>4.3498064597371</v>
      </c>
      <c r="AT53" s="115">
        <f t="shared" si="50"/>
        <v>4.3316995270278715</v>
      </c>
      <c r="AU53" s="115">
        <f t="shared" si="34"/>
        <v>4.6051188474288764</v>
      </c>
      <c r="AV53" s="115"/>
      <c r="AW53" s="16">
        <v>26000</v>
      </c>
      <c r="AX53" s="16">
        <f t="shared" si="40"/>
        <v>9.0640230486998E-2</v>
      </c>
      <c r="AY53" s="16">
        <f t="shared" si="41"/>
        <v>8.7595599999999996E-2</v>
      </c>
      <c r="AZ53" s="16">
        <f t="shared" si="42"/>
        <v>3.0446304869980105E-3</v>
      </c>
      <c r="BA53" s="16">
        <f t="shared" si="43"/>
        <v>0.7253252872019329</v>
      </c>
      <c r="BB53" s="16">
        <f t="shared" si="44"/>
        <v>0.35489596026892201</v>
      </c>
      <c r="BC53" s="16">
        <f t="shared" si="45"/>
        <v>-3.0929491376799185</v>
      </c>
      <c r="BD53" s="16">
        <f t="shared" si="46"/>
        <v>-41.107341477499183</v>
      </c>
      <c r="BE53" s="16">
        <f t="shared" si="51"/>
        <v>9.4892759391701542</v>
      </c>
      <c r="BF53" s="16">
        <f t="shared" si="51"/>
        <v>9.4892855832171286</v>
      </c>
      <c r="BG53" s="16">
        <f t="shared" si="51"/>
        <v>9.4892504409028664</v>
      </c>
      <c r="BH53" s="16">
        <f t="shared" si="51"/>
        <v>9.48937849771991</v>
      </c>
      <c r="BI53" s="16">
        <f t="shared" si="51"/>
        <v>9.4889118702451611</v>
      </c>
      <c r="BJ53" s="16">
        <f t="shared" si="51"/>
        <v>9.4906122867418183</v>
      </c>
      <c r="BK53" s="16">
        <f t="shared" si="51"/>
        <v>9.4844167557147916</v>
      </c>
      <c r="BL53" s="16">
        <f t="shared" si="47"/>
        <v>9.5070032348029549</v>
      </c>
    </row>
    <row r="54" spans="1:64">
      <c r="A54" s="52" t="s">
        <v>135</v>
      </c>
      <c r="B54" s="52" t="s">
        <v>95</v>
      </c>
      <c r="C54" s="65">
        <v>44812.571000000004</v>
      </c>
      <c r="D54" s="65" t="s">
        <v>127</v>
      </c>
      <c r="E54" s="80">
        <f t="shared" si="11"/>
        <v>-679.45282587901443</v>
      </c>
      <c r="F54" s="28">
        <f t="shared" si="12"/>
        <v>-679.5</v>
      </c>
      <c r="G54" s="9">
        <f t="shared" ref="G54:G85" si="52">C54-(C$7+C$8*F54)</f>
        <v>1.7946712003322318E-2</v>
      </c>
      <c r="I54" s="2">
        <f t="shared" ref="I54:I86" si="53">G54</f>
        <v>1.7946712003322318E-2</v>
      </c>
      <c r="O54" s="100">
        <f t="shared" si="15"/>
        <v>1.059146364025E-3</v>
      </c>
      <c r="P54" s="15">
        <f t="shared" si="16"/>
        <v>29794.071000000004</v>
      </c>
      <c r="R54" s="2">
        <f t="shared" ref="R54:R85" si="54">(O54-H54)^2</f>
        <v>1.1217910204273777E-6</v>
      </c>
      <c r="S54" s="24">
        <v>0.1</v>
      </c>
      <c r="T54" s="9">
        <f t="shared" si="19"/>
        <v>1.1217910204273778E-7</v>
      </c>
      <c r="U54" s="9">
        <f t="shared" si="20"/>
        <v>1.7946712003322318E-2</v>
      </c>
      <c r="Y54" s="137">
        <f t="shared" si="21"/>
        <v>29794.071000000004</v>
      </c>
      <c r="Z54" s="16">
        <f t="shared" si="22"/>
        <v>-679.5</v>
      </c>
      <c r="AA54" s="115">
        <f t="shared" si="23"/>
        <v>8.9798896270339348E-3</v>
      </c>
      <c r="AB54" s="115">
        <f t="shared" si="24"/>
        <v>8.9668223762883834E-3</v>
      </c>
      <c r="AD54" s="147">
        <f t="shared" ref="AD54:AD86" si="55">G54-(AB$3+AB$4*Z54+AB$5*Z54^2)</f>
        <v>1.6887565639297317E-2</v>
      </c>
      <c r="AG54" s="115">
        <f t="shared" si="26"/>
        <v>8.040390352790606E-6</v>
      </c>
      <c r="AH54" s="16">
        <f t="shared" si="27"/>
        <v>7.920743263008935E-3</v>
      </c>
      <c r="AI54" s="16">
        <f t="shared" si="28"/>
        <v>0.87995788725245427</v>
      </c>
      <c r="AJ54" s="16">
        <f t="shared" si="29"/>
        <v>0.99055295793436571</v>
      </c>
      <c r="AK54" s="16">
        <f t="shared" si="30"/>
        <v>-0.2474164326941635</v>
      </c>
      <c r="AL54" s="16">
        <f t="shared" si="31"/>
        <v>-2.0225197886994071</v>
      </c>
      <c r="AM54" s="16">
        <f t="shared" si="32"/>
        <v>-1.5966688568170626</v>
      </c>
      <c r="AN54" s="115">
        <f t="shared" si="50"/>
        <v>4.5277918005232509</v>
      </c>
      <c r="AO54" s="115">
        <f t="shared" si="50"/>
        <v>4.527791801795586</v>
      </c>
      <c r="AP54" s="115">
        <f t="shared" si="50"/>
        <v>4.5277917765890479</v>
      </c>
      <c r="AQ54" s="115">
        <f t="shared" si="50"/>
        <v>4.5277922759623195</v>
      </c>
      <c r="AR54" s="115">
        <f t="shared" si="50"/>
        <v>4.5277823829976409</v>
      </c>
      <c r="AS54" s="115">
        <f t="shared" si="50"/>
        <v>4.5279784679216428</v>
      </c>
      <c r="AT54" s="115">
        <f t="shared" si="50"/>
        <v>4.5241295952488301</v>
      </c>
      <c r="AU54" s="115">
        <f t="shared" si="34"/>
        <v>4.7981196243558761</v>
      </c>
      <c r="AV54" s="115"/>
      <c r="AW54" s="16">
        <v>27000</v>
      </c>
      <c r="AX54" s="16">
        <f t="shared" si="40"/>
        <v>9.842330042560142E-2</v>
      </c>
      <c r="AY54" s="16">
        <f t="shared" si="41"/>
        <v>9.4384900000000008E-2</v>
      </c>
      <c r="AZ54" s="16">
        <f t="shared" si="42"/>
        <v>4.038400425601418E-3</v>
      </c>
      <c r="BA54" s="16">
        <f t="shared" si="43"/>
        <v>0.72823207959557812</v>
      </c>
      <c r="BB54" s="16">
        <f t="shared" si="44"/>
        <v>0.4507689634706698</v>
      </c>
      <c r="BC54" s="16">
        <f t="shared" si="45"/>
        <v>-2.9881253191279673</v>
      </c>
      <c r="BD54" s="16">
        <f t="shared" si="46"/>
        <v>-13.006501317196038</v>
      </c>
      <c r="BE54" s="16">
        <f t="shared" si="51"/>
        <v>9.6279937316569537</v>
      </c>
      <c r="BF54" s="16">
        <f t="shared" si="51"/>
        <v>9.6280204920790737</v>
      </c>
      <c r="BG54" s="16">
        <f t="shared" si="51"/>
        <v>9.6279211374564451</v>
      </c>
      <c r="BH54" s="16">
        <f t="shared" si="51"/>
        <v>9.6282900260800712</v>
      </c>
      <c r="BI54" s="16">
        <f t="shared" si="51"/>
        <v>9.6269205396400093</v>
      </c>
      <c r="BJ54" s="16">
        <f t="shared" si="51"/>
        <v>9.6320066690116661</v>
      </c>
      <c r="BK54" s="16">
        <f t="shared" si="51"/>
        <v>9.6131435833598537</v>
      </c>
      <c r="BL54" s="16">
        <f t="shared" si="47"/>
        <v>9.6835014304380707</v>
      </c>
    </row>
    <row r="55" spans="1:64">
      <c r="A55" s="52" t="s">
        <v>135</v>
      </c>
      <c r="B55" s="52" t="s">
        <v>95</v>
      </c>
      <c r="C55" s="65">
        <v>44812.578000000001</v>
      </c>
      <c r="D55" s="65" t="s">
        <v>127</v>
      </c>
      <c r="E55" s="80">
        <f t="shared" si="11"/>
        <v>-679.43442591545852</v>
      </c>
      <c r="F55" s="28">
        <f t="shared" si="12"/>
        <v>-679.5</v>
      </c>
      <c r="G55" s="9">
        <f t="shared" si="52"/>
        <v>2.4946712001110427E-2</v>
      </c>
      <c r="I55" s="2">
        <f t="shared" si="53"/>
        <v>2.4946712001110427E-2</v>
      </c>
      <c r="O55" s="100">
        <f t="shared" si="15"/>
        <v>1.059146364025E-3</v>
      </c>
      <c r="P55" s="15">
        <f t="shared" si="16"/>
        <v>29794.078000000001</v>
      </c>
      <c r="R55" s="2">
        <f t="shared" si="54"/>
        <v>1.1217910204273777E-6</v>
      </c>
      <c r="S55" s="24">
        <v>0.1</v>
      </c>
      <c r="T55" s="9">
        <f t="shared" si="19"/>
        <v>1.1217910204273778E-7</v>
      </c>
      <c r="U55" s="9">
        <f t="shared" si="20"/>
        <v>2.4946712001110427E-2</v>
      </c>
      <c r="Y55" s="137">
        <f t="shared" si="21"/>
        <v>29794.078000000001</v>
      </c>
      <c r="Z55" s="16">
        <f t="shared" si="22"/>
        <v>-679.5</v>
      </c>
      <c r="AA55" s="115">
        <f t="shared" si="23"/>
        <v>8.9798896270339348E-3</v>
      </c>
      <c r="AB55" s="115">
        <f t="shared" si="24"/>
        <v>1.5966822374076491E-2</v>
      </c>
      <c r="AD55" s="147">
        <f t="shared" si="55"/>
        <v>2.3887565637085426E-2</v>
      </c>
      <c r="AG55" s="115">
        <f t="shared" si="26"/>
        <v>2.5493941672530962E-5</v>
      </c>
      <c r="AH55" s="16">
        <f t="shared" si="27"/>
        <v>7.920743263008935E-3</v>
      </c>
      <c r="AI55" s="16">
        <f t="shared" si="28"/>
        <v>0.87995788725245427</v>
      </c>
      <c r="AJ55" s="16">
        <f t="shared" si="29"/>
        <v>0.99055295793436571</v>
      </c>
      <c r="AK55" s="16">
        <f t="shared" si="30"/>
        <v>-0.2474164326941635</v>
      </c>
      <c r="AL55" s="16">
        <f t="shared" si="31"/>
        <v>-2.0225197886994071</v>
      </c>
      <c r="AM55" s="16">
        <f t="shared" si="32"/>
        <v>-1.5966688568170626</v>
      </c>
      <c r="AN55" s="115">
        <f t="shared" si="50"/>
        <v>4.5277918005232509</v>
      </c>
      <c r="AO55" s="115">
        <f t="shared" si="50"/>
        <v>4.527791801795586</v>
      </c>
      <c r="AP55" s="115">
        <f t="shared" si="50"/>
        <v>4.5277917765890479</v>
      </c>
      <c r="AQ55" s="115">
        <f t="shared" si="50"/>
        <v>4.5277922759623195</v>
      </c>
      <c r="AR55" s="115">
        <f t="shared" si="50"/>
        <v>4.5277823829976409</v>
      </c>
      <c r="AS55" s="115">
        <f t="shared" si="50"/>
        <v>4.5279784679216428</v>
      </c>
      <c r="AT55" s="115">
        <f t="shared" si="50"/>
        <v>4.5241295952488301</v>
      </c>
      <c r="AU55" s="115">
        <f t="shared" si="34"/>
        <v>4.7981196243558761</v>
      </c>
      <c r="AV55" s="115"/>
      <c r="AW55" s="16">
        <v>28000</v>
      </c>
      <c r="AX55" s="16">
        <f t="shared" si="40"/>
        <v>0.10639031755758982</v>
      </c>
      <c r="AY55" s="16">
        <f t="shared" si="41"/>
        <v>0.1014304</v>
      </c>
      <c r="AZ55" s="16">
        <f t="shared" si="42"/>
        <v>4.959917557589814E-3</v>
      </c>
      <c r="BA55" s="16">
        <f t="shared" si="43"/>
        <v>0.73421288414205765</v>
      </c>
      <c r="BB55" s="16">
        <f t="shared" si="44"/>
        <v>0.54277395035901033</v>
      </c>
      <c r="BC55" s="16">
        <f t="shared" si="45"/>
        <v>-2.8820155225768245</v>
      </c>
      <c r="BD55" s="16">
        <f t="shared" si="46"/>
        <v>-7.6615274725898734</v>
      </c>
      <c r="BE55" s="16">
        <f t="shared" si="51"/>
        <v>9.7675606376949169</v>
      </c>
      <c r="BF55" s="16">
        <f t="shared" si="51"/>
        <v>9.7675952480779511</v>
      </c>
      <c r="BG55" s="16">
        <f t="shared" si="51"/>
        <v>9.7674616194788708</v>
      </c>
      <c r="BH55" s="16">
        <f t="shared" si="51"/>
        <v>9.7679775866431591</v>
      </c>
      <c r="BI55" s="16">
        <f t="shared" si="51"/>
        <v>9.7659858565093103</v>
      </c>
      <c r="BJ55" s="16">
        <f t="shared" si="51"/>
        <v>9.7736821775704996</v>
      </c>
      <c r="BK55" s="16">
        <f t="shared" si="51"/>
        <v>9.7440564875984688</v>
      </c>
      <c r="BL55" s="16">
        <f t="shared" si="47"/>
        <v>9.8599996260731864</v>
      </c>
    </row>
    <row r="56" spans="1:64">
      <c r="A56" s="52" t="s">
        <v>135</v>
      </c>
      <c r="B56" s="52" t="s">
        <v>95</v>
      </c>
      <c r="C56" s="65">
        <v>44812.578999999998</v>
      </c>
      <c r="D56" s="65" t="s">
        <v>127</v>
      </c>
      <c r="E56" s="80">
        <f t="shared" si="11"/>
        <v>-679.43179734924445</v>
      </c>
      <c r="F56" s="28">
        <f t="shared" si="12"/>
        <v>-679.5</v>
      </c>
      <c r="G56" s="9">
        <f t="shared" si="52"/>
        <v>2.5946711997676175E-2</v>
      </c>
      <c r="I56" s="2">
        <f t="shared" si="53"/>
        <v>2.5946711997676175E-2</v>
      </c>
      <c r="O56" s="100">
        <f t="shared" si="15"/>
        <v>1.059146364025E-3</v>
      </c>
      <c r="P56" s="15">
        <f t="shared" si="16"/>
        <v>29794.078999999998</v>
      </c>
      <c r="R56" s="2">
        <f t="shared" si="54"/>
        <v>1.1217910204273777E-6</v>
      </c>
      <c r="S56" s="24">
        <v>0.1</v>
      </c>
      <c r="T56" s="9">
        <f t="shared" si="19"/>
        <v>1.1217910204273778E-7</v>
      </c>
      <c r="U56" s="9">
        <f t="shared" si="20"/>
        <v>2.5946711997676175E-2</v>
      </c>
      <c r="Y56" s="137">
        <f t="shared" si="21"/>
        <v>29794.078999999998</v>
      </c>
      <c r="Z56" s="16">
        <f t="shared" si="22"/>
        <v>-679.5</v>
      </c>
      <c r="AA56" s="115">
        <f t="shared" si="23"/>
        <v>8.9798896270339348E-3</v>
      </c>
      <c r="AB56" s="115">
        <f t="shared" si="24"/>
        <v>1.6966822370642239E-2</v>
      </c>
      <c r="AD56" s="147">
        <f t="shared" si="55"/>
        <v>2.4887565633651174E-2</v>
      </c>
      <c r="AG56" s="115">
        <f t="shared" si="26"/>
        <v>2.8787306135692592E-5</v>
      </c>
      <c r="AH56" s="16">
        <f t="shared" si="27"/>
        <v>7.920743263008935E-3</v>
      </c>
      <c r="AI56" s="16">
        <f t="shared" si="28"/>
        <v>0.87995788725245427</v>
      </c>
      <c r="AJ56" s="16">
        <f t="shared" si="29"/>
        <v>0.99055295793436571</v>
      </c>
      <c r="AK56" s="16">
        <f t="shared" si="30"/>
        <v>-0.2474164326941635</v>
      </c>
      <c r="AL56" s="16">
        <f t="shared" si="31"/>
        <v>-2.0225197886994071</v>
      </c>
      <c r="AM56" s="16">
        <f t="shared" si="32"/>
        <v>-1.5966688568170626</v>
      </c>
      <c r="AN56" s="115">
        <f t="shared" si="50"/>
        <v>4.5277918005232509</v>
      </c>
      <c r="AO56" s="115">
        <f t="shared" si="50"/>
        <v>4.527791801795586</v>
      </c>
      <c r="AP56" s="115">
        <f t="shared" si="50"/>
        <v>4.5277917765890479</v>
      </c>
      <c r="AQ56" s="115">
        <f t="shared" si="50"/>
        <v>4.5277922759623195</v>
      </c>
      <c r="AR56" s="115">
        <f t="shared" si="50"/>
        <v>4.5277823829976409</v>
      </c>
      <c r="AS56" s="115">
        <f t="shared" si="50"/>
        <v>4.5279784679216428</v>
      </c>
      <c r="AT56" s="115">
        <f t="shared" si="50"/>
        <v>4.5241295952488301</v>
      </c>
      <c r="AU56" s="115">
        <f t="shared" si="34"/>
        <v>4.7981196243558761</v>
      </c>
      <c r="AV56" s="115"/>
      <c r="AW56" s="16">
        <v>29000</v>
      </c>
      <c r="AX56" s="16">
        <f t="shared" si="40"/>
        <v>0.11452507287383211</v>
      </c>
      <c r="AY56" s="16">
        <f t="shared" si="41"/>
        <v>0.1087321</v>
      </c>
      <c r="AZ56" s="16">
        <f t="shared" si="42"/>
        <v>5.7929728738321112E-3</v>
      </c>
      <c r="BA56" s="16">
        <f t="shared" si="43"/>
        <v>0.74340160025299018</v>
      </c>
      <c r="BB56" s="16">
        <f t="shared" si="44"/>
        <v>0.63039203692813972</v>
      </c>
      <c r="BC56" s="16">
        <f t="shared" si="45"/>
        <v>-2.773693788882718</v>
      </c>
      <c r="BD56" s="16">
        <f t="shared" si="46"/>
        <v>-5.374821384851157</v>
      </c>
      <c r="BE56" s="16">
        <f t="shared" si="51"/>
        <v>9.9085753733853892</v>
      </c>
      <c r="BF56" s="16">
        <f t="shared" si="51"/>
        <v>9.9086074732723954</v>
      </c>
      <c r="BG56" s="16">
        <f t="shared" si="51"/>
        <v>9.9084756158653509</v>
      </c>
      <c r="BH56" s="16">
        <f t="shared" si="51"/>
        <v>9.9090173077550325</v>
      </c>
      <c r="BI56" s="16">
        <f t="shared" si="51"/>
        <v>9.9067929310271996</v>
      </c>
      <c r="BJ56" s="16">
        <f t="shared" si="51"/>
        <v>9.9159437110495912</v>
      </c>
      <c r="BK56" s="16">
        <f t="shared" si="51"/>
        <v>9.8785718411974415</v>
      </c>
      <c r="BL56" s="16">
        <f t="shared" si="47"/>
        <v>10.036497821708302</v>
      </c>
    </row>
    <row r="57" spans="1:64">
      <c r="A57" s="52" t="s">
        <v>135</v>
      </c>
      <c r="B57" s="52" t="s">
        <v>92</v>
      </c>
      <c r="C57" s="65">
        <v>44813.51</v>
      </c>
      <c r="D57" s="65" t="s">
        <v>127</v>
      </c>
      <c r="E57" s="80">
        <f t="shared" si="11"/>
        <v>-676.98460219551907</v>
      </c>
      <c r="F57" s="28">
        <f t="shared" si="12"/>
        <v>-677</v>
      </c>
      <c r="G57" s="9">
        <f t="shared" si="52"/>
        <v>5.8578719981596805E-3</v>
      </c>
      <c r="I57" s="2">
        <f t="shared" si="53"/>
        <v>5.8578719981596805E-3</v>
      </c>
      <c r="O57" s="100">
        <f t="shared" si="15"/>
        <v>1.0587119449E-3</v>
      </c>
      <c r="P57" s="15">
        <f t="shared" si="16"/>
        <v>29795.010000000002</v>
      </c>
      <c r="R57" s="2">
        <f t="shared" si="54"/>
        <v>1.1208709822739405E-6</v>
      </c>
      <c r="S57" s="24">
        <v>0.1</v>
      </c>
      <c r="T57" s="9">
        <f t="shared" si="19"/>
        <v>1.1208709822739406E-7</v>
      </c>
      <c r="U57" s="9">
        <f t="shared" si="20"/>
        <v>5.8578719981596805E-3</v>
      </c>
      <c r="Y57" s="137">
        <f t="shared" si="21"/>
        <v>29795.010000000002</v>
      </c>
      <c r="Z57" s="16">
        <f t="shared" si="22"/>
        <v>-677</v>
      </c>
      <c r="AA57" s="115">
        <f t="shared" si="23"/>
        <v>8.9789812091783886E-3</v>
      </c>
      <c r="AB57" s="115">
        <f t="shared" si="24"/>
        <v>-3.1211092110187081E-3</v>
      </c>
      <c r="AD57" s="147">
        <f t="shared" si="55"/>
        <v>4.7991600532596808E-3</v>
      </c>
      <c r="AG57" s="115">
        <f t="shared" si="26"/>
        <v>9.7413227071058238E-7</v>
      </c>
      <c r="AH57" s="16">
        <f t="shared" si="27"/>
        <v>7.920269264278388E-3</v>
      </c>
      <c r="AI57" s="16">
        <f t="shared" si="28"/>
        <v>0.88005302388067774</v>
      </c>
      <c r="AJ57" s="16">
        <f t="shared" si="29"/>
        <v>0.99060560934373521</v>
      </c>
      <c r="AK57" s="16">
        <f t="shared" si="30"/>
        <v>-0.24746256872470784</v>
      </c>
      <c r="AL57" s="16">
        <f t="shared" si="31"/>
        <v>-2.0221353043031054</v>
      </c>
      <c r="AM57" s="16">
        <f t="shared" si="32"/>
        <v>-1.5959867310626883</v>
      </c>
      <c r="AN57" s="115">
        <f t="shared" si="50"/>
        <v>4.5282118664461519</v>
      </c>
      <c r="AO57" s="115">
        <f t="shared" si="50"/>
        <v>4.5282118676931784</v>
      </c>
      <c r="AP57" s="115">
        <f t="shared" si="50"/>
        <v>4.528211842932329</v>
      </c>
      <c r="AQ57" s="115">
        <f t="shared" si="50"/>
        <v>4.5282123345820464</v>
      </c>
      <c r="AR57" s="115">
        <f t="shared" si="50"/>
        <v>4.5282025726623543</v>
      </c>
      <c r="AS57" s="115">
        <f t="shared" si="50"/>
        <v>4.5283964956909655</v>
      </c>
      <c r="AT57" s="115">
        <f t="shared" si="50"/>
        <v>4.5245812574433906</v>
      </c>
      <c r="AU57" s="115">
        <f t="shared" si="34"/>
        <v>4.7985608698449642</v>
      </c>
      <c r="AV57" s="115"/>
      <c r="AW57" s="16">
        <v>30000</v>
      </c>
      <c r="AX57" s="16">
        <f t="shared" si="40"/>
        <v>0.12281067097303847</v>
      </c>
      <c r="AY57" s="16">
        <f t="shared" si="41"/>
        <v>0.11629</v>
      </c>
      <c r="AZ57" s="16">
        <f t="shared" si="42"/>
        <v>6.5206709730384642E-3</v>
      </c>
      <c r="BA57" s="16">
        <f t="shared" si="43"/>
        <v>0.75600488550290179</v>
      </c>
      <c r="BB57" s="16">
        <f t="shared" si="44"/>
        <v>0.71287958701827392</v>
      </c>
      <c r="BC57" s="16">
        <f t="shared" si="45"/>
        <v>-2.6621560827031154</v>
      </c>
      <c r="BD57" s="16">
        <f t="shared" si="46"/>
        <v>-4.0913493924368014</v>
      </c>
      <c r="BE57" s="16">
        <f t="shared" si="51"/>
        <v>10.051667979249668</v>
      </c>
      <c r="BF57" s="16">
        <f t="shared" si="51"/>
        <v>10.051690760001604</v>
      </c>
      <c r="BG57" s="16">
        <f t="shared" si="51"/>
        <v>10.051588473405186</v>
      </c>
      <c r="BH57" s="16">
        <f t="shared" si="51"/>
        <v>10.05204780420981</v>
      </c>
      <c r="BI57" s="16">
        <f t="shared" si="51"/>
        <v>10.049986317146736</v>
      </c>
      <c r="BJ57" s="16">
        <f t="shared" si="51"/>
        <v>10.059262616063867</v>
      </c>
      <c r="BK57" s="16">
        <f t="shared" si="51"/>
        <v>10.017994085837657</v>
      </c>
      <c r="BL57" s="16">
        <f t="shared" si="47"/>
        <v>10.212996017343418</v>
      </c>
    </row>
    <row r="58" spans="1:64">
      <c r="A58" s="52" t="s">
        <v>135</v>
      </c>
      <c r="B58" s="52" t="s">
        <v>92</v>
      </c>
      <c r="C58" s="65">
        <v>44813.512000000002</v>
      </c>
      <c r="D58" s="65" t="s">
        <v>127</v>
      </c>
      <c r="E58" s="80">
        <f t="shared" si="11"/>
        <v>-676.97934506307172</v>
      </c>
      <c r="F58" s="28">
        <f t="shared" si="12"/>
        <v>-677</v>
      </c>
      <c r="G58" s="9">
        <f t="shared" si="52"/>
        <v>7.8578719985671341E-3</v>
      </c>
      <c r="I58" s="2">
        <f t="shared" si="53"/>
        <v>7.8578719985671341E-3</v>
      </c>
      <c r="O58" s="100">
        <f t="shared" si="15"/>
        <v>1.0587119449E-3</v>
      </c>
      <c r="P58" s="15">
        <f t="shared" si="16"/>
        <v>29795.012000000002</v>
      </c>
      <c r="R58" s="2">
        <f t="shared" si="54"/>
        <v>1.1208709822739405E-6</v>
      </c>
      <c r="S58" s="24">
        <v>0.1</v>
      </c>
      <c r="T58" s="9">
        <f t="shared" si="19"/>
        <v>1.1208709822739406E-7</v>
      </c>
      <c r="U58" s="9">
        <f t="shared" si="20"/>
        <v>7.8578719985671341E-3</v>
      </c>
      <c r="Y58" s="137">
        <f t="shared" si="21"/>
        <v>29795.012000000002</v>
      </c>
      <c r="Z58" s="16">
        <f t="shared" si="22"/>
        <v>-677</v>
      </c>
      <c r="AA58" s="115">
        <f t="shared" si="23"/>
        <v>8.9789812091783886E-3</v>
      </c>
      <c r="AB58" s="115">
        <f t="shared" si="24"/>
        <v>-1.1211092106112545E-3</v>
      </c>
      <c r="AD58" s="147">
        <f t="shared" si="55"/>
        <v>6.7991600536671344E-3</v>
      </c>
      <c r="AG58" s="115">
        <f t="shared" si="26"/>
        <v>1.2568858621173903E-7</v>
      </c>
      <c r="AH58" s="16">
        <f t="shared" si="27"/>
        <v>7.920269264278388E-3</v>
      </c>
      <c r="AI58" s="16">
        <f t="shared" si="28"/>
        <v>0.88005302388067774</v>
      </c>
      <c r="AJ58" s="16">
        <f t="shared" si="29"/>
        <v>0.99060560934373521</v>
      </c>
      <c r="AK58" s="16">
        <f t="shared" si="30"/>
        <v>-0.24746256872470784</v>
      </c>
      <c r="AL58" s="16">
        <f t="shared" si="31"/>
        <v>-2.0221353043031054</v>
      </c>
      <c r="AM58" s="16">
        <f t="shared" si="32"/>
        <v>-1.5959867310626883</v>
      </c>
      <c r="AN58" s="115">
        <f t="shared" si="50"/>
        <v>4.5282118664461519</v>
      </c>
      <c r="AO58" s="115">
        <f t="shared" si="50"/>
        <v>4.5282118676931784</v>
      </c>
      <c r="AP58" s="115">
        <f t="shared" si="50"/>
        <v>4.528211842932329</v>
      </c>
      <c r="AQ58" s="115">
        <f t="shared" si="50"/>
        <v>4.5282123345820464</v>
      </c>
      <c r="AR58" s="115">
        <f t="shared" si="50"/>
        <v>4.5282025726623543</v>
      </c>
      <c r="AS58" s="115">
        <f t="shared" si="50"/>
        <v>4.5283964956909655</v>
      </c>
      <c r="AT58" s="115">
        <f t="shared" si="50"/>
        <v>4.5245812574433906</v>
      </c>
      <c r="AU58" s="115">
        <f t="shared" si="34"/>
        <v>4.7985608698449642</v>
      </c>
      <c r="AV58" s="115"/>
      <c r="AW58" s="16">
        <v>31000</v>
      </c>
      <c r="AX58" s="16">
        <f t="shared" si="40"/>
        <v>0.13122923220887547</v>
      </c>
      <c r="AY58" s="16">
        <f t="shared" si="41"/>
        <v>0.12410410000000001</v>
      </c>
      <c r="AZ58" s="16">
        <f t="shared" si="42"/>
        <v>7.1251322088754657E-3</v>
      </c>
      <c r="BA58" s="16">
        <f t="shared" si="43"/>
        <v>0.77230715788145665</v>
      </c>
      <c r="BB58" s="16">
        <f t="shared" si="44"/>
        <v>0.78917869189043321</v>
      </c>
      <c r="BC58" s="16">
        <f t="shared" si="45"/>
        <v>-2.5462813518065257</v>
      </c>
      <c r="BD58" s="16">
        <f t="shared" si="46"/>
        <v>-3.2597772314374676</v>
      </c>
      <c r="BE58" s="16">
        <f t="shared" si="51"/>
        <v>10.197514976896986</v>
      </c>
      <c r="BF58" s="16">
        <f t="shared" si="51"/>
        <v>10.197527199314679</v>
      </c>
      <c r="BG58" s="16">
        <f t="shared" si="51"/>
        <v>10.197465126443825</v>
      </c>
      <c r="BH58" s="16">
        <f t="shared" si="51"/>
        <v>10.197780409155873</v>
      </c>
      <c r="BI58" s="16">
        <f t="shared" si="51"/>
        <v>10.196180016445705</v>
      </c>
      <c r="BJ58" s="16">
        <f t="shared" si="51"/>
        <v>10.204329757310596</v>
      </c>
      <c r="BK58" s="16">
        <f t="shared" si="51"/>
        <v>10.163475202030451</v>
      </c>
      <c r="BL58" s="16">
        <f t="shared" si="47"/>
        <v>10.389494212978533</v>
      </c>
    </row>
    <row r="59" spans="1:64">
      <c r="A59" s="52" t="s">
        <v>135</v>
      </c>
      <c r="B59" s="52" t="s">
        <v>92</v>
      </c>
      <c r="C59" s="65">
        <v>44813.512999999999</v>
      </c>
      <c r="D59" s="65" t="s">
        <v>127</v>
      </c>
      <c r="E59" s="80">
        <f t="shared" si="11"/>
        <v>-676.97671649685765</v>
      </c>
      <c r="F59" s="28">
        <f t="shared" si="12"/>
        <v>-677</v>
      </c>
      <c r="G59" s="9">
        <f t="shared" si="52"/>
        <v>8.8578719951328821E-3</v>
      </c>
      <c r="I59" s="2">
        <f t="shared" si="53"/>
        <v>8.8578719951328821E-3</v>
      </c>
      <c r="O59" s="100">
        <f t="shared" si="15"/>
        <v>1.0587119449E-3</v>
      </c>
      <c r="P59" s="15">
        <f t="shared" si="16"/>
        <v>29795.012999999999</v>
      </c>
      <c r="R59" s="2">
        <f t="shared" si="54"/>
        <v>1.1208709822739405E-6</v>
      </c>
      <c r="S59" s="24">
        <v>0.1</v>
      </c>
      <c r="T59" s="9">
        <f t="shared" si="19"/>
        <v>1.1208709822739406E-7</v>
      </c>
      <c r="U59" s="9">
        <f t="shared" si="20"/>
        <v>8.8578719951328821E-3</v>
      </c>
      <c r="Y59" s="137">
        <f t="shared" si="21"/>
        <v>29795.012999999999</v>
      </c>
      <c r="Z59" s="16">
        <f t="shared" si="22"/>
        <v>-677</v>
      </c>
      <c r="AA59" s="115">
        <f t="shared" si="23"/>
        <v>8.9789812091783886E-3</v>
      </c>
      <c r="AB59" s="115">
        <f t="shared" si="24"/>
        <v>-1.2110921404550647E-4</v>
      </c>
      <c r="AD59" s="147">
        <f t="shared" si="55"/>
        <v>7.7991600502328824E-3</v>
      </c>
      <c r="AG59" s="115">
        <f t="shared" si="26"/>
        <v>1.4667441726720302E-9</v>
      </c>
      <c r="AH59" s="16">
        <f t="shared" si="27"/>
        <v>7.920269264278388E-3</v>
      </c>
      <c r="AI59" s="16">
        <f t="shared" si="28"/>
        <v>0.88005302388067774</v>
      </c>
      <c r="AJ59" s="16">
        <f t="shared" si="29"/>
        <v>0.99060560934373521</v>
      </c>
      <c r="AK59" s="16">
        <f t="shared" si="30"/>
        <v>-0.24746256872470784</v>
      </c>
      <c r="AL59" s="16">
        <f t="shared" si="31"/>
        <v>-2.0221353043031054</v>
      </c>
      <c r="AM59" s="16">
        <f t="shared" si="32"/>
        <v>-1.5959867310626883</v>
      </c>
      <c r="AN59" s="115">
        <f t="shared" si="50"/>
        <v>4.5282118664461519</v>
      </c>
      <c r="AO59" s="115">
        <f t="shared" si="50"/>
        <v>4.5282118676931784</v>
      </c>
      <c r="AP59" s="115">
        <f t="shared" si="50"/>
        <v>4.528211842932329</v>
      </c>
      <c r="AQ59" s="115">
        <f t="shared" si="50"/>
        <v>4.5282123345820464</v>
      </c>
      <c r="AR59" s="115">
        <f t="shared" si="50"/>
        <v>4.5282025726623543</v>
      </c>
      <c r="AS59" s="115">
        <f t="shared" si="50"/>
        <v>4.5283964956909655</v>
      </c>
      <c r="AT59" s="115">
        <f t="shared" si="50"/>
        <v>4.5245812574433906</v>
      </c>
      <c r="AU59" s="115">
        <f t="shared" si="34"/>
        <v>4.7985608698449642</v>
      </c>
      <c r="AV59" s="115"/>
      <c r="AW59" s="16">
        <v>32000</v>
      </c>
      <c r="AY59" s="16">
        <f t="shared" si="41"/>
        <v>0.1321744</v>
      </c>
      <c r="AZ59" s="16">
        <f t="shared" si="42"/>
        <v>7.5872140014497502E-3</v>
      </c>
      <c r="BA59" s="16">
        <f t="shared" si="43"/>
        <v>0.79267544002955792</v>
      </c>
      <c r="BB59" s="16">
        <f t="shared" si="44"/>
        <v>0.85779589780903609</v>
      </c>
      <c r="BC59" s="16">
        <f t="shared" si="45"/>
        <v>-2.4247859312245765</v>
      </c>
      <c r="BD59" s="16">
        <f t="shared" si="46"/>
        <v>-2.6696488726690233</v>
      </c>
      <c r="BE59" s="16">
        <f t="shared" si="51"/>
        <v>10.346855539405935</v>
      </c>
      <c r="BF59" s="16">
        <f t="shared" si="51"/>
        <v>10.346860176337849</v>
      </c>
      <c r="BG59" s="16">
        <f t="shared" si="51"/>
        <v>10.346832267840075</v>
      </c>
      <c r="BH59" s="16">
        <f t="shared" si="51"/>
        <v>10.347000257412358</v>
      </c>
      <c r="BI59" s="16">
        <f t="shared" si="51"/>
        <v>10.345989639598509</v>
      </c>
      <c r="BJ59" s="16">
        <f t="shared" si="51"/>
        <v>10.352089960868694</v>
      </c>
      <c r="BK59" s="16">
        <f t="shared" si="51"/>
        <v>10.31597891612882</v>
      </c>
      <c r="BL59" s="16">
        <f t="shared" si="47"/>
        <v>10.565992408613649</v>
      </c>
    </row>
    <row r="60" spans="1:64">
      <c r="A60" s="52" t="s">
        <v>135</v>
      </c>
      <c r="B60" s="52" t="s">
        <v>92</v>
      </c>
      <c r="C60" s="65">
        <v>44813.529000000002</v>
      </c>
      <c r="D60" s="65" t="s">
        <v>127</v>
      </c>
      <c r="E60" s="80">
        <f t="shared" si="11"/>
        <v>-676.93465943727938</v>
      </c>
      <c r="F60" s="28">
        <f t="shared" si="12"/>
        <v>-677</v>
      </c>
      <c r="G60" s="9">
        <f t="shared" si="52"/>
        <v>2.4857871998392511E-2</v>
      </c>
      <c r="I60" s="2">
        <f t="shared" si="53"/>
        <v>2.4857871998392511E-2</v>
      </c>
      <c r="O60" s="100">
        <f t="shared" si="15"/>
        <v>1.0587119449E-3</v>
      </c>
      <c r="P60" s="15">
        <f t="shared" si="16"/>
        <v>29795.029000000002</v>
      </c>
      <c r="R60" s="2">
        <f t="shared" si="54"/>
        <v>1.1208709822739405E-6</v>
      </c>
      <c r="S60" s="24">
        <v>0.1</v>
      </c>
      <c r="T60" s="9">
        <f t="shared" si="19"/>
        <v>1.1208709822739406E-7</v>
      </c>
      <c r="U60" s="9">
        <f t="shared" si="20"/>
        <v>2.4857871998392511E-2</v>
      </c>
      <c r="Y60" s="137">
        <f t="shared" si="21"/>
        <v>29795.029000000002</v>
      </c>
      <c r="Z60" s="16">
        <f t="shared" si="22"/>
        <v>-677</v>
      </c>
      <c r="AA60" s="115">
        <f t="shared" si="23"/>
        <v>8.9789812091783886E-3</v>
      </c>
      <c r="AB60" s="115">
        <f t="shared" si="24"/>
        <v>1.5878890789214124E-2</v>
      </c>
      <c r="AD60" s="147">
        <f t="shared" si="55"/>
        <v>2.3799160053492512E-2</v>
      </c>
      <c r="AG60" s="115">
        <f t="shared" si="26"/>
        <v>2.5213917269578917E-5</v>
      </c>
      <c r="AH60" s="16">
        <f t="shared" si="27"/>
        <v>7.920269264278388E-3</v>
      </c>
      <c r="AI60" s="16">
        <f t="shared" si="28"/>
        <v>0.88005302388067774</v>
      </c>
      <c r="AJ60" s="16">
        <f t="shared" si="29"/>
        <v>0.99060560934373521</v>
      </c>
      <c r="AK60" s="16">
        <f t="shared" si="30"/>
        <v>-0.24746256872470784</v>
      </c>
      <c r="AL60" s="16">
        <f t="shared" si="31"/>
        <v>-2.0221353043031054</v>
      </c>
      <c r="AM60" s="16">
        <f t="shared" si="32"/>
        <v>-1.5959867310626883</v>
      </c>
      <c r="AN60" s="115">
        <f t="shared" si="50"/>
        <v>4.5282118664461519</v>
      </c>
      <c r="AO60" s="115">
        <f t="shared" si="50"/>
        <v>4.5282118676931784</v>
      </c>
      <c r="AP60" s="115">
        <f t="shared" si="50"/>
        <v>4.528211842932329</v>
      </c>
      <c r="AQ60" s="115">
        <f t="shared" si="50"/>
        <v>4.5282123345820464</v>
      </c>
      <c r="AR60" s="115">
        <f t="shared" si="50"/>
        <v>4.5282025726623543</v>
      </c>
      <c r="AS60" s="115">
        <f t="shared" si="50"/>
        <v>4.5283964956909655</v>
      </c>
      <c r="AT60" s="115">
        <f t="shared" si="50"/>
        <v>4.5245812574433906</v>
      </c>
      <c r="AU60" s="115">
        <f t="shared" si="34"/>
        <v>4.7985608698449642</v>
      </c>
      <c r="AV60" s="115"/>
      <c r="AW60" s="16">
        <v>33000</v>
      </c>
      <c r="AY60" s="16">
        <f t="shared" si="41"/>
        <v>0.14050090000000001</v>
      </c>
      <c r="AZ60" s="16">
        <f t="shared" si="42"/>
        <v>7.8862763987141114E-3</v>
      </c>
      <c r="BA60" s="16">
        <f t="shared" si="43"/>
        <v>0.81756083788196121</v>
      </c>
      <c r="BB60" s="16">
        <f t="shared" si="44"/>
        <v>0.91663604862281955</v>
      </c>
      <c r="BC60" s="16">
        <f t="shared" si="45"/>
        <v>-2.2961700593880141</v>
      </c>
      <c r="BD60" s="16">
        <f t="shared" si="46"/>
        <v>-2.2230694606941541</v>
      </c>
      <c r="BE60" s="16">
        <f t="shared" si="51"/>
        <v>10.500507761096653</v>
      </c>
      <c r="BF60" s="16">
        <f t="shared" si="51"/>
        <v>10.500508825634608</v>
      </c>
      <c r="BG60" s="16">
        <f t="shared" si="51"/>
        <v>10.500500677654284</v>
      </c>
      <c r="BH60" s="16">
        <f t="shared" si="51"/>
        <v>10.500563045479456</v>
      </c>
      <c r="BI60" s="16">
        <f t="shared" si="51"/>
        <v>10.500085841098819</v>
      </c>
      <c r="BJ60" s="16">
        <f t="shared" si="51"/>
        <v>10.503747950347908</v>
      </c>
      <c r="BK60" s="16">
        <f t="shared" si="51"/>
        <v>10.476250756551275</v>
      </c>
      <c r="BL60" s="16">
        <f t="shared" si="47"/>
        <v>10.742490604248767</v>
      </c>
    </row>
    <row r="61" spans="1:64">
      <c r="A61" s="52" t="s">
        <v>135</v>
      </c>
      <c r="B61" s="52" t="s">
        <v>92</v>
      </c>
      <c r="C61" s="65">
        <v>44813.529000000002</v>
      </c>
      <c r="D61" s="65" t="s">
        <v>127</v>
      </c>
      <c r="E61" s="80">
        <f t="shared" si="11"/>
        <v>-676.93465943727938</v>
      </c>
      <c r="F61" s="28">
        <f t="shared" si="12"/>
        <v>-677</v>
      </c>
      <c r="G61" s="9">
        <f t="shared" si="52"/>
        <v>2.4857871998392511E-2</v>
      </c>
      <c r="I61" s="2">
        <f t="shared" si="53"/>
        <v>2.4857871998392511E-2</v>
      </c>
      <c r="O61" s="100">
        <f t="shared" si="15"/>
        <v>1.0587119449E-3</v>
      </c>
      <c r="P61" s="15">
        <f t="shared" si="16"/>
        <v>29795.029000000002</v>
      </c>
      <c r="R61" s="2">
        <f t="shared" si="54"/>
        <v>1.1208709822739405E-6</v>
      </c>
      <c r="S61" s="24">
        <v>0.1</v>
      </c>
      <c r="T61" s="9">
        <f t="shared" si="19"/>
        <v>1.1208709822739406E-7</v>
      </c>
      <c r="U61" s="9">
        <f t="shared" si="20"/>
        <v>2.4857871998392511E-2</v>
      </c>
      <c r="Y61" s="137">
        <f t="shared" si="21"/>
        <v>29795.029000000002</v>
      </c>
      <c r="Z61" s="16">
        <f t="shared" si="22"/>
        <v>-677</v>
      </c>
      <c r="AA61" s="115">
        <f t="shared" si="23"/>
        <v>8.9789812091783886E-3</v>
      </c>
      <c r="AB61" s="115">
        <f t="shared" si="24"/>
        <v>1.5878890789214124E-2</v>
      </c>
      <c r="AD61" s="147">
        <f t="shared" si="55"/>
        <v>2.3799160053492512E-2</v>
      </c>
      <c r="AG61" s="115">
        <f t="shared" si="26"/>
        <v>2.5213917269578917E-5</v>
      </c>
      <c r="AH61" s="16">
        <f t="shared" si="27"/>
        <v>7.920269264278388E-3</v>
      </c>
      <c r="AI61" s="16">
        <f t="shared" si="28"/>
        <v>0.88005302388067774</v>
      </c>
      <c r="AJ61" s="16">
        <f t="shared" si="29"/>
        <v>0.99060560934373521</v>
      </c>
      <c r="AK61" s="16">
        <f t="shared" si="30"/>
        <v>-0.24746256872470784</v>
      </c>
      <c r="AL61" s="16">
        <f t="shared" si="31"/>
        <v>-2.0221353043031054</v>
      </c>
      <c r="AM61" s="16">
        <f t="shared" si="32"/>
        <v>-1.5959867310626883</v>
      </c>
      <c r="AN61" s="115">
        <f t="shared" ref="AN61:AT70" si="56">$AU61+$AB$7*SIN(AO61)</f>
        <v>4.5282118664461519</v>
      </c>
      <c r="AO61" s="115">
        <f t="shared" si="56"/>
        <v>4.5282118676931784</v>
      </c>
      <c r="AP61" s="115">
        <f t="shared" si="56"/>
        <v>4.528211842932329</v>
      </c>
      <c r="AQ61" s="115">
        <f t="shared" si="56"/>
        <v>4.5282123345820464</v>
      </c>
      <c r="AR61" s="115">
        <f t="shared" si="56"/>
        <v>4.5282025726623543</v>
      </c>
      <c r="AS61" s="115">
        <f t="shared" si="56"/>
        <v>4.5283964956909655</v>
      </c>
      <c r="AT61" s="115">
        <f t="shared" si="56"/>
        <v>4.5245812574433906</v>
      </c>
      <c r="AU61" s="115">
        <f t="shared" si="34"/>
        <v>4.7985608698449642</v>
      </c>
      <c r="AV61" s="115"/>
      <c r="AW61" s="16">
        <v>34000</v>
      </c>
      <c r="AY61" s="16">
        <f t="shared" si="41"/>
        <v>0.14908360000000001</v>
      </c>
      <c r="AZ61" s="16">
        <f t="shared" si="42"/>
        <v>8.0000569115910442E-3</v>
      </c>
      <c r="BA61" s="16">
        <f t="shared" si="43"/>
        <v>0.84749014427559766</v>
      </c>
      <c r="BB61" s="16">
        <f t="shared" si="44"/>
        <v>0.96277727589297202</v>
      </c>
      <c r="BC61" s="16">
        <f t="shared" si="45"/>
        <v>-2.1586560339095904</v>
      </c>
      <c r="BD61" s="16">
        <f t="shared" si="46"/>
        <v>-1.8681962352715127</v>
      </c>
      <c r="BE61" s="16">
        <f t="shared" si="51"/>
        <v>10.659383775706265</v>
      </c>
      <c r="BF61" s="16">
        <f t="shared" si="51"/>
        <v>10.659383875350597</v>
      </c>
      <c r="BG61" s="16">
        <f t="shared" si="51"/>
        <v>10.65938277698759</v>
      </c>
      <c r="BH61" s="16">
        <f t="shared" si="51"/>
        <v>10.659394884252144</v>
      </c>
      <c r="BI61" s="16">
        <f t="shared" si="51"/>
        <v>10.659261448938153</v>
      </c>
      <c r="BJ61" s="16">
        <f t="shared" si="51"/>
        <v>10.660734877115322</v>
      </c>
      <c r="BK61" s="16">
        <f t="shared" si="51"/>
        <v>10.644794889596275</v>
      </c>
      <c r="BL61" s="16">
        <f t="shared" si="47"/>
        <v>10.918988799883882</v>
      </c>
    </row>
    <row r="62" spans="1:64">
      <c r="A62" s="52" t="s">
        <v>135</v>
      </c>
      <c r="B62" s="52" t="s">
        <v>92</v>
      </c>
      <c r="C62" s="65">
        <v>44813.531000000003</v>
      </c>
      <c r="D62" s="65" t="s">
        <v>127</v>
      </c>
      <c r="E62" s="80">
        <f t="shared" si="11"/>
        <v>-676.92940230483202</v>
      </c>
      <c r="F62" s="28">
        <f t="shared" si="12"/>
        <v>-677</v>
      </c>
      <c r="G62" s="9">
        <f t="shared" si="52"/>
        <v>2.6857871998799965E-2</v>
      </c>
      <c r="I62" s="2">
        <f t="shared" si="53"/>
        <v>2.6857871998799965E-2</v>
      </c>
      <c r="O62" s="100">
        <f t="shared" si="15"/>
        <v>1.0587119449E-3</v>
      </c>
      <c r="P62" s="15">
        <f t="shared" si="16"/>
        <v>29795.031000000003</v>
      </c>
      <c r="R62" s="2">
        <f t="shared" si="54"/>
        <v>1.1208709822739405E-6</v>
      </c>
      <c r="S62" s="24">
        <v>0.1</v>
      </c>
      <c r="T62" s="9">
        <f t="shared" si="19"/>
        <v>1.1208709822739406E-7</v>
      </c>
      <c r="U62" s="9">
        <f t="shared" si="20"/>
        <v>2.6857871998799965E-2</v>
      </c>
      <c r="Y62" s="137">
        <f t="shared" si="21"/>
        <v>29795.031000000003</v>
      </c>
      <c r="Z62" s="16">
        <f t="shared" si="22"/>
        <v>-677</v>
      </c>
      <c r="AA62" s="115">
        <f t="shared" si="23"/>
        <v>8.9789812091783886E-3</v>
      </c>
      <c r="AB62" s="115">
        <f t="shared" si="24"/>
        <v>1.7878890789621578E-2</v>
      </c>
      <c r="AD62" s="147">
        <f t="shared" si="55"/>
        <v>2.5799160053899966E-2</v>
      </c>
      <c r="AG62" s="115">
        <f t="shared" si="26"/>
        <v>3.1965473586721532E-5</v>
      </c>
      <c r="AH62" s="16">
        <f t="shared" si="27"/>
        <v>7.920269264278388E-3</v>
      </c>
      <c r="AI62" s="16">
        <f t="shared" si="28"/>
        <v>0.88005302388067774</v>
      </c>
      <c r="AJ62" s="16">
        <f t="shared" si="29"/>
        <v>0.99060560934373521</v>
      </c>
      <c r="AK62" s="16">
        <f t="shared" si="30"/>
        <v>-0.24746256872470784</v>
      </c>
      <c r="AL62" s="16">
        <f t="shared" si="31"/>
        <v>-2.0221353043031054</v>
      </c>
      <c r="AM62" s="16">
        <f t="shared" si="32"/>
        <v>-1.5959867310626883</v>
      </c>
      <c r="AN62" s="115">
        <f t="shared" si="56"/>
        <v>4.5282118664461519</v>
      </c>
      <c r="AO62" s="115">
        <f t="shared" si="56"/>
        <v>4.5282118676931784</v>
      </c>
      <c r="AP62" s="115">
        <f t="shared" si="56"/>
        <v>4.528211842932329</v>
      </c>
      <c r="AQ62" s="115">
        <f t="shared" si="56"/>
        <v>4.5282123345820464</v>
      </c>
      <c r="AR62" s="115">
        <f t="shared" si="56"/>
        <v>4.5282025726623543</v>
      </c>
      <c r="AS62" s="115">
        <f t="shared" si="56"/>
        <v>4.5283964956909655</v>
      </c>
      <c r="AT62" s="115">
        <f t="shared" si="56"/>
        <v>4.5245812574433906</v>
      </c>
      <c r="AU62" s="115">
        <f t="shared" si="34"/>
        <v>4.7985608698449642</v>
      </c>
      <c r="AV62" s="115"/>
      <c r="AW62" s="16">
        <v>35000</v>
      </c>
      <c r="AY62" s="16">
        <f t="shared" si="41"/>
        <v>0.15792249999999999</v>
      </c>
      <c r="AZ62" s="16">
        <f t="shared" si="42"/>
        <v>7.9047813347762654E-3</v>
      </c>
      <c r="BA62" s="16">
        <f t="shared" si="43"/>
        <v>0.88303488544914299</v>
      </c>
      <c r="BB62" s="16">
        <f t="shared" si="44"/>
        <v>0.99217712467675556</v>
      </c>
      <c r="BC62" s="16">
        <f t="shared" si="45"/>
        <v>-2.0101202534385898</v>
      </c>
      <c r="BD62" s="16">
        <f t="shared" si="46"/>
        <v>-1.5748791195656189</v>
      </c>
      <c r="BE62" s="16">
        <f t="shared" ref="BE62:BK65" si="57">$BL62+$AB$7*SIN(BF62)</f>
        <v>10.82450126322667</v>
      </c>
      <c r="BF62" s="16">
        <f t="shared" si="57"/>
        <v>10.824501263853376</v>
      </c>
      <c r="BG62" s="16">
        <f t="shared" si="57"/>
        <v>10.824501250466778</v>
      </c>
      <c r="BH62" s="16">
        <f t="shared" si="57"/>
        <v>10.824501536407977</v>
      </c>
      <c r="BI62" s="16">
        <f t="shared" si="57"/>
        <v>10.824495428732831</v>
      </c>
      <c r="BJ62" s="16">
        <f t="shared" si="57"/>
        <v>10.824625935043001</v>
      </c>
      <c r="BK62" s="16">
        <f t="shared" si="57"/>
        <v>10.821858454577688</v>
      </c>
      <c r="BL62" s="16">
        <f t="shared" si="47"/>
        <v>11.095486995519</v>
      </c>
    </row>
    <row r="63" spans="1:64">
      <c r="A63" s="52" t="s">
        <v>135</v>
      </c>
      <c r="B63" s="52" t="s">
        <v>95</v>
      </c>
      <c r="C63" s="65">
        <v>44814.462</v>
      </c>
      <c r="D63" s="65" t="s">
        <v>127</v>
      </c>
      <c r="E63" s="80">
        <f t="shared" si="11"/>
        <v>-674.48220715112575</v>
      </c>
      <c r="F63" s="28">
        <f t="shared" si="12"/>
        <v>-674.5</v>
      </c>
      <c r="G63" s="9">
        <f t="shared" si="52"/>
        <v>6.7690319992834702E-3</v>
      </c>
      <c r="I63" s="2">
        <f t="shared" si="53"/>
        <v>6.7690319992834702E-3</v>
      </c>
      <c r="O63" s="100">
        <f t="shared" si="15"/>
        <v>1.058279127025E-3</v>
      </c>
      <c r="P63" s="15">
        <f t="shared" si="16"/>
        <v>29795.962</v>
      </c>
      <c r="R63" s="2">
        <f t="shared" si="54"/>
        <v>1.1199547106967961E-6</v>
      </c>
      <c r="S63" s="24">
        <v>0.1</v>
      </c>
      <c r="T63" s="9">
        <f t="shared" si="19"/>
        <v>1.1199547106967961E-7</v>
      </c>
      <c r="U63" s="9">
        <f t="shared" si="20"/>
        <v>6.7690319992834702E-3</v>
      </c>
      <c r="Y63" s="137">
        <f t="shared" si="21"/>
        <v>29795.962</v>
      </c>
      <c r="Z63" s="16">
        <f t="shared" si="22"/>
        <v>-674.5</v>
      </c>
      <c r="AA63" s="115">
        <f t="shared" si="23"/>
        <v>8.9780729435181734E-3</v>
      </c>
      <c r="AB63" s="115">
        <f t="shared" si="24"/>
        <v>-2.2090409442347032E-3</v>
      </c>
      <c r="AD63" s="147">
        <f t="shared" si="55"/>
        <v>5.7107528722584698E-3</v>
      </c>
      <c r="AG63" s="115">
        <f t="shared" si="26"/>
        <v>4.8798618933053503E-7</v>
      </c>
      <c r="AH63" s="16">
        <f t="shared" si="27"/>
        <v>7.919793816493173E-3</v>
      </c>
      <c r="AI63" s="16">
        <f t="shared" si="28"/>
        <v>0.88014819882173023</v>
      </c>
      <c r="AJ63" s="16">
        <f t="shared" si="29"/>
        <v>0.99065812565320288</v>
      </c>
      <c r="AK63" s="16">
        <f t="shared" si="30"/>
        <v>-0.24750867813942301</v>
      </c>
      <c r="AL63" s="16">
        <f t="shared" si="31"/>
        <v>-2.0217507367530407</v>
      </c>
      <c r="AM63" s="16">
        <f t="shared" si="32"/>
        <v>-1.595304876364164</v>
      </c>
      <c r="AN63" s="115">
        <f t="shared" si="56"/>
        <v>4.5286319777911359</v>
      </c>
      <c r="AO63" s="115">
        <f t="shared" si="56"/>
        <v>4.5286319790132286</v>
      </c>
      <c r="AP63" s="115">
        <f t="shared" si="56"/>
        <v>4.5286319546926261</v>
      </c>
      <c r="AQ63" s="115">
        <f t="shared" si="56"/>
        <v>4.5286324386923598</v>
      </c>
      <c r="AR63" s="115">
        <f t="shared" si="56"/>
        <v>4.5286228069419137</v>
      </c>
      <c r="AS63" s="115">
        <f t="shared" si="56"/>
        <v>4.5288145758411336</v>
      </c>
      <c r="AT63" s="115">
        <f t="shared" si="56"/>
        <v>4.5250329729811183</v>
      </c>
      <c r="AU63" s="115">
        <f t="shared" si="34"/>
        <v>4.7990021153340514</v>
      </c>
      <c r="AV63" s="115"/>
      <c r="AW63" s="16">
        <v>36000</v>
      </c>
      <c r="AY63" s="16">
        <f t="shared" si="41"/>
        <v>0.16701760000000002</v>
      </c>
      <c r="AZ63" s="16">
        <f t="shared" si="42"/>
        <v>7.5757382492767167E-3</v>
      </c>
      <c r="BA63" s="16">
        <f t="shared" si="43"/>
        <v>0.92473386485455633</v>
      </c>
      <c r="BB63" s="16">
        <f t="shared" si="44"/>
        <v>0.99931829077163736</v>
      </c>
      <c r="BC63" s="16">
        <f t="shared" si="45"/>
        <v>-1.8480289974821551</v>
      </c>
      <c r="BD63" s="16">
        <f t="shared" si="46"/>
        <v>-1.3242598816536364</v>
      </c>
      <c r="BE63" s="16">
        <f t="shared" si="57"/>
        <v>10.996985464974552</v>
      </c>
      <c r="BF63" s="16">
        <f t="shared" si="57"/>
        <v>10.996985464974552</v>
      </c>
      <c r="BG63" s="16">
        <f t="shared" si="57"/>
        <v>10.996985464974554</v>
      </c>
      <c r="BH63" s="16">
        <f t="shared" si="57"/>
        <v>10.996985464977437</v>
      </c>
      <c r="BI63" s="16">
        <f t="shared" si="57"/>
        <v>10.996985472410463</v>
      </c>
      <c r="BJ63" s="16">
        <f t="shared" si="57"/>
        <v>10.997004497710128</v>
      </c>
      <c r="BK63" s="16">
        <f t="shared" si="57"/>
        <v>11.007423885001566</v>
      </c>
      <c r="BL63" s="16">
        <f t="shared" si="47"/>
        <v>11.271985191154116</v>
      </c>
    </row>
    <row r="64" spans="1:64">
      <c r="A64" s="52" t="s">
        <v>135</v>
      </c>
      <c r="B64" s="52" t="s">
        <v>95</v>
      </c>
      <c r="C64" s="65">
        <v>44814.463000000003</v>
      </c>
      <c r="D64" s="65" t="s">
        <v>127</v>
      </c>
      <c r="E64" s="80">
        <f t="shared" si="11"/>
        <v>-674.47957858489258</v>
      </c>
      <c r="F64" s="28">
        <f t="shared" si="12"/>
        <v>-674.5</v>
      </c>
      <c r="G64" s="9">
        <f t="shared" si="52"/>
        <v>7.7690320031251758E-3</v>
      </c>
      <c r="I64" s="2">
        <f t="shared" si="53"/>
        <v>7.7690320031251758E-3</v>
      </c>
      <c r="O64" s="100">
        <f t="shared" si="15"/>
        <v>1.058279127025E-3</v>
      </c>
      <c r="P64" s="15">
        <f t="shared" si="16"/>
        <v>29795.963000000003</v>
      </c>
      <c r="R64" s="2">
        <f t="shared" si="54"/>
        <v>1.1199547106967961E-6</v>
      </c>
      <c r="S64" s="24">
        <v>0.1</v>
      </c>
      <c r="T64" s="9">
        <f t="shared" si="19"/>
        <v>1.1199547106967961E-7</v>
      </c>
      <c r="U64" s="9">
        <f t="shared" si="20"/>
        <v>7.7690320031251758E-3</v>
      </c>
      <c r="Y64" s="137">
        <f t="shared" si="21"/>
        <v>29795.963000000003</v>
      </c>
      <c r="Z64" s="16">
        <f t="shared" si="22"/>
        <v>-674.5</v>
      </c>
      <c r="AA64" s="115">
        <f t="shared" si="23"/>
        <v>8.9780729435181734E-3</v>
      </c>
      <c r="AB64" s="115">
        <f t="shared" si="24"/>
        <v>-1.2090409403929976E-3</v>
      </c>
      <c r="AD64" s="147">
        <f t="shared" si="55"/>
        <v>6.7107528761001754E-3</v>
      </c>
      <c r="AG64" s="115">
        <f t="shared" si="26"/>
        <v>1.4617799955463841E-7</v>
      </c>
      <c r="AH64" s="16">
        <f t="shared" si="27"/>
        <v>7.919793816493173E-3</v>
      </c>
      <c r="AI64" s="16">
        <f t="shared" si="28"/>
        <v>0.88014819882173023</v>
      </c>
      <c r="AJ64" s="16">
        <f t="shared" si="29"/>
        <v>0.99065812565320288</v>
      </c>
      <c r="AK64" s="16">
        <f t="shared" si="30"/>
        <v>-0.24750867813942301</v>
      </c>
      <c r="AL64" s="16">
        <f t="shared" si="31"/>
        <v>-2.0217507367530407</v>
      </c>
      <c r="AM64" s="16">
        <f t="shared" si="32"/>
        <v>-1.595304876364164</v>
      </c>
      <c r="AN64" s="115">
        <f t="shared" si="56"/>
        <v>4.5286319777911359</v>
      </c>
      <c r="AO64" s="115">
        <f t="shared" si="56"/>
        <v>4.5286319790132286</v>
      </c>
      <c r="AP64" s="115">
        <f t="shared" si="56"/>
        <v>4.5286319546926261</v>
      </c>
      <c r="AQ64" s="115">
        <f t="shared" si="56"/>
        <v>4.5286324386923598</v>
      </c>
      <c r="AR64" s="115">
        <f t="shared" si="56"/>
        <v>4.5286228069419137</v>
      </c>
      <c r="AS64" s="115">
        <f t="shared" si="56"/>
        <v>4.5288145758411336</v>
      </c>
      <c r="AT64" s="115">
        <f t="shared" si="56"/>
        <v>4.5250329729811183</v>
      </c>
      <c r="AU64" s="115">
        <f t="shared" si="34"/>
        <v>4.7990021153340514</v>
      </c>
      <c r="AV64" s="115"/>
      <c r="AW64" s="16">
        <v>37000</v>
      </c>
      <c r="AY64" s="16">
        <f t="shared" si="41"/>
        <v>0.1763689</v>
      </c>
      <c r="AZ64" s="16">
        <f t="shared" si="42"/>
        <v>6.9887161178426443E-3</v>
      </c>
      <c r="BA64" s="16">
        <f t="shared" si="43"/>
        <v>0.97292650666984881</v>
      </c>
      <c r="BB64" s="16">
        <f t="shared" si="44"/>
        <v>0.97685880495946853</v>
      </c>
      <c r="BC64" s="16">
        <f t="shared" si="45"/>
        <v>-1.6694051227423408</v>
      </c>
      <c r="BD64" s="16">
        <f t="shared" si="46"/>
        <v>-1.1038112814162238</v>
      </c>
      <c r="BE64" s="16">
        <f t="shared" si="57"/>
        <v>11.178049039815576</v>
      </c>
      <c r="BF64" s="16">
        <f t="shared" si="57"/>
        <v>11.17804904707735</v>
      </c>
      <c r="BG64" s="16">
        <f t="shared" si="57"/>
        <v>11.178049192596399</v>
      </c>
      <c r="BH64" s="16">
        <f t="shared" si="57"/>
        <v>11.178052108635736</v>
      </c>
      <c r="BI64" s="16">
        <f t="shared" si="57"/>
        <v>11.178110533099398</v>
      </c>
      <c r="BJ64" s="16">
        <f t="shared" si="57"/>
        <v>11.179277227608342</v>
      </c>
      <c r="BK64" s="16">
        <f t="shared" si="57"/>
        <v>11.201209454371675</v>
      </c>
      <c r="BL64" s="16">
        <f t="shared" si="47"/>
        <v>11.448483386789231</v>
      </c>
    </row>
    <row r="65" spans="1:64">
      <c r="A65" s="52" t="s">
        <v>135</v>
      </c>
      <c r="B65" s="52" t="s">
        <v>95</v>
      </c>
      <c r="C65" s="65">
        <v>44814.466999999997</v>
      </c>
      <c r="D65" s="65" t="s">
        <v>127</v>
      </c>
      <c r="E65" s="80">
        <f t="shared" si="11"/>
        <v>-674.46906432001708</v>
      </c>
      <c r="F65" s="28">
        <f t="shared" si="12"/>
        <v>-674.5</v>
      </c>
      <c r="G65" s="9">
        <f t="shared" si="52"/>
        <v>1.1769031996664125E-2</v>
      </c>
      <c r="I65" s="2">
        <f t="shared" si="53"/>
        <v>1.1769031996664125E-2</v>
      </c>
      <c r="O65" s="100">
        <f t="shared" si="15"/>
        <v>1.058279127025E-3</v>
      </c>
      <c r="P65" s="15">
        <f t="shared" si="16"/>
        <v>29795.966999999997</v>
      </c>
      <c r="R65" s="2">
        <f t="shared" si="54"/>
        <v>1.1199547106967961E-6</v>
      </c>
      <c r="S65" s="24">
        <v>0.1</v>
      </c>
      <c r="T65" s="9">
        <f t="shared" si="19"/>
        <v>1.1199547106967961E-7</v>
      </c>
      <c r="U65" s="9">
        <f t="shared" si="20"/>
        <v>1.1769031996664125E-2</v>
      </c>
      <c r="Y65" s="137">
        <f t="shared" si="21"/>
        <v>29795.966999999997</v>
      </c>
      <c r="Z65" s="16">
        <f t="shared" si="22"/>
        <v>-674.5</v>
      </c>
      <c r="AA65" s="115">
        <f t="shared" si="23"/>
        <v>8.9780729435181734E-3</v>
      </c>
      <c r="AB65" s="115">
        <f t="shared" si="24"/>
        <v>2.790959053145952E-3</v>
      </c>
      <c r="AD65" s="147">
        <f t="shared" si="55"/>
        <v>1.0710752869639125E-2</v>
      </c>
      <c r="AG65" s="115">
        <f t="shared" si="26"/>
        <v>7.7894524363373499E-7</v>
      </c>
      <c r="AH65" s="16">
        <f t="shared" si="27"/>
        <v>7.919793816493173E-3</v>
      </c>
      <c r="AI65" s="16">
        <f t="shared" si="28"/>
        <v>0.88014819882173023</v>
      </c>
      <c r="AJ65" s="16">
        <f t="shared" si="29"/>
        <v>0.99065812565320288</v>
      </c>
      <c r="AK65" s="16">
        <f t="shared" si="30"/>
        <v>-0.24750867813942301</v>
      </c>
      <c r="AL65" s="16">
        <f t="shared" si="31"/>
        <v>-2.0217507367530407</v>
      </c>
      <c r="AM65" s="16">
        <f t="shared" si="32"/>
        <v>-1.595304876364164</v>
      </c>
      <c r="AN65" s="115">
        <f t="shared" si="56"/>
        <v>4.5286319777911359</v>
      </c>
      <c r="AO65" s="115">
        <f t="shared" si="56"/>
        <v>4.5286319790132286</v>
      </c>
      <c r="AP65" s="115">
        <f t="shared" si="56"/>
        <v>4.5286319546926261</v>
      </c>
      <c r="AQ65" s="115">
        <f t="shared" si="56"/>
        <v>4.5286324386923598</v>
      </c>
      <c r="AR65" s="115">
        <f t="shared" si="56"/>
        <v>4.5286228069419137</v>
      </c>
      <c r="AS65" s="115">
        <f t="shared" si="56"/>
        <v>4.5288145758411336</v>
      </c>
      <c r="AT65" s="115">
        <f t="shared" si="56"/>
        <v>4.5250329729811183</v>
      </c>
      <c r="AU65" s="115">
        <f t="shared" si="34"/>
        <v>4.7990021153340514</v>
      </c>
      <c r="AV65" s="115"/>
      <c r="AW65" s="16">
        <v>38000</v>
      </c>
      <c r="AY65" s="16">
        <f t="shared" si="41"/>
        <v>0.18597640000000001</v>
      </c>
      <c r="AZ65" s="16">
        <f t="shared" si="42"/>
        <v>6.1229610262200501E-3</v>
      </c>
      <c r="BA65" s="16">
        <f t="shared" si="43"/>
        <v>1.0274293792989573</v>
      </c>
      <c r="BB65" s="16">
        <f t="shared" si="44"/>
        <v>0.91549145718527147</v>
      </c>
      <c r="BC65" s="16">
        <f t="shared" si="45"/>
        <v>-1.4708869985618724</v>
      </c>
      <c r="BD65" s="16">
        <f t="shared" si="46"/>
        <v>-0.90476869106045266</v>
      </c>
      <c r="BE65" s="16">
        <f t="shared" si="57"/>
        <v>11.368926381035093</v>
      </c>
      <c r="BF65" s="16">
        <f t="shared" si="57"/>
        <v>11.368926704161005</v>
      </c>
      <c r="BG65" s="16">
        <f t="shared" si="57"/>
        <v>11.368929925639016</v>
      </c>
      <c r="BH65" s="16">
        <f t="shared" si="57"/>
        <v>11.368962041455488</v>
      </c>
      <c r="BI65" s="16">
        <f t="shared" si="57"/>
        <v>11.369282069193057</v>
      </c>
      <c r="BJ65" s="16">
        <f t="shared" si="57"/>
        <v>11.372456933654181</v>
      </c>
      <c r="BK65" s="16">
        <f t="shared" si="57"/>
        <v>11.402678029665113</v>
      </c>
      <c r="BL65" s="16">
        <f t="shared" si="47"/>
        <v>11.624981582424347</v>
      </c>
    </row>
    <row r="66" spans="1:64">
      <c r="A66" s="52" t="s">
        <v>135</v>
      </c>
      <c r="B66" s="52" t="s">
        <v>95</v>
      </c>
      <c r="C66" s="65">
        <v>44814.466999999997</v>
      </c>
      <c r="D66" s="65" t="s">
        <v>127</v>
      </c>
      <c r="E66" s="80">
        <f t="shared" si="11"/>
        <v>-674.46906432001708</v>
      </c>
      <c r="F66" s="28">
        <f t="shared" si="12"/>
        <v>-674.5</v>
      </c>
      <c r="G66" s="9">
        <f t="shared" si="52"/>
        <v>1.1769031996664125E-2</v>
      </c>
      <c r="I66" s="2">
        <f t="shared" si="53"/>
        <v>1.1769031996664125E-2</v>
      </c>
      <c r="O66" s="100">
        <f t="shared" si="15"/>
        <v>1.058279127025E-3</v>
      </c>
      <c r="P66" s="15">
        <f t="shared" si="16"/>
        <v>29795.966999999997</v>
      </c>
      <c r="R66" s="2">
        <f t="shared" si="54"/>
        <v>1.1199547106967961E-6</v>
      </c>
      <c r="S66" s="24">
        <v>0.1</v>
      </c>
      <c r="T66" s="9">
        <f t="shared" si="19"/>
        <v>1.1199547106967961E-7</v>
      </c>
      <c r="U66" s="9">
        <f t="shared" si="20"/>
        <v>1.1769031996664125E-2</v>
      </c>
      <c r="Y66" s="137">
        <f t="shared" si="21"/>
        <v>29795.966999999997</v>
      </c>
      <c r="Z66" s="16">
        <f t="shared" si="22"/>
        <v>-674.5</v>
      </c>
      <c r="AA66" s="115">
        <f t="shared" si="23"/>
        <v>8.9780729435181734E-3</v>
      </c>
      <c r="AB66" s="115">
        <f t="shared" si="24"/>
        <v>2.790959053145952E-3</v>
      </c>
      <c r="AD66" s="147">
        <f t="shared" si="55"/>
        <v>1.0710752869639125E-2</v>
      </c>
      <c r="AG66" s="115">
        <f t="shared" si="26"/>
        <v>7.7894524363373499E-7</v>
      </c>
      <c r="AH66" s="16">
        <f t="shared" si="27"/>
        <v>7.919793816493173E-3</v>
      </c>
      <c r="AI66" s="16">
        <f t="shared" si="28"/>
        <v>0.88014819882173023</v>
      </c>
      <c r="AJ66" s="16">
        <f t="shared" si="29"/>
        <v>0.99065812565320288</v>
      </c>
      <c r="AK66" s="16">
        <f t="shared" si="30"/>
        <v>-0.24750867813942301</v>
      </c>
      <c r="AL66" s="16">
        <f t="shared" si="31"/>
        <v>-2.0217507367530407</v>
      </c>
      <c r="AM66" s="16">
        <f t="shared" si="32"/>
        <v>-1.595304876364164</v>
      </c>
      <c r="AN66" s="115">
        <f t="shared" si="56"/>
        <v>4.5286319777911359</v>
      </c>
      <c r="AO66" s="115">
        <f t="shared" si="56"/>
        <v>4.5286319790132286</v>
      </c>
      <c r="AP66" s="115">
        <f t="shared" si="56"/>
        <v>4.5286319546926261</v>
      </c>
      <c r="AQ66" s="115">
        <f t="shared" si="56"/>
        <v>4.5286324386923598</v>
      </c>
      <c r="AR66" s="115">
        <f t="shared" si="56"/>
        <v>4.5286228069419137</v>
      </c>
      <c r="AS66" s="115">
        <f t="shared" si="56"/>
        <v>4.5288145758411336</v>
      </c>
      <c r="AT66" s="115">
        <f t="shared" si="56"/>
        <v>4.5250329729811183</v>
      </c>
      <c r="AU66" s="115">
        <f t="shared" si="34"/>
        <v>4.7990021153340514</v>
      </c>
      <c r="AV66" s="115"/>
    </row>
    <row r="67" spans="1:64">
      <c r="A67" s="52" t="s">
        <v>135</v>
      </c>
      <c r="B67" s="52" t="s">
        <v>95</v>
      </c>
      <c r="C67" s="65">
        <v>44814.476999999999</v>
      </c>
      <c r="D67" s="65" t="s">
        <v>127</v>
      </c>
      <c r="E67" s="80">
        <f t="shared" si="11"/>
        <v>-674.44277865778065</v>
      </c>
      <c r="F67" s="28">
        <f t="shared" si="12"/>
        <v>-674.5</v>
      </c>
      <c r="G67" s="9">
        <f t="shared" si="52"/>
        <v>2.1769031998701394E-2</v>
      </c>
      <c r="I67" s="2">
        <f t="shared" si="53"/>
        <v>2.1769031998701394E-2</v>
      </c>
      <c r="O67" s="100">
        <f t="shared" si="15"/>
        <v>1.058279127025E-3</v>
      </c>
      <c r="P67" s="15">
        <f t="shared" si="16"/>
        <v>29795.976999999999</v>
      </c>
      <c r="R67" s="2">
        <f t="shared" si="54"/>
        <v>1.1199547106967961E-6</v>
      </c>
      <c r="S67" s="24">
        <v>0.1</v>
      </c>
      <c r="T67" s="9">
        <f t="shared" si="19"/>
        <v>1.1199547106967961E-7</v>
      </c>
      <c r="U67" s="9">
        <f t="shared" si="20"/>
        <v>2.1769031998701394E-2</v>
      </c>
      <c r="Y67" s="137">
        <f t="shared" si="21"/>
        <v>29795.976999999999</v>
      </c>
      <c r="Z67" s="16">
        <f t="shared" si="22"/>
        <v>-674.5</v>
      </c>
      <c r="AA67" s="115">
        <f t="shared" si="23"/>
        <v>8.9780729435181734E-3</v>
      </c>
      <c r="AB67" s="115">
        <f t="shared" si="24"/>
        <v>1.279095905518322E-2</v>
      </c>
      <c r="AD67" s="147">
        <f t="shared" si="55"/>
        <v>2.0710752871676393E-2</v>
      </c>
      <c r="AG67" s="115">
        <f t="shared" si="26"/>
        <v>1.6360863355137364E-5</v>
      </c>
      <c r="AH67" s="16">
        <f t="shared" si="27"/>
        <v>7.919793816493173E-3</v>
      </c>
      <c r="AI67" s="16">
        <f t="shared" si="28"/>
        <v>0.88014819882173023</v>
      </c>
      <c r="AJ67" s="16">
        <f t="shared" si="29"/>
        <v>0.99065812565320288</v>
      </c>
      <c r="AK67" s="16">
        <f t="shared" si="30"/>
        <v>-0.24750867813942301</v>
      </c>
      <c r="AL67" s="16">
        <f t="shared" si="31"/>
        <v>-2.0217507367530407</v>
      </c>
      <c r="AM67" s="16">
        <f t="shared" si="32"/>
        <v>-1.595304876364164</v>
      </c>
      <c r="AN67" s="115">
        <f t="shared" si="56"/>
        <v>4.5286319777911359</v>
      </c>
      <c r="AO67" s="115">
        <f t="shared" si="56"/>
        <v>4.5286319790132286</v>
      </c>
      <c r="AP67" s="115">
        <f t="shared" si="56"/>
        <v>4.5286319546926261</v>
      </c>
      <c r="AQ67" s="115">
        <f t="shared" si="56"/>
        <v>4.5286324386923598</v>
      </c>
      <c r="AR67" s="115">
        <f t="shared" si="56"/>
        <v>4.5286228069419137</v>
      </c>
      <c r="AS67" s="115">
        <f t="shared" si="56"/>
        <v>4.5288145758411336</v>
      </c>
      <c r="AT67" s="115">
        <f t="shared" si="56"/>
        <v>4.5250329729811183</v>
      </c>
      <c r="AU67" s="115">
        <f t="shared" si="34"/>
        <v>4.7990021153340514</v>
      </c>
      <c r="AV67" s="115"/>
    </row>
    <row r="68" spans="1:64">
      <c r="A68" s="52" t="s">
        <v>135</v>
      </c>
      <c r="B68" s="52" t="s">
        <v>95</v>
      </c>
      <c r="C68" s="65">
        <v>44814.48</v>
      </c>
      <c r="D68" s="65" t="s">
        <v>127</v>
      </c>
      <c r="E68" s="80">
        <f t="shared" si="11"/>
        <v>-674.43489295910013</v>
      </c>
      <c r="F68" s="28">
        <f t="shared" si="12"/>
        <v>-674.5</v>
      </c>
      <c r="G68" s="9">
        <f t="shared" si="52"/>
        <v>2.4769032002950553E-2</v>
      </c>
      <c r="I68" s="2">
        <f t="shared" si="53"/>
        <v>2.4769032002950553E-2</v>
      </c>
      <c r="O68" s="100">
        <f t="shared" si="15"/>
        <v>1.058279127025E-3</v>
      </c>
      <c r="P68" s="15">
        <f t="shared" si="16"/>
        <v>29795.980000000003</v>
      </c>
      <c r="R68" s="2">
        <f t="shared" si="54"/>
        <v>1.1199547106967961E-6</v>
      </c>
      <c r="S68" s="24">
        <v>0.1</v>
      </c>
      <c r="T68" s="9">
        <f t="shared" si="19"/>
        <v>1.1199547106967961E-7</v>
      </c>
      <c r="U68" s="9">
        <f t="shared" si="20"/>
        <v>2.4769032002950553E-2</v>
      </c>
      <c r="Y68" s="137">
        <f t="shared" si="21"/>
        <v>29795.980000000003</v>
      </c>
      <c r="Z68" s="16">
        <f t="shared" si="22"/>
        <v>-674.5</v>
      </c>
      <c r="AA68" s="115">
        <f t="shared" si="23"/>
        <v>8.9780729435181734E-3</v>
      </c>
      <c r="AB68" s="115">
        <f t="shared" si="24"/>
        <v>1.5790959059432379E-2</v>
      </c>
      <c r="AD68" s="147">
        <f t="shared" si="55"/>
        <v>2.3710752875925552E-2</v>
      </c>
      <c r="AG68" s="115">
        <f t="shared" si="26"/>
        <v>2.4935438801666956E-5</v>
      </c>
      <c r="AH68" s="16">
        <f t="shared" si="27"/>
        <v>7.919793816493173E-3</v>
      </c>
      <c r="AI68" s="16">
        <f t="shared" si="28"/>
        <v>0.88014819882173023</v>
      </c>
      <c r="AJ68" s="16">
        <f t="shared" si="29"/>
        <v>0.99065812565320288</v>
      </c>
      <c r="AK68" s="16">
        <f t="shared" si="30"/>
        <v>-0.24750867813942301</v>
      </c>
      <c r="AL68" s="16">
        <f t="shared" si="31"/>
        <v>-2.0217507367530407</v>
      </c>
      <c r="AM68" s="16">
        <f t="shared" si="32"/>
        <v>-1.595304876364164</v>
      </c>
      <c r="AN68" s="115">
        <f t="shared" si="56"/>
        <v>4.5286319777911359</v>
      </c>
      <c r="AO68" s="115">
        <f t="shared" si="56"/>
        <v>4.5286319790132286</v>
      </c>
      <c r="AP68" s="115">
        <f t="shared" si="56"/>
        <v>4.5286319546926261</v>
      </c>
      <c r="AQ68" s="115">
        <f t="shared" si="56"/>
        <v>4.5286324386923598</v>
      </c>
      <c r="AR68" s="115">
        <f t="shared" si="56"/>
        <v>4.5286228069419137</v>
      </c>
      <c r="AS68" s="115">
        <f t="shared" si="56"/>
        <v>4.5288145758411336</v>
      </c>
      <c r="AT68" s="115">
        <f t="shared" si="56"/>
        <v>4.5250329729811183</v>
      </c>
      <c r="AU68" s="115">
        <f t="shared" si="34"/>
        <v>4.7990021153340514</v>
      </c>
      <c r="AV68" s="115"/>
    </row>
    <row r="69" spans="1:64">
      <c r="A69" s="52" t="s">
        <v>135</v>
      </c>
      <c r="B69" s="52" t="s">
        <v>95</v>
      </c>
      <c r="C69" s="65">
        <v>44814.481</v>
      </c>
      <c r="D69" s="65" t="s">
        <v>127</v>
      </c>
      <c r="E69" s="80">
        <f t="shared" si="11"/>
        <v>-674.43226439288605</v>
      </c>
      <c r="F69" s="28">
        <f t="shared" si="12"/>
        <v>-674.5</v>
      </c>
      <c r="G69" s="9">
        <f t="shared" si="52"/>
        <v>2.5769031999516301E-2</v>
      </c>
      <c r="I69" s="2">
        <f t="shared" si="53"/>
        <v>2.5769031999516301E-2</v>
      </c>
      <c r="O69" s="100">
        <f t="shared" si="15"/>
        <v>1.058279127025E-3</v>
      </c>
      <c r="P69" s="15">
        <f t="shared" si="16"/>
        <v>29795.981</v>
      </c>
      <c r="R69" s="2">
        <f t="shared" si="54"/>
        <v>1.1199547106967961E-6</v>
      </c>
      <c r="S69" s="24">
        <v>0.1</v>
      </c>
      <c r="T69" s="9">
        <f t="shared" si="19"/>
        <v>1.1199547106967961E-7</v>
      </c>
      <c r="U69" s="9">
        <f t="shared" si="20"/>
        <v>2.5769031999516301E-2</v>
      </c>
      <c r="Y69" s="137">
        <f t="shared" si="21"/>
        <v>29795.981</v>
      </c>
      <c r="Z69" s="16">
        <f t="shared" si="22"/>
        <v>-674.5</v>
      </c>
      <c r="AA69" s="115">
        <f t="shared" si="23"/>
        <v>8.9780729435181734E-3</v>
      </c>
      <c r="AB69" s="115">
        <f t="shared" si="24"/>
        <v>1.6790959055998127E-2</v>
      </c>
      <c r="AD69" s="147">
        <f t="shared" si="55"/>
        <v>2.47107528724913E-2</v>
      </c>
      <c r="AG69" s="115">
        <f t="shared" si="26"/>
        <v>2.8193630602020555E-5</v>
      </c>
      <c r="AH69" s="16">
        <f t="shared" si="27"/>
        <v>7.919793816493173E-3</v>
      </c>
      <c r="AI69" s="16">
        <f t="shared" si="28"/>
        <v>0.88014819882173023</v>
      </c>
      <c r="AJ69" s="16">
        <f t="shared" si="29"/>
        <v>0.99065812565320288</v>
      </c>
      <c r="AK69" s="16">
        <f t="shared" si="30"/>
        <v>-0.24750867813942301</v>
      </c>
      <c r="AL69" s="16">
        <f t="shared" si="31"/>
        <v>-2.0217507367530407</v>
      </c>
      <c r="AM69" s="16">
        <f t="shared" si="32"/>
        <v>-1.595304876364164</v>
      </c>
      <c r="AN69" s="115">
        <f t="shared" si="56"/>
        <v>4.5286319777911359</v>
      </c>
      <c r="AO69" s="115">
        <f t="shared" si="56"/>
        <v>4.5286319790132286</v>
      </c>
      <c r="AP69" s="115">
        <f t="shared" si="56"/>
        <v>4.5286319546926261</v>
      </c>
      <c r="AQ69" s="115">
        <f t="shared" si="56"/>
        <v>4.5286324386923598</v>
      </c>
      <c r="AR69" s="115">
        <f t="shared" si="56"/>
        <v>4.5286228069419137</v>
      </c>
      <c r="AS69" s="115">
        <f t="shared" si="56"/>
        <v>4.5288145758411336</v>
      </c>
      <c r="AT69" s="115">
        <f t="shared" si="56"/>
        <v>4.5250329729811183</v>
      </c>
      <c r="AU69" s="115">
        <f t="shared" si="34"/>
        <v>4.7990021153340514</v>
      </c>
      <c r="AV69" s="115"/>
    </row>
    <row r="70" spans="1:64">
      <c r="A70" s="52" t="s">
        <v>135</v>
      </c>
      <c r="B70" s="52" t="s">
        <v>92</v>
      </c>
      <c r="C70" s="65">
        <v>44815.427000000003</v>
      </c>
      <c r="D70" s="65" t="s">
        <v>127</v>
      </c>
      <c r="E70" s="80">
        <f t="shared" si="11"/>
        <v>-671.94564074581558</v>
      </c>
      <c r="F70" s="28">
        <f t="shared" si="12"/>
        <v>-672</v>
      </c>
      <c r="G70" s="9">
        <f t="shared" si="52"/>
        <v>2.068019199941773E-2</v>
      </c>
      <c r="I70" s="2">
        <f t="shared" si="53"/>
        <v>2.068019199941773E-2</v>
      </c>
      <c r="O70" s="100">
        <f t="shared" si="15"/>
        <v>1.0578479104E-3</v>
      </c>
      <c r="P70" s="15">
        <f t="shared" si="16"/>
        <v>29796.927000000003</v>
      </c>
      <c r="R70" s="2">
        <f t="shared" si="54"/>
        <v>1.1190422015376464E-6</v>
      </c>
      <c r="S70" s="24">
        <v>0.1</v>
      </c>
      <c r="T70" s="9">
        <f t="shared" si="19"/>
        <v>1.1190422015376464E-7</v>
      </c>
      <c r="U70" s="9">
        <f t="shared" si="20"/>
        <v>2.068019199941773E-2</v>
      </c>
      <c r="Y70" s="137">
        <f t="shared" si="21"/>
        <v>29796.927000000003</v>
      </c>
      <c r="Z70" s="16">
        <f t="shared" si="22"/>
        <v>-672</v>
      </c>
      <c r="AA70" s="115">
        <f t="shared" si="23"/>
        <v>8.9771648296630112E-3</v>
      </c>
      <c r="AB70" s="115">
        <f t="shared" si="24"/>
        <v>1.1703027169754718E-2</v>
      </c>
      <c r="AD70" s="147">
        <f t="shared" si="55"/>
        <v>1.9622344089017731E-2</v>
      </c>
      <c r="AG70" s="115">
        <f t="shared" si="26"/>
        <v>1.3696084493601715E-5</v>
      </c>
      <c r="AH70" s="16">
        <f t="shared" si="27"/>
        <v>7.9193169192630104E-3</v>
      </c>
      <c r="AI70" s="16">
        <f t="shared" si="28"/>
        <v>0.8802434120835555</v>
      </c>
      <c r="AJ70" s="16">
        <f t="shared" si="29"/>
        <v>0.99071050676574302</v>
      </c>
      <c r="AK70" s="16">
        <f t="shared" si="30"/>
        <v>-0.24755476091283504</v>
      </c>
      <c r="AL70" s="16">
        <f t="shared" si="31"/>
        <v>-2.0213660860067297</v>
      </c>
      <c r="AM70" s="16">
        <f t="shared" si="32"/>
        <v>-1.5946232924821016</v>
      </c>
      <c r="AN70" s="115">
        <f t="shared" si="56"/>
        <v>4.5290521345764967</v>
      </c>
      <c r="AO70" s="115">
        <f t="shared" si="56"/>
        <v>4.5290521357740241</v>
      </c>
      <c r="AP70" s="115">
        <f t="shared" si="56"/>
        <v>4.5290521118882729</v>
      </c>
      <c r="AQ70" s="115">
        <f t="shared" si="56"/>
        <v>4.5290525883111883</v>
      </c>
      <c r="AR70" s="115">
        <f t="shared" si="56"/>
        <v>4.529043085856534</v>
      </c>
      <c r="AS70" s="115">
        <f t="shared" si="56"/>
        <v>4.5292327083965098</v>
      </c>
      <c r="AT70" s="115">
        <f t="shared" si="56"/>
        <v>4.5254847418599748</v>
      </c>
      <c r="AU70" s="115">
        <f t="shared" si="34"/>
        <v>4.7994433608231395</v>
      </c>
      <c r="AV70" s="115"/>
    </row>
    <row r="71" spans="1:64">
      <c r="A71" s="52" t="s">
        <v>135</v>
      </c>
      <c r="B71" s="52" t="s">
        <v>92</v>
      </c>
      <c r="C71" s="65">
        <v>44815.428999999996</v>
      </c>
      <c r="D71" s="65" t="s">
        <v>127</v>
      </c>
      <c r="E71" s="80">
        <f t="shared" si="11"/>
        <v>-671.94038361338733</v>
      </c>
      <c r="F71" s="28">
        <f t="shared" si="12"/>
        <v>-672</v>
      </c>
      <c r="G71" s="9">
        <f t="shared" si="52"/>
        <v>2.2680191992549226E-2</v>
      </c>
      <c r="I71" s="2">
        <f t="shared" si="53"/>
        <v>2.2680191992549226E-2</v>
      </c>
      <c r="O71" s="100">
        <f t="shared" si="15"/>
        <v>1.0578479104E-3</v>
      </c>
      <c r="P71" s="15">
        <f t="shared" si="16"/>
        <v>29796.928999999996</v>
      </c>
      <c r="R71" s="2">
        <f t="shared" si="54"/>
        <v>1.1190422015376464E-6</v>
      </c>
      <c r="S71" s="24">
        <v>0.1</v>
      </c>
      <c r="T71" s="9">
        <f t="shared" si="19"/>
        <v>1.1190422015376464E-7</v>
      </c>
      <c r="U71" s="9">
        <f t="shared" si="20"/>
        <v>2.2680191992549226E-2</v>
      </c>
      <c r="Y71" s="137">
        <f t="shared" si="21"/>
        <v>29796.928999999996</v>
      </c>
      <c r="Z71" s="16">
        <f t="shared" si="22"/>
        <v>-672</v>
      </c>
      <c r="AA71" s="115">
        <f t="shared" si="23"/>
        <v>8.9771648296630112E-3</v>
      </c>
      <c r="AB71" s="115">
        <f t="shared" si="24"/>
        <v>1.3703027162886215E-2</v>
      </c>
      <c r="AD71" s="147">
        <f t="shared" si="55"/>
        <v>2.1622344082149227E-2</v>
      </c>
      <c r="AG71" s="115">
        <f t="shared" si="26"/>
        <v>1.8777295342679742E-5</v>
      </c>
      <c r="AH71" s="16">
        <f t="shared" si="27"/>
        <v>7.9193169192630104E-3</v>
      </c>
      <c r="AI71" s="16">
        <f t="shared" si="28"/>
        <v>0.8802434120835555</v>
      </c>
      <c r="AJ71" s="16">
        <f t="shared" si="29"/>
        <v>0.99071050676574302</v>
      </c>
      <c r="AK71" s="16">
        <f t="shared" si="30"/>
        <v>-0.24755476091283504</v>
      </c>
      <c r="AL71" s="16">
        <f t="shared" si="31"/>
        <v>-2.0213660860067297</v>
      </c>
      <c r="AM71" s="16">
        <f t="shared" si="32"/>
        <v>-1.5946232924821016</v>
      </c>
      <c r="AN71" s="115">
        <f t="shared" ref="AN71:AT80" si="58">$AU71+$AB$7*SIN(AO71)</f>
        <v>4.5290521345764967</v>
      </c>
      <c r="AO71" s="115">
        <f t="shared" si="58"/>
        <v>4.5290521357740241</v>
      </c>
      <c r="AP71" s="115">
        <f t="shared" si="58"/>
        <v>4.5290521118882729</v>
      </c>
      <c r="AQ71" s="115">
        <f t="shared" si="58"/>
        <v>4.5290525883111883</v>
      </c>
      <c r="AR71" s="115">
        <f t="shared" si="58"/>
        <v>4.529043085856534</v>
      </c>
      <c r="AS71" s="115">
        <f t="shared" si="58"/>
        <v>4.5292327083965098</v>
      </c>
      <c r="AT71" s="115">
        <f t="shared" si="58"/>
        <v>4.5254847418599748</v>
      </c>
      <c r="AU71" s="115">
        <f t="shared" si="34"/>
        <v>4.7994433608231395</v>
      </c>
      <c r="AV71" s="115"/>
    </row>
    <row r="72" spans="1:64">
      <c r="A72" s="52" t="s">
        <v>135</v>
      </c>
      <c r="B72" s="52" t="s">
        <v>92</v>
      </c>
      <c r="C72" s="65">
        <v>44815.430999999997</v>
      </c>
      <c r="D72" s="65" t="s">
        <v>127</v>
      </c>
      <c r="E72" s="80">
        <f t="shared" si="11"/>
        <v>-671.93512648094008</v>
      </c>
      <c r="F72" s="28">
        <f t="shared" si="12"/>
        <v>-672</v>
      </c>
      <c r="G72" s="9">
        <f t="shared" si="52"/>
        <v>2.4680191992956679E-2</v>
      </c>
      <c r="I72" s="2">
        <f t="shared" si="53"/>
        <v>2.4680191992956679E-2</v>
      </c>
      <c r="O72" s="100">
        <f t="shared" si="15"/>
        <v>1.0578479104E-3</v>
      </c>
      <c r="P72" s="15">
        <f t="shared" si="16"/>
        <v>29796.930999999997</v>
      </c>
      <c r="R72" s="2">
        <f t="shared" si="54"/>
        <v>1.1190422015376464E-6</v>
      </c>
      <c r="S72" s="24">
        <v>0.1</v>
      </c>
      <c r="T72" s="9">
        <f t="shared" si="19"/>
        <v>1.1190422015376464E-7</v>
      </c>
      <c r="U72" s="9">
        <f t="shared" si="20"/>
        <v>2.4680191992956679E-2</v>
      </c>
      <c r="Y72" s="137">
        <f t="shared" si="21"/>
        <v>29796.930999999997</v>
      </c>
      <c r="Z72" s="16">
        <f t="shared" si="22"/>
        <v>-672</v>
      </c>
      <c r="AA72" s="115">
        <f t="shared" si="23"/>
        <v>8.9771648296630112E-3</v>
      </c>
      <c r="AB72" s="115">
        <f t="shared" si="24"/>
        <v>1.5703027163293668E-2</v>
      </c>
      <c r="AD72" s="147">
        <f t="shared" si="55"/>
        <v>2.362234408255668E-2</v>
      </c>
      <c r="AG72" s="115">
        <f t="shared" si="26"/>
        <v>2.4658506209113879E-5</v>
      </c>
      <c r="AH72" s="16">
        <f t="shared" si="27"/>
        <v>7.9193169192630104E-3</v>
      </c>
      <c r="AI72" s="16">
        <f t="shared" si="28"/>
        <v>0.8802434120835555</v>
      </c>
      <c r="AJ72" s="16">
        <f t="shared" si="29"/>
        <v>0.99071050676574302</v>
      </c>
      <c r="AK72" s="16">
        <f t="shared" si="30"/>
        <v>-0.24755476091283504</v>
      </c>
      <c r="AL72" s="16">
        <f t="shared" si="31"/>
        <v>-2.0213660860067297</v>
      </c>
      <c r="AM72" s="16">
        <f t="shared" si="32"/>
        <v>-1.5946232924821016</v>
      </c>
      <c r="AN72" s="115">
        <f t="shared" si="58"/>
        <v>4.5290521345764967</v>
      </c>
      <c r="AO72" s="115">
        <f t="shared" si="58"/>
        <v>4.5290521357740241</v>
      </c>
      <c r="AP72" s="115">
        <f t="shared" si="58"/>
        <v>4.5290521118882729</v>
      </c>
      <c r="AQ72" s="115">
        <f t="shared" si="58"/>
        <v>4.5290525883111883</v>
      </c>
      <c r="AR72" s="115">
        <f t="shared" si="58"/>
        <v>4.529043085856534</v>
      </c>
      <c r="AS72" s="115">
        <f t="shared" si="58"/>
        <v>4.5292327083965098</v>
      </c>
      <c r="AT72" s="115">
        <f t="shared" si="58"/>
        <v>4.5254847418599748</v>
      </c>
      <c r="AU72" s="115">
        <f t="shared" si="34"/>
        <v>4.7994433608231395</v>
      </c>
      <c r="AV72" s="115"/>
    </row>
    <row r="73" spans="1:64">
      <c r="A73" s="52" t="s">
        <v>135</v>
      </c>
      <c r="B73" s="52" t="s">
        <v>92</v>
      </c>
      <c r="C73" s="65">
        <v>44815.432000000001</v>
      </c>
      <c r="D73" s="65" t="s">
        <v>127</v>
      </c>
      <c r="E73" s="80">
        <f t="shared" si="11"/>
        <v>-671.93249791470691</v>
      </c>
      <c r="F73" s="28">
        <f t="shared" si="12"/>
        <v>-672</v>
      </c>
      <c r="G73" s="9">
        <f t="shared" si="52"/>
        <v>2.5680191996798385E-2</v>
      </c>
      <c r="I73" s="2">
        <f t="shared" si="53"/>
        <v>2.5680191996798385E-2</v>
      </c>
      <c r="O73" s="100">
        <f t="shared" si="15"/>
        <v>1.0578479104E-3</v>
      </c>
      <c r="P73" s="15">
        <f t="shared" si="16"/>
        <v>29796.932000000001</v>
      </c>
      <c r="R73" s="2">
        <f t="shared" si="54"/>
        <v>1.1190422015376464E-6</v>
      </c>
      <c r="S73" s="24">
        <v>0.1</v>
      </c>
      <c r="T73" s="9">
        <f t="shared" si="19"/>
        <v>1.1190422015376464E-7</v>
      </c>
      <c r="U73" s="9">
        <f t="shared" si="20"/>
        <v>2.5680191996798385E-2</v>
      </c>
      <c r="Y73" s="137">
        <f t="shared" si="21"/>
        <v>29796.932000000001</v>
      </c>
      <c r="Z73" s="16">
        <f t="shared" si="22"/>
        <v>-672</v>
      </c>
      <c r="AA73" s="115">
        <f t="shared" si="23"/>
        <v>8.9771648296630112E-3</v>
      </c>
      <c r="AB73" s="115">
        <f t="shared" si="24"/>
        <v>1.6703027167135374E-2</v>
      </c>
      <c r="AD73" s="147">
        <f t="shared" si="55"/>
        <v>2.4622344086398386E-2</v>
      </c>
      <c r="AG73" s="115">
        <f t="shared" si="26"/>
        <v>2.7899111654606234E-5</v>
      </c>
      <c r="AH73" s="16">
        <f t="shared" si="27"/>
        <v>7.9193169192630104E-3</v>
      </c>
      <c r="AI73" s="16">
        <f t="shared" si="28"/>
        <v>0.8802434120835555</v>
      </c>
      <c r="AJ73" s="16">
        <f t="shared" si="29"/>
        <v>0.99071050676574302</v>
      </c>
      <c r="AK73" s="16">
        <f t="shared" si="30"/>
        <v>-0.24755476091283504</v>
      </c>
      <c r="AL73" s="16">
        <f t="shared" si="31"/>
        <v>-2.0213660860067297</v>
      </c>
      <c r="AM73" s="16">
        <f t="shared" si="32"/>
        <v>-1.5946232924821016</v>
      </c>
      <c r="AN73" s="115">
        <f t="shared" si="58"/>
        <v>4.5290521345764967</v>
      </c>
      <c r="AO73" s="115">
        <f t="shared" si="58"/>
        <v>4.5290521357740241</v>
      </c>
      <c r="AP73" s="115">
        <f t="shared" si="58"/>
        <v>4.5290521118882729</v>
      </c>
      <c r="AQ73" s="115">
        <f t="shared" si="58"/>
        <v>4.5290525883111883</v>
      </c>
      <c r="AR73" s="115">
        <f t="shared" si="58"/>
        <v>4.529043085856534</v>
      </c>
      <c r="AS73" s="115">
        <f t="shared" si="58"/>
        <v>4.5292327083965098</v>
      </c>
      <c r="AT73" s="115">
        <f t="shared" si="58"/>
        <v>4.5254847418599748</v>
      </c>
      <c r="AU73" s="115">
        <f t="shared" si="34"/>
        <v>4.7994433608231395</v>
      </c>
      <c r="AV73" s="115"/>
    </row>
    <row r="74" spans="1:64">
      <c r="A74" s="52" t="s">
        <v>135</v>
      </c>
      <c r="B74" s="52" t="s">
        <v>95</v>
      </c>
      <c r="C74" s="65">
        <v>44815.62</v>
      </c>
      <c r="D74" s="65" t="s">
        <v>127</v>
      </c>
      <c r="E74" s="80">
        <f t="shared" si="11"/>
        <v>-671.43832746475732</v>
      </c>
      <c r="F74" s="28">
        <f t="shared" si="12"/>
        <v>-671.5</v>
      </c>
      <c r="G74" s="9">
        <f t="shared" si="52"/>
        <v>2.3462424003810156E-2</v>
      </c>
      <c r="I74" s="2">
        <f t="shared" si="53"/>
        <v>2.3462424003810156E-2</v>
      </c>
      <c r="O74" s="100">
        <f t="shared" si="15"/>
        <v>1.0577618592250001E-3</v>
      </c>
      <c r="P74" s="15">
        <f t="shared" si="16"/>
        <v>29797.120000000003</v>
      </c>
      <c r="R74" s="2">
        <f t="shared" si="54"/>
        <v>1.1188601508311289E-6</v>
      </c>
      <c r="S74" s="24">
        <v>0.1</v>
      </c>
      <c r="T74" s="9">
        <f t="shared" si="19"/>
        <v>1.118860150831129E-7</v>
      </c>
      <c r="U74" s="9">
        <f t="shared" si="20"/>
        <v>2.3462424003810156E-2</v>
      </c>
      <c r="Y74" s="137">
        <f t="shared" si="21"/>
        <v>29797.120000000003</v>
      </c>
      <c r="Z74" s="16">
        <f t="shared" si="22"/>
        <v>-671.5</v>
      </c>
      <c r="AA74" s="115">
        <f t="shared" si="23"/>
        <v>8.9769832250742414E-3</v>
      </c>
      <c r="AB74" s="115">
        <f t="shared" si="24"/>
        <v>1.4485440778735915E-2</v>
      </c>
      <c r="AD74" s="147">
        <f t="shared" si="55"/>
        <v>2.2404662144585155E-2</v>
      </c>
      <c r="AG74" s="115">
        <f t="shared" si="26"/>
        <v>2.0982799455426538E-5</v>
      </c>
      <c r="AH74" s="16">
        <f t="shared" si="27"/>
        <v>7.9192213658492404E-3</v>
      </c>
      <c r="AI74" s="16">
        <f t="shared" si="28"/>
        <v>0.88026245933511171</v>
      </c>
      <c r="AJ74" s="16">
        <f t="shared" si="29"/>
        <v>0.99072096675607646</v>
      </c>
      <c r="AK74" s="16">
        <f t="shared" si="30"/>
        <v>-0.24756397426831767</v>
      </c>
      <c r="AL74" s="16">
        <f t="shared" si="31"/>
        <v>-2.0212891458701789</v>
      </c>
      <c r="AM74" s="16">
        <f t="shared" si="32"/>
        <v>-1.5944870081826172</v>
      </c>
      <c r="AN74" s="115">
        <f t="shared" si="58"/>
        <v>4.5291361713880232</v>
      </c>
      <c r="AO74" s="115">
        <f t="shared" si="58"/>
        <v>4.5291361725806825</v>
      </c>
      <c r="AP74" s="115">
        <f t="shared" si="58"/>
        <v>4.5291361487812578</v>
      </c>
      <c r="AQ74" s="115">
        <f t="shared" si="58"/>
        <v>4.5291366236975534</v>
      </c>
      <c r="AR74" s="115">
        <f t="shared" si="58"/>
        <v>4.5291271469974443</v>
      </c>
      <c r="AS74" s="115">
        <f t="shared" si="58"/>
        <v>4.5293163411983537</v>
      </c>
      <c r="AT74" s="115">
        <f t="shared" si="58"/>
        <v>4.5255751020365018</v>
      </c>
      <c r="AU74" s="115">
        <f t="shared" si="34"/>
        <v>4.7995316099209573</v>
      </c>
      <c r="AV74" s="115"/>
    </row>
    <row r="75" spans="1:64">
      <c r="A75" s="52" t="s">
        <v>135</v>
      </c>
      <c r="B75" s="52" t="s">
        <v>95</v>
      </c>
      <c r="C75" s="65">
        <v>44815.622000000003</v>
      </c>
      <c r="D75" s="65" t="s">
        <v>127</v>
      </c>
      <c r="E75" s="80">
        <f t="shared" si="11"/>
        <v>-671.43307033231008</v>
      </c>
      <c r="F75" s="28">
        <f t="shared" si="12"/>
        <v>-671.5</v>
      </c>
      <c r="G75" s="9">
        <f t="shared" si="52"/>
        <v>2.546242400421761E-2</v>
      </c>
      <c r="I75" s="2">
        <f t="shared" si="53"/>
        <v>2.546242400421761E-2</v>
      </c>
      <c r="O75" s="100">
        <f t="shared" si="15"/>
        <v>1.0577618592250001E-3</v>
      </c>
      <c r="P75" s="15">
        <f t="shared" si="16"/>
        <v>29797.122000000003</v>
      </c>
      <c r="R75" s="2">
        <f t="shared" si="54"/>
        <v>1.1188601508311289E-6</v>
      </c>
      <c r="S75" s="24">
        <v>0.1</v>
      </c>
      <c r="T75" s="9">
        <f t="shared" si="19"/>
        <v>1.118860150831129E-7</v>
      </c>
      <c r="U75" s="9">
        <f t="shared" si="20"/>
        <v>2.546242400421761E-2</v>
      </c>
      <c r="Y75" s="137">
        <f t="shared" si="21"/>
        <v>29797.122000000003</v>
      </c>
      <c r="Z75" s="16">
        <f t="shared" si="22"/>
        <v>-671.5</v>
      </c>
      <c r="AA75" s="115">
        <f t="shared" si="23"/>
        <v>8.9769832250742414E-3</v>
      </c>
      <c r="AB75" s="115">
        <f t="shared" si="24"/>
        <v>1.6485440779143368E-2</v>
      </c>
      <c r="AD75" s="147">
        <f t="shared" si="55"/>
        <v>2.4404662144992609E-2</v>
      </c>
      <c r="AG75" s="115">
        <f t="shared" si="26"/>
        <v>2.7176975768264313E-5</v>
      </c>
      <c r="AH75" s="16">
        <f t="shared" si="27"/>
        <v>7.9192213658492404E-3</v>
      </c>
      <c r="AI75" s="16">
        <f t="shared" si="28"/>
        <v>0.88026245933511171</v>
      </c>
      <c r="AJ75" s="16">
        <f t="shared" si="29"/>
        <v>0.99072096675607646</v>
      </c>
      <c r="AK75" s="16">
        <f t="shared" si="30"/>
        <v>-0.24756397426831767</v>
      </c>
      <c r="AL75" s="16">
        <f t="shared" si="31"/>
        <v>-2.0212891458701789</v>
      </c>
      <c r="AM75" s="16">
        <f t="shared" si="32"/>
        <v>-1.5944870081826172</v>
      </c>
      <c r="AN75" s="115">
        <f t="shared" si="58"/>
        <v>4.5291361713880232</v>
      </c>
      <c r="AO75" s="115">
        <f t="shared" si="58"/>
        <v>4.5291361725806825</v>
      </c>
      <c r="AP75" s="115">
        <f t="shared" si="58"/>
        <v>4.5291361487812578</v>
      </c>
      <c r="AQ75" s="115">
        <f t="shared" si="58"/>
        <v>4.5291366236975534</v>
      </c>
      <c r="AR75" s="115">
        <f t="shared" si="58"/>
        <v>4.5291271469974443</v>
      </c>
      <c r="AS75" s="115">
        <f t="shared" si="58"/>
        <v>4.5293163411983537</v>
      </c>
      <c r="AT75" s="115">
        <f t="shared" si="58"/>
        <v>4.5255751020365018</v>
      </c>
      <c r="AU75" s="115">
        <f t="shared" si="34"/>
        <v>4.7995316099209573</v>
      </c>
      <c r="AV75" s="115"/>
    </row>
    <row r="76" spans="1:64">
      <c r="A76" s="52" t="s">
        <v>135</v>
      </c>
      <c r="B76" s="52" t="s">
        <v>95</v>
      </c>
      <c r="C76" s="65">
        <v>44815.625</v>
      </c>
      <c r="D76" s="65" t="s">
        <v>127</v>
      </c>
      <c r="E76" s="80">
        <f t="shared" si="11"/>
        <v>-671.42518463364866</v>
      </c>
      <c r="F76" s="28">
        <f t="shared" si="12"/>
        <v>-671.5</v>
      </c>
      <c r="G76" s="9">
        <f t="shared" si="52"/>
        <v>2.8462424001190811E-2</v>
      </c>
      <c r="I76" s="2">
        <f t="shared" si="53"/>
        <v>2.8462424001190811E-2</v>
      </c>
      <c r="O76" s="100">
        <f t="shared" si="15"/>
        <v>1.0577618592250001E-3</v>
      </c>
      <c r="P76" s="15">
        <f t="shared" si="16"/>
        <v>29797.125</v>
      </c>
      <c r="R76" s="2">
        <f t="shared" si="54"/>
        <v>1.1188601508311289E-6</v>
      </c>
      <c r="S76" s="24">
        <v>0.1</v>
      </c>
      <c r="T76" s="9">
        <f t="shared" si="19"/>
        <v>1.118860150831129E-7</v>
      </c>
      <c r="U76" s="9">
        <f t="shared" si="20"/>
        <v>2.8462424001190811E-2</v>
      </c>
      <c r="Y76" s="137">
        <f t="shared" si="21"/>
        <v>29797.125</v>
      </c>
      <c r="Z76" s="16">
        <f t="shared" si="22"/>
        <v>-671.5</v>
      </c>
      <c r="AA76" s="115">
        <f t="shared" si="23"/>
        <v>8.9769832250742414E-3</v>
      </c>
      <c r="AB76" s="115">
        <f t="shared" si="24"/>
        <v>1.948544077611657E-2</v>
      </c>
      <c r="AD76" s="147">
        <f t="shared" si="55"/>
        <v>2.740466214196581E-2</v>
      </c>
      <c r="AG76" s="115">
        <f t="shared" si="26"/>
        <v>3.7968240223954633E-5</v>
      </c>
      <c r="AH76" s="16">
        <f t="shared" si="27"/>
        <v>7.9192213658492404E-3</v>
      </c>
      <c r="AI76" s="16">
        <f t="shared" si="28"/>
        <v>0.88026245933511171</v>
      </c>
      <c r="AJ76" s="16">
        <f t="shared" si="29"/>
        <v>0.99072096675607646</v>
      </c>
      <c r="AK76" s="16">
        <f t="shared" si="30"/>
        <v>-0.24756397426831767</v>
      </c>
      <c r="AL76" s="16">
        <f t="shared" si="31"/>
        <v>-2.0212891458701789</v>
      </c>
      <c r="AM76" s="16">
        <f t="shared" si="32"/>
        <v>-1.5944870081826172</v>
      </c>
      <c r="AN76" s="115">
        <f t="shared" si="58"/>
        <v>4.5291361713880232</v>
      </c>
      <c r="AO76" s="115">
        <f t="shared" si="58"/>
        <v>4.5291361725806825</v>
      </c>
      <c r="AP76" s="115">
        <f t="shared" si="58"/>
        <v>4.5291361487812578</v>
      </c>
      <c r="AQ76" s="115">
        <f t="shared" si="58"/>
        <v>4.5291366236975534</v>
      </c>
      <c r="AR76" s="115">
        <f t="shared" si="58"/>
        <v>4.5291271469974443</v>
      </c>
      <c r="AS76" s="115">
        <f t="shared" si="58"/>
        <v>4.5293163411983537</v>
      </c>
      <c r="AT76" s="115">
        <f t="shared" si="58"/>
        <v>4.5255751020365018</v>
      </c>
      <c r="AU76" s="115">
        <f t="shared" si="34"/>
        <v>4.7995316099209573</v>
      </c>
      <c r="AV76" s="115"/>
    </row>
    <row r="77" spans="1:64">
      <c r="A77" s="52" t="s">
        <v>135</v>
      </c>
      <c r="B77" s="52" t="s">
        <v>92</v>
      </c>
      <c r="C77" s="65">
        <v>44816.553</v>
      </c>
      <c r="D77" s="65" t="s">
        <v>127</v>
      </c>
      <c r="E77" s="80">
        <f t="shared" si="11"/>
        <v>-668.98587517860369</v>
      </c>
      <c r="F77" s="28">
        <f t="shared" si="12"/>
        <v>-669</v>
      </c>
      <c r="G77" s="9">
        <f t="shared" si="52"/>
        <v>5.3735839974251576E-3</v>
      </c>
      <c r="I77" s="2">
        <f t="shared" si="53"/>
        <v>5.3735839974251576E-3</v>
      </c>
      <c r="O77" s="100">
        <f t="shared" si="15"/>
        <v>1.0573325641E-3</v>
      </c>
      <c r="P77" s="15">
        <f t="shared" si="16"/>
        <v>29798.053</v>
      </c>
      <c r="R77" s="2">
        <f t="shared" si="54"/>
        <v>1.1179521511062807E-6</v>
      </c>
      <c r="S77" s="24">
        <v>0.1</v>
      </c>
      <c r="T77" s="9">
        <f t="shared" si="19"/>
        <v>1.1179521511062808E-7</v>
      </c>
      <c r="U77" s="9">
        <f t="shared" si="20"/>
        <v>5.3735839974251576E-3</v>
      </c>
      <c r="Y77" s="137">
        <f t="shared" si="21"/>
        <v>29798.053</v>
      </c>
      <c r="Z77" s="16">
        <f t="shared" si="22"/>
        <v>-669</v>
      </c>
      <c r="AA77" s="115">
        <f t="shared" si="23"/>
        <v>8.976075292869987E-3</v>
      </c>
      <c r="AB77" s="115">
        <f t="shared" si="24"/>
        <v>-3.6024912954448294E-3</v>
      </c>
      <c r="AD77" s="147">
        <f t="shared" si="55"/>
        <v>4.3162514333251571E-3</v>
      </c>
      <c r="AG77" s="115">
        <f t="shared" si="26"/>
        <v>1.2977943533755766E-6</v>
      </c>
      <c r="AH77" s="16">
        <f t="shared" si="27"/>
        <v>7.9187427287699865E-3</v>
      </c>
      <c r="AI77" s="16">
        <f t="shared" si="28"/>
        <v>0.88035771859234024</v>
      </c>
      <c r="AJ77" s="16">
        <f t="shared" si="29"/>
        <v>0.99077318550412885</v>
      </c>
      <c r="AK77" s="16">
        <f t="shared" si="30"/>
        <v>-0.2476100250385076</v>
      </c>
      <c r="AL77" s="16">
        <f t="shared" si="31"/>
        <v>-2.0209043952322752</v>
      </c>
      <c r="AM77" s="16">
        <f t="shared" si="32"/>
        <v>-1.593805748964672</v>
      </c>
      <c r="AN77" s="115">
        <f t="shared" si="58"/>
        <v>4.5295563827259819</v>
      </c>
      <c r="AO77" s="115">
        <f t="shared" si="58"/>
        <v>4.5295563838945156</v>
      </c>
      <c r="AP77" s="115">
        <f t="shared" si="58"/>
        <v>4.5295563605235261</v>
      </c>
      <c r="AQ77" s="115">
        <f t="shared" si="58"/>
        <v>4.5295568279502696</v>
      </c>
      <c r="AR77" s="115">
        <f t="shared" si="58"/>
        <v>4.5295474795008328</v>
      </c>
      <c r="AS77" s="115">
        <f t="shared" si="58"/>
        <v>4.5297345366721276</v>
      </c>
      <c r="AT77" s="115">
        <f t="shared" si="58"/>
        <v>4.5260269349220072</v>
      </c>
      <c r="AU77" s="115">
        <f t="shared" si="34"/>
        <v>4.7999728554100454</v>
      </c>
      <c r="AV77" s="115"/>
    </row>
    <row r="78" spans="1:64">
      <c r="A78" s="52" t="s">
        <v>135</v>
      </c>
      <c r="B78" s="52" t="s">
        <v>92</v>
      </c>
      <c r="C78" s="65">
        <v>44816.555999999997</v>
      </c>
      <c r="D78" s="65" t="s">
        <v>127</v>
      </c>
      <c r="E78" s="80">
        <f t="shared" si="11"/>
        <v>-668.97798947994238</v>
      </c>
      <c r="F78" s="28">
        <f t="shared" si="12"/>
        <v>-669</v>
      </c>
      <c r="G78" s="9">
        <f t="shared" si="52"/>
        <v>8.3735839943983592E-3</v>
      </c>
      <c r="I78" s="2">
        <f t="shared" si="53"/>
        <v>8.3735839943983592E-3</v>
      </c>
      <c r="O78" s="100">
        <f t="shared" si="15"/>
        <v>1.0573325641E-3</v>
      </c>
      <c r="P78" s="15">
        <f t="shared" si="16"/>
        <v>29798.055999999997</v>
      </c>
      <c r="R78" s="2">
        <f t="shared" si="54"/>
        <v>1.1179521511062807E-6</v>
      </c>
      <c r="S78" s="24">
        <v>0.1</v>
      </c>
      <c r="T78" s="9">
        <f t="shared" si="19"/>
        <v>1.1179521511062808E-7</v>
      </c>
      <c r="U78" s="9">
        <f t="shared" si="20"/>
        <v>8.3735839943983592E-3</v>
      </c>
      <c r="Y78" s="137">
        <f t="shared" si="21"/>
        <v>29798.055999999997</v>
      </c>
      <c r="Z78" s="16">
        <f t="shared" si="22"/>
        <v>-669</v>
      </c>
      <c r="AA78" s="115">
        <f t="shared" si="23"/>
        <v>8.976075292869987E-3</v>
      </c>
      <c r="AB78" s="115">
        <f t="shared" si="24"/>
        <v>-6.0249129847162776E-4</v>
      </c>
      <c r="AD78" s="147">
        <f t="shared" si="55"/>
        <v>7.3162514302983588E-3</v>
      </c>
      <c r="AG78" s="115">
        <f t="shared" si="26"/>
        <v>3.6299576473402808E-8</v>
      </c>
      <c r="AH78" s="16">
        <f t="shared" si="27"/>
        <v>7.9187427287699865E-3</v>
      </c>
      <c r="AI78" s="16">
        <f t="shared" si="28"/>
        <v>0.88035771859234024</v>
      </c>
      <c r="AJ78" s="16">
        <f t="shared" si="29"/>
        <v>0.99077318550412885</v>
      </c>
      <c r="AK78" s="16">
        <f t="shared" si="30"/>
        <v>-0.2476100250385076</v>
      </c>
      <c r="AL78" s="16">
        <f t="shared" si="31"/>
        <v>-2.0209043952322752</v>
      </c>
      <c r="AM78" s="16">
        <f t="shared" si="32"/>
        <v>-1.593805748964672</v>
      </c>
      <c r="AN78" s="115">
        <f t="shared" si="58"/>
        <v>4.5295563827259819</v>
      </c>
      <c r="AO78" s="115">
        <f t="shared" si="58"/>
        <v>4.5295563838945156</v>
      </c>
      <c r="AP78" s="115">
        <f t="shared" si="58"/>
        <v>4.5295563605235261</v>
      </c>
      <c r="AQ78" s="115">
        <f t="shared" si="58"/>
        <v>4.5295568279502696</v>
      </c>
      <c r="AR78" s="115">
        <f t="shared" si="58"/>
        <v>4.5295474795008328</v>
      </c>
      <c r="AS78" s="115">
        <f t="shared" si="58"/>
        <v>4.5297345366721276</v>
      </c>
      <c r="AT78" s="115">
        <f t="shared" si="58"/>
        <v>4.5260269349220072</v>
      </c>
      <c r="AU78" s="115">
        <f t="shared" si="34"/>
        <v>4.7999728554100454</v>
      </c>
      <c r="AV78" s="115"/>
    </row>
    <row r="79" spans="1:64">
      <c r="A79" s="52" t="s">
        <v>135</v>
      </c>
      <c r="B79" s="52" t="s">
        <v>92</v>
      </c>
      <c r="C79" s="65">
        <v>44816.557000000001</v>
      </c>
      <c r="D79" s="65" t="s">
        <v>127</v>
      </c>
      <c r="E79" s="80">
        <f t="shared" si="11"/>
        <v>-668.97536091370921</v>
      </c>
      <c r="F79" s="28">
        <f t="shared" si="12"/>
        <v>-669</v>
      </c>
      <c r="G79" s="9">
        <f t="shared" si="52"/>
        <v>9.3735839982400648E-3</v>
      </c>
      <c r="I79" s="2">
        <f t="shared" si="53"/>
        <v>9.3735839982400648E-3</v>
      </c>
      <c r="O79" s="100">
        <f t="shared" si="15"/>
        <v>1.0573325641E-3</v>
      </c>
      <c r="P79" s="15">
        <f t="shared" si="16"/>
        <v>29798.057000000001</v>
      </c>
      <c r="R79" s="2">
        <f t="shared" si="54"/>
        <v>1.1179521511062807E-6</v>
      </c>
      <c r="S79" s="24">
        <v>0.1</v>
      </c>
      <c r="T79" s="9">
        <f t="shared" si="19"/>
        <v>1.1179521511062808E-7</v>
      </c>
      <c r="U79" s="9">
        <f t="shared" si="20"/>
        <v>9.3735839982400648E-3</v>
      </c>
      <c r="Y79" s="137">
        <f t="shared" si="21"/>
        <v>29798.057000000001</v>
      </c>
      <c r="Z79" s="16">
        <f t="shared" si="22"/>
        <v>-669</v>
      </c>
      <c r="AA79" s="115">
        <f t="shared" si="23"/>
        <v>8.976075292869987E-3</v>
      </c>
      <c r="AB79" s="115">
        <f t="shared" si="24"/>
        <v>3.9750870537007786E-4</v>
      </c>
      <c r="AD79" s="147">
        <f t="shared" si="55"/>
        <v>8.3162514341400644E-3</v>
      </c>
      <c r="AG79" s="115">
        <f t="shared" si="26"/>
        <v>1.5801317084499536E-8</v>
      </c>
      <c r="AH79" s="16">
        <f t="shared" si="27"/>
        <v>7.9187427287699865E-3</v>
      </c>
      <c r="AI79" s="16">
        <f t="shared" si="28"/>
        <v>0.88035771859234024</v>
      </c>
      <c r="AJ79" s="16">
        <f t="shared" si="29"/>
        <v>0.99077318550412885</v>
      </c>
      <c r="AK79" s="16">
        <f t="shared" si="30"/>
        <v>-0.2476100250385076</v>
      </c>
      <c r="AL79" s="16">
        <f t="shared" si="31"/>
        <v>-2.0209043952322752</v>
      </c>
      <c r="AM79" s="16">
        <f t="shared" si="32"/>
        <v>-1.593805748964672</v>
      </c>
      <c r="AN79" s="115">
        <f t="shared" si="58"/>
        <v>4.5295563827259819</v>
      </c>
      <c r="AO79" s="115">
        <f t="shared" si="58"/>
        <v>4.5295563838945156</v>
      </c>
      <c r="AP79" s="115">
        <f t="shared" si="58"/>
        <v>4.5295563605235261</v>
      </c>
      <c r="AQ79" s="115">
        <f t="shared" si="58"/>
        <v>4.5295568279502696</v>
      </c>
      <c r="AR79" s="115">
        <f t="shared" si="58"/>
        <v>4.5295474795008328</v>
      </c>
      <c r="AS79" s="115">
        <f t="shared" si="58"/>
        <v>4.5297345366721276</v>
      </c>
      <c r="AT79" s="115">
        <f t="shared" si="58"/>
        <v>4.5260269349220072</v>
      </c>
      <c r="AU79" s="115">
        <f t="shared" si="34"/>
        <v>4.7999728554100454</v>
      </c>
      <c r="AV79" s="115"/>
    </row>
    <row r="80" spans="1:64">
      <c r="A80" s="52" t="s">
        <v>135</v>
      </c>
      <c r="B80" s="52" t="s">
        <v>92</v>
      </c>
      <c r="C80" s="65">
        <v>44816.559000000001</v>
      </c>
      <c r="D80" s="65" t="s">
        <v>127</v>
      </c>
      <c r="E80" s="80">
        <f t="shared" si="11"/>
        <v>-668.97010378126186</v>
      </c>
      <c r="F80" s="28">
        <f t="shared" si="12"/>
        <v>-669</v>
      </c>
      <c r="G80" s="9">
        <f t="shared" si="52"/>
        <v>1.1373583998647518E-2</v>
      </c>
      <c r="I80" s="2">
        <f t="shared" si="53"/>
        <v>1.1373583998647518E-2</v>
      </c>
      <c r="O80" s="100">
        <f t="shared" si="15"/>
        <v>1.0573325641E-3</v>
      </c>
      <c r="P80" s="15">
        <f t="shared" si="16"/>
        <v>29798.059000000001</v>
      </c>
      <c r="R80" s="2">
        <f t="shared" si="54"/>
        <v>1.1179521511062807E-6</v>
      </c>
      <c r="S80" s="24">
        <v>0.1</v>
      </c>
      <c r="T80" s="9">
        <f t="shared" si="19"/>
        <v>1.1179521511062808E-7</v>
      </c>
      <c r="U80" s="9">
        <f t="shared" si="20"/>
        <v>1.1373583998647518E-2</v>
      </c>
      <c r="Y80" s="137">
        <f t="shared" si="21"/>
        <v>29798.059000000001</v>
      </c>
      <c r="Z80" s="16">
        <f t="shared" si="22"/>
        <v>-669</v>
      </c>
      <c r="AA80" s="115">
        <f t="shared" si="23"/>
        <v>8.976075292869987E-3</v>
      </c>
      <c r="AB80" s="115">
        <f t="shared" si="24"/>
        <v>2.3975087057775315E-3</v>
      </c>
      <c r="AD80" s="147">
        <f t="shared" si="55"/>
        <v>1.0316251434547518E-2</v>
      </c>
      <c r="AG80" s="115">
        <f t="shared" si="26"/>
        <v>5.7480479942790551E-7</v>
      </c>
      <c r="AH80" s="16">
        <f t="shared" si="27"/>
        <v>7.9187427287699865E-3</v>
      </c>
      <c r="AI80" s="16">
        <f t="shared" si="28"/>
        <v>0.88035771859234024</v>
      </c>
      <c r="AJ80" s="16">
        <f t="shared" si="29"/>
        <v>0.99077318550412885</v>
      </c>
      <c r="AK80" s="16">
        <f t="shared" si="30"/>
        <v>-0.2476100250385076</v>
      </c>
      <c r="AL80" s="16">
        <f t="shared" si="31"/>
        <v>-2.0209043952322752</v>
      </c>
      <c r="AM80" s="16">
        <f t="shared" si="32"/>
        <v>-1.593805748964672</v>
      </c>
      <c r="AN80" s="115">
        <f t="shared" si="58"/>
        <v>4.5295563827259819</v>
      </c>
      <c r="AO80" s="115">
        <f t="shared" si="58"/>
        <v>4.5295563838945156</v>
      </c>
      <c r="AP80" s="115">
        <f t="shared" si="58"/>
        <v>4.5295563605235261</v>
      </c>
      <c r="AQ80" s="115">
        <f t="shared" si="58"/>
        <v>4.5295568279502696</v>
      </c>
      <c r="AR80" s="115">
        <f t="shared" si="58"/>
        <v>4.5295474795008328</v>
      </c>
      <c r="AS80" s="115">
        <f t="shared" si="58"/>
        <v>4.5297345366721276</v>
      </c>
      <c r="AT80" s="115">
        <f t="shared" si="58"/>
        <v>4.5260269349220072</v>
      </c>
      <c r="AU80" s="115">
        <f t="shared" si="34"/>
        <v>4.7999728554100454</v>
      </c>
      <c r="AV80" s="115"/>
    </row>
    <row r="81" spans="1:48">
      <c r="A81" s="52" t="s">
        <v>135</v>
      </c>
      <c r="B81" s="52" t="s">
        <v>92</v>
      </c>
      <c r="C81" s="65">
        <v>44816.56</v>
      </c>
      <c r="D81" s="65" t="s">
        <v>127</v>
      </c>
      <c r="E81" s="80">
        <f t="shared" si="11"/>
        <v>-668.96747521504778</v>
      </c>
      <c r="F81" s="28">
        <f t="shared" si="12"/>
        <v>-669</v>
      </c>
      <c r="G81" s="9">
        <f t="shared" si="52"/>
        <v>1.2373583995213266E-2</v>
      </c>
      <c r="I81" s="2">
        <f t="shared" si="53"/>
        <v>1.2373583995213266E-2</v>
      </c>
      <c r="O81" s="100">
        <f t="shared" si="15"/>
        <v>1.0573325641E-3</v>
      </c>
      <c r="P81" s="15">
        <f t="shared" si="16"/>
        <v>29798.059999999998</v>
      </c>
      <c r="R81" s="2">
        <f t="shared" si="54"/>
        <v>1.1179521511062807E-6</v>
      </c>
      <c r="S81" s="24">
        <v>0.1</v>
      </c>
      <c r="T81" s="9">
        <f t="shared" si="19"/>
        <v>1.1179521511062808E-7</v>
      </c>
      <c r="U81" s="9">
        <f t="shared" si="20"/>
        <v>1.2373583995213266E-2</v>
      </c>
      <c r="Y81" s="137">
        <f t="shared" si="21"/>
        <v>29798.059999999998</v>
      </c>
      <c r="Z81" s="16">
        <f t="shared" si="22"/>
        <v>-669</v>
      </c>
      <c r="AA81" s="115">
        <f t="shared" si="23"/>
        <v>8.976075292869987E-3</v>
      </c>
      <c r="AB81" s="115">
        <f t="shared" si="24"/>
        <v>3.3975087023432795E-3</v>
      </c>
      <c r="AD81" s="147">
        <f t="shared" si="55"/>
        <v>1.1316251431113266E-2</v>
      </c>
      <c r="AG81" s="115">
        <f t="shared" si="26"/>
        <v>1.1543065382498314E-6</v>
      </c>
      <c r="AH81" s="16">
        <f t="shared" si="27"/>
        <v>7.9187427287699865E-3</v>
      </c>
      <c r="AI81" s="16">
        <f t="shared" si="28"/>
        <v>0.88035771859234024</v>
      </c>
      <c r="AJ81" s="16">
        <f t="shared" si="29"/>
        <v>0.99077318550412885</v>
      </c>
      <c r="AK81" s="16">
        <f t="shared" si="30"/>
        <v>-0.2476100250385076</v>
      </c>
      <c r="AL81" s="16">
        <f t="shared" si="31"/>
        <v>-2.0209043952322752</v>
      </c>
      <c r="AM81" s="16">
        <f t="shared" si="32"/>
        <v>-1.593805748964672</v>
      </c>
      <c r="AN81" s="115">
        <f t="shared" ref="AN81:AT90" si="59">$AU81+$AB$7*SIN(AO81)</f>
        <v>4.5295563827259819</v>
      </c>
      <c r="AO81" s="115">
        <f t="shared" si="59"/>
        <v>4.5295563838945156</v>
      </c>
      <c r="AP81" s="115">
        <f t="shared" si="59"/>
        <v>4.5295563605235261</v>
      </c>
      <c r="AQ81" s="115">
        <f t="shared" si="59"/>
        <v>4.5295568279502696</v>
      </c>
      <c r="AR81" s="115">
        <f t="shared" si="59"/>
        <v>4.5295474795008328</v>
      </c>
      <c r="AS81" s="115">
        <f t="shared" si="59"/>
        <v>4.5297345366721276</v>
      </c>
      <c r="AT81" s="115">
        <f t="shared" si="59"/>
        <v>4.5260269349220072</v>
      </c>
      <c r="AU81" s="115">
        <f t="shared" si="34"/>
        <v>4.7999728554100454</v>
      </c>
      <c r="AV81" s="115"/>
    </row>
    <row r="82" spans="1:48">
      <c r="A82" s="52" t="s">
        <v>135</v>
      </c>
      <c r="B82" s="52" t="s">
        <v>92</v>
      </c>
      <c r="C82" s="65">
        <v>44816.563000000002</v>
      </c>
      <c r="D82" s="65" t="s">
        <v>127</v>
      </c>
      <c r="E82" s="80">
        <f t="shared" si="11"/>
        <v>-668.95958951636726</v>
      </c>
      <c r="F82" s="28">
        <f t="shared" si="12"/>
        <v>-669</v>
      </c>
      <c r="G82" s="9">
        <f t="shared" si="52"/>
        <v>1.5373583999462426E-2</v>
      </c>
      <c r="I82" s="2">
        <f t="shared" si="53"/>
        <v>1.5373583999462426E-2</v>
      </c>
      <c r="O82" s="100">
        <f t="shared" si="15"/>
        <v>1.0573325641E-3</v>
      </c>
      <c r="P82" s="15">
        <f t="shared" si="16"/>
        <v>29798.063000000002</v>
      </c>
      <c r="R82" s="2">
        <f t="shared" si="54"/>
        <v>1.1179521511062807E-6</v>
      </c>
      <c r="S82" s="24">
        <v>0.1</v>
      </c>
      <c r="T82" s="9">
        <f t="shared" si="19"/>
        <v>1.1179521511062808E-7</v>
      </c>
      <c r="U82" s="9">
        <f t="shared" si="20"/>
        <v>1.5373583999462426E-2</v>
      </c>
      <c r="Y82" s="137">
        <f t="shared" si="21"/>
        <v>29798.063000000002</v>
      </c>
      <c r="Z82" s="16">
        <f t="shared" si="22"/>
        <v>-669</v>
      </c>
      <c r="AA82" s="115">
        <f t="shared" si="23"/>
        <v>8.976075292869987E-3</v>
      </c>
      <c r="AB82" s="115">
        <f t="shared" si="24"/>
        <v>6.3975087065924387E-3</v>
      </c>
      <c r="AD82" s="147">
        <f t="shared" si="55"/>
        <v>1.4316251435362425E-2</v>
      </c>
      <c r="AG82" s="115">
        <f t="shared" si="26"/>
        <v>4.0928117650926063E-6</v>
      </c>
      <c r="AH82" s="16">
        <f t="shared" si="27"/>
        <v>7.9187427287699865E-3</v>
      </c>
      <c r="AI82" s="16">
        <f t="shared" si="28"/>
        <v>0.88035771859234024</v>
      </c>
      <c r="AJ82" s="16">
        <f t="shared" si="29"/>
        <v>0.99077318550412885</v>
      </c>
      <c r="AK82" s="16">
        <f t="shared" si="30"/>
        <v>-0.2476100250385076</v>
      </c>
      <c r="AL82" s="16">
        <f t="shared" si="31"/>
        <v>-2.0209043952322752</v>
      </c>
      <c r="AM82" s="16">
        <f t="shared" si="32"/>
        <v>-1.593805748964672</v>
      </c>
      <c r="AN82" s="115">
        <f t="shared" si="59"/>
        <v>4.5295563827259819</v>
      </c>
      <c r="AO82" s="115">
        <f t="shared" si="59"/>
        <v>4.5295563838945156</v>
      </c>
      <c r="AP82" s="115">
        <f t="shared" si="59"/>
        <v>4.5295563605235261</v>
      </c>
      <c r="AQ82" s="115">
        <f t="shared" si="59"/>
        <v>4.5295568279502696</v>
      </c>
      <c r="AR82" s="115">
        <f t="shared" si="59"/>
        <v>4.5295474795008328</v>
      </c>
      <c r="AS82" s="115">
        <f t="shared" si="59"/>
        <v>4.5297345366721276</v>
      </c>
      <c r="AT82" s="115">
        <f t="shared" si="59"/>
        <v>4.5260269349220072</v>
      </c>
      <c r="AU82" s="115">
        <f t="shared" si="34"/>
        <v>4.7999728554100454</v>
      </c>
      <c r="AV82" s="115"/>
    </row>
    <row r="83" spans="1:48">
      <c r="A83" s="52" t="s">
        <v>135</v>
      </c>
      <c r="B83" s="52" t="s">
        <v>92</v>
      </c>
      <c r="C83" s="65">
        <v>44816.565999999999</v>
      </c>
      <c r="D83" s="65" t="s">
        <v>127</v>
      </c>
      <c r="E83" s="80">
        <f t="shared" si="11"/>
        <v>-668.95170381770595</v>
      </c>
      <c r="F83" s="28">
        <f t="shared" si="12"/>
        <v>-669</v>
      </c>
      <c r="G83" s="9">
        <f t="shared" si="52"/>
        <v>1.8373583996435627E-2</v>
      </c>
      <c r="I83" s="2">
        <f t="shared" si="53"/>
        <v>1.8373583996435627E-2</v>
      </c>
      <c r="O83" s="100">
        <f t="shared" si="15"/>
        <v>1.0573325641E-3</v>
      </c>
      <c r="P83" s="15">
        <f t="shared" si="16"/>
        <v>29798.065999999999</v>
      </c>
      <c r="R83" s="2">
        <f t="shared" si="54"/>
        <v>1.1179521511062807E-6</v>
      </c>
      <c r="S83" s="24">
        <v>0.1</v>
      </c>
      <c r="T83" s="9">
        <f t="shared" si="19"/>
        <v>1.1179521511062808E-7</v>
      </c>
      <c r="U83" s="9">
        <f t="shared" si="20"/>
        <v>1.8373583996435627E-2</v>
      </c>
      <c r="Y83" s="137">
        <f t="shared" si="21"/>
        <v>29798.065999999999</v>
      </c>
      <c r="Z83" s="16">
        <f t="shared" si="22"/>
        <v>-669</v>
      </c>
      <c r="AA83" s="115">
        <f t="shared" si="23"/>
        <v>8.976075292869987E-3</v>
      </c>
      <c r="AB83" s="115">
        <f t="shared" si="24"/>
        <v>9.3975087035656404E-3</v>
      </c>
      <c r="AD83" s="147">
        <f t="shared" si="55"/>
        <v>1.7316251432335627E-2</v>
      </c>
      <c r="AG83" s="115">
        <f t="shared" si="26"/>
        <v>8.831316983359197E-6</v>
      </c>
      <c r="AH83" s="16">
        <f t="shared" si="27"/>
        <v>7.9187427287699865E-3</v>
      </c>
      <c r="AI83" s="16">
        <f t="shared" si="28"/>
        <v>0.88035771859234024</v>
      </c>
      <c r="AJ83" s="16">
        <f t="shared" si="29"/>
        <v>0.99077318550412885</v>
      </c>
      <c r="AK83" s="16">
        <f t="shared" si="30"/>
        <v>-0.2476100250385076</v>
      </c>
      <c r="AL83" s="16">
        <f t="shared" si="31"/>
        <v>-2.0209043952322752</v>
      </c>
      <c r="AM83" s="16">
        <f t="shared" si="32"/>
        <v>-1.593805748964672</v>
      </c>
      <c r="AN83" s="115">
        <f t="shared" si="59"/>
        <v>4.5295563827259819</v>
      </c>
      <c r="AO83" s="115">
        <f t="shared" si="59"/>
        <v>4.5295563838945156</v>
      </c>
      <c r="AP83" s="115">
        <f t="shared" si="59"/>
        <v>4.5295563605235261</v>
      </c>
      <c r="AQ83" s="115">
        <f t="shared" si="59"/>
        <v>4.5295568279502696</v>
      </c>
      <c r="AR83" s="115">
        <f t="shared" si="59"/>
        <v>4.5295474795008328</v>
      </c>
      <c r="AS83" s="115">
        <f t="shared" si="59"/>
        <v>4.5297345366721276</v>
      </c>
      <c r="AT83" s="115">
        <f t="shared" si="59"/>
        <v>4.5260269349220072</v>
      </c>
      <c r="AU83" s="115">
        <f t="shared" si="34"/>
        <v>4.7999728554100454</v>
      </c>
      <c r="AV83" s="115"/>
    </row>
    <row r="84" spans="1:48">
      <c r="A84" s="52" t="s">
        <v>135</v>
      </c>
      <c r="B84" s="52" t="s">
        <v>95</v>
      </c>
      <c r="C84" s="65">
        <v>44819.398000000001</v>
      </c>
      <c r="D84" s="65" t="s">
        <v>127</v>
      </c>
      <c r="E84" s="80">
        <f t="shared" si="11"/>
        <v>-661.50760427385535</v>
      </c>
      <c r="F84" s="28">
        <f t="shared" si="12"/>
        <v>-661.5</v>
      </c>
      <c r="G84" s="9">
        <f t="shared" si="52"/>
        <v>-2.8929359978064895E-3</v>
      </c>
      <c r="I84" s="2">
        <f t="shared" si="53"/>
        <v>-2.8929359978064895E-3</v>
      </c>
      <c r="O84" s="100">
        <f t="shared" si="15"/>
        <v>1.0560542862249999E-3</v>
      </c>
      <c r="P84" s="15">
        <f t="shared" si="16"/>
        <v>29800.898000000001</v>
      </c>
      <c r="R84" s="2">
        <f t="shared" si="54"/>
        <v>1.1152506554541941E-6</v>
      </c>
      <c r="S84" s="24">
        <v>0.1</v>
      </c>
      <c r="T84" s="9">
        <f t="shared" si="19"/>
        <v>1.1152506554541942E-7</v>
      </c>
      <c r="U84" s="9">
        <f t="shared" si="20"/>
        <v>-2.8929359978064895E-3</v>
      </c>
      <c r="Y84" s="137">
        <f t="shared" si="21"/>
        <v>29800.898000000001</v>
      </c>
      <c r="Z84" s="16">
        <f t="shared" si="22"/>
        <v>-661.5</v>
      </c>
      <c r="AA84" s="115">
        <f t="shared" si="23"/>
        <v>8.9733524003749732E-3</v>
      </c>
      <c r="AB84" s="115">
        <f t="shared" si="24"/>
        <v>-1.1866288398181463E-2</v>
      </c>
      <c r="AD84" s="147">
        <f t="shared" si="55"/>
        <v>-3.9489902840314896E-3</v>
      </c>
      <c r="AG84" s="115">
        <f t="shared" si="26"/>
        <v>1.4080880034881597E-5</v>
      </c>
      <c r="AH84" s="16">
        <f t="shared" si="27"/>
        <v>7.9172981141499739E-3</v>
      </c>
      <c r="AI84" s="16">
        <f t="shared" si="28"/>
        <v>0.8806437264250665</v>
      </c>
      <c r="AJ84" s="16">
        <f t="shared" si="29"/>
        <v>0.99092902889538459</v>
      </c>
      <c r="AK84" s="16">
        <f t="shared" si="30"/>
        <v>-0.24774801706230798</v>
      </c>
      <c r="AL84" s="16">
        <f t="shared" si="31"/>
        <v>-2.0197496434098081</v>
      </c>
      <c r="AM84" s="16">
        <f t="shared" si="32"/>
        <v>-1.5917635921007347</v>
      </c>
      <c r="AN84" s="115">
        <f t="shared" si="59"/>
        <v>4.5308172896968371</v>
      </c>
      <c r="AO84" s="115">
        <f t="shared" si="59"/>
        <v>4.5308172907951443</v>
      </c>
      <c r="AP84" s="115">
        <f t="shared" si="59"/>
        <v>4.5308172686778496</v>
      </c>
      <c r="AQ84" s="115">
        <f t="shared" si="59"/>
        <v>4.5308177140679913</v>
      </c>
      <c r="AR84" s="115">
        <f t="shared" si="59"/>
        <v>4.5308087451693426</v>
      </c>
      <c r="AS84" s="115">
        <f t="shared" si="59"/>
        <v>4.5309894379434992</v>
      </c>
      <c r="AT84" s="115">
        <f t="shared" si="59"/>
        <v>4.5273827535898699</v>
      </c>
      <c r="AU84" s="115">
        <f t="shared" si="34"/>
        <v>4.8012965918773087</v>
      </c>
      <c r="AV84" s="115"/>
    </row>
    <row r="85" spans="1:48">
      <c r="A85" s="52" t="s">
        <v>135</v>
      </c>
      <c r="B85" s="52" t="s">
        <v>95</v>
      </c>
      <c r="C85" s="65">
        <v>44819.402999999998</v>
      </c>
      <c r="D85" s="65" t="s">
        <v>127</v>
      </c>
      <c r="E85" s="80">
        <f t="shared" ref="E85:E148" si="60">(C85-C$7)/C$8</f>
        <v>-661.49446144274668</v>
      </c>
      <c r="F85" s="28">
        <f t="shared" ref="F85:F148" si="61">ROUND(2*E85,0)/2</f>
        <v>-661.5</v>
      </c>
      <c r="G85" s="9">
        <f t="shared" si="52"/>
        <v>2.1070639995741658E-3</v>
      </c>
      <c r="I85" s="2">
        <f t="shared" si="53"/>
        <v>2.1070639995741658E-3</v>
      </c>
      <c r="O85" s="100">
        <f t="shared" ref="O85:O148" si="62">D$11+D$12*F85+D$13*F85^2</f>
        <v>1.0560542862249999E-3</v>
      </c>
      <c r="P85" s="15">
        <f t="shared" ref="P85:P148" si="63">C85-15018.5</f>
        <v>29800.902999999998</v>
      </c>
      <c r="R85" s="2">
        <f t="shared" si="54"/>
        <v>1.1152506554541941E-6</v>
      </c>
      <c r="S85" s="24">
        <v>0.1</v>
      </c>
      <c r="T85" s="9">
        <f t="shared" ref="T85:T148" si="64">S85*R85</f>
        <v>1.1152506554541942E-7</v>
      </c>
      <c r="U85" s="9">
        <f t="shared" ref="U85:U148" si="65">SUM(H85,I85)</f>
        <v>2.1070639995741658E-3</v>
      </c>
      <c r="Y85" s="137">
        <f t="shared" ref="Y85:Y148" si="66">+C85-15018.5</f>
        <v>29800.902999999998</v>
      </c>
      <c r="Z85" s="16">
        <f t="shared" ref="Z85:Z148" si="67">F85</f>
        <v>-661.5</v>
      </c>
      <c r="AA85" s="115">
        <f t="shared" ref="AA85:AA148" si="68">AB$3+AB$4*Z85+AB$5*Z85^2+AH85</f>
        <v>8.9733524003749732E-3</v>
      </c>
      <c r="AB85" s="115">
        <f t="shared" ref="AB85:AB148" si="69">+G85-AA85</f>
        <v>-6.8662884008008074E-3</v>
      </c>
      <c r="AD85" s="147">
        <f t="shared" si="55"/>
        <v>1.0510097133491659E-3</v>
      </c>
      <c r="AG85" s="115">
        <f t="shared" ref="AG85:AG148" si="70">+(G85-AA85)^2*S85</f>
        <v>4.7145916402971712E-6</v>
      </c>
      <c r="AH85" s="16">
        <f t="shared" ref="AH85:AH148" si="71">$AB$6*($AB$11/AI85*AJ85+$AB$12)</f>
        <v>7.9172981141499739E-3</v>
      </c>
      <c r="AI85" s="16">
        <f t="shared" ref="AI85:AI148" si="72">1+$AB$7*COS(AL85)</f>
        <v>0.8806437264250665</v>
      </c>
      <c r="AJ85" s="16">
        <f t="shared" ref="AJ85:AJ148" si="73">SIN(AL85+RADIANS($AB$9))</f>
        <v>0.99092902889538459</v>
      </c>
      <c r="AK85" s="16">
        <f t="shared" ref="AK85:AK148" si="74">$AB$7*SIN(AL85)</f>
        <v>-0.24774801706230798</v>
      </c>
      <c r="AL85" s="16">
        <f t="shared" ref="AL85:AL148" si="75">2*ATAN(AM85)</f>
        <v>-2.0197496434098081</v>
      </c>
      <c r="AM85" s="16">
        <f t="shared" ref="AM85:AM148" si="76">SQRT((1+$AB$7)/(1-$AB$7))*TAN(AN85/2)</f>
        <v>-1.5917635921007347</v>
      </c>
      <c r="AN85" s="115">
        <f t="shared" si="59"/>
        <v>4.5308172896968371</v>
      </c>
      <c r="AO85" s="115">
        <f t="shared" si="59"/>
        <v>4.5308172907951443</v>
      </c>
      <c r="AP85" s="115">
        <f t="shared" si="59"/>
        <v>4.5308172686778496</v>
      </c>
      <c r="AQ85" s="115">
        <f t="shared" si="59"/>
        <v>4.5308177140679913</v>
      </c>
      <c r="AR85" s="115">
        <f t="shared" si="59"/>
        <v>4.5308087451693426</v>
      </c>
      <c r="AS85" s="115">
        <f t="shared" si="59"/>
        <v>4.5309894379434992</v>
      </c>
      <c r="AT85" s="115">
        <f t="shared" si="59"/>
        <v>4.5273827535898699</v>
      </c>
      <c r="AU85" s="115">
        <f t="shared" ref="AU85:AU148" si="77">RADIANS($AB$9)+$AB$18*(F85-AB$15)</f>
        <v>4.8012965918773087</v>
      </c>
      <c r="AV85" s="115"/>
    </row>
    <row r="86" spans="1:48">
      <c r="A86" s="52" t="s">
        <v>135</v>
      </c>
      <c r="B86" s="52" t="s">
        <v>95</v>
      </c>
      <c r="C86" s="65">
        <v>44819.415000000001</v>
      </c>
      <c r="D86" s="65" t="s">
        <v>127</v>
      </c>
      <c r="E86" s="80">
        <f t="shared" si="60"/>
        <v>-661.4629186480629</v>
      </c>
      <c r="F86" s="28">
        <f t="shared" si="61"/>
        <v>-661.5</v>
      </c>
      <c r="G86" s="9">
        <f t="shared" ref="G86:G117" si="78">C86-(C$7+C$8*F86)</f>
        <v>1.4107064002018888E-2</v>
      </c>
      <c r="I86" s="2">
        <f t="shared" si="53"/>
        <v>1.4107064002018888E-2</v>
      </c>
      <c r="O86" s="100">
        <f t="shared" si="62"/>
        <v>1.0560542862249999E-3</v>
      </c>
      <c r="P86" s="15">
        <f t="shared" si="63"/>
        <v>29800.915000000001</v>
      </c>
      <c r="R86" s="2">
        <f t="shared" ref="R86:R117" si="79">(O86-H86)^2</f>
        <v>1.1152506554541941E-6</v>
      </c>
      <c r="S86" s="24">
        <v>0.1</v>
      </c>
      <c r="T86" s="9">
        <f t="shared" si="64"/>
        <v>1.1152506554541942E-7</v>
      </c>
      <c r="U86" s="9">
        <f t="shared" si="65"/>
        <v>1.4107064002018888E-2</v>
      </c>
      <c r="Y86" s="137">
        <f t="shared" si="66"/>
        <v>29800.915000000001</v>
      </c>
      <c r="Z86" s="16">
        <f t="shared" si="67"/>
        <v>-661.5</v>
      </c>
      <c r="AA86" s="115">
        <f t="shared" si="68"/>
        <v>8.9733524003749732E-3</v>
      </c>
      <c r="AB86" s="115">
        <f t="shared" si="69"/>
        <v>5.1337116016439144E-3</v>
      </c>
      <c r="AD86" s="147">
        <f t="shared" si="55"/>
        <v>1.3051009715793888E-2</v>
      </c>
      <c r="AG86" s="115">
        <f t="shared" si="70"/>
        <v>2.6354994808853326E-6</v>
      </c>
      <c r="AH86" s="16">
        <f t="shared" si="71"/>
        <v>7.9172981141499739E-3</v>
      </c>
      <c r="AI86" s="16">
        <f t="shared" si="72"/>
        <v>0.8806437264250665</v>
      </c>
      <c r="AJ86" s="16">
        <f t="shared" si="73"/>
        <v>0.99092902889538459</v>
      </c>
      <c r="AK86" s="16">
        <f t="shared" si="74"/>
        <v>-0.24774801706230798</v>
      </c>
      <c r="AL86" s="16">
        <f t="shared" si="75"/>
        <v>-2.0197496434098081</v>
      </c>
      <c r="AM86" s="16">
        <f t="shared" si="76"/>
        <v>-1.5917635921007347</v>
      </c>
      <c r="AN86" s="115">
        <f t="shared" si="59"/>
        <v>4.5308172896968371</v>
      </c>
      <c r="AO86" s="115">
        <f t="shared" si="59"/>
        <v>4.5308172907951443</v>
      </c>
      <c r="AP86" s="115">
        <f t="shared" si="59"/>
        <v>4.5308172686778496</v>
      </c>
      <c r="AQ86" s="115">
        <f t="shared" si="59"/>
        <v>4.5308177140679913</v>
      </c>
      <c r="AR86" s="115">
        <f t="shared" si="59"/>
        <v>4.5308087451693426</v>
      </c>
      <c r="AS86" s="115">
        <f t="shared" si="59"/>
        <v>4.5309894379434992</v>
      </c>
      <c r="AT86" s="115">
        <f t="shared" si="59"/>
        <v>4.5273827535898699</v>
      </c>
      <c r="AU86" s="115">
        <f t="shared" si="77"/>
        <v>4.8012965918773087</v>
      </c>
      <c r="AV86" s="115"/>
    </row>
    <row r="87" spans="1:48">
      <c r="A87" s="52" t="s">
        <v>133</v>
      </c>
      <c r="B87" s="52" t="s">
        <v>92</v>
      </c>
      <c r="C87" s="65">
        <v>44819.985999999997</v>
      </c>
      <c r="D87" s="65" t="s">
        <v>126</v>
      </c>
      <c r="E87" s="80">
        <f t="shared" si="60"/>
        <v>-659.96200733467742</v>
      </c>
      <c r="F87" s="28">
        <f t="shared" si="61"/>
        <v>-660</v>
      </c>
      <c r="G87" s="9">
        <f t="shared" si="78"/>
        <v>1.4453759999014437E-2</v>
      </c>
      <c r="H87" s="2">
        <f>G87</f>
        <v>1.4453759999014437E-2</v>
      </c>
      <c r="O87" s="100">
        <f t="shared" si="62"/>
        <v>1.05580036E-3</v>
      </c>
      <c r="P87" s="15">
        <f t="shared" si="63"/>
        <v>29801.485999999997</v>
      </c>
      <c r="R87" s="2">
        <f t="shared" si="79"/>
        <v>1.7950532248865988E-4</v>
      </c>
      <c r="S87" s="24">
        <v>0.1</v>
      </c>
      <c r="T87" s="9">
        <f t="shared" si="64"/>
        <v>1.7950532248865989E-5</v>
      </c>
      <c r="U87" s="9">
        <f t="shared" si="65"/>
        <v>1.4453759999014437E-2</v>
      </c>
      <c r="Y87" s="137">
        <f t="shared" si="66"/>
        <v>29801.485999999997</v>
      </c>
      <c r="Z87" s="16">
        <f t="shared" si="67"/>
        <v>-660</v>
      </c>
      <c r="AA87" s="115">
        <f t="shared" si="68"/>
        <v>8.9728079839709023E-3</v>
      </c>
      <c r="AB87" s="115">
        <f t="shared" si="69"/>
        <v>5.4809520150435349E-3</v>
      </c>
      <c r="AC87" s="147">
        <f>G87-(AB$3+AB$4*Z87+AB$5*Z87^2)</f>
        <v>1.3397959639014438E-2</v>
      </c>
      <c r="AD87" s="115"/>
      <c r="AG87" s="115">
        <f t="shared" si="70"/>
        <v>3.0040834991209785E-6</v>
      </c>
      <c r="AH87" s="16">
        <f t="shared" si="71"/>
        <v>7.9170076239709029E-3</v>
      </c>
      <c r="AI87" s="16">
        <f t="shared" si="72"/>
        <v>0.88070096941571074</v>
      </c>
      <c r="AJ87" s="16">
        <f t="shared" si="73"/>
        <v>0.99096005109895413</v>
      </c>
      <c r="AK87" s="16">
        <f t="shared" si="74"/>
        <v>-0.24777558657311019</v>
      </c>
      <c r="AL87" s="16">
        <f t="shared" si="75"/>
        <v>-2.0195186029912704</v>
      </c>
      <c r="AM87" s="16">
        <f t="shared" si="76"/>
        <v>-1.5913554520753597</v>
      </c>
      <c r="AN87" s="115">
        <f t="shared" si="59"/>
        <v>4.5310695202535785</v>
      </c>
      <c r="AO87" s="115">
        <f t="shared" si="59"/>
        <v>4.5310695213382219</v>
      </c>
      <c r="AP87" s="115">
        <f t="shared" si="59"/>
        <v>4.5310694994660494</v>
      </c>
      <c r="AQ87" s="115">
        <f t="shared" si="59"/>
        <v>4.5310699405259758</v>
      </c>
      <c r="AR87" s="115">
        <f t="shared" si="59"/>
        <v>4.5310610466050774</v>
      </c>
      <c r="AS87" s="115">
        <f t="shared" si="59"/>
        <v>4.5312404749110833</v>
      </c>
      <c r="AT87" s="115">
        <f t="shared" si="59"/>
        <v>4.5276539749220381</v>
      </c>
      <c r="AU87" s="115">
        <f t="shared" si="77"/>
        <v>4.8015613391707612</v>
      </c>
      <c r="AV87" s="115"/>
    </row>
    <row r="88" spans="1:48">
      <c r="A88" s="52" t="s">
        <v>135</v>
      </c>
      <c r="B88" s="52" t="s">
        <v>92</v>
      </c>
      <c r="C88" s="65">
        <v>44822.637000000002</v>
      </c>
      <c r="D88" s="65" t="s">
        <v>127</v>
      </c>
      <c r="E88" s="80">
        <f t="shared" si="60"/>
        <v>-652.9936782772013</v>
      </c>
      <c r="F88" s="28">
        <f t="shared" si="61"/>
        <v>-653</v>
      </c>
      <c r="G88" s="9">
        <f t="shared" si="78"/>
        <v>2.4050080028246157E-3</v>
      </c>
      <c r="I88" s="2">
        <f t="shared" ref="I88:I102" si="80">G88</f>
        <v>2.4050080028246157E-3</v>
      </c>
      <c r="O88" s="100">
        <f t="shared" si="62"/>
        <v>1.0546229928999999E-3</v>
      </c>
      <c r="P88" s="15">
        <f t="shared" si="63"/>
        <v>29804.137000000002</v>
      </c>
      <c r="R88" s="2">
        <f t="shared" si="79"/>
        <v>1.1122296571533532E-6</v>
      </c>
      <c r="S88" s="24">
        <v>0.1</v>
      </c>
      <c r="T88" s="9">
        <f t="shared" si="64"/>
        <v>1.1122296571533533E-7</v>
      </c>
      <c r="U88" s="9">
        <f t="shared" si="65"/>
        <v>2.4050080028246157E-3</v>
      </c>
      <c r="Y88" s="137">
        <f t="shared" si="66"/>
        <v>29804.137000000002</v>
      </c>
      <c r="Z88" s="16">
        <f t="shared" si="67"/>
        <v>-653</v>
      </c>
      <c r="AA88" s="115">
        <f t="shared" si="68"/>
        <v>8.9702680845408084E-3</v>
      </c>
      <c r="AB88" s="115">
        <f t="shared" si="69"/>
        <v>-6.5652600817161927E-3</v>
      </c>
      <c r="AD88" s="147">
        <f t="shared" ref="AD88:AD102" si="81">G88-(AB$3+AB$4*Z88+AB$5*Z88^2)</f>
        <v>1.3503850099246158E-3</v>
      </c>
      <c r="AG88" s="115">
        <f t="shared" si="70"/>
        <v>4.3102639940576115E-6</v>
      </c>
      <c r="AH88" s="16">
        <f t="shared" si="71"/>
        <v>7.9156450916408085E-3</v>
      </c>
      <c r="AI88" s="16">
        <f t="shared" si="72"/>
        <v>0.88096828602521715</v>
      </c>
      <c r="AJ88" s="16">
        <f t="shared" si="73"/>
        <v>0.99110417481910396</v>
      </c>
      <c r="AK88" s="16">
        <f t="shared" si="74"/>
        <v>-0.24790411668269144</v>
      </c>
      <c r="AL88" s="16">
        <f t="shared" si="75"/>
        <v>-2.0184400170341075</v>
      </c>
      <c r="AM88" s="16">
        <f t="shared" si="76"/>
        <v>-1.5894520802941305</v>
      </c>
      <c r="AN88" s="115">
        <f t="shared" si="59"/>
        <v>4.5322468130504863</v>
      </c>
      <c r="AO88" s="115">
        <f t="shared" si="59"/>
        <v>4.5322468140729999</v>
      </c>
      <c r="AP88" s="115">
        <f t="shared" si="59"/>
        <v>4.5322467933204154</v>
      </c>
      <c r="AQ88" s="115">
        <f t="shared" si="59"/>
        <v>4.5322472145084358</v>
      </c>
      <c r="AR88" s="115">
        <f t="shared" si="59"/>
        <v>4.5322386663976744</v>
      </c>
      <c r="AS88" s="115">
        <f t="shared" si="59"/>
        <v>4.5324122309654848</v>
      </c>
      <c r="AT88" s="115">
        <f t="shared" si="59"/>
        <v>4.5289199283113106</v>
      </c>
      <c r="AU88" s="115">
        <f t="shared" si="77"/>
        <v>4.8027968265402068</v>
      </c>
      <c r="AV88" s="115"/>
    </row>
    <row r="89" spans="1:48">
      <c r="A89" s="52" t="s">
        <v>135</v>
      </c>
      <c r="B89" s="52" t="s">
        <v>92</v>
      </c>
      <c r="C89" s="65">
        <v>44822.641000000003</v>
      </c>
      <c r="D89" s="65" t="s">
        <v>127</v>
      </c>
      <c r="E89" s="80">
        <f t="shared" si="60"/>
        <v>-652.98316401230682</v>
      </c>
      <c r="F89" s="28">
        <f t="shared" si="61"/>
        <v>-653</v>
      </c>
      <c r="G89" s="9">
        <f t="shared" si="78"/>
        <v>6.4050080036395229E-3</v>
      </c>
      <c r="I89" s="2">
        <f t="shared" si="80"/>
        <v>6.4050080036395229E-3</v>
      </c>
      <c r="O89" s="100">
        <f t="shared" si="62"/>
        <v>1.0546229928999999E-3</v>
      </c>
      <c r="P89" s="15">
        <f t="shared" si="63"/>
        <v>29804.141000000003</v>
      </c>
      <c r="R89" s="2">
        <f t="shared" si="79"/>
        <v>1.1122296571533532E-6</v>
      </c>
      <c r="S89" s="24">
        <v>0.1</v>
      </c>
      <c r="T89" s="9">
        <f t="shared" si="64"/>
        <v>1.1122296571533533E-7</v>
      </c>
      <c r="U89" s="9">
        <f t="shared" si="65"/>
        <v>6.4050080036395229E-3</v>
      </c>
      <c r="Y89" s="137">
        <f t="shared" si="66"/>
        <v>29804.141000000003</v>
      </c>
      <c r="Z89" s="16">
        <f t="shared" si="67"/>
        <v>-653</v>
      </c>
      <c r="AA89" s="115">
        <f t="shared" si="68"/>
        <v>8.9702680845408084E-3</v>
      </c>
      <c r="AB89" s="115">
        <f t="shared" si="69"/>
        <v>-2.5652600809012854E-3</v>
      </c>
      <c r="AD89" s="147">
        <f t="shared" si="81"/>
        <v>5.350385010739523E-3</v>
      </c>
      <c r="AG89" s="115">
        <f t="shared" si="70"/>
        <v>6.5805592826656699E-7</v>
      </c>
      <c r="AH89" s="16">
        <f t="shared" si="71"/>
        <v>7.9156450916408085E-3</v>
      </c>
      <c r="AI89" s="16">
        <f t="shared" si="72"/>
        <v>0.88096828602521715</v>
      </c>
      <c r="AJ89" s="16">
        <f t="shared" si="73"/>
        <v>0.99110417481910396</v>
      </c>
      <c r="AK89" s="16">
        <f t="shared" si="74"/>
        <v>-0.24790411668269144</v>
      </c>
      <c r="AL89" s="16">
        <f t="shared" si="75"/>
        <v>-2.0184400170341075</v>
      </c>
      <c r="AM89" s="16">
        <f t="shared" si="76"/>
        <v>-1.5894520802941305</v>
      </c>
      <c r="AN89" s="115">
        <f t="shared" si="59"/>
        <v>4.5322468130504863</v>
      </c>
      <c r="AO89" s="115">
        <f t="shared" si="59"/>
        <v>4.5322468140729999</v>
      </c>
      <c r="AP89" s="115">
        <f t="shared" si="59"/>
        <v>4.5322467933204154</v>
      </c>
      <c r="AQ89" s="115">
        <f t="shared" si="59"/>
        <v>4.5322472145084358</v>
      </c>
      <c r="AR89" s="115">
        <f t="shared" si="59"/>
        <v>4.5322386663976744</v>
      </c>
      <c r="AS89" s="115">
        <f t="shared" si="59"/>
        <v>4.5324122309654848</v>
      </c>
      <c r="AT89" s="115">
        <f t="shared" si="59"/>
        <v>4.5289199283113106</v>
      </c>
      <c r="AU89" s="115">
        <f t="shared" si="77"/>
        <v>4.8027968265402068</v>
      </c>
      <c r="AV89" s="115"/>
    </row>
    <row r="90" spans="1:48">
      <c r="A90" s="52" t="s">
        <v>135</v>
      </c>
      <c r="B90" s="52" t="s">
        <v>92</v>
      </c>
      <c r="C90" s="65">
        <v>44822.646000000001</v>
      </c>
      <c r="D90" s="65" t="s">
        <v>127</v>
      </c>
      <c r="E90" s="80">
        <f t="shared" si="60"/>
        <v>-652.97002118119815</v>
      </c>
      <c r="F90" s="28">
        <f t="shared" si="61"/>
        <v>-653</v>
      </c>
      <c r="G90" s="9">
        <f t="shared" si="78"/>
        <v>1.1405008001020178E-2</v>
      </c>
      <c r="I90" s="2">
        <f t="shared" si="80"/>
        <v>1.1405008001020178E-2</v>
      </c>
      <c r="O90" s="100">
        <f t="shared" si="62"/>
        <v>1.0546229928999999E-3</v>
      </c>
      <c r="P90" s="15">
        <f t="shared" si="63"/>
        <v>29804.146000000001</v>
      </c>
      <c r="R90" s="2">
        <f t="shared" si="79"/>
        <v>1.1122296571533532E-6</v>
      </c>
      <c r="S90" s="24">
        <v>0.1</v>
      </c>
      <c r="T90" s="9">
        <f t="shared" si="64"/>
        <v>1.1122296571533533E-7</v>
      </c>
      <c r="U90" s="9">
        <f t="shared" si="65"/>
        <v>1.1405008001020178E-2</v>
      </c>
      <c r="Y90" s="137">
        <f t="shared" si="66"/>
        <v>29804.146000000001</v>
      </c>
      <c r="Z90" s="16">
        <f t="shared" si="67"/>
        <v>-653</v>
      </c>
      <c r="AA90" s="115">
        <f t="shared" si="68"/>
        <v>8.9702680845408084E-3</v>
      </c>
      <c r="AB90" s="115">
        <f t="shared" si="69"/>
        <v>2.4347399164793698E-3</v>
      </c>
      <c r="AD90" s="147">
        <f t="shared" si="81"/>
        <v>1.0350385008120178E-2</v>
      </c>
      <c r="AG90" s="115">
        <f t="shared" si="70"/>
        <v>5.9279584608979696E-7</v>
      </c>
      <c r="AH90" s="16">
        <f t="shared" si="71"/>
        <v>7.9156450916408085E-3</v>
      </c>
      <c r="AI90" s="16">
        <f t="shared" si="72"/>
        <v>0.88096828602521715</v>
      </c>
      <c r="AJ90" s="16">
        <f t="shared" si="73"/>
        <v>0.99110417481910396</v>
      </c>
      <c r="AK90" s="16">
        <f t="shared" si="74"/>
        <v>-0.24790411668269144</v>
      </c>
      <c r="AL90" s="16">
        <f t="shared" si="75"/>
        <v>-2.0184400170341075</v>
      </c>
      <c r="AM90" s="16">
        <f t="shared" si="76"/>
        <v>-1.5894520802941305</v>
      </c>
      <c r="AN90" s="115">
        <f t="shared" si="59"/>
        <v>4.5322468130504863</v>
      </c>
      <c r="AO90" s="115">
        <f t="shared" si="59"/>
        <v>4.5322468140729999</v>
      </c>
      <c r="AP90" s="115">
        <f t="shared" si="59"/>
        <v>4.5322467933204154</v>
      </c>
      <c r="AQ90" s="115">
        <f t="shared" si="59"/>
        <v>4.5322472145084358</v>
      </c>
      <c r="AR90" s="115">
        <f t="shared" si="59"/>
        <v>4.5322386663976744</v>
      </c>
      <c r="AS90" s="115">
        <f t="shared" si="59"/>
        <v>4.5324122309654848</v>
      </c>
      <c r="AT90" s="115">
        <f t="shared" si="59"/>
        <v>4.5289199283113106</v>
      </c>
      <c r="AU90" s="115">
        <f t="shared" si="77"/>
        <v>4.8027968265402068</v>
      </c>
      <c r="AV90" s="115"/>
    </row>
    <row r="91" spans="1:48">
      <c r="A91" s="52" t="s">
        <v>135</v>
      </c>
      <c r="B91" s="52" t="s">
        <v>92</v>
      </c>
      <c r="C91" s="65">
        <v>44822.650999999998</v>
      </c>
      <c r="D91" s="65" t="s">
        <v>127</v>
      </c>
      <c r="E91" s="80">
        <f t="shared" si="60"/>
        <v>-652.95687835008948</v>
      </c>
      <c r="F91" s="28">
        <f t="shared" si="61"/>
        <v>-653</v>
      </c>
      <c r="G91" s="9">
        <f t="shared" si="78"/>
        <v>1.6405007998400833E-2</v>
      </c>
      <c r="I91" s="2">
        <f t="shared" si="80"/>
        <v>1.6405007998400833E-2</v>
      </c>
      <c r="O91" s="100">
        <f t="shared" si="62"/>
        <v>1.0546229928999999E-3</v>
      </c>
      <c r="P91" s="15">
        <f t="shared" si="63"/>
        <v>29804.150999999998</v>
      </c>
      <c r="R91" s="2">
        <f t="shared" si="79"/>
        <v>1.1122296571533532E-6</v>
      </c>
      <c r="S91" s="24">
        <v>0.1</v>
      </c>
      <c r="T91" s="9">
        <f t="shared" si="64"/>
        <v>1.1122296571533533E-7</v>
      </c>
      <c r="U91" s="9">
        <f t="shared" si="65"/>
        <v>1.6405007998400833E-2</v>
      </c>
      <c r="Y91" s="137">
        <f t="shared" si="66"/>
        <v>29804.150999999998</v>
      </c>
      <c r="Z91" s="16">
        <f t="shared" si="67"/>
        <v>-653</v>
      </c>
      <c r="AA91" s="115">
        <f t="shared" si="68"/>
        <v>8.9702680845408084E-3</v>
      </c>
      <c r="AB91" s="115">
        <f t="shared" si="69"/>
        <v>7.4347399138600251E-3</v>
      </c>
      <c r="AD91" s="147">
        <f t="shared" si="81"/>
        <v>1.5350385005500834E-2</v>
      </c>
      <c r="AG91" s="115">
        <f t="shared" si="70"/>
        <v>5.5275357586743377E-6</v>
      </c>
      <c r="AH91" s="16">
        <f t="shared" si="71"/>
        <v>7.9156450916408085E-3</v>
      </c>
      <c r="AI91" s="16">
        <f t="shared" si="72"/>
        <v>0.88096828602521715</v>
      </c>
      <c r="AJ91" s="16">
        <f t="shared" si="73"/>
        <v>0.99110417481910396</v>
      </c>
      <c r="AK91" s="16">
        <f t="shared" si="74"/>
        <v>-0.24790411668269144</v>
      </c>
      <c r="AL91" s="16">
        <f t="shared" si="75"/>
        <v>-2.0184400170341075</v>
      </c>
      <c r="AM91" s="16">
        <f t="shared" si="76"/>
        <v>-1.5894520802941305</v>
      </c>
      <c r="AN91" s="115">
        <f t="shared" ref="AN91:AT100" si="82">$AU91+$AB$7*SIN(AO91)</f>
        <v>4.5322468130504863</v>
      </c>
      <c r="AO91" s="115">
        <f t="shared" si="82"/>
        <v>4.5322468140729999</v>
      </c>
      <c r="AP91" s="115">
        <f t="shared" si="82"/>
        <v>4.5322467933204154</v>
      </c>
      <c r="AQ91" s="115">
        <f t="shared" si="82"/>
        <v>4.5322472145084358</v>
      </c>
      <c r="AR91" s="115">
        <f t="shared" si="82"/>
        <v>4.5322386663976744</v>
      </c>
      <c r="AS91" s="115">
        <f t="shared" si="82"/>
        <v>4.5324122309654848</v>
      </c>
      <c r="AT91" s="115">
        <f t="shared" si="82"/>
        <v>4.5289199283113106</v>
      </c>
      <c r="AU91" s="115">
        <f t="shared" si="77"/>
        <v>4.8027968265402068</v>
      </c>
      <c r="AV91" s="115"/>
    </row>
    <row r="92" spans="1:48">
      <c r="A92" s="52" t="s">
        <v>135</v>
      </c>
      <c r="B92" s="52" t="s">
        <v>92</v>
      </c>
      <c r="C92" s="65">
        <v>44834.434999999998</v>
      </c>
      <c r="D92" s="65" t="s">
        <v>127</v>
      </c>
      <c r="E92" s="80">
        <f t="shared" si="60"/>
        <v>-621.98185397697296</v>
      </c>
      <c r="F92" s="28">
        <f t="shared" si="61"/>
        <v>-622</v>
      </c>
      <c r="G92" s="9">
        <f t="shared" si="78"/>
        <v>6.9033919935463928E-3</v>
      </c>
      <c r="I92" s="2">
        <f t="shared" si="80"/>
        <v>6.9033919935463928E-3</v>
      </c>
      <c r="O92" s="100">
        <f t="shared" si="62"/>
        <v>1.0495598404000001E-3</v>
      </c>
      <c r="P92" s="15">
        <f t="shared" si="63"/>
        <v>29815.934999999998</v>
      </c>
      <c r="R92" s="2">
        <f t="shared" si="79"/>
        <v>1.1015758585804736E-6</v>
      </c>
      <c r="S92" s="24">
        <v>0.1</v>
      </c>
      <c r="T92" s="9">
        <f t="shared" si="64"/>
        <v>1.1015758585804737E-7</v>
      </c>
      <c r="U92" s="9">
        <f t="shared" si="65"/>
        <v>6.9033919935463928E-3</v>
      </c>
      <c r="Y92" s="137">
        <f t="shared" si="66"/>
        <v>29815.934999999998</v>
      </c>
      <c r="Z92" s="16">
        <f t="shared" si="67"/>
        <v>-622</v>
      </c>
      <c r="AA92" s="115">
        <f t="shared" si="68"/>
        <v>8.9590338306424315E-3</v>
      </c>
      <c r="AB92" s="115">
        <f t="shared" si="69"/>
        <v>-2.0556418370960387E-3</v>
      </c>
      <c r="AD92" s="147">
        <f t="shared" si="81"/>
        <v>5.8538321531463929E-3</v>
      </c>
      <c r="AG92" s="115">
        <f t="shared" si="70"/>
        <v>4.2256633624195772E-7</v>
      </c>
      <c r="AH92" s="16">
        <f t="shared" si="71"/>
        <v>7.9094739902424317E-3</v>
      </c>
      <c r="AI92" s="16">
        <f t="shared" si="72"/>
        <v>0.88215573685943038</v>
      </c>
      <c r="AJ92" s="16">
        <f t="shared" si="73"/>
        <v>0.99172958760941887</v>
      </c>
      <c r="AK92" s="16">
        <f t="shared" si="74"/>
        <v>-0.24847078227601771</v>
      </c>
      <c r="AL92" s="16">
        <f t="shared" si="75"/>
        <v>-2.0136555342912663</v>
      </c>
      <c r="AM92" s="16">
        <f t="shared" si="76"/>
        <v>-1.5810481197912936</v>
      </c>
      <c r="AN92" s="115">
        <f t="shared" si="82"/>
        <v>4.5374648409633931</v>
      </c>
      <c r="AO92" s="115">
        <f t="shared" si="82"/>
        <v>4.5374648417413264</v>
      </c>
      <c r="AP92" s="115">
        <f t="shared" si="82"/>
        <v>4.5374648254867047</v>
      </c>
      <c r="AQ92" s="115">
        <f t="shared" si="82"/>
        <v>4.5374651651212377</v>
      </c>
      <c r="AR92" s="115">
        <f t="shared" si="82"/>
        <v>4.5374580687139634</v>
      </c>
      <c r="AS92" s="115">
        <f t="shared" si="82"/>
        <v>4.5376064020598177</v>
      </c>
      <c r="AT92" s="115">
        <f t="shared" si="82"/>
        <v>4.5345313178428786</v>
      </c>
      <c r="AU92" s="115">
        <f t="shared" si="77"/>
        <v>4.8082682706048949</v>
      </c>
      <c r="AV92" s="115"/>
    </row>
    <row r="93" spans="1:48">
      <c r="A93" s="52" t="s">
        <v>135</v>
      </c>
      <c r="B93" s="52" t="s">
        <v>92</v>
      </c>
      <c r="C93" s="65">
        <v>44834.44</v>
      </c>
      <c r="D93" s="65" t="s">
        <v>127</v>
      </c>
      <c r="E93" s="80">
        <f t="shared" si="60"/>
        <v>-621.96871114584508</v>
      </c>
      <c r="F93" s="28">
        <f t="shared" si="61"/>
        <v>-622</v>
      </c>
      <c r="G93" s="9">
        <f t="shared" si="78"/>
        <v>1.1903391998203006E-2</v>
      </c>
      <c r="I93" s="2">
        <f t="shared" si="80"/>
        <v>1.1903391998203006E-2</v>
      </c>
      <c r="O93" s="100">
        <f t="shared" si="62"/>
        <v>1.0495598404000001E-3</v>
      </c>
      <c r="P93" s="15">
        <f t="shared" si="63"/>
        <v>29815.940000000002</v>
      </c>
      <c r="R93" s="2">
        <f t="shared" si="79"/>
        <v>1.1015758585804736E-6</v>
      </c>
      <c r="S93" s="24">
        <v>0.1</v>
      </c>
      <c r="T93" s="9">
        <f t="shared" si="64"/>
        <v>1.1015758585804737E-7</v>
      </c>
      <c r="U93" s="9">
        <f t="shared" si="65"/>
        <v>1.1903391998203006E-2</v>
      </c>
      <c r="Y93" s="137">
        <f t="shared" si="66"/>
        <v>29815.940000000002</v>
      </c>
      <c r="Z93" s="16">
        <f t="shared" si="67"/>
        <v>-622</v>
      </c>
      <c r="AA93" s="115">
        <f t="shared" si="68"/>
        <v>8.9590338306424315E-3</v>
      </c>
      <c r="AB93" s="115">
        <f t="shared" si="69"/>
        <v>2.9443581675605741E-3</v>
      </c>
      <c r="AD93" s="147">
        <f t="shared" si="81"/>
        <v>1.0853832157803006E-2</v>
      </c>
      <c r="AG93" s="115">
        <f t="shared" si="70"/>
        <v>8.6692450188806625E-7</v>
      </c>
      <c r="AH93" s="16">
        <f t="shared" si="71"/>
        <v>7.9094739902424317E-3</v>
      </c>
      <c r="AI93" s="16">
        <f t="shared" si="72"/>
        <v>0.88215573685943038</v>
      </c>
      <c r="AJ93" s="16">
        <f t="shared" si="73"/>
        <v>0.99172958760941887</v>
      </c>
      <c r="AK93" s="16">
        <f t="shared" si="74"/>
        <v>-0.24847078227601771</v>
      </c>
      <c r="AL93" s="16">
        <f t="shared" si="75"/>
        <v>-2.0136555342912663</v>
      </c>
      <c r="AM93" s="16">
        <f t="shared" si="76"/>
        <v>-1.5810481197912936</v>
      </c>
      <c r="AN93" s="115">
        <f t="shared" si="82"/>
        <v>4.5374648409633931</v>
      </c>
      <c r="AO93" s="115">
        <f t="shared" si="82"/>
        <v>4.5374648417413264</v>
      </c>
      <c r="AP93" s="115">
        <f t="shared" si="82"/>
        <v>4.5374648254867047</v>
      </c>
      <c r="AQ93" s="115">
        <f t="shared" si="82"/>
        <v>4.5374651651212377</v>
      </c>
      <c r="AR93" s="115">
        <f t="shared" si="82"/>
        <v>4.5374580687139634</v>
      </c>
      <c r="AS93" s="115">
        <f t="shared" si="82"/>
        <v>4.5376064020598177</v>
      </c>
      <c r="AT93" s="115">
        <f t="shared" si="82"/>
        <v>4.5345313178428786</v>
      </c>
      <c r="AU93" s="115">
        <f t="shared" si="77"/>
        <v>4.8082682706048949</v>
      </c>
      <c r="AV93" s="115"/>
    </row>
    <row r="94" spans="1:48">
      <c r="A94" s="52" t="s">
        <v>135</v>
      </c>
      <c r="B94" s="52" t="s">
        <v>95</v>
      </c>
      <c r="C94" s="65">
        <v>44835.383999999998</v>
      </c>
      <c r="D94" s="65" t="s">
        <v>127</v>
      </c>
      <c r="E94" s="80">
        <f t="shared" si="60"/>
        <v>-619.48734463124106</v>
      </c>
      <c r="F94" s="28">
        <f t="shared" si="61"/>
        <v>-619.5</v>
      </c>
      <c r="G94" s="9">
        <f t="shared" si="78"/>
        <v>4.8145519976969808E-3</v>
      </c>
      <c r="I94" s="2">
        <f t="shared" si="80"/>
        <v>4.8145519976969808E-3</v>
      </c>
      <c r="O94" s="100">
        <f t="shared" si="62"/>
        <v>1.049162250025E-3</v>
      </c>
      <c r="P94" s="15">
        <f t="shared" si="63"/>
        <v>29816.883999999998</v>
      </c>
      <c r="R94" s="2">
        <f t="shared" si="79"/>
        <v>1.1007414268775207E-6</v>
      </c>
      <c r="S94" s="24">
        <v>0.1</v>
      </c>
      <c r="T94" s="9">
        <f t="shared" si="64"/>
        <v>1.1007414268775208E-7</v>
      </c>
      <c r="U94" s="9">
        <f t="shared" si="65"/>
        <v>4.8145519976969808E-3</v>
      </c>
      <c r="Y94" s="137">
        <f t="shared" si="66"/>
        <v>29816.883999999998</v>
      </c>
      <c r="Z94" s="16">
        <f t="shared" si="67"/>
        <v>-619.5</v>
      </c>
      <c r="AA94" s="115">
        <f t="shared" si="68"/>
        <v>8.9581288145492606E-3</v>
      </c>
      <c r="AB94" s="115">
        <f t="shared" si="69"/>
        <v>-4.1435768168522798E-3</v>
      </c>
      <c r="AD94" s="147">
        <f t="shared" si="81"/>
        <v>3.7653897476719808E-3</v>
      </c>
      <c r="AG94" s="115">
        <f t="shared" si="70"/>
        <v>1.7169228837155672E-6</v>
      </c>
      <c r="AH94" s="16">
        <f t="shared" si="71"/>
        <v>7.9089665645242606E-3</v>
      </c>
      <c r="AI94" s="16">
        <f t="shared" si="72"/>
        <v>0.88225175668124167</v>
      </c>
      <c r="AJ94" s="16">
        <f t="shared" si="73"/>
        <v>0.99177910704693417</v>
      </c>
      <c r="AK94" s="16">
        <f t="shared" si="74"/>
        <v>-0.24851629965727901</v>
      </c>
      <c r="AL94" s="16">
        <f t="shared" si="75"/>
        <v>-2.0132691265792468</v>
      </c>
      <c r="AM94" s="16">
        <f t="shared" si="76"/>
        <v>-1.5803721681852865</v>
      </c>
      <c r="AN94" s="115">
        <f t="shared" si="82"/>
        <v>4.5378859562284388</v>
      </c>
      <c r="AO94" s="115">
        <f t="shared" si="82"/>
        <v>4.5378859569886894</v>
      </c>
      <c r="AP94" s="115">
        <f t="shared" si="82"/>
        <v>4.5378859410655989</v>
      </c>
      <c r="AQ94" s="115">
        <f t="shared" si="82"/>
        <v>4.5378862745676098</v>
      </c>
      <c r="AR94" s="115">
        <f t="shared" si="82"/>
        <v>4.5378792896487345</v>
      </c>
      <c r="AS94" s="115">
        <f t="shared" si="82"/>
        <v>4.538025640741119</v>
      </c>
      <c r="AT94" s="115">
        <f t="shared" si="82"/>
        <v>4.534984206396155</v>
      </c>
      <c r="AU94" s="115">
        <f t="shared" si="77"/>
        <v>4.808709516093983</v>
      </c>
      <c r="AV94" s="115"/>
    </row>
    <row r="95" spans="1:48">
      <c r="A95" s="52" t="s">
        <v>135</v>
      </c>
      <c r="B95" s="52" t="s">
        <v>95</v>
      </c>
      <c r="C95" s="65">
        <v>44835.385999999999</v>
      </c>
      <c r="D95" s="65" t="s">
        <v>127</v>
      </c>
      <c r="E95" s="80">
        <f t="shared" si="60"/>
        <v>-619.4820874987937</v>
      </c>
      <c r="F95" s="28">
        <f t="shared" si="61"/>
        <v>-619.5</v>
      </c>
      <c r="G95" s="9">
        <f t="shared" si="78"/>
        <v>6.8145519981044345E-3</v>
      </c>
      <c r="I95" s="2">
        <f t="shared" si="80"/>
        <v>6.8145519981044345E-3</v>
      </c>
      <c r="O95" s="100">
        <f t="shared" si="62"/>
        <v>1.049162250025E-3</v>
      </c>
      <c r="P95" s="15">
        <f t="shared" si="63"/>
        <v>29816.885999999999</v>
      </c>
      <c r="R95" s="2">
        <f t="shared" si="79"/>
        <v>1.1007414268775207E-6</v>
      </c>
      <c r="S95" s="24">
        <v>0.1</v>
      </c>
      <c r="T95" s="9">
        <f t="shared" si="64"/>
        <v>1.1007414268775208E-7</v>
      </c>
      <c r="U95" s="9">
        <f t="shared" si="65"/>
        <v>6.8145519981044345E-3</v>
      </c>
      <c r="Y95" s="137">
        <f t="shared" si="66"/>
        <v>29816.885999999999</v>
      </c>
      <c r="Z95" s="16">
        <f t="shared" si="67"/>
        <v>-619.5</v>
      </c>
      <c r="AA95" s="115">
        <f t="shared" si="68"/>
        <v>8.9581288145492606E-3</v>
      </c>
      <c r="AB95" s="115">
        <f t="shared" si="69"/>
        <v>-2.1435768164448261E-3</v>
      </c>
      <c r="AD95" s="147">
        <f t="shared" si="81"/>
        <v>5.7653897480794344E-3</v>
      </c>
      <c r="AG95" s="115">
        <f t="shared" si="70"/>
        <v>4.5949215679997363E-7</v>
      </c>
      <c r="AH95" s="16">
        <f t="shared" si="71"/>
        <v>7.9089665645242606E-3</v>
      </c>
      <c r="AI95" s="16">
        <f t="shared" si="72"/>
        <v>0.88225175668124167</v>
      </c>
      <c r="AJ95" s="16">
        <f t="shared" si="73"/>
        <v>0.99177910704693417</v>
      </c>
      <c r="AK95" s="16">
        <f t="shared" si="74"/>
        <v>-0.24851629965727901</v>
      </c>
      <c r="AL95" s="16">
        <f t="shared" si="75"/>
        <v>-2.0132691265792468</v>
      </c>
      <c r="AM95" s="16">
        <f t="shared" si="76"/>
        <v>-1.5803721681852865</v>
      </c>
      <c r="AN95" s="115">
        <f t="shared" si="82"/>
        <v>4.5378859562284388</v>
      </c>
      <c r="AO95" s="115">
        <f t="shared" si="82"/>
        <v>4.5378859569886894</v>
      </c>
      <c r="AP95" s="115">
        <f t="shared" si="82"/>
        <v>4.5378859410655989</v>
      </c>
      <c r="AQ95" s="115">
        <f t="shared" si="82"/>
        <v>4.5378862745676098</v>
      </c>
      <c r="AR95" s="115">
        <f t="shared" si="82"/>
        <v>4.5378792896487345</v>
      </c>
      <c r="AS95" s="115">
        <f t="shared" si="82"/>
        <v>4.538025640741119</v>
      </c>
      <c r="AT95" s="115">
        <f t="shared" si="82"/>
        <v>4.534984206396155</v>
      </c>
      <c r="AU95" s="115">
        <f t="shared" si="77"/>
        <v>4.808709516093983</v>
      </c>
      <c r="AV95" s="115"/>
    </row>
    <row r="96" spans="1:48">
      <c r="A96" s="52" t="s">
        <v>135</v>
      </c>
      <c r="B96" s="52" t="s">
        <v>95</v>
      </c>
      <c r="C96" s="65">
        <v>44835.396999999997</v>
      </c>
      <c r="D96" s="65" t="s">
        <v>127</v>
      </c>
      <c r="E96" s="80">
        <f t="shared" si="60"/>
        <v>-619.4531732703432</v>
      </c>
      <c r="F96" s="28">
        <f t="shared" si="61"/>
        <v>-619.5</v>
      </c>
      <c r="G96" s="9">
        <f t="shared" si="78"/>
        <v>1.7814551996707451E-2</v>
      </c>
      <c r="I96" s="2">
        <f t="shared" si="80"/>
        <v>1.7814551996707451E-2</v>
      </c>
      <c r="O96" s="100">
        <f t="shared" si="62"/>
        <v>1.049162250025E-3</v>
      </c>
      <c r="P96" s="15">
        <f t="shared" si="63"/>
        <v>29816.896999999997</v>
      </c>
      <c r="R96" s="2">
        <f t="shared" si="79"/>
        <v>1.1007414268775207E-6</v>
      </c>
      <c r="S96" s="24">
        <v>0.1</v>
      </c>
      <c r="T96" s="9">
        <f t="shared" si="64"/>
        <v>1.1007414268775208E-7</v>
      </c>
      <c r="U96" s="9">
        <f t="shared" si="65"/>
        <v>1.7814551996707451E-2</v>
      </c>
      <c r="Y96" s="137">
        <f t="shared" si="66"/>
        <v>29816.896999999997</v>
      </c>
      <c r="Z96" s="16">
        <f t="shared" si="67"/>
        <v>-619.5</v>
      </c>
      <c r="AA96" s="115">
        <f t="shared" si="68"/>
        <v>8.9581288145492606E-3</v>
      </c>
      <c r="AB96" s="115">
        <f t="shared" si="69"/>
        <v>8.85642318215819E-3</v>
      </c>
      <c r="AD96" s="147">
        <f t="shared" si="81"/>
        <v>1.6765389746682451E-2</v>
      </c>
      <c r="AG96" s="115">
        <f t="shared" si="70"/>
        <v>7.843623158146901E-6</v>
      </c>
      <c r="AH96" s="16">
        <f t="shared" si="71"/>
        <v>7.9089665645242606E-3</v>
      </c>
      <c r="AI96" s="16">
        <f t="shared" si="72"/>
        <v>0.88225175668124167</v>
      </c>
      <c r="AJ96" s="16">
        <f t="shared" si="73"/>
        <v>0.99177910704693417</v>
      </c>
      <c r="AK96" s="16">
        <f t="shared" si="74"/>
        <v>-0.24851629965727901</v>
      </c>
      <c r="AL96" s="16">
        <f t="shared" si="75"/>
        <v>-2.0132691265792468</v>
      </c>
      <c r="AM96" s="16">
        <f t="shared" si="76"/>
        <v>-1.5803721681852865</v>
      </c>
      <c r="AN96" s="115">
        <f t="shared" si="82"/>
        <v>4.5378859562284388</v>
      </c>
      <c r="AO96" s="115">
        <f t="shared" si="82"/>
        <v>4.5378859569886894</v>
      </c>
      <c r="AP96" s="115">
        <f t="shared" si="82"/>
        <v>4.5378859410655989</v>
      </c>
      <c r="AQ96" s="115">
        <f t="shared" si="82"/>
        <v>4.5378862745676098</v>
      </c>
      <c r="AR96" s="115">
        <f t="shared" si="82"/>
        <v>4.5378792896487345</v>
      </c>
      <c r="AS96" s="115">
        <f t="shared" si="82"/>
        <v>4.538025640741119</v>
      </c>
      <c r="AT96" s="115">
        <f t="shared" si="82"/>
        <v>4.534984206396155</v>
      </c>
      <c r="AU96" s="115">
        <f t="shared" si="77"/>
        <v>4.808709516093983</v>
      </c>
      <c r="AV96" s="115"/>
    </row>
    <row r="97" spans="1:48">
      <c r="A97" s="52" t="s">
        <v>135</v>
      </c>
      <c r="B97" s="52" t="s">
        <v>95</v>
      </c>
      <c r="C97" s="65">
        <v>44843.368999999999</v>
      </c>
      <c r="D97" s="65" t="s">
        <v>127</v>
      </c>
      <c r="E97" s="80">
        <f t="shared" si="60"/>
        <v>-598.49824333971344</v>
      </c>
      <c r="F97" s="28">
        <f t="shared" si="61"/>
        <v>-598.5</v>
      </c>
      <c r="G97" s="9">
        <f t="shared" si="78"/>
        <v>6.6829600109485909E-4</v>
      </c>
      <c r="I97" s="2">
        <f t="shared" si="80"/>
        <v>6.6829600109485909E-4</v>
      </c>
      <c r="O97" s="100">
        <f t="shared" si="62"/>
        <v>1.045885708225E-3</v>
      </c>
      <c r="P97" s="15">
        <f t="shared" si="63"/>
        <v>29824.868999999999</v>
      </c>
      <c r="R97" s="2">
        <f t="shared" si="79"/>
        <v>1.0938769146693099E-6</v>
      </c>
      <c r="S97" s="24">
        <v>0.1</v>
      </c>
      <c r="T97" s="9">
        <f t="shared" si="64"/>
        <v>1.0938769146693099E-7</v>
      </c>
      <c r="U97" s="9">
        <f t="shared" si="65"/>
        <v>6.6829600109485909E-4</v>
      </c>
      <c r="Y97" s="137">
        <f t="shared" si="66"/>
        <v>29824.868999999999</v>
      </c>
      <c r="Z97" s="16">
        <f t="shared" si="67"/>
        <v>-598.5</v>
      </c>
      <c r="AA97" s="115">
        <f t="shared" si="68"/>
        <v>8.9505322957189534E-3</v>
      </c>
      <c r="AB97" s="115">
        <f t="shared" si="69"/>
        <v>-8.2822362946240943E-3</v>
      </c>
      <c r="AD97" s="147">
        <f t="shared" si="81"/>
        <v>-3.7758970713014091E-4</v>
      </c>
      <c r="AG97" s="115">
        <f t="shared" si="70"/>
        <v>6.8595438039988643E-6</v>
      </c>
      <c r="AH97" s="16">
        <f t="shared" si="71"/>
        <v>7.9046465874939541E-3</v>
      </c>
      <c r="AI97" s="16">
        <f t="shared" si="72"/>
        <v>0.88305984368279622</v>
      </c>
      <c r="AJ97" s="16">
        <f t="shared" si="73"/>
        <v>0.99218963813950778</v>
      </c>
      <c r="AK97" s="16">
        <f t="shared" si="74"/>
        <v>-0.2488975689726759</v>
      </c>
      <c r="AL97" s="16">
        <f t="shared" si="75"/>
        <v>-2.0100199759559763</v>
      </c>
      <c r="AM97" s="16">
        <f t="shared" si="76"/>
        <v>-1.5747046382772476</v>
      </c>
      <c r="AN97" s="115">
        <f t="shared" si="82"/>
        <v>4.5414251361551479</v>
      </c>
      <c r="AO97" s="115">
        <f t="shared" si="82"/>
        <v>4.5414251367778986</v>
      </c>
      <c r="AP97" s="115">
        <f t="shared" si="82"/>
        <v>4.5414251234673859</v>
      </c>
      <c r="AQ97" s="115">
        <f t="shared" si="82"/>
        <v>4.5414254079631782</v>
      </c>
      <c r="AR97" s="115">
        <f t="shared" si="82"/>
        <v>4.5414193273185912</v>
      </c>
      <c r="AS97" s="115">
        <f t="shared" si="82"/>
        <v>4.5415493380762975</v>
      </c>
      <c r="AT97" s="115">
        <f t="shared" si="82"/>
        <v>4.5387905740537873</v>
      </c>
      <c r="AU97" s="115">
        <f t="shared" si="77"/>
        <v>4.8124159782023206</v>
      </c>
      <c r="AV97" s="115"/>
    </row>
    <row r="98" spans="1:48">
      <c r="A98" s="52" t="s">
        <v>135</v>
      </c>
      <c r="B98" s="52" t="s">
        <v>95</v>
      </c>
      <c r="C98" s="65">
        <v>44852.504999999997</v>
      </c>
      <c r="D98" s="65" t="s">
        <v>127</v>
      </c>
      <c r="E98" s="80">
        <f t="shared" si="60"/>
        <v>-574.48366232539252</v>
      </c>
      <c r="F98" s="28">
        <f t="shared" si="61"/>
        <v>-574.5</v>
      </c>
      <c r="G98" s="9">
        <f t="shared" si="78"/>
        <v>6.2154319966793992E-3</v>
      </c>
      <c r="I98" s="2">
        <f t="shared" si="80"/>
        <v>6.2154319966793992E-3</v>
      </c>
      <c r="O98" s="100">
        <f t="shared" si="62"/>
        <v>1.0422794370250001E-3</v>
      </c>
      <c r="P98" s="15">
        <f t="shared" si="63"/>
        <v>29834.004999999997</v>
      </c>
      <c r="R98" s="2">
        <f t="shared" si="79"/>
        <v>1.0863464248451512E-6</v>
      </c>
      <c r="S98" s="24">
        <v>0.1</v>
      </c>
      <c r="T98" s="9">
        <f t="shared" si="64"/>
        <v>1.0863464248451512E-7</v>
      </c>
      <c r="U98" s="9">
        <f t="shared" si="65"/>
        <v>6.2154319966793992E-3</v>
      </c>
      <c r="Y98" s="137">
        <f t="shared" si="66"/>
        <v>29834.004999999997</v>
      </c>
      <c r="Z98" s="16">
        <f t="shared" si="67"/>
        <v>-574.5</v>
      </c>
      <c r="AA98" s="115">
        <f t="shared" si="68"/>
        <v>8.9418626375705711E-3</v>
      </c>
      <c r="AB98" s="115">
        <f t="shared" si="69"/>
        <v>-2.7264306408911719E-3</v>
      </c>
      <c r="AD98" s="147">
        <f t="shared" si="81"/>
        <v>5.1731525596543995E-3</v>
      </c>
      <c r="AG98" s="115">
        <f t="shared" si="70"/>
        <v>7.433424039590247E-7</v>
      </c>
      <c r="AH98" s="16">
        <f t="shared" si="71"/>
        <v>7.8995832005455714E-3</v>
      </c>
      <c r="AI98" s="16">
        <f t="shared" si="72"/>
        <v>0.88398670346346231</v>
      </c>
      <c r="AJ98" s="16">
        <f t="shared" si="73"/>
        <v>0.99264687424623943</v>
      </c>
      <c r="AK98" s="16">
        <f t="shared" si="74"/>
        <v>-0.24933093475685161</v>
      </c>
      <c r="AL98" s="16">
        <f t="shared" si="75"/>
        <v>-2.0062993589919986</v>
      </c>
      <c r="AM98" s="16">
        <f t="shared" si="76"/>
        <v>-1.5682502330400967</v>
      </c>
      <c r="AN98" s="115">
        <f t="shared" si="82"/>
        <v>4.545473888097292</v>
      </c>
      <c r="AO98" s="115">
        <f t="shared" si="82"/>
        <v>4.5454738885852697</v>
      </c>
      <c r="AP98" s="115">
        <f t="shared" si="82"/>
        <v>4.5454738779047936</v>
      </c>
      <c r="AQ98" s="115">
        <f t="shared" si="82"/>
        <v>4.5454741116706554</v>
      </c>
      <c r="AR98" s="115">
        <f t="shared" si="82"/>
        <v>4.5454689952615057</v>
      </c>
      <c r="AS98" s="115">
        <f t="shared" si="82"/>
        <v>4.5455810131146359</v>
      </c>
      <c r="AT98" s="115">
        <f t="shared" si="82"/>
        <v>4.5431453113232543</v>
      </c>
      <c r="AU98" s="115">
        <f t="shared" si="77"/>
        <v>4.8166519348975632</v>
      </c>
      <c r="AV98" s="115"/>
    </row>
    <row r="99" spans="1:48">
      <c r="A99" s="52" t="s">
        <v>135</v>
      </c>
      <c r="B99" s="52" t="s">
        <v>92</v>
      </c>
      <c r="C99" s="65">
        <v>44866.383999999998</v>
      </c>
      <c r="D99" s="65" t="s">
        <v>127</v>
      </c>
      <c r="E99" s="80">
        <f t="shared" si="60"/>
        <v>-538.00179171485945</v>
      </c>
      <c r="F99" s="28">
        <f t="shared" si="61"/>
        <v>-538</v>
      </c>
      <c r="G99" s="9">
        <f t="shared" si="78"/>
        <v>-6.816320019424893E-4</v>
      </c>
      <c r="I99" s="2">
        <f t="shared" si="80"/>
        <v>-6.816320019424893E-4</v>
      </c>
      <c r="O99" s="100">
        <f t="shared" si="62"/>
        <v>1.0370777764E-3</v>
      </c>
      <c r="P99" s="15">
        <f t="shared" si="63"/>
        <v>29847.883999999998</v>
      </c>
      <c r="R99" s="2">
        <f t="shared" si="79"/>
        <v>1.0755303143027685E-6</v>
      </c>
      <c r="S99" s="24">
        <v>0.1</v>
      </c>
      <c r="T99" s="9">
        <f t="shared" si="64"/>
        <v>1.0755303143027686E-7</v>
      </c>
      <c r="U99" s="9">
        <f t="shared" si="65"/>
        <v>-6.816320019424893E-4</v>
      </c>
      <c r="Y99" s="137">
        <f t="shared" si="66"/>
        <v>29847.883999999998</v>
      </c>
      <c r="Z99" s="16">
        <f t="shared" si="67"/>
        <v>-538</v>
      </c>
      <c r="AA99" s="115">
        <f t="shared" si="68"/>
        <v>8.9287014787133266E-3</v>
      </c>
      <c r="AB99" s="115">
        <f t="shared" si="69"/>
        <v>-9.6103334806558159E-3</v>
      </c>
      <c r="AD99" s="147">
        <f t="shared" si="81"/>
        <v>-1.7187097783424893E-3</v>
      </c>
      <c r="AG99" s="115">
        <f t="shared" si="70"/>
        <v>9.2358509609414135E-6</v>
      </c>
      <c r="AH99" s="16">
        <f t="shared" si="71"/>
        <v>7.8916237023133259E-3</v>
      </c>
      <c r="AI99" s="16">
        <f t="shared" si="72"/>
        <v>0.88540312990135406</v>
      </c>
      <c r="AJ99" s="16">
        <f t="shared" si="73"/>
        <v>0.99331764465187211</v>
      </c>
      <c r="AK99" s="16">
        <f t="shared" si="74"/>
        <v>-0.24998511428401907</v>
      </c>
      <c r="AL99" s="16">
        <f t="shared" si="75"/>
        <v>-2.000625907712887</v>
      </c>
      <c r="AM99" s="16">
        <f t="shared" si="76"/>
        <v>-1.5584802767736317</v>
      </c>
      <c r="AN99" s="115">
        <f t="shared" si="82"/>
        <v>4.5516395277363726</v>
      </c>
      <c r="AO99" s="115">
        <f t="shared" si="82"/>
        <v>4.5516395280593063</v>
      </c>
      <c r="AP99" s="115">
        <f t="shared" si="82"/>
        <v>4.5516395207225617</v>
      </c>
      <c r="AQ99" s="115">
        <f t="shared" si="82"/>
        <v>4.5516396874063627</v>
      </c>
      <c r="AR99" s="115">
        <f t="shared" si="82"/>
        <v>4.5516359005523999</v>
      </c>
      <c r="AS99" s="115">
        <f t="shared" si="82"/>
        <v>4.5517219551157453</v>
      </c>
      <c r="AT99" s="115">
        <f t="shared" si="82"/>
        <v>4.5497775475068911</v>
      </c>
      <c r="AU99" s="115">
        <f t="shared" si="77"/>
        <v>4.8230941190382453</v>
      </c>
      <c r="AV99" s="115"/>
    </row>
    <row r="100" spans="1:48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80">
        <f t="shared" si="60"/>
        <v>-385.97340706890054</v>
      </c>
      <c r="F100" s="28">
        <f t="shared" si="61"/>
        <v>-386</v>
      </c>
      <c r="G100" s="9">
        <f t="shared" si="78"/>
        <v>1.0116895995452069E-2</v>
      </c>
      <c r="I100" s="2">
        <f t="shared" si="80"/>
        <v>1.0116895995452069E-2</v>
      </c>
      <c r="O100" s="100">
        <f t="shared" si="62"/>
        <v>1.0190863876E-3</v>
      </c>
      <c r="P100" s="15">
        <f t="shared" si="63"/>
        <v>29905.720999999998</v>
      </c>
      <c r="R100" s="2">
        <f t="shared" si="79"/>
        <v>1.0385370653916176E-6</v>
      </c>
      <c r="S100" s="24">
        <v>0.1</v>
      </c>
      <c r="T100" s="9">
        <f t="shared" si="64"/>
        <v>1.0385370653916177E-7</v>
      </c>
      <c r="U100" s="9">
        <f t="shared" si="65"/>
        <v>1.0116895995452069E-2</v>
      </c>
      <c r="Y100" s="137">
        <f t="shared" si="66"/>
        <v>29905.720999999998</v>
      </c>
      <c r="Z100" s="16">
        <f t="shared" si="67"/>
        <v>-386</v>
      </c>
      <c r="AA100" s="115">
        <f t="shared" si="68"/>
        <v>8.874178761609515E-3</v>
      </c>
      <c r="AB100" s="115">
        <f t="shared" si="69"/>
        <v>1.2427172338425538E-3</v>
      </c>
      <c r="AD100" s="147">
        <f t="shared" si="81"/>
        <v>9.0978096078520691E-3</v>
      </c>
      <c r="AG100" s="115">
        <f t="shared" si="70"/>
        <v>1.5443461232892888E-7</v>
      </c>
      <c r="AH100" s="16">
        <f t="shared" si="71"/>
        <v>7.8550923740095153E-3</v>
      </c>
      <c r="AI100" s="16">
        <f t="shared" si="72"/>
        <v>0.89139074447906352</v>
      </c>
      <c r="AJ100" s="16">
        <f t="shared" si="73"/>
        <v>0.99578509594150733</v>
      </c>
      <c r="AK100" s="16">
        <f t="shared" si="74"/>
        <v>-0.25264407694459801</v>
      </c>
      <c r="AL100" s="16">
        <f t="shared" si="75"/>
        <v>-1.9768018582041709</v>
      </c>
      <c r="AM100" s="16">
        <f t="shared" si="76"/>
        <v>-1.5183781870534718</v>
      </c>
      <c r="AN100" s="115">
        <f t="shared" si="82"/>
        <v>4.5774227297077097</v>
      </c>
      <c r="AO100" s="115">
        <f t="shared" si="82"/>
        <v>4.5774227297008148</v>
      </c>
      <c r="AP100" s="115">
        <f t="shared" si="82"/>
        <v>4.5774227298871395</v>
      </c>
      <c r="AQ100" s="115">
        <f t="shared" si="82"/>
        <v>4.5774227248517683</v>
      </c>
      <c r="AR100" s="115">
        <f t="shared" si="82"/>
        <v>4.5774228609314171</v>
      </c>
      <c r="AS100" s="115">
        <f t="shared" si="82"/>
        <v>4.5774191834612896</v>
      </c>
      <c r="AT100" s="115">
        <f t="shared" si="82"/>
        <v>4.5775185999111576</v>
      </c>
      <c r="AU100" s="115">
        <f t="shared" si="77"/>
        <v>4.8499218447747827</v>
      </c>
      <c r="AV100" s="115"/>
    </row>
    <row r="101" spans="1:48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80">
        <f t="shared" si="60"/>
        <v>-385.48186518516508</v>
      </c>
      <c r="F101" s="28">
        <f t="shared" si="61"/>
        <v>-385.5</v>
      </c>
      <c r="G101" s="9">
        <f t="shared" si="78"/>
        <v>6.8991279986221343E-3</v>
      </c>
      <c r="I101" s="2">
        <f t="shared" si="80"/>
        <v>6.8991279986221343E-3</v>
      </c>
      <c r="O101" s="100">
        <f t="shared" si="62"/>
        <v>1.0190369730250001E-3</v>
      </c>
      <c r="P101" s="15">
        <f t="shared" si="63"/>
        <v>29905.908000000003</v>
      </c>
      <c r="R101" s="2">
        <f t="shared" si="79"/>
        <v>1.0384363523919548E-6</v>
      </c>
      <c r="S101" s="24">
        <v>0.1</v>
      </c>
      <c r="T101" s="9">
        <f t="shared" si="64"/>
        <v>1.0384363523919549E-7</v>
      </c>
      <c r="U101" s="9">
        <f t="shared" si="65"/>
        <v>6.8991279986221343E-3</v>
      </c>
      <c r="Y101" s="137">
        <f t="shared" si="66"/>
        <v>29905.908000000003</v>
      </c>
      <c r="Z101" s="16">
        <f t="shared" si="67"/>
        <v>-385.5</v>
      </c>
      <c r="AA101" s="115">
        <f t="shared" si="68"/>
        <v>8.8740001102388839E-3</v>
      </c>
      <c r="AB101" s="115">
        <f t="shared" si="69"/>
        <v>-1.9748721116167496E-3</v>
      </c>
      <c r="AD101" s="147">
        <f t="shared" si="81"/>
        <v>5.8800910255971343E-3</v>
      </c>
      <c r="AG101" s="115">
        <f t="shared" si="70"/>
        <v>3.9001198572416E-7</v>
      </c>
      <c r="AH101" s="16">
        <f t="shared" si="71"/>
        <v>7.8549631372138839E-3</v>
      </c>
      <c r="AI101" s="16">
        <f t="shared" si="72"/>
        <v>0.89141067875318003</v>
      </c>
      <c r="AJ101" s="16">
        <f t="shared" si="73"/>
        <v>0.99579232944369023</v>
      </c>
      <c r="AK101" s="16">
        <f t="shared" si="74"/>
        <v>-0.25265264556531952</v>
      </c>
      <c r="AL101" s="16">
        <f t="shared" si="75"/>
        <v>-1.9767229569439086</v>
      </c>
      <c r="AM101" s="16">
        <f t="shared" si="76"/>
        <v>-1.518247791898339</v>
      </c>
      <c r="AN101" s="115">
        <f t="shared" ref="AN101:AT110" si="83">$AU101+$AB$7*SIN(AO101)</f>
        <v>4.5775078307852999</v>
      </c>
      <c r="AO101" s="115">
        <f t="shared" si="83"/>
        <v>4.5775078307779626</v>
      </c>
      <c r="AP101" s="115">
        <f t="shared" si="83"/>
        <v>4.5775078309763666</v>
      </c>
      <c r="AQ101" s="115">
        <f t="shared" si="83"/>
        <v>4.5775078256111872</v>
      </c>
      <c r="AR101" s="115">
        <f t="shared" si="83"/>
        <v>4.5775079706947341</v>
      </c>
      <c r="AS101" s="115">
        <f t="shared" si="83"/>
        <v>4.5775040474443314</v>
      </c>
      <c r="AT101" s="115">
        <f t="shared" si="83"/>
        <v>4.577610177273912</v>
      </c>
      <c r="AU101" s="115">
        <f t="shared" si="77"/>
        <v>4.8500100938726005</v>
      </c>
      <c r="AV101" s="115"/>
    </row>
    <row r="102" spans="1:48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80">
        <f t="shared" si="60"/>
        <v>-361.96671175324099</v>
      </c>
      <c r="F102" s="28">
        <f t="shared" si="61"/>
        <v>-362</v>
      </c>
      <c r="G102" s="9">
        <f t="shared" si="78"/>
        <v>1.2664032001339365E-2</v>
      </c>
      <c r="I102" s="2">
        <f t="shared" si="80"/>
        <v>1.2664032001339365E-2</v>
      </c>
      <c r="O102" s="100">
        <f t="shared" si="62"/>
        <v>1.0167867364E-3</v>
      </c>
      <c r="P102" s="15">
        <f t="shared" si="63"/>
        <v>29914.853999999999</v>
      </c>
      <c r="R102" s="2">
        <f t="shared" si="79"/>
        <v>1.0338552673189632E-6</v>
      </c>
      <c r="S102" s="24">
        <v>0.1</v>
      </c>
      <c r="T102" s="9">
        <f t="shared" si="64"/>
        <v>1.0338552673189633E-7</v>
      </c>
      <c r="U102" s="9">
        <f t="shared" si="65"/>
        <v>1.2664032001339365E-2</v>
      </c>
      <c r="Y102" s="137">
        <f t="shared" si="66"/>
        <v>29914.853999999999</v>
      </c>
      <c r="Z102" s="16">
        <f t="shared" si="67"/>
        <v>-362</v>
      </c>
      <c r="AA102" s="115">
        <f t="shared" si="68"/>
        <v>8.8656082594375293E-3</v>
      </c>
      <c r="AB102" s="115">
        <f t="shared" si="69"/>
        <v>3.7984237419018355E-3</v>
      </c>
      <c r="AD102" s="147">
        <f t="shared" si="81"/>
        <v>1.1647245264939364E-2</v>
      </c>
      <c r="AG102" s="115">
        <f t="shared" si="70"/>
        <v>1.4428022923043544E-6</v>
      </c>
      <c r="AH102" s="16">
        <f t="shared" si="71"/>
        <v>7.8488215230375288E-3</v>
      </c>
      <c r="AI102" s="16">
        <f t="shared" si="72"/>
        <v>0.89234935895486001</v>
      </c>
      <c r="AJ102" s="16">
        <f t="shared" si="73"/>
        <v>0.99612566119061829</v>
      </c>
      <c r="AK102" s="16">
        <f t="shared" si="74"/>
        <v>-0.25305402482981854</v>
      </c>
      <c r="AL102" s="16">
        <f t="shared" si="75"/>
        <v>-1.9730106107218981</v>
      </c>
      <c r="AM102" s="16">
        <f t="shared" si="76"/>
        <v>-1.5121302310938405</v>
      </c>
      <c r="AN102" s="115">
        <f t="shared" si="83"/>
        <v>4.5815097308072383</v>
      </c>
      <c r="AO102" s="115">
        <f t="shared" si="83"/>
        <v>4.5815097307821748</v>
      </c>
      <c r="AP102" s="115">
        <f t="shared" si="83"/>
        <v>4.5815097314805424</v>
      </c>
      <c r="AQ102" s="115">
        <f t="shared" si="83"/>
        <v>4.5815097120215169</v>
      </c>
      <c r="AR102" s="115">
        <f t="shared" si="83"/>
        <v>4.5815102542208743</v>
      </c>
      <c r="AS102" s="115">
        <f t="shared" si="83"/>
        <v>4.5814951474066277</v>
      </c>
      <c r="AT102" s="115">
        <f t="shared" si="83"/>
        <v>4.5819167058380303</v>
      </c>
      <c r="AU102" s="115">
        <f t="shared" si="77"/>
        <v>4.8541578014700253</v>
      </c>
      <c r="AV102" s="115"/>
    </row>
    <row r="103" spans="1:48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80">
        <f t="shared" si="60"/>
        <v>-298.97312221642187</v>
      </c>
      <c r="F103" s="28">
        <f t="shared" si="61"/>
        <v>-299</v>
      </c>
      <c r="G103" s="9">
        <f t="shared" si="78"/>
        <v>1.0225263999018352E-2</v>
      </c>
      <c r="H103" s="2">
        <f>G103</f>
        <v>1.0225263999018352E-2</v>
      </c>
      <c r="O103" s="100">
        <f t="shared" si="62"/>
        <v>1.0114522681E-3</v>
      </c>
      <c r="P103" s="15">
        <f t="shared" si="63"/>
        <v>29938.819000000003</v>
      </c>
      <c r="R103" s="2">
        <f t="shared" si="79"/>
        <v>8.4894326612808648E-5</v>
      </c>
      <c r="S103" s="24">
        <v>0.1</v>
      </c>
      <c r="T103" s="9">
        <f t="shared" si="64"/>
        <v>8.4894326612808645E-6</v>
      </c>
      <c r="U103" s="9">
        <f t="shared" si="65"/>
        <v>1.0225263999018352E-2</v>
      </c>
      <c r="Y103" s="137">
        <f t="shared" si="66"/>
        <v>29938.819000000003</v>
      </c>
      <c r="Z103" s="16">
        <f t="shared" si="67"/>
        <v>-299</v>
      </c>
      <c r="AA103" s="115">
        <f t="shared" si="68"/>
        <v>8.8431550215133537E-3</v>
      </c>
      <c r="AB103" s="115">
        <f t="shared" si="69"/>
        <v>1.3821089775049988E-3</v>
      </c>
      <c r="AC103" s="147">
        <f>G103-(AB$3+AB$4*Z103+AB$5*Z103^2)</f>
        <v>9.2138117309183525E-3</v>
      </c>
      <c r="AD103" s="115"/>
      <c r="AG103" s="115">
        <f t="shared" si="70"/>
        <v>1.9102252256999136E-7</v>
      </c>
      <c r="AH103" s="16">
        <f t="shared" si="71"/>
        <v>7.8317027534133537E-3</v>
      </c>
      <c r="AI103" s="16">
        <f t="shared" si="72"/>
        <v>0.89488295166145471</v>
      </c>
      <c r="AJ103" s="16">
        <f t="shared" si="73"/>
        <v>0.99695455130723987</v>
      </c>
      <c r="AK103" s="16">
        <f t="shared" si="74"/>
        <v>-0.25411691432998307</v>
      </c>
      <c r="AL103" s="16">
        <f t="shared" si="75"/>
        <v>-1.9630196138580625</v>
      </c>
      <c r="AM103" s="16">
        <f t="shared" si="76"/>
        <v>-1.4958352903850591</v>
      </c>
      <c r="AN103" s="115">
        <f t="shared" si="83"/>
        <v>4.5922590912999173</v>
      </c>
      <c r="AO103" s="115">
        <f t="shared" si="83"/>
        <v>4.5922590912509307</v>
      </c>
      <c r="AP103" s="115">
        <f t="shared" si="83"/>
        <v>4.5922590927373532</v>
      </c>
      <c r="AQ103" s="115">
        <f t="shared" si="83"/>
        <v>4.5922590476345357</v>
      </c>
      <c r="AR103" s="115">
        <f t="shared" si="83"/>
        <v>4.5922604162053657</v>
      </c>
      <c r="AS103" s="115">
        <f t="shared" si="83"/>
        <v>4.5922188960797872</v>
      </c>
      <c r="AT103" s="115">
        <f t="shared" si="83"/>
        <v>4.5934849675953364</v>
      </c>
      <c r="AU103" s="115">
        <f t="shared" si="77"/>
        <v>4.865277187795038</v>
      </c>
      <c r="AV103" s="115"/>
    </row>
    <row r="104" spans="1:48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80">
        <f t="shared" si="60"/>
        <v>-296.5048985329264</v>
      </c>
      <c r="F104" s="28">
        <f t="shared" si="61"/>
        <v>-296.5</v>
      </c>
      <c r="G104" s="9">
        <f t="shared" si="78"/>
        <v>-1.8635759988683276E-3</v>
      </c>
      <c r="I104" s="2">
        <f t="shared" ref="I104:I111" si="84">G104</f>
        <v>-1.8635759988683276E-3</v>
      </c>
      <c r="O104" s="100">
        <f t="shared" si="62"/>
        <v>1.0112615592249999E-3</v>
      </c>
      <c r="P104" s="15">
        <f t="shared" si="63"/>
        <v>29939.758000000002</v>
      </c>
      <c r="R104" s="2">
        <f t="shared" si="79"/>
        <v>1.0226499411661781E-6</v>
      </c>
      <c r="S104" s="24">
        <v>0.1</v>
      </c>
      <c r="T104" s="9">
        <f t="shared" si="64"/>
        <v>1.0226499411661782E-7</v>
      </c>
      <c r="U104" s="9">
        <f t="shared" si="65"/>
        <v>-1.8635759988683276E-3</v>
      </c>
      <c r="Y104" s="137">
        <f t="shared" si="66"/>
        <v>29939.758000000002</v>
      </c>
      <c r="Z104" s="16">
        <f t="shared" si="67"/>
        <v>-296.5</v>
      </c>
      <c r="AA104" s="115">
        <f t="shared" si="68"/>
        <v>8.8422652837804733E-3</v>
      </c>
      <c r="AB104" s="115">
        <f t="shared" si="69"/>
        <v>-1.0705841282648801E-2</v>
      </c>
      <c r="AD104" s="147">
        <f t="shared" ref="AD104:AD111" si="85">G104-(AB$3+AB$4*Z104+AB$5*Z104^2)</f>
        <v>-2.8748375580933275E-3</v>
      </c>
      <c r="AG104" s="115">
        <f t="shared" si="70"/>
        <v>1.1461503756926733E-5</v>
      </c>
      <c r="AH104" s="16">
        <f t="shared" si="71"/>
        <v>7.8310037245554725E-3</v>
      </c>
      <c r="AI104" s="16">
        <f t="shared" si="72"/>
        <v>0.89498400688736912</v>
      </c>
      <c r="AJ104" s="16">
        <f t="shared" si="73"/>
        <v>0.99698548230776207</v>
      </c>
      <c r="AK104" s="16">
        <f t="shared" si="74"/>
        <v>-0.25415869292740684</v>
      </c>
      <c r="AL104" s="16">
        <f t="shared" si="75"/>
        <v>-1.9626219743760962</v>
      </c>
      <c r="AM104" s="16">
        <f t="shared" si="76"/>
        <v>-1.4951917982249441</v>
      </c>
      <c r="AN104" s="115">
        <f t="shared" si="83"/>
        <v>4.5926862830341388</v>
      </c>
      <c r="AO104" s="115">
        <f t="shared" si="83"/>
        <v>4.5926862829847472</v>
      </c>
      <c r="AP104" s="115">
        <f t="shared" si="83"/>
        <v>4.5926862844887673</v>
      </c>
      <c r="AQ104" s="115">
        <f t="shared" si="83"/>
        <v>4.5926862386898932</v>
      </c>
      <c r="AR104" s="115">
        <f t="shared" si="83"/>
        <v>4.5926876333172411</v>
      </c>
      <c r="AS104" s="115">
        <f t="shared" si="83"/>
        <v>4.5926451725913138</v>
      </c>
      <c r="AT104" s="115">
        <f t="shared" si="83"/>
        <v>4.5939447191913851</v>
      </c>
      <c r="AU104" s="115">
        <f t="shared" si="77"/>
        <v>4.8657184332841261</v>
      </c>
      <c r="AV104" s="115"/>
    </row>
    <row r="105" spans="1:48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80">
        <f t="shared" si="60"/>
        <v>-295.98707098697361</v>
      </c>
      <c r="F105" s="28">
        <f t="shared" si="61"/>
        <v>-296</v>
      </c>
      <c r="G105" s="9">
        <f t="shared" si="78"/>
        <v>4.9186559990630485E-3</v>
      </c>
      <c r="I105" s="2">
        <f t="shared" si="84"/>
        <v>4.9186559990630485E-3</v>
      </c>
      <c r="O105" s="100">
        <f t="shared" si="62"/>
        <v>1.0112236095999999E-3</v>
      </c>
      <c r="P105" s="15">
        <f t="shared" si="63"/>
        <v>29939.955000000002</v>
      </c>
      <c r="R105" s="2">
        <f t="shared" si="79"/>
        <v>1.022573188612453E-6</v>
      </c>
      <c r="S105" s="24">
        <v>0.1</v>
      </c>
      <c r="T105" s="9">
        <f t="shared" si="64"/>
        <v>1.022573188612453E-7</v>
      </c>
      <c r="U105" s="9">
        <f t="shared" si="65"/>
        <v>4.9186559990630485E-3</v>
      </c>
      <c r="Y105" s="137">
        <f t="shared" si="66"/>
        <v>29939.955000000002</v>
      </c>
      <c r="Z105" s="16">
        <f t="shared" si="67"/>
        <v>-296</v>
      </c>
      <c r="AA105" s="115">
        <f t="shared" si="68"/>
        <v>8.8420873474011393E-3</v>
      </c>
      <c r="AB105" s="115">
        <f t="shared" si="69"/>
        <v>-3.9234313483380908E-3</v>
      </c>
      <c r="AD105" s="147">
        <f t="shared" si="85"/>
        <v>3.9074323894630484E-3</v>
      </c>
      <c r="AG105" s="115">
        <f t="shared" si="70"/>
        <v>1.5393313545122049E-6</v>
      </c>
      <c r="AH105" s="16">
        <f t="shared" si="71"/>
        <v>7.83086373780114E-3</v>
      </c>
      <c r="AI105" s="16">
        <f t="shared" si="72"/>
        <v>0.89500422266493884</v>
      </c>
      <c r="AJ105" s="16">
        <f t="shared" si="73"/>
        <v>0.99699165042651838</v>
      </c>
      <c r="AK105" s="16">
        <f t="shared" si="74"/>
        <v>-0.25416704495627729</v>
      </c>
      <c r="AL105" s="16">
        <f t="shared" si="75"/>
        <v>-1.9625424357021617</v>
      </c>
      <c r="AM105" s="16">
        <f t="shared" si="76"/>
        <v>-1.4950631282683773</v>
      </c>
      <c r="AN105" s="115">
        <f t="shared" si="83"/>
        <v>4.5927717271700894</v>
      </c>
      <c r="AO105" s="115">
        <f t="shared" si="83"/>
        <v>4.5927717271206214</v>
      </c>
      <c r="AP105" s="115">
        <f t="shared" si="83"/>
        <v>4.5927717286280547</v>
      </c>
      <c r="AQ105" s="115">
        <f t="shared" si="83"/>
        <v>4.5927716826926313</v>
      </c>
      <c r="AR105" s="115">
        <f t="shared" si="83"/>
        <v>4.5927730824724753</v>
      </c>
      <c r="AS105" s="115">
        <f t="shared" si="83"/>
        <v>4.5927304346137241</v>
      </c>
      <c r="AT105" s="115">
        <f t="shared" si="83"/>
        <v>4.5940366758603517</v>
      </c>
      <c r="AU105" s="115">
        <f t="shared" si="77"/>
        <v>4.865806682381943</v>
      </c>
      <c r="AV105" s="115"/>
    </row>
    <row r="106" spans="1:48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80">
        <f t="shared" si="60"/>
        <v>-230.45428647864929</v>
      </c>
      <c r="F106" s="28">
        <f t="shared" si="61"/>
        <v>-230.5</v>
      </c>
      <c r="G106" s="9">
        <f t="shared" si="78"/>
        <v>1.7391048000718001E-2</v>
      </c>
      <c r="I106" s="2">
        <f t="shared" si="84"/>
        <v>1.7391048000718001E-2</v>
      </c>
      <c r="O106" s="100">
        <f t="shared" si="62"/>
        <v>1.0068059850250001E-3</v>
      </c>
      <c r="P106" s="15">
        <f t="shared" si="63"/>
        <v>29964.885999999999</v>
      </c>
      <c r="R106" s="2">
        <f t="shared" si="79"/>
        <v>1.0136582914821607E-6</v>
      </c>
      <c r="S106" s="24">
        <v>0.1</v>
      </c>
      <c r="T106" s="9">
        <f t="shared" si="64"/>
        <v>1.0136582914821607E-7</v>
      </c>
      <c r="U106" s="9">
        <f t="shared" si="65"/>
        <v>1.7391048000718001E-2</v>
      </c>
      <c r="Y106" s="137">
        <f t="shared" si="66"/>
        <v>29964.885999999999</v>
      </c>
      <c r="Z106" s="16">
        <f t="shared" si="67"/>
        <v>-230.5</v>
      </c>
      <c r="AA106" s="115">
        <f t="shared" si="68"/>
        <v>8.8188086429100195E-3</v>
      </c>
      <c r="AB106" s="115">
        <f t="shared" si="69"/>
        <v>8.5722393578079818E-3</v>
      </c>
      <c r="AD106" s="147">
        <f t="shared" si="85"/>
        <v>1.6384242015693003E-2</v>
      </c>
      <c r="AG106" s="115">
        <f t="shared" si="70"/>
        <v>7.3483287607552202E-6</v>
      </c>
      <c r="AH106" s="16">
        <f t="shared" si="71"/>
        <v>7.8120026578850201E-3</v>
      </c>
      <c r="AI106" s="16">
        <f t="shared" si="72"/>
        <v>0.89766614940529976</v>
      </c>
      <c r="AJ106" s="16">
        <f t="shared" si="73"/>
        <v>0.99774722017735484</v>
      </c>
      <c r="AK106" s="16">
        <f t="shared" si="74"/>
        <v>-0.25525043197311459</v>
      </c>
      <c r="AL106" s="16">
        <f t="shared" si="75"/>
        <v>-1.9520916654274441</v>
      </c>
      <c r="AM106" s="16">
        <f t="shared" si="76"/>
        <v>-1.4782887835991776</v>
      </c>
      <c r="AN106" s="115">
        <f t="shared" si="83"/>
        <v>4.6039816527177129</v>
      </c>
      <c r="AO106" s="115">
        <f t="shared" si="83"/>
        <v>4.6039816526672972</v>
      </c>
      <c r="AP106" s="115">
        <f t="shared" si="83"/>
        <v>4.6039816543617391</v>
      </c>
      <c r="AQ106" s="115">
        <f t="shared" si="83"/>
        <v>4.6039815974127247</v>
      </c>
      <c r="AR106" s="115">
        <f t="shared" si="83"/>
        <v>4.6039835114459038</v>
      </c>
      <c r="AS106" s="115">
        <f t="shared" si="83"/>
        <v>4.6039192000064029</v>
      </c>
      <c r="AT106" s="115">
        <f t="shared" si="83"/>
        <v>4.6061012878909198</v>
      </c>
      <c r="AU106" s="115">
        <f t="shared" si="77"/>
        <v>4.877367314196043</v>
      </c>
      <c r="AV106" s="115"/>
    </row>
    <row r="107" spans="1:48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80">
        <f t="shared" si="60"/>
        <v>-227.98080566270656</v>
      </c>
      <c r="F107" s="28">
        <f t="shared" si="61"/>
        <v>-228</v>
      </c>
      <c r="G107" s="9">
        <f t="shared" si="78"/>
        <v>7.3022079959628172E-3</v>
      </c>
      <c r="I107" s="2">
        <f t="shared" si="84"/>
        <v>7.3022079959628172E-3</v>
      </c>
      <c r="O107" s="100">
        <f t="shared" si="62"/>
        <v>1.0066591504E-3</v>
      </c>
      <c r="P107" s="15">
        <f t="shared" si="63"/>
        <v>29965.826999999997</v>
      </c>
      <c r="R107" s="2">
        <f t="shared" si="79"/>
        <v>1.0133626450840498E-6</v>
      </c>
      <c r="S107" s="24">
        <v>0.1</v>
      </c>
      <c r="T107" s="9">
        <f t="shared" si="64"/>
        <v>1.0133626450840498E-7</v>
      </c>
      <c r="U107" s="9">
        <f t="shared" si="65"/>
        <v>7.3022079959628172E-3</v>
      </c>
      <c r="Y107" s="137">
        <f t="shared" si="66"/>
        <v>29965.826999999997</v>
      </c>
      <c r="Z107" s="16">
        <f t="shared" si="67"/>
        <v>-228</v>
      </c>
      <c r="AA107" s="115">
        <f t="shared" si="68"/>
        <v>8.8179213122214287E-3</v>
      </c>
      <c r="AB107" s="115">
        <f t="shared" si="69"/>
        <v>-1.5157133162586114E-3</v>
      </c>
      <c r="AD107" s="147">
        <f t="shared" si="85"/>
        <v>6.2955488455628174E-3</v>
      </c>
      <c r="AG107" s="115">
        <f t="shared" si="70"/>
        <v>2.2973868570836776E-7</v>
      </c>
      <c r="AH107" s="16">
        <f t="shared" si="71"/>
        <v>7.811262161821428E-3</v>
      </c>
      <c r="AI107" s="16">
        <f t="shared" si="72"/>
        <v>0.89776828765357586</v>
      </c>
      <c r="AJ107" s="16">
        <f t="shared" si="73"/>
        <v>0.99777398242561044</v>
      </c>
      <c r="AK107" s="16">
        <f t="shared" si="74"/>
        <v>-0.25529135706231421</v>
      </c>
      <c r="AL107" s="16">
        <f t="shared" si="75"/>
        <v>-1.9516915483396486</v>
      </c>
      <c r="AM107" s="16">
        <f t="shared" si="76"/>
        <v>-1.4776517179715785</v>
      </c>
      <c r="AN107" s="115">
        <f t="shared" si="83"/>
        <v>4.6044101732550322</v>
      </c>
      <c r="AO107" s="115">
        <f t="shared" si="83"/>
        <v>4.6044101732048546</v>
      </c>
      <c r="AP107" s="115">
        <f t="shared" si="83"/>
        <v>4.6044101748979713</v>
      </c>
      <c r="AQ107" s="115">
        <f t="shared" si="83"/>
        <v>4.6044101177685368</v>
      </c>
      <c r="AR107" s="115">
        <f t="shared" si="83"/>
        <v>4.6044120454559474</v>
      </c>
      <c r="AS107" s="115">
        <f t="shared" si="83"/>
        <v>4.6043470194744973</v>
      </c>
      <c r="AT107" s="115">
        <f t="shared" si="83"/>
        <v>4.6065624879834859</v>
      </c>
      <c r="AU107" s="115">
        <f t="shared" si="77"/>
        <v>4.8778085596851311</v>
      </c>
      <c r="AV107" s="115"/>
    </row>
    <row r="108" spans="1:48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80">
        <f t="shared" si="60"/>
        <v>-214.4568324447996</v>
      </c>
      <c r="F108" s="28">
        <f t="shared" si="61"/>
        <v>-214.5</v>
      </c>
      <c r="G108" s="9">
        <f t="shared" si="78"/>
        <v>1.6422471999248955E-2</v>
      </c>
      <c r="I108" s="2">
        <f t="shared" si="84"/>
        <v>1.6422471999248955E-2</v>
      </c>
      <c r="O108" s="100">
        <f t="shared" si="62"/>
        <v>1.0058939130250001E-3</v>
      </c>
      <c r="P108" s="15">
        <f t="shared" si="63"/>
        <v>29970.972000000002</v>
      </c>
      <c r="R108" s="2">
        <f t="shared" si="79"/>
        <v>1.0118225642607465E-6</v>
      </c>
      <c r="S108" s="24">
        <v>0.1</v>
      </c>
      <c r="T108" s="9">
        <f t="shared" si="64"/>
        <v>1.0118225642607466E-7</v>
      </c>
      <c r="U108" s="9">
        <f t="shared" si="65"/>
        <v>1.6422471999248955E-2</v>
      </c>
      <c r="Y108" s="137">
        <f t="shared" si="66"/>
        <v>29970.972000000002</v>
      </c>
      <c r="Z108" s="16">
        <f t="shared" si="67"/>
        <v>-214.5</v>
      </c>
      <c r="AA108" s="115">
        <f t="shared" si="68"/>
        <v>8.8131311398535264E-3</v>
      </c>
      <c r="AB108" s="115">
        <f t="shared" si="69"/>
        <v>7.609340859395429E-3</v>
      </c>
      <c r="AD108" s="147">
        <f t="shared" si="85"/>
        <v>1.5416578086223955E-2</v>
      </c>
      <c r="AG108" s="115">
        <f t="shared" si="70"/>
        <v>5.790206831446477E-6</v>
      </c>
      <c r="AH108" s="16">
        <f t="shared" si="71"/>
        <v>7.8072372268285263E-3</v>
      </c>
      <c r="AI108" s="16">
        <f t="shared" si="72"/>
        <v>0.89832051898716125</v>
      </c>
      <c r="AJ108" s="16">
        <f t="shared" si="73"/>
        <v>0.99791583982238907</v>
      </c>
      <c r="AK108" s="16">
        <f t="shared" si="74"/>
        <v>-0.25551180626530701</v>
      </c>
      <c r="AL108" s="16">
        <f t="shared" si="75"/>
        <v>-1.9495293412192332</v>
      </c>
      <c r="AM108" s="16">
        <f t="shared" si="76"/>
        <v>-1.4742155617721988</v>
      </c>
      <c r="AN108" s="115">
        <f t="shared" si="83"/>
        <v>4.6067250272883484</v>
      </c>
      <c r="AO108" s="115">
        <f t="shared" si="83"/>
        <v>4.6067250272396905</v>
      </c>
      <c r="AP108" s="115">
        <f t="shared" si="83"/>
        <v>4.6067250289173405</v>
      </c>
      <c r="AQ108" s="115">
        <f t="shared" si="83"/>
        <v>4.6067249710744118</v>
      </c>
      <c r="AR108" s="115">
        <f t="shared" si="83"/>
        <v>4.6067269654319691</v>
      </c>
      <c r="AS108" s="115">
        <f t="shared" si="83"/>
        <v>4.6066582239120386</v>
      </c>
      <c r="AT108" s="115">
        <f t="shared" si="83"/>
        <v>4.6090538809576698</v>
      </c>
      <c r="AU108" s="115">
        <f t="shared" si="77"/>
        <v>4.8801912853262053</v>
      </c>
      <c r="AV108" s="115"/>
    </row>
    <row r="109" spans="1:48">
      <c r="A109" s="52" t="s">
        <v>135</v>
      </c>
      <c r="B109" s="52" t="s">
        <v>92</v>
      </c>
      <c r="C109" s="65">
        <v>45003.339</v>
      </c>
      <c r="D109" s="65" t="s">
        <v>127</v>
      </c>
      <c r="E109" s="80">
        <f t="shared" si="60"/>
        <v>-178.00650462895024</v>
      </c>
      <c r="F109" s="28">
        <f t="shared" si="61"/>
        <v>-178</v>
      </c>
      <c r="G109" s="9">
        <f t="shared" si="78"/>
        <v>-2.4745920018176548E-3</v>
      </c>
      <c r="I109" s="2">
        <f t="shared" si="84"/>
        <v>-2.4745920018176548E-3</v>
      </c>
      <c r="O109" s="100">
        <f t="shared" si="62"/>
        <v>1.0040587204E-3</v>
      </c>
      <c r="P109" s="15">
        <f t="shared" si="63"/>
        <v>29984.839</v>
      </c>
      <c r="R109" s="2">
        <f t="shared" si="79"/>
        <v>1.0081339140112854E-6</v>
      </c>
      <c r="S109" s="24">
        <v>0.1</v>
      </c>
      <c r="T109" s="9">
        <f t="shared" si="64"/>
        <v>1.0081339140112854E-7</v>
      </c>
      <c r="U109" s="9">
        <f t="shared" si="65"/>
        <v>-2.4745920018176548E-3</v>
      </c>
      <c r="Y109" s="137">
        <f t="shared" si="66"/>
        <v>29984.839</v>
      </c>
      <c r="Z109" s="16">
        <f t="shared" si="67"/>
        <v>-178</v>
      </c>
      <c r="AA109" s="115">
        <f t="shared" si="68"/>
        <v>8.8001914800587729E-3</v>
      </c>
      <c r="AB109" s="115">
        <f t="shared" si="69"/>
        <v>-1.1274783481876428E-2</v>
      </c>
      <c r="AD109" s="147">
        <f t="shared" si="85"/>
        <v>-3.4786507222176548E-3</v>
      </c>
      <c r="AG109" s="115">
        <f t="shared" si="70"/>
        <v>1.2712074256319355E-5</v>
      </c>
      <c r="AH109" s="16">
        <f t="shared" si="71"/>
        <v>7.7961327596587724E-3</v>
      </c>
      <c r="AI109" s="16">
        <f t="shared" si="72"/>
        <v>0.89981938131263572</v>
      </c>
      <c r="AJ109" s="16">
        <f t="shared" si="73"/>
        <v>0.99827680304983435</v>
      </c>
      <c r="AK109" s="16">
        <f t="shared" si="74"/>
        <v>-0.25610318943624449</v>
      </c>
      <c r="AL109" s="16">
        <f t="shared" si="75"/>
        <v>-1.9436700210278168</v>
      </c>
      <c r="AM109" s="16">
        <f t="shared" si="76"/>
        <v>-1.4649587906860624</v>
      </c>
      <c r="AN109" s="115">
        <f t="shared" si="83"/>
        <v>4.6129908497422436</v>
      </c>
      <c r="AO109" s="115">
        <f t="shared" si="83"/>
        <v>4.6129908496992034</v>
      </c>
      <c r="AP109" s="115">
        <f t="shared" si="83"/>
        <v>4.6129908512763773</v>
      </c>
      <c r="AQ109" s="115">
        <f t="shared" si="83"/>
        <v>4.612990793482231</v>
      </c>
      <c r="AR109" s="115">
        <f t="shared" si="83"/>
        <v>4.6129929113199717</v>
      </c>
      <c r="AS109" s="115">
        <f t="shared" si="83"/>
        <v>4.612915333560232</v>
      </c>
      <c r="AT109" s="115">
        <f t="shared" si="83"/>
        <v>4.6157975748926106</v>
      </c>
      <c r="AU109" s="115">
        <f t="shared" si="77"/>
        <v>4.8866334694668865</v>
      </c>
      <c r="AV109" s="115"/>
    </row>
    <row r="110" spans="1:48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80">
        <f t="shared" si="60"/>
        <v>-146.45056712053255</v>
      </c>
      <c r="F110" s="28">
        <f t="shared" si="61"/>
        <v>-146.5</v>
      </c>
      <c r="G110" s="9">
        <f t="shared" si="78"/>
        <v>1.8806023996148724E-2</v>
      </c>
      <c r="I110" s="2">
        <f t="shared" si="84"/>
        <v>1.8806023996148724E-2</v>
      </c>
      <c r="O110" s="100">
        <f t="shared" si="62"/>
        <v>1.002749314225E-3</v>
      </c>
      <c r="P110" s="15">
        <f t="shared" si="63"/>
        <v>29996.843999999997</v>
      </c>
      <c r="R110" s="2">
        <f t="shared" si="79"/>
        <v>1.0055061871787079E-6</v>
      </c>
      <c r="S110" s="24">
        <v>0.1</v>
      </c>
      <c r="T110" s="9">
        <f t="shared" si="64"/>
        <v>1.005506187178708E-7</v>
      </c>
      <c r="U110" s="9">
        <f t="shared" si="65"/>
        <v>1.8806023996148724E-2</v>
      </c>
      <c r="Y110" s="137">
        <f t="shared" si="66"/>
        <v>29996.843999999997</v>
      </c>
      <c r="Z110" s="16">
        <f t="shared" si="67"/>
        <v>-146.5</v>
      </c>
      <c r="AA110" s="115">
        <f t="shared" si="68"/>
        <v>8.7890372109391077E-3</v>
      </c>
      <c r="AB110" s="115">
        <f t="shared" si="69"/>
        <v>1.0016986785209616E-2</v>
      </c>
      <c r="AD110" s="147">
        <f t="shared" si="85"/>
        <v>1.7803274681923723E-2</v>
      </c>
      <c r="AG110" s="115">
        <f t="shared" si="70"/>
        <v>1.0034002425506409E-5</v>
      </c>
      <c r="AH110" s="16">
        <f t="shared" si="71"/>
        <v>7.7862878967141077E-3</v>
      </c>
      <c r="AI110" s="16">
        <f t="shared" si="72"/>
        <v>0.90111973037231052</v>
      </c>
      <c r="AJ110" s="16">
        <f t="shared" si="73"/>
        <v>0.99856161300612289</v>
      </c>
      <c r="AK110" s="16">
        <f t="shared" si="74"/>
        <v>-0.25660805185799501</v>
      </c>
      <c r="AL110" s="16">
        <f t="shared" si="75"/>
        <v>-1.9385975897377448</v>
      </c>
      <c r="AM110" s="16">
        <f t="shared" si="76"/>
        <v>-1.4570091114467134</v>
      </c>
      <c r="AN110" s="115">
        <f t="shared" si="83"/>
        <v>4.6184067594174154</v>
      </c>
      <c r="AO110" s="115">
        <f t="shared" si="83"/>
        <v>4.618406759380238</v>
      </c>
      <c r="AP110" s="115">
        <f t="shared" si="83"/>
        <v>4.618406760820843</v>
      </c>
      <c r="AQ110" s="115">
        <f t="shared" si="83"/>
        <v>4.6184067049987858</v>
      </c>
      <c r="AR110" s="115">
        <f t="shared" si="83"/>
        <v>4.6184088680743383</v>
      </c>
      <c r="AS110" s="115">
        <f t="shared" si="83"/>
        <v>4.6183250862998406</v>
      </c>
      <c r="AT110" s="115">
        <f t="shared" si="83"/>
        <v>4.6216265115783912</v>
      </c>
      <c r="AU110" s="115">
        <f t="shared" si="77"/>
        <v>4.8921931626293933</v>
      </c>
      <c r="AV110" s="115"/>
    </row>
    <row r="111" spans="1:48">
      <c r="A111" s="52" t="s">
        <v>135</v>
      </c>
      <c r="B111" s="52" t="s">
        <v>92</v>
      </c>
      <c r="C111" s="65">
        <v>45022.37</v>
      </c>
      <c r="D111" s="65" t="s">
        <v>127</v>
      </c>
      <c r="E111" s="80">
        <f t="shared" si="60"/>
        <v>-127.98226083695421</v>
      </c>
      <c r="F111" s="28">
        <f t="shared" si="61"/>
        <v>-128</v>
      </c>
      <c r="G111" s="9">
        <f t="shared" si="78"/>
        <v>6.7486080006347038E-3</v>
      </c>
      <c r="I111" s="2">
        <f t="shared" si="84"/>
        <v>6.7486080006347038E-3</v>
      </c>
      <c r="O111" s="100">
        <f t="shared" si="62"/>
        <v>1.0020987904000001E-3</v>
      </c>
      <c r="P111" s="15">
        <f t="shared" si="63"/>
        <v>30003.870000000003</v>
      </c>
      <c r="R111" s="2">
        <f t="shared" si="79"/>
        <v>1.0042019857211433E-6</v>
      </c>
      <c r="S111" s="24">
        <v>0.1</v>
      </c>
      <c r="T111" s="9">
        <f t="shared" si="64"/>
        <v>1.0042019857211433E-7</v>
      </c>
      <c r="U111" s="9">
        <f t="shared" si="65"/>
        <v>6.7486080006347038E-3</v>
      </c>
      <c r="Y111" s="137">
        <f t="shared" si="66"/>
        <v>30003.870000000003</v>
      </c>
      <c r="Z111" s="16">
        <f t="shared" si="67"/>
        <v>-128</v>
      </c>
      <c r="AA111" s="115">
        <f t="shared" si="68"/>
        <v>8.7824915046968606E-3</v>
      </c>
      <c r="AB111" s="115">
        <f t="shared" si="69"/>
        <v>-2.0338835040621568E-3</v>
      </c>
      <c r="AD111" s="147">
        <f t="shared" si="85"/>
        <v>5.7465092102347032E-3</v>
      </c>
      <c r="AG111" s="115">
        <f t="shared" si="70"/>
        <v>4.1366821080961573E-7</v>
      </c>
      <c r="AH111" s="16">
        <f t="shared" si="71"/>
        <v>7.7803927142968601E-3</v>
      </c>
      <c r="AI111" s="16">
        <f t="shared" si="72"/>
        <v>0.90188637371868141</v>
      </c>
      <c r="AJ111" s="16">
        <f t="shared" si="73"/>
        <v>0.99871725377168008</v>
      </c>
      <c r="AK111" s="16">
        <f t="shared" si="74"/>
        <v>-0.25690215323723886</v>
      </c>
      <c r="AL111" s="16">
        <f t="shared" si="75"/>
        <v>-1.9356116986330427</v>
      </c>
      <c r="AM111" s="16">
        <f t="shared" si="76"/>
        <v>-1.4523569443840476</v>
      </c>
      <c r="AN111" s="115">
        <f t="shared" ref="AN111:AT120" si="86">$AU111+$AB$7*SIN(AO111)</f>
        <v>4.6215911836543198</v>
      </c>
      <c r="AO111" s="115">
        <f t="shared" si="86"/>
        <v>4.6215911836207457</v>
      </c>
      <c r="AP111" s="115">
        <f t="shared" si="86"/>
        <v>4.6215911849672198</v>
      </c>
      <c r="AQ111" s="115">
        <f t="shared" si="86"/>
        <v>4.6215911309680999</v>
      </c>
      <c r="AR111" s="115">
        <f t="shared" si="86"/>
        <v>4.621593296579289</v>
      </c>
      <c r="AS111" s="115">
        <f t="shared" si="86"/>
        <v>4.621506486037303</v>
      </c>
      <c r="AT111" s="115">
        <f t="shared" si="86"/>
        <v>4.6250537541023267</v>
      </c>
      <c r="AU111" s="115">
        <f t="shared" si="77"/>
        <v>4.8954583792486428</v>
      </c>
      <c r="AV111" s="115"/>
    </row>
    <row r="112" spans="1:48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80">
        <f t="shared" si="60"/>
        <v>-85.990915422790422</v>
      </c>
      <c r="F112" s="28">
        <f t="shared" si="61"/>
        <v>-86</v>
      </c>
      <c r="G112" s="9">
        <f t="shared" si="78"/>
        <v>3.4560959975351579E-3</v>
      </c>
      <c r="H112" s="2">
        <f>G112</f>
        <v>3.4560959975351579E-3</v>
      </c>
      <c r="O112" s="100">
        <f t="shared" si="62"/>
        <v>1.0009474276E-3</v>
      </c>
      <c r="P112" s="15">
        <f t="shared" si="63"/>
        <v>30019.845000000001</v>
      </c>
      <c r="R112" s="2">
        <f t="shared" si="79"/>
        <v>6.0277545004546515E-6</v>
      </c>
      <c r="S112" s="24">
        <v>0.1</v>
      </c>
      <c r="T112" s="9">
        <f t="shared" si="64"/>
        <v>6.027754500454652E-7</v>
      </c>
      <c r="U112" s="9">
        <f t="shared" si="65"/>
        <v>3.4560959975351579E-3</v>
      </c>
      <c r="Y112" s="137">
        <f t="shared" si="66"/>
        <v>30019.845000000001</v>
      </c>
      <c r="Z112" s="16">
        <f t="shared" si="67"/>
        <v>-86</v>
      </c>
      <c r="AA112" s="115">
        <f t="shared" si="68"/>
        <v>8.7676443457529937E-3</v>
      </c>
      <c r="AB112" s="115">
        <f t="shared" si="69"/>
        <v>-5.3115483482178358E-3</v>
      </c>
      <c r="AC112" s="147">
        <f>G112-(AB$3+AB$4*Z112+AB$5*Z112^2)</f>
        <v>2.455148569935158E-3</v>
      </c>
      <c r="AD112" s="115"/>
      <c r="AG112" s="115">
        <f t="shared" si="70"/>
        <v>2.8212545855455624E-6</v>
      </c>
      <c r="AH112" s="16">
        <f t="shared" si="71"/>
        <v>7.7666969181529929E-3</v>
      </c>
      <c r="AI112" s="16">
        <f t="shared" si="72"/>
        <v>0.90363496996800197</v>
      </c>
      <c r="AJ112" s="16">
        <f t="shared" si="73"/>
        <v>0.99903837409544283</v>
      </c>
      <c r="AK112" s="16">
        <f t="shared" si="74"/>
        <v>-0.25756315921911682</v>
      </c>
      <c r="AL112" s="16">
        <f t="shared" si="75"/>
        <v>-1.928814002175699</v>
      </c>
      <c r="AM112" s="16">
        <f t="shared" si="76"/>
        <v>-1.4418406388472138</v>
      </c>
      <c r="AN112" s="115">
        <f t="shared" si="86"/>
        <v>4.6288307666003154</v>
      </c>
      <c r="AO112" s="115">
        <f t="shared" si="86"/>
        <v>4.6288307665747732</v>
      </c>
      <c r="AP112" s="115">
        <f t="shared" si="86"/>
        <v>4.6288307676876279</v>
      </c>
      <c r="AQ112" s="115">
        <f t="shared" si="86"/>
        <v>4.6288307192009768</v>
      </c>
      <c r="AR112" s="115">
        <f t="shared" si="86"/>
        <v>4.6288328317708078</v>
      </c>
      <c r="AS112" s="115">
        <f t="shared" si="86"/>
        <v>4.6287408361882694</v>
      </c>
      <c r="AT112" s="115">
        <f t="shared" si="86"/>
        <v>4.6328452202449562</v>
      </c>
      <c r="AU112" s="115">
        <f t="shared" si="77"/>
        <v>4.902871303465318</v>
      </c>
      <c r="AV112" s="115"/>
    </row>
    <row r="113" spans="1:48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80">
        <f t="shared" si="60"/>
        <v>11.986261977371303</v>
      </c>
      <c r="F113" s="28">
        <f t="shared" si="61"/>
        <v>12</v>
      </c>
      <c r="G113" s="9">
        <f t="shared" si="78"/>
        <v>-5.2264320038375445E-3</v>
      </c>
      <c r="I113" s="2">
        <f t="shared" ref="I113:I130" si="87">G113</f>
        <v>-5.2264320038375445E-3</v>
      </c>
      <c r="O113" s="100">
        <f t="shared" si="62"/>
        <v>1.0000184464E-3</v>
      </c>
      <c r="P113" s="15">
        <f t="shared" si="63"/>
        <v>30057.118999999999</v>
      </c>
      <c r="R113" s="2">
        <f t="shared" si="79"/>
        <v>1.0000368931402696E-6</v>
      </c>
      <c r="S113" s="24">
        <v>0.1</v>
      </c>
      <c r="T113" s="9">
        <f t="shared" si="64"/>
        <v>1.0000368931402697E-7</v>
      </c>
      <c r="U113" s="9">
        <f t="shared" si="65"/>
        <v>-5.2264320038375445E-3</v>
      </c>
      <c r="Y113" s="137">
        <f t="shared" si="66"/>
        <v>30057.118999999999</v>
      </c>
      <c r="Z113" s="16">
        <f t="shared" si="67"/>
        <v>12</v>
      </c>
      <c r="AA113" s="115">
        <f t="shared" si="68"/>
        <v>8.7330642338009877E-3</v>
      </c>
      <c r="AB113" s="115">
        <f t="shared" si="69"/>
        <v>-1.3959496237638532E-2</v>
      </c>
      <c r="AD113" s="147">
        <f t="shared" ref="AD113:AD130" si="88">G113-(AB$3+AB$4*Z113+AB$5*Z113^2)</f>
        <v>-6.2264504502375449E-3</v>
      </c>
      <c r="AG113" s="115">
        <f t="shared" si="70"/>
        <v>1.9486753520864435E-5</v>
      </c>
      <c r="AH113" s="16">
        <f t="shared" si="71"/>
        <v>7.7330457874009873E-3</v>
      </c>
      <c r="AI113" s="16">
        <f t="shared" si="72"/>
        <v>0.90775894580317018</v>
      </c>
      <c r="AJ113" s="16">
        <f t="shared" si="73"/>
        <v>0.99961099050898372</v>
      </c>
      <c r="AK113" s="16">
        <f t="shared" si="74"/>
        <v>-0.25906869343990124</v>
      </c>
      <c r="AL113" s="16">
        <f t="shared" si="75"/>
        <v>-1.9128494880822091</v>
      </c>
      <c r="AM113" s="16">
        <f t="shared" si="76"/>
        <v>-1.4175431593861123</v>
      </c>
      <c r="AN113" s="115">
        <f t="shared" si="86"/>
        <v>4.6457779918602711</v>
      </c>
      <c r="AO113" s="115">
        <f t="shared" si="86"/>
        <v>4.645777991849604</v>
      </c>
      <c r="AP113" s="115">
        <f t="shared" si="86"/>
        <v>4.6457779924323326</v>
      </c>
      <c r="AQ113" s="115">
        <f t="shared" si="86"/>
        <v>4.6457779605970639</v>
      </c>
      <c r="AR113" s="115">
        <f t="shared" si="86"/>
        <v>4.6457796998254528</v>
      </c>
      <c r="AS113" s="115">
        <f t="shared" si="86"/>
        <v>4.6456847484198658</v>
      </c>
      <c r="AT113" s="115">
        <f t="shared" si="86"/>
        <v>4.6510829747590341</v>
      </c>
      <c r="AU113" s="115">
        <f t="shared" si="77"/>
        <v>4.9201681266375594</v>
      </c>
      <c r="AV113" s="115"/>
    </row>
    <row r="114" spans="1:48">
      <c r="A114" s="52" t="s">
        <v>135</v>
      </c>
      <c r="B114" s="52" t="s">
        <v>92</v>
      </c>
      <c r="C114" s="65">
        <v>45075.623</v>
      </c>
      <c r="D114" s="65" t="s">
        <v>127</v>
      </c>
      <c r="E114" s="80">
        <f t="shared" si="60"/>
        <v>11.996776242265881</v>
      </c>
      <c r="F114" s="28">
        <f t="shared" si="61"/>
        <v>12</v>
      </c>
      <c r="G114" s="9">
        <f t="shared" si="78"/>
        <v>-1.2264320030226372E-3</v>
      </c>
      <c r="I114" s="2">
        <f t="shared" si="87"/>
        <v>-1.2264320030226372E-3</v>
      </c>
      <c r="O114" s="100">
        <f t="shared" si="62"/>
        <v>1.0000184464E-3</v>
      </c>
      <c r="P114" s="15">
        <f t="shared" si="63"/>
        <v>30057.123</v>
      </c>
      <c r="R114" s="2">
        <f t="shared" si="79"/>
        <v>1.0000368931402696E-6</v>
      </c>
      <c r="S114" s="24">
        <v>0.1</v>
      </c>
      <c r="T114" s="9">
        <f t="shared" si="64"/>
        <v>1.0000368931402697E-7</v>
      </c>
      <c r="U114" s="9">
        <f t="shared" si="65"/>
        <v>-1.2264320030226372E-3</v>
      </c>
      <c r="Y114" s="137">
        <f t="shared" si="66"/>
        <v>30057.123</v>
      </c>
      <c r="Z114" s="16">
        <f t="shared" si="67"/>
        <v>12</v>
      </c>
      <c r="AA114" s="115">
        <f t="shared" si="68"/>
        <v>8.7330642338009877E-3</v>
      </c>
      <c r="AB114" s="115">
        <f t="shared" si="69"/>
        <v>-9.9594962368236249E-3</v>
      </c>
      <c r="AD114" s="147">
        <f t="shared" si="88"/>
        <v>-2.2264504494226372E-3</v>
      </c>
      <c r="AG114" s="115">
        <f t="shared" si="70"/>
        <v>9.9191565291303956E-6</v>
      </c>
      <c r="AH114" s="16">
        <f t="shared" si="71"/>
        <v>7.7330457874009873E-3</v>
      </c>
      <c r="AI114" s="16">
        <f t="shared" si="72"/>
        <v>0.90775894580317018</v>
      </c>
      <c r="AJ114" s="16">
        <f t="shared" si="73"/>
        <v>0.99961099050898372</v>
      </c>
      <c r="AK114" s="16">
        <f t="shared" si="74"/>
        <v>-0.25906869343990124</v>
      </c>
      <c r="AL114" s="16">
        <f t="shared" si="75"/>
        <v>-1.9128494880822091</v>
      </c>
      <c r="AM114" s="16">
        <f t="shared" si="76"/>
        <v>-1.4175431593861123</v>
      </c>
      <c r="AN114" s="115">
        <f t="shared" si="86"/>
        <v>4.6457779918602711</v>
      </c>
      <c r="AO114" s="115">
        <f t="shared" si="86"/>
        <v>4.645777991849604</v>
      </c>
      <c r="AP114" s="115">
        <f t="shared" si="86"/>
        <v>4.6457779924323326</v>
      </c>
      <c r="AQ114" s="115">
        <f t="shared" si="86"/>
        <v>4.6457779605970639</v>
      </c>
      <c r="AR114" s="115">
        <f t="shared" si="86"/>
        <v>4.6457796998254528</v>
      </c>
      <c r="AS114" s="115">
        <f t="shared" si="86"/>
        <v>4.6456847484198658</v>
      </c>
      <c r="AT114" s="115">
        <f t="shared" si="86"/>
        <v>4.6510829747590341</v>
      </c>
      <c r="AU114" s="115">
        <f t="shared" si="77"/>
        <v>4.9201681266375594</v>
      </c>
      <c r="AV114" s="115"/>
    </row>
    <row r="115" spans="1:48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80">
        <f t="shared" si="60"/>
        <v>258.97948713182632</v>
      </c>
      <c r="F115" s="28">
        <f t="shared" si="61"/>
        <v>259</v>
      </c>
      <c r="G115" s="9">
        <f t="shared" si="78"/>
        <v>-7.8038239953457378E-3</v>
      </c>
      <c r="I115" s="2">
        <f t="shared" si="87"/>
        <v>-7.8038239953457378E-3</v>
      </c>
      <c r="O115" s="100">
        <f t="shared" si="62"/>
        <v>1.0085930761000001E-3</v>
      </c>
      <c r="P115" s="15">
        <f t="shared" si="63"/>
        <v>30151.084000000003</v>
      </c>
      <c r="R115" s="2">
        <f t="shared" si="79"/>
        <v>1.0172599931568606E-6</v>
      </c>
      <c r="S115" s="24">
        <v>0.1</v>
      </c>
      <c r="T115" s="9">
        <f t="shared" si="64"/>
        <v>1.0172599931568606E-7</v>
      </c>
      <c r="U115" s="9">
        <f t="shared" si="65"/>
        <v>-7.8038239953457378E-3</v>
      </c>
      <c r="Y115" s="137">
        <f t="shared" si="66"/>
        <v>30151.084000000003</v>
      </c>
      <c r="Z115" s="16">
        <f t="shared" si="67"/>
        <v>259</v>
      </c>
      <c r="AA115" s="115">
        <f t="shared" si="68"/>
        <v>8.6461671545577847E-3</v>
      </c>
      <c r="AB115" s="115">
        <f t="shared" si="69"/>
        <v>-1.6449991149903524E-2</v>
      </c>
      <c r="AD115" s="147">
        <f t="shared" si="88"/>
        <v>-8.8124170714457377E-3</v>
      </c>
      <c r="AG115" s="115">
        <f t="shared" si="70"/>
        <v>2.7060220883190429E-5</v>
      </c>
      <c r="AH115" s="16">
        <f t="shared" si="71"/>
        <v>7.6375740784577839E-3</v>
      </c>
      <c r="AI115" s="16">
        <f t="shared" si="72"/>
        <v>0.91842769652871648</v>
      </c>
      <c r="AJ115" s="16">
        <f t="shared" si="73"/>
        <v>0.99991548841770261</v>
      </c>
      <c r="AK115" s="16">
        <f t="shared" si="74"/>
        <v>-0.26262322689813417</v>
      </c>
      <c r="AL115" s="16">
        <f t="shared" si="75"/>
        <v>-1.8719546096762196</v>
      </c>
      <c r="AM115" s="16">
        <f t="shared" si="76"/>
        <v>-1.3577333112641641</v>
      </c>
      <c r="AN115" s="115">
        <f t="shared" si="86"/>
        <v>4.6888394323520934</v>
      </c>
      <c r="AO115" s="115">
        <f t="shared" si="86"/>
        <v>4.6888394323520135</v>
      </c>
      <c r="AP115" s="115">
        <f t="shared" si="86"/>
        <v>4.6888394323644285</v>
      </c>
      <c r="AQ115" s="115">
        <f t="shared" si="86"/>
        <v>4.6888394304471808</v>
      </c>
      <c r="AR115" s="115">
        <f t="shared" si="86"/>
        <v>4.6888397265249901</v>
      </c>
      <c r="AS115" s="115">
        <f t="shared" si="86"/>
        <v>4.6887940476673737</v>
      </c>
      <c r="AT115" s="115">
        <f t="shared" si="86"/>
        <v>4.6974060117784457</v>
      </c>
      <c r="AU115" s="115">
        <f t="shared" si="77"/>
        <v>4.9637631809594325</v>
      </c>
      <c r="AV115" s="115"/>
    </row>
    <row r="116" spans="1:48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80">
        <f t="shared" si="60"/>
        <v>259.05308698606927</v>
      </c>
      <c r="F116" s="28">
        <f t="shared" si="61"/>
        <v>259</v>
      </c>
      <c r="G116" s="9">
        <f t="shared" si="78"/>
        <v>2.0196176003082655E-2</v>
      </c>
      <c r="I116" s="2">
        <f t="shared" si="87"/>
        <v>2.0196176003082655E-2</v>
      </c>
      <c r="O116" s="100">
        <f t="shared" si="62"/>
        <v>1.0085930761000001E-3</v>
      </c>
      <c r="P116" s="15">
        <f t="shared" si="63"/>
        <v>30151.112000000001</v>
      </c>
      <c r="R116" s="2">
        <f t="shared" si="79"/>
        <v>1.0172599931568606E-6</v>
      </c>
      <c r="S116" s="24">
        <v>0.1</v>
      </c>
      <c r="T116" s="9">
        <f t="shared" si="64"/>
        <v>1.0172599931568606E-7</v>
      </c>
      <c r="U116" s="9">
        <f t="shared" si="65"/>
        <v>2.0196176003082655E-2</v>
      </c>
      <c r="Y116" s="137">
        <f t="shared" si="66"/>
        <v>30151.112000000001</v>
      </c>
      <c r="Z116" s="16">
        <f t="shared" si="67"/>
        <v>259</v>
      </c>
      <c r="AA116" s="115">
        <f t="shared" si="68"/>
        <v>8.6461671545577847E-3</v>
      </c>
      <c r="AB116" s="115">
        <f t="shared" si="69"/>
        <v>1.1550008848524871E-2</v>
      </c>
      <c r="AD116" s="147">
        <f t="shared" si="88"/>
        <v>1.9187582926982655E-2</v>
      </c>
      <c r="AG116" s="115">
        <f t="shared" si="70"/>
        <v>1.3340270440100281E-5</v>
      </c>
      <c r="AH116" s="16">
        <f t="shared" si="71"/>
        <v>7.6375740784577839E-3</v>
      </c>
      <c r="AI116" s="16">
        <f t="shared" si="72"/>
        <v>0.91842769652871648</v>
      </c>
      <c r="AJ116" s="16">
        <f t="shared" si="73"/>
        <v>0.99991548841770261</v>
      </c>
      <c r="AK116" s="16">
        <f t="shared" si="74"/>
        <v>-0.26262322689813417</v>
      </c>
      <c r="AL116" s="16">
        <f t="shared" si="75"/>
        <v>-1.8719546096762196</v>
      </c>
      <c r="AM116" s="16">
        <f t="shared" si="76"/>
        <v>-1.3577333112641641</v>
      </c>
      <c r="AN116" s="115">
        <f t="shared" si="86"/>
        <v>4.6888394323520934</v>
      </c>
      <c r="AO116" s="115">
        <f t="shared" si="86"/>
        <v>4.6888394323520135</v>
      </c>
      <c r="AP116" s="115">
        <f t="shared" si="86"/>
        <v>4.6888394323644285</v>
      </c>
      <c r="AQ116" s="115">
        <f t="shared" si="86"/>
        <v>4.6888394304471808</v>
      </c>
      <c r="AR116" s="115">
        <f t="shared" si="86"/>
        <v>4.6888397265249901</v>
      </c>
      <c r="AS116" s="115">
        <f t="shared" si="86"/>
        <v>4.6887940476673737</v>
      </c>
      <c r="AT116" s="115">
        <f t="shared" si="86"/>
        <v>4.6974060117784457</v>
      </c>
      <c r="AU116" s="115">
        <f t="shared" si="77"/>
        <v>4.9637631809594325</v>
      </c>
      <c r="AV116" s="115"/>
    </row>
    <row r="117" spans="1:48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80">
        <f t="shared" si="60"/>
        <v>269.49638059047675</v>
      </c>
      <c r="F117" s="28">
        <f t="shared" si="61"/>
        <v>269.5</v>
      </c>
      <c r="G117" s="9">
        <f t="shared" si="78"/>
        <v>-1.3769520010100678E-3</v>
      </c>
      <c r="I117" s="2">
        <f t="shared" si="87"/>
        <v>-1.3769520010100678E-3</v>
      </c>
      <c r="O117" s="100">
        <f t="shared" si="62"/>
        <v>1.0093039350249999E-3</v>
      </c>
      <c r="P117" s="15">
        <f t="shared" si="63"/>
        <v>30155.084999999999</v>
      </c>
      <c r="R117" s="2">
        <f t="shared" si="79"/>
        <v>1.0186944332569493E-6</v>
      </c>
      <c r="S117" s="24">
        <v>0.1</v>
      </c>
      <c r="T117" s="9">
        <f t="shared" si="64"/>
        <v>1.0186944332569493E-7</v>
      </c>
      <c r="U117" s="9">
        <f t="shared" si="65"/>
        <v>-1.3769520010100678E-3</v>
      </c>
      <c r="Y117" s="137">
        <f t="shared" si="66"/>
        <v>30155.084999999999</v>
      </c>
      <c r="Z117" s="16">
        <f t="shared" si="67"/>
        <v>269.5</v>
      </c>
      <c r="AA117" s="115">
        <f t="shared" si="68"/>
        <v>8.6424774893969179E-3</v>
      </c>
      <c r="AB117" s="115">
        <f t="shared" si="69"/>
        <v>-1.0019429490406986E-2</v>
      </c>
      <c r="AD117" s="147">
        <f t="shared" si="88"/>
        <v>-2.3862559360350675E-3</v>
      </c>
      <c r="AG117" s="115">
        <f t="shared" si="70"/>
        <v>1.0038896731323719E-5</v>
      </c>
      <c r="AH117" s="16">
        <f t="shared" si="71"/>
        <v>7.6331735543719173E-3</v>
      </c>
      <c r="AI117" s="16">
        <f t="shared" si="72"/>
        <v>0.9188899895544782</v>
      </c>
      <c r="AJ117" s="16">
        <f t="shared" si="73"/>
        <v>0.99989106148230711</v>
      </c>
      <c r="AK117" s="16">
        <f t="shared" si="74"/>
        <v>-0.26276637190768409</v>
      </c>
      <c r="AL117" s="16">
        <f t="shared" si="75"/>
        <v>-1.8701947997846458</v>
      </c>
      <c r="AM117" s="16">
        <f t="shared" si="76"/>
        <v>-1.3552343393873532</v>
      </c>
      <c r="AN117" s="115">
        <f t="shared" si="86"/>
        <v>4.6906812032625487</v>
      </c>
      <c r="AO117" s="115">
        <f t="shared" si="86"/>
        <v>4.6906812032624954</v>
      </c>
      <c r="AP117" s="115">
        <f t="shared" si="86"/>
        <v>4.6906812032713932</v>
      </c>
      <c r="AQ117" s="115">
        <f t="shared" si="86"/>
        <v>4.6906812017808477</v>
      </c>
      <c r="AR117" s="115">
        <f t="shared" si="86"/>
        <v>4.6906814514894792</v>
      </c>
      <c r="AS117" s="115">
        <f t="shared" si="86"/>
        <v>4.6906396581787284</v>
      </c>
      <c r="AT117" s="115">
        <f t="shared" si="86"/>
        <v>4.6993864652039736</v>
      </c>
      <c r="AU117" s="115">
        <f t="shared" si="77"/>
        <v>4.9656164120136008</v>
      </c>
      <c r="AV117" s="115"/>
    </row>
    <row r="118" spans="1:48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80">
        <f t="shared" si="60"/>
        <v>269.51478055403271</v>
      </c>
      <c r="F118" s="28">
        <f t="shared" si="61"/>
        <v>269.5</v>
      </c>
      <c r="G118" s="9">
        <f t="shared" ref="G118:G149" si="89">C118-(C$7+C$8*F118)</f>
        <v>5.6230479967780411E-3</v>
      </c>
      <c r="I118" s="2">
        <f t="shared" si="87"/>
        <v>5.6230479967780411E-3</v>
      </c>
      <c r="O118" s="100">
        <f t="shared" si="62"/>
        <v>1.0093039350249999E-3</v>
      </c>
      <c r="P118" s="15">
        <f t="shared" si="63"/>
        <v>30155.091999999997</v>
      </c>
      <c r="R118" s="2">
        <f t="shared" ref="R118:R149" si="90">(O118-H118)^2</f>
        <v>1.0186944332569493E-6</v>
      </c>
      <c r="S118" s="24">
        <v>0.1</v>
      </c>
      <c r="T118" s="9">
        <f t="shared" si="64"/>
        <v>1.0186944332569493E-7</v>
      </c>
      <c r="U118" s="9">
        <f t="shared" si="65"/>
        <v>5.6230479967780411E-3</v>
      </c>
      <c r="Y118" s="137">
        <f t="shared" si="66"/>
        <v>30155.091999999997</v>
      </c>
      <c r="Z118" s="16">
        <f t="shared" si="67"/>
        <v>269.5</v>
      </c>
      <c r="AA118" s="115">
        <f t="shared" si="68"/>
        <v>8.6424774893969179E-3</v>
      </c>
      <c r="AB118" s="115">
        <f t="shared" si="69"/>
        <v>-3.0194294926188768E-3</v>
      </c>
      <c r="AD118" s="147">
        <f t="shared" si="88"/>
        <v>4.6137440617530414E-3</v>
      </c>
      <c r="AG118" s="115">
        <f t="shared" si="70"/>
        <v>9.1169544608966891E-7</v>
      </c>
      <c r="AH118" s="16">
        <f t="shared" si="71"/>
        <v>7.6331735543719173E-3</v>
      </c>
      <c r="AI118" s="16">
        <f t="shared" si="72"/>
        <v>0.9188899895544782</v>
      </c>
      <c r="AJ118" s="16">
        <f t="shared" si="73"/>
        <v>0.99989106148230711</v>
      </c>
      <c r="AK118" s="16">
        <f t="shared" si="74"/>
        <v>-0.26276637190768409</v>
      </c>
      <c r="AL118" s="16">
        <f t="shared" si="75"/>
        <v>-1.8701947997846458</v>
      </c>
      <c r="AM118" s="16">
        <f t="shared" si="76"/>
        <v>-1.3552343393873532</v>
      </c>
      <c r="AN118" s="115">
        <f t="shared" si="86"/>
        <v>4.6906812032625487</v>
      </c>
      <c r="AO118" s="115">
        <f t="shared" si="86"/>
        <v>4.6906812032624954</v>
      </c>
      <c r="AP118" s="115">
        <f t="shared" si="86"/>
        <v>4.6906812032713932</v>
      </c>
      <c r="AQ118" s="115">
        <f t="shared" si="86"/>
        <v>4.6906812017808477</v>
      </c>
      <c r="AR118" s="115">
        <f t="shared" si="86"/>
        <v>4.6906814514894792</v>
      </c>
      <c r="AS118" s="115">
        <f t="shared" si="86"/>
        <v>4.6906396581787284</v>
      </c>
      <c r="AT118" s="115">
        <f t="shared" si="86"/>
        <v>4.6993864652039736</v>
      </c>
      <c r="AU118" s="115">
        <f t="shared" si="77"/>
        <v>4.9656164120136008</v>
      </c>
      <c r="AV118" s="115"/>
    </row>
    <row r="119" spans="1:48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80">
        <f t="shared" si="60"/>
        <v>269.51478055403271</v>
      </c>
      <c r="F119" s="28">
        <f t="shared" si="61"/>
        <v>269.5</v>
      </c>
      <c r="G119" s="9">
        <f t="shared" si="89"/>
        <v>5.6230479967780411E-3</v>
      </c>
      <c r="I119" s="2">
        <f t="shared" si="87"/>
        <v>5.6230479967780411E-3</v>
      </c>
      <c r="O119" s="100">
        <f t="shared" si="62"/>
        <v>1.0093039350249999E-3</v>
      </c>
      <c r="P119" s="15">
        <f t="shared" si="63"/>
        <v>30155.091999999997</v>
      </c>
      <c r="R119" s="2">
        <f t="shared" si="90"/>
        <v>1.0186944332569493E-6</v>
      </c>
      <c r="S119" s="24">
        <v>0.1</v>
      </c>
      <c r="T119" s="9">
        <f t="shared" si="64"/>
        <v>1.0186944332569493E-7</v>
      </c>
      <c r="U119" s="9">
        <f t="shared" si="65"/>
        <v>5.6230479967780411E-3</v>
      </c>
      <c r="Y119" s="137">
        <f t="shared" si="66"/>
        <v>30155.091999999997</v>
      </c>
      <c r="Z119" s="16">
        <f t="shared" si="67"/>
        <v>269.5</v>
      </c>
      <c r="AA119" s="115">
        <f t="shared" si="68"/>
        <v>8.6424774893969179E-3</v>
      </c>
      <c r="AB119" s="115">
        <f t="shared" si="69"/>
        <v>-3.0194294926188768E-3</v>
      </c>
      <c r="AD119" s="147">
        <f t="shared" si="88"/>
        <v>4.6137440617530414E-3</v>
      </c>
      <c r="AG119" s="115">
        <f t="shared" si="70"/>
        <v>9.1169544608966891E-7</v>
      </c>
      <c r="AH119" s="16">
        <f t="shared" si="71"/>
        <v>7.6331735543719173E-3</v>
      </c>
      <c r="AI119" s="16">
        <f t="shared" si="72"/>
        <v>0.9188899895544782</v>
      </c>
      <c r="AJ119" s="16">
        <f t="shared" si="73"/>
        <v>0.99989106148230711</v>
      </c>
      <c r="AK119" s="16">
        <f t="shared" si="74"/>
        <v>-0.26276637190768409</v>
      </c>
      <c r="AL119" s="16">
        <f t="shared" si="75"/>
        <v>-1.8701947997846458</v>
      </c>
      <c r="AM119" s="16">
        <f t="shared" si="76"/>
        <v>-1.3552343393873532</v>
      </c>
      <c r="AN119" s="115">
        <f t="shared" si="86"/>
        <v>4.6906812032625487</v>
      </c>
      <c r="AO119" s="115">
        <f t="shared" si="86"/>
        <v>4.6906812032624954</v>
      </c>
      <c r="AP119" s="115">
        <f t="shared" si="86"/>
        <v>4.6906812032713932</v>
      </c>
      <c r="AQ119" s="115">
        <f t="shared" si="86"/>
        <v>4.6906812017808477</v>
      </c>
      <c r="AR119" s="115">
        <f t="shared" si="86"/>
        <v>4.6906814514894792</v>
      </c>
      <c r="AS119" s="115">
        <f t="shared" si="86"/>
        <v>4.6906396581787284</v>
      </c>
      <c r="AT119" s="115">
        <f t="shared" si="86"/>
        <v>4.6993864652039736</v>
      </c>
      <c r="AU119" s="115">
        <f t="shared" si="77"/>
        <v>4.9656164120136008</v>
      </c>
      <c r="AV119" s="115"/>
    </row>
    <row r="120" spans="1:48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80">
        <f t="shared" si="60"/>
        <v>269.53843765005507</v>
      </c>
      <c r="F120" s="28">
        <f t="shared" si="61"/>
        <v>269.5</v>
      </c>
      <c r="G120" s="9">
        <f t="shared" si="89"/>
        <v>1.4623048002249561E-2</v>
      </c>
      <c r="I120" s="2">
        <f t="shared" si="87"/>
        <v>1.4623048002249561E-2</v>
      </c>
      <c r="O120" s="100">
        <f t="shared" si="62"/>
        <v>1.0093039350249999E-3</v>
      </c>
      <c r="P120" s="15">
        <f t="shared" si="63"/>
        <v>30155.101000000002</v>
      </c>
      <c r="R120" s="2">
        <f t="shared" si="90"/>
        <v>1.0186944332569493E-6</v>
      </c>
      <c r="S120" s="24">
        <v>0.1</v>
      </c>
      <c r="T120" s="9">
        <f t="shared" si="64"/>
        <v>1.0186944332569493E-7</v>
      </c>
      <c r="U120" s="9">
        <f t="shared" si="65"/>
        <v>1.4623048002249561E-2</v>
      </c>
      <c r="Y120" s="137">
        <f t="shared" si="66"/>
        <v>30155.101000000002</v>
      </c>
      <c r="Z120" s="16">
        <f t="shared" si="67"/>
        <v>269.5</v>
      </c>
      <c r="AA120" s="115">
        <f t="shared" si="68"/>
        <v>8.6424774893969179E-3</v>
      </c>
      <c r="AB120" s="115">
        <f t="shared" si="69"/>
        <v>5.9805705128526433E-3</v>
      </c>
      <c r="AD120" s="147">
        <f t="shared" si="88"/>
        <v>1.3613744067224562E-2</v>
      </c>
      <c r="AG120" s="115">
        <f t="shared" si="70"/>
        <v>3.5767223659202536E-6</v>
      </c>
      <c r="AH120" s="16">
        <f t="shared" si="71"/>
        <v>7.6331735543719173E-3</v>
      </c>
      <c r="AI120" s="16">
        <f t="shared" si="72"/>
        <v>0.9188899895544782</v>
      </c>
      <c r="AJ120" s="16">
        <f t="shared" si="73"/>
        <v>0.99989106148230711</v>
      </c>
      <c r="AK120" s="16">
        <f t="shared" si="74"/>
        <v>-0.26276637190768409</v>
      </c>
      <c r="AL120" s="16">
        <f t="shared" si="75"/>
        <v>-1.8701947997846458</v>
      </c>
      <c r="AM120" s="16">
        <f t="shared" si="76"/>
        <v>-1.3552343393873532</v>
      </c>
      <c r="AN120" s="115">
        <f t="shared" si="86"/>
        <v>4.6906812032625487</v>
      </c>
      <c r="AO120" s="115">
        <f t="shared" si="86"/>
        <v>4.6906812032624954</v>
      </c>
      <c r="AP120" s="115">
        <f t="shared" si="86"/>
        <v>4.6906812032713932</v>
      </c>
      <c r="AQ120" s="115">
        <f t="shared" si="86"/>
        <v>4.6906812017808477</v>
      </c>
      <c r="AR120" s="115">
        <f t="shared" si="86"/>
        <v>4.6906814514894792</v>
      </c>
      <c r="AS120" s="115">
        <f t="shared" si="86"/>
        <v>4.6906396581787284</v>
      </c>
      <c r="AT120" s="115">
        <f t="shared" si="86"/>
        <v>4.6993864652039736</v>
      </c>
      <c r="AU120" s="115">
        <f t="shared" si="77"/>
        <v>4.9656164120136008</v>
      </c>
      <c r="AV120" s="115"/>
    </row>
    <row r="121" spans="1:48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80">
        <f t="shared" si="60"/>
        <v>269.54632334871644</v>
      </c>
      <c r="F121" s="28">
        <f t="shared" si="61"/>
        <v>269.5</v>
      </c>
      <c r="G121" s="9">
        <f t="shared" si="89"/>
        <v>1.7623047999222763E-2</v>
      </c>
      <c r="I121" s="2">
        <f t="shared" si="87"/>
        <v>1.7623047999222763E-2</v>
      </c>
      <c r="O121" s="100">
        <f t="shared" si="62"/>
        <v>1.0093039350249999E-3</v>
      </c>
      <c r="P121" s="15">
        <f t="shared" si="63"/>
        <v>30155.103999999999</v>
      </c>
      <c r="R121" s="2">
        <f t="shared" si="90"/>
        <v>1.0186944332569493E-6</v>
      </c>
      <c r="S121" s="24">
        <v>0.1</v>
      </c>
      <c r="T121" s="9">
        <f t="shared" si="64"/>
        <v>1.0186944332569493E-7</v>
      </c>
      <c r="U121" s="9">
        <f t="shared" si="65"/>
        <v>1.7623047999222763E-2</v>
      </c>
      <c r="Y121" s="137">
        <f t="shared" si="66"/>
        <v>30155.103999999999</v>
      </c>
      <c r="Z121" s="16">
        <f t="shared" si="67"/>
        <v>269.5</v>
      </c>
      <c r="AA121" s="115">
        <f t="shared" si="68"/>
        <v>8.6424774893969179E-3</v>
      </c>
      <c r="AB121" s="115">
        <f t="shared" si="69"/>
        <v>8.980570509825845E-3</v>
      </c>
      <c r="AD121" s="147">
        <f t="shared" si="88"/>
        <v>1.6613744064197761E-2</v>
      </c>
      <c r="AG121" s="115">
        <f t="shared" si="70"/>
        <v>8.0650646681953642E-6</v>
      </c>
      <c r="AH121" s="16">
        <f t="shared" si="71"/>
        <v>7.6331735543719173E-3</v>
      </c>
      <c r="AI121" s="16">
        <f t="shared" si="72"/>
        <v>0.9188899895544782</v>
      </c>
      <c r="AJ121" s="16">
        <f t="shared" si="73"/>
        <v>0.99989106148230711</v>
      </c>
      <c r="AK121" s="16">
        <f t="shared" si="74"/>
        <v>-0.26276637190768409</v>
      </c>
      <c r="AL121" s="16">
        <f t="shared" si="75"/>
        <v>-1.8701947997846458</v>
      </c>
      <c r="AM121" s="16">
        <f t="shared" si="76"/>
        <v>-1.3552343393873532</v>
      </c>
      <c r="AN121" s="115">
        <f t="shared" ref="AN121:AT130" si="91">$AU121+$AB$7*SIN(AO121)</f>
        <v>4.6906812032625487</v>
      </c>
      <c r="AO121" s="115">
        <f t="shared" si="91"/>
        <v>4.6906812032624954</v>
      </c>
      <c r="AP121" s="115">
        <f t="shared" si="91"/>
        <v>4.6906812032713932</v>
      </c>
      <c r="AQ121" s="115">
        <f t="shared" si="91"/>
        <v>4.6906812017808477</v>
      </c>
      <c r="AR121" s="115">
        <f t="shared" si="91"/>
        <v>4.6906814514894792</v>
      </c>
      <c r="AS121" s="115">
        <f t="shared" si="91"/>
        <v>4.6906396581787284</v>
      </c>
      <c r="AT121" s="115">
        <f t="shared" si="91"/>
        <v>4.6993864652039736</v>
      </c>
      <c r="AU121" s="115">
        <f t="shared" si="77"/>
        <v>4.9656164120136008</v>
      </c>
      <c r="AV121" s="115"/>
    </row>
    <row r="122" spans="1:48">
      <c r="A122" s="66" t="s">
        <v>135</v>
      </c>
      <c r="B122" s="66" t="s">
        <v>95</v>
      </c>
      <c r="C122" s="73">
        <v>45173.606</v>
      </c>
      <c r="D122" s="73" t="s">
        <v>127</v>
      </c>
      <c r="E122" s="80">
        <f t="shared" si="60"/>
        <v>269.55158048116374</v>
      </c>
      <c r="F122" s="28">
        <f t="shared" si="61"/>
        <v>269.5</v>
      </c>
      <c r="G122" s="9">
        <f t="shared" si="89"/>
        <v>1.9623047999630217E-2</v>
      </c>
      <c r="I122" s="2">
        <f t="shared" si="87"/>
        <v>1.9623047999630217E-2</v>
      </c>
      <c r="O122" s="100">
        <f t="shared" si="62"/>
        <v>1.0093039350249999E-3</v>
      </c>
      <c r="P122" s="15">
        <f t="shared" si="63"/>
        <v>30155.106</v>
      </c>
      <c r="R122" s="2">
        <f t="shared" si="90"/>
        <v>1.0186944332569493E-6</v>
      </c>
      <c r="S122" s="24">
        <v>0.1</v>
      </c>
      <c r="T122" s="9">
        <f t="shared" si="64"/>
        <v>1.0186944332569493E-7</v>
      </c>
      <c r="U122" s="9">
        <f t="shared" si="65"/>
        <v>1.9623047999630217E-2</v>
      </c>
      <c r="Y122" s="137">
        <f t="shared" si="66"/>
        <v>30155.106</v>
      </c>
      <c r="Z122" s="16">
        <f t="shared" si="67"/>
        <v>269.5</v>
      </c>
      <c r="AA122" s="115">
        <f t="shared" si="68"/>
        <v>8.6424774893969179E-3</v>
      </c>
      <c r="AB122" s="115">
        <f t="shared" si="69"/>
        <v>1.0980570510233299E-2</v>
      </c>
      <c r="AD122" s="147">
        <f t="shared" si="88"/>
        <v>1.8613744064605215E-2</v>
      </c>
      <c r="AG122" s="115">
        <f t="shared" si="70"/>
        <v>1.2057292873020516E-5</v>
      </c>
      <c r="AH122" s="16">
        <f t="shared" si="71"/>
        <v>7.6331735543719173E-3</v>
      </c>
      <c r="AI122" s="16">
        <f t="shared" si="72"/>
        <v>0.9188899895544782</v>
      </c>
      <c r="AJ122" s="16">
        <f t="shared" si="73"/>
        <v>0.99989106148230711</v>
      </c>
      <c r="AK122" s="16">
        <f t="shared" si="74"/>
        <v>-0.26276637190768409</v>
      </c>
      <c r="AL122" s="16">
        <f t="shared" si="75"/>
        <v>-1.8701947997846458</v>
      </c>
      <c r="AM122" s="16">
        <f t="shared" si="76"/>
        <v>-1.3552343393873532</v>
      </c>
      <c r="AN122" s="115">
        <f t="shared" si="91"/>
        <v>4.6906812032625487</v>
      </c>
      <c r="AO122" s="115">
        <f t="shared" si="91"/>
        <v>4.6906812032624954</v>
      </c>
      <c r="AP122" s="115">
        <f t="shared" si="91"/>
        <v>4.6906812032713932</v>
      </c>
      <c r="AQ122" s="115">
        <f t="shared" si="91"/>
        <v>4.6906812017808477</v>
      </c>
      <c r="AR122" s="115">
        <f t="shared" si="91"/>
        <v>4.6906814514894792</v>
      </c>
      <c r="AS122" s="115">
        <f t="shared" si="91"/>
        <v>4.6906396581787284</v>
      </c>
      <c r="AT122" s="115">
        <f t="shared" si="91"/>
        <v>4.6993864652039736</v>
      </c>
      <c r="AU122" s="115">
        <f t="shared" si="77"/>
        <v>4.9656164120136008</v>
      </c>
      <c r="AV122" s="115"/>
    </row>
    <row r="123" spans="1:48">
      <c r="A123" s="66" t="s">
        <v>135</v>
      </c>
      <c r="B123" s="66" t="s">
        <v>92</v>
      </c>
      <c r="C123" s="73">
        <v>45174.536</v>
      </c>
      <c r="D123" s="73" t="s">
        <v>127</v>
      </c>
      <c r="E123" s="80">
        <f t="shared" si="60"/>
        <v>271.99614706865594</v>
      </c>
      <c r="F123" s="28">
        <f t="shared" si="61"/>
        <v>272</v>
      </c>
      <c r="G123" s="9">
        <f t="shared" si="89"/>
        <v>-1.4657920037279837E-3</v>
      </c>
      <c r="I123" s="2">
        <f t="shared" si="87"/>
        <v>-1.4657920037279837E-3</v>
      </c>
      <c r="O123" s="100">
        <f t="shared" si="62"/>
        <v>1.0094773504E-3</v>
      </c>
      <c r="P123" s="15">
        <f t="shared" si="63"/>
        <v>30156.036</v>
      </c>
      <c r="R123" s="2">
        <f t="shared" si="90"/>
        <v>1.0190445209706043E-6</v>
      </c>
      <c r="S123" s="24">
        <v>0.1</v>
      </c>
      <c r="T123" s="9">
        <f t="shared" si="64"/>
        <v>1.0190445209706043E-7</v>
      </c>
      <c r="U123" s="9">
        <f t="shared" si="65"/>
        <v>-1.4657920037279837E-3</v>
      </c>
      <c r="Y123" s="137">
        <f t="shared" si="66"/>
        <v>30156.036</v>
      </c>
      <c r="Z123" s="16">
        <f t="shared" si="67"/>
        <v>272</v>
      </c>
      <c r="AA123" s="115">
        <f t="shared" si="68"/>
        <v>8.6415990160697686E-3</v>
      </c>
      <c r="AB123" s="115">
        <f t="shared" si="69"/>
        <v>-1.0107391019797752E-2</v>
      </c>
      <c r="AD123" s="147">
        <f t="shared" si="88"/>
        <v>-2.4752693541279834E-3</v>
      </c>
      <c r="AG123" s="115">
        <f t="shared" si="70"/>
        <v>1.0215935322708825E-5</v>
      </c>
      <c r="AH123" s="16">
        <f t="shared" si="71"/>
        <v>7.632121665669768E-3</v>
      </c>
      <c r="AI123" s="16">
        <f t="shared" si="72"/>
        <v>0.91900016504018023</v>
      </c>
      <c r="AJ123" s="16">
        <f t="shared" si="73"/>
        <v>0.99988478516372703</v>
      </c>
      <c r="AK123" s="16">
        <f t="shared" si="74"/>
        <v>-0.26280035528225976</v>
      </c>
      <c r="AL123" s="16">
        <f t="shared" si="75"/>
        <v>-1.8697755362415476</v>
      </c>
      <c r="AM123" s="16">
        <f t="shared" si="76"/>
        <v>-1.3546398541868767</v>
      </c>
      <c r="AN123" s="115">
        <f t="shared" si="91"/>
        <v>4.691119856805301</v>
      </c>
      <c r="AO123" s="115">
        <f t="shared" si="91"/>
        <v>4.691119856805253</v>
      </c>
      <c r="AP123" s="115">
        <f t="shared" si="91"/>
        <v>4.6911198568134322</v>
      </c>
      <c r="AQ123" s="115">
        <f t="shared" si="91"/>
        <v>4.6911198554149198</v>
      </c>
      <c r="AR123" s="115">
        <f t="shared" si="91"/>
        <v>4.691120094536811</v>
      </c>
      <c r="AS123" s="115">
        <f t="shared" si="91"/>
        <v>4.6910792477517713</v>
      </c>
      <c r="AT123" s="115">
        <f t="shared" si="91"/>
        <v>4.6998581365194942</v>
      </c>
      <c r="AU123" s="115">
        <f t="shared" si="77"/>
        <v>4.9660576575026889</v>
      </c>
      <c r="AV123" s="115"/>
    </row>
    <row r="124" spans="1:48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80">
        <f t="shared" si="60"/>
        <v>272.01717559844508</v>
      </c>
      <c r="F124" s="28">
        <f t="shared" si="61"/>
        <v>272</v>
      </c>
      <c r="G124" s="9">
        <f t="shared" si="89"/>
        <v>6.5342079979018308E-3</v>
      </c>
      <c r="I124" s="2">
        <f t="shared" si="87"/>
        <v>6.5342079979018308E-3</v>
      </c>
      <c r="O124" s="100">
        <f t="shared" si="62"/>
        <v>1.0094773504E-3</v>
      </c>
      <c r="P124" s="15">
        <f t="shared" si="63"/>
        <v>30156.044000000002</v>
      </c>
      <c r="R124" s="2">
        <f t="shared" si="90"/>
        <v>1.0190445209706043E-6</v>
      </c>
      <c r="S124" s="24">
        <v>0.1</v>
      </c>
      <c r="T124" s="9">
        <f t="shared" si="64"/>
        <v>1.0190445209706043E-7</v>
      </c>
      <c r="U124" s="9">
        <f t="shared" si="65"/>
        <v>6.5342079979018308E-3</v>
      </c>
      <c r="Y124" s="137">
        <f t="shared" si="66"/>
        <v>30156.044000000002</v>
      </c>
      <c r="Z124" s="16">
        <f t="shared" si="67"/>
        <v>272</v>
      </c>
      <c r="AA124" s="115">
        <f t="shared" si="68"/>
        <v>8.6415990160697686E-3</v>
      </c>
      <c r="AB124" s="115">
        <f t="shared" si="69"/>
        <v>-2.1073910181679378E-3</v>
      </c>
      <c r="AD124" s="147">
        <f t="shared" si="88"/>
        <v>5.5247306475018311E-3</v>
      </c>
      <c r="AG124" s="115">
        <f t="shared" si="70"/>
        <v>4.4410969034548977E-7</v>
      </c>
      <c r="AH124" s="16">
        <f t="shared" si="71"/>
        <v>7.632121665669768E-3</v>
      </c>
      <c r="AI124" s="16">
        <f t="shared" si="72"/>
        <v>0.91900016504018023</v>
      </c>
      <c r="AJ124" s="16">
        <f t="shared" si="73"/>
        <v>0.99988478516372703</v>
      </c>
      <c r="AK124" s="16">
        <f t="shared" si="74"/>
        <v>-0.26280035528225976</v>
      </c>
      <c r="AL124" s="16">
        <f t="shared" si="75"/>
        <v>-1.8697755362415476</v>
      </c>
      <c r="AM124" s="16">
        <f t="shared" si="76"/>
        <v>-1.3546398541868767</v>
      </c>
      <c r="AN124" s="115">
        <f t="shared" si="91"/>
        <v>4.691119856805301</v>
      </c>
      <c r="AO124" s="115">
        <f t="shared" si="91"/>
        <v>4.691119856805253</v>
      </c>
      <c r="AP124" s="115">
        <f t="shared" si="91"/>
        <v>4.6911198568134322</v>
      </c>
      <c r="AQ124" s="115">
        <f t="shared" si="91"/>
        <v>4.6911198554149198</v>
      </c>
      <c r="AR124" s="115">
        <f t="shared" si="91"/>
        <v>4.691120094536811</v>
      </c>
      <c r="AS124" s="115">
        <f t="shared" si="91"/>
        <v>4.6910792477517713</v>
      </c>
      <c r="AT124" s="115">
        <f t="shared" si="91"/>
        <v>4.6998581365194942</v>
      </c>
      <c r="AU124" s="115">
        <f t="shared" si="77"/>
        <v>4.9660576575026889</v>
      </c>
      <c r="AV124" s="115"/>
    </row>
    <row r="125" spans="1:48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80">
        <f t="shared" si="60"/>
        <v>272.02243273089238</v>
      </c>
      <c r="F125" s="28">
        <f t="shared" si="61"/>
        <v>272</v>
      </c>
      <c r="G125" s="9">
        <f t="shared" si="89"/>
        <v>8.5342079983092844E-3</v>
      </c>
      <c r="I125" s="2">
        <f t="shared" si="87"/>
        <v>8.5342079983092844E-3</v>
      </c>
      <c r="O125" s="100">
        <f t="shared" si="62"/>
        <v>1.0094773504E-3</v>
      </c>
      <c r="P125" s="15">
        <f t="shared" si="63"/>
        <v>30156.046000000002</v>
      </c>
      <c r="R125" s="2">
        <f t="shared" si="90"/>
        <v>1.0190445209706043E-6</v>
      </c>
      <c r="S125" s="24">
        <v>0.1</v>
      </c>
      <c r="T125" s="9">
        <f t="shared" si="64"/>
        <v>1.0190445209706043E-7</v>
      </c>
      <c r="U125" s="9">
        <f t="shared" si="65"/>
        <v>8.5342079983092844E-3</v>
      </c>
      <c r="Y125" s="137">
        <f t="shared" si="66"/>
        <v>30156.046000000002</v>
      </c>
      <c r="Z125" s="16">
        <f t="shared" si="67"/>
        <v>272</v>
      </c>
      <c r="AA125" s="115">
        <f t="shared" si="68"/>
        <v>8.6415990160697686E-3</v>
      </c>
      <c r="AB125" s="115">
        <f t="shared" si="69"/>
        <v>-1.0739101776048414E-4</v>
      </c>
      <c r="AD125" s="147">
        <f t="shared" si="88"/>
        <v>7.5247306479092847E-3</v>
      </c>
      <c r="AG125" s="115">
        <f t="shared" si="70"/>
        <v>1.1532830695632621E-9</v>
      </c>
      <c r="AH125" s="16">
        <f t="shared" si="71"/>
        <v>7.632121665669768E-3</v>
      </c>
      <c r="AI125" s="16">
        <f t="shared" si="72"/>
        <v>0.91900016504018023</v>
      </c>
      <c r="AJ125" s="16">
        <f t="shared" si="73"/>
        <v>0.99988478516372703</v>
      </c>
      <c r="AK125" s="16">
        <f t="shared" si="74"/>
        <v>-0.26280035528225976</v>
      </c>
      <c r="AL125" s="16">
        <f t="shared" si="75"/>
        <v>-1.8697755362415476</v>
      </c>
      <c r="AM125" s="16">
        <f t="shared" si="76"/>
        <v>-1.3546398541868767</v>
      </c>
      <c r="AN125" s="115">
        <f t="shared" si="91"/>
        <v>4.691119856805301</v>
      </c>
      <c r="AO125" s="115">
        <f t="shared" si="91"/>
        <v>4.691119856805253</v>
      </c>
      <c r="AP125" s="115">
        <f t="shared" si="91"/>
        <v>4.6911198568134322</v>
      </c>
      <c r="AQ125" s="115">
        <f t="shared" si="91"/>
        <v>4.6911198554149198</v>
      </c>
      <c r="AR125" s="115">
        <f t="shared" si="91"/>
        <v>4.691120094536811</v>
      </c>
      <c r="AS125" s="115">
        <f t="shared" si="91"/>
        <v>4.6910792477517713</v>
      </c>
      <c r="AT125" s="115">
        <f t="shared" si="91"/>
        <v>4.6998581365194942</v>
      </c>
      <c r="AU125" s="115">
        <f t="shared" si="77"/>
        <v>4.9660576575026889</v>
      </c>
      <c r="AV125" s="115"/>
    </row>
    <row r="126" spans="1:48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80">
        <f t="shared" si="60"/>
        <v>272.02768986333967</v>
      </c>
      <c r="F126" s="28">
        <f t="shared" si="61"/>
        <v>272</v>
      </c>
      <c r="G126" s="9">
        <f t="shared" si="89"/>
        <v>1.0534207998716738E-2</v>
      </c>
      <c r="I126" s="2">
        <f t="shared" si="87"/>
        <v>1.0534207998716738E-2</v>
      </c>
      <c r="O126" s="100">
        <f t="shared" si="62"/>
        <v>1.0094773504E-3</v>
      </c>
      <c r="P126" s="15">
        <f t="shared" si="63"/>
        <v>30156.048000000003</v>
      </c>
      <c r="R126" s="2">
        <f t="shared" si="90"/>
        <v>1.0190445209706043E-6</v>
      </c>
      <c r="S126" s="24">
        <v>0.1</v>
      </c>
      <c r="T126" s="9">
        <f t="shared" si="64"/>
        <v>1.0190445209706043E-7</v>
      </c>
      <c r="U126" s="9">
        <f t="shared" si="65"/>
        <v>1.0534207998716738E-2</v>
      </c>
      <c r="Y126" s="137">
        <f t="shared" si="66"/>
        <v>30156.048000000003</v>
      </c>
      <c r="Z126" s="16">
        <f t="shared" si="67"/>
        <v>272</v>
      </c>
      <c r="AA126" s="115">
        <f t="shared" si="68"/>
        <v>8.6415990160697686E-3</v>
      </c>
      <c r="AB126" s="115">
        <f t="shared" si="69"/>
        <v>1.8926089826469695E-3</v>
      </c>
      <c r="AD126" s="147">
        <f t="shared" si="88"/>
        <v>9.5247306483167374E-3</v>
      </c>
      <c r="AG126" s="115">
        <f t="shared" si="70"/>
        <v>3.5819687611959969E-7</v>
      </c>
      <c r="AH126" s="16">
        <f t="shared" si="71"/>
        <v>7.632121665669768E-3</v>
      </c>
      <c r="AI126" s="16">
        <f t="shared" si="72"/>
        <v>0.91900016504018023</v>
      </c>
      <c r="AJ126" s="16">
        <f t="shared" si="73"/>
        <v>0.99988478516372703</v>
      </c>
      <c r="AK126" s="16">
        <f t="shared" si="74"/>
        <v>-0.26280035528225976</v>
      </c>
      <c r="AL126" s="16">
        <f t="shared" si="75"/>
        <v>-1.8697755362415476</v>
      </c>
      <c r="AM126" s="16">
        <f t="shared" si="76"/>
        <v>-1.3546398541868767</v>
      </c>
      <c r="AN126" s="115">
        <f t="shared" si="91"/>
        <v>4.691119856805301</v>
      </c>
      <c r="AO126" s="115">
        <f t="shared" si="91"/>
        <v>4.691119856805253</v>
      </c>
      <c r="AP126" s="115">
        <f t="shared" si="91"/>
        <v>4.6911198568134322</v>
      </c>
      <c r="AQ126" s="115">
        <f t="shared" si="91"/>
        <v>4.6911198554149198</v>
      </c>
      <c r="AR126" s="115">
        <f t="shared" si="91"/>
        <v>4.691120094536811</v>
      </c>
      <c r="AS126" s="115">
        <f t="shared" si="91"/>
        <v>4.6910792477517713</v>
      </c>
      <c r="AT126" s="115">
        <f t="shared" si="91"/>
        <v>4.6998581365194942</v>
      </c>
      <c r="AU126" s="115">
        <f t="shared" si="77"/>
        <v>4.9660576575026889</v>
      </c>
      <c r="AV126" s="115"/>
    </row>
    <row r="127" spans="1:48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80">
        <f t="shared" si="60"/>
        <v>272.03031842955374</v>
      </c>
      <c r="F127" s="28">
        <f t="shared" si="61"/>
        <v>272</v>
      </c>
      <c r="G127" s="9">
        <f t="shared" si="89"/>
        <v>1.1534207995282486E-2</v>
      </c>
      <c r="I127" s="2">
        <f t="shared" si="87"/>
        <v>1.1534207995282486E-2</v>
      </c>
      <c r="O127" s="100">
        <f t="shared" si="62"/>
        <v>1.0094773504E-3</v>
      </c>
      <c r="P127" s="15">
        <f t="shared" si="63"/>
        <v>30156.048999999999</v>
      </c>
      <c r="R127" s="2">
        <f t="shared" si="90"/>
        <v>1.0190445209706043E-6</v>
      </c>
      <c r="S127" s="24">
        <v>0.1</v>
      </c>
      <c r="T127" s="9">
        <f t="shared" si="64"/>
        <v>1.0190445209706043E-7</v>
      </c>
      <c r="U127" s="9">
        <f t="shared" si="65"/>
        <v>1.1534207995282486E-2</v>
      </c>
      <c r="Y127" s="137">
        <f t="shared" si="66"/>
        <v>30156.048999999999</v>
      </c>
      <c r="Z127" s="16">
        <f t="shared" si="67"/>
        <v>272</v>
      </c>
      <c r="AA127" s="115">
        <f t="shared" si="68"/>
        <v>8.6415990160697686E-3</v>
      </c>
      <c r="AB127" s="115">
        <f t="shared" si="69"/>
        <v>2.8926089792127175E-3</v>
      </c>
      <c r="AD127" s="147">
        <f t="shared" si="88"/>
        <v>1.0524730644882485E-2</v>
      </c>
      <c r="AG127" s="115">
        <f t="shared" si="70"/>
        <v>8.3671867066220394E-7</v>
      </c>
      <c r="AH127" s="16">
        <f t="shared" si="71"/>
        <v>7.632121665669768E-3</v>
      </c>
      <c r="AI127" s="16">
        <f t="shared" si="72"/>
        <v>0.91900016504018023</v>
      </c>
      <c r="AJ127" s="16">
        <f t="shared" si="73"/>
        <v>0.99988478516372703</v>
      </c>
      <c r="AK127" s="16">
        <f t="shared" si="74"/>
        <v>-0.26280035528225976</v>
      </c>
      <c r="AL127" s="16">
        <f t="shared" si="75"/>
        <v>-1.8697755362415476</v>
      </c>
      <c r="AM127" s="16">
        <f t="shared" si="76"/>
        <v>-1.3546398541868767</v>
      </c>
      <c r="AN127" s="115">
        <f t="shared" si="91"/>
        <v>4.691119856805301</v>
      </c>
      <c r="AO127" s="115">
        <f t="shared" si="91"/>
        <v>4.691119856805253</v>
      </c>
      <c r="AP127" s="115">
        <f t="shared" si="91"/>
        <v>4.6911198568134322</v>
      </c>
      <c r="AQ127" s="115">
        <f t="shared" si="91"/>
        <v>4.6911198554149198</v>
      </c>
      <c r="AR127" s="115">
        <f t="shared" si="91"/>
        <v>4.691120094536811</v>
      </c>
      <c r="AS127" s="115">
        <f t="shared" si="91"/>
        <v>4.6910792477517713</v>
      </c>
      <c r="AT127" s="115">
        <f t="shared" si="91"/>
        <v>4.6998581365194942</v>
      </c>
      <c r="AU127" s="115">
        <f t="shared" si="77"/>
        <v>4.9660576575026889</v>
      </c>
      <c r="AV127" s="115"/>
    </row>
    <row r="128" spans="1:48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80">
        <f t="shared" si="60"/>
        <v>272.03820412823427</v>
      </c>
      <c r="F128" s="28">
        <f t="shared" si="61"/>
        <v>272</v>
      </c>
      <c r="G128" s="9">
        <f t="shared" si="89"/>
        <v>1.4534207999531645E-2</v>
      </c>
      <c r="I128" s="2">
        <f t="shared" si="87"/>
        <v>1.4534207999531645E-2</v>
      </c>
      <c r="O128" s="100">
        <f t="shared" si="62"/>
        <v>1.0094773504E-3</v>
      </c>
      <c r="P128" s="15">
        <f t="shared" si="63"/>
        <v>30156.052000000003</v>
      </c>
      <c r="R128" s="2">
        <f t="shared" si="90"/>
        <v>1.0190445209706043E-6</v>
      </c>
      <c r="S128" s="24">
        <v>0.1</v>
      </c>
      <c r="T128" s="9">
        <f t="shared" si="64"/>
        <v>1.0190445209706043E-7</v>
      </c>
      <c r="U128" s="9">
        <f t="shared" si="65"/>
        <v>1.4534207999531645E-2</v>
      </c>
      <c r="Y128" s="137">
        <f t="shared" si="66"/>
        <v>30156.052000000003</v>
      </c>
      <c r="Z128" s="16">
        <f t="shared" si="67"/>
        <v>272</v>
      </c>
      <c r="AA128" s="115">
        <f t="shared" si="68"/>
        <v>8.6415990160697686E-3</v>
      </c>
      <c r="AB128" s="115">
        <f t="shared" si="69"/>
        <v>5.8926089834618767E-3</v>
      </c>
      <c r="AD128" s="147">
        <f t="shared" si="88"/>
        <v>1.3524730649131645E-2</v>
      </c>
      <c r="AG128" s="115">
        <f t="shared" si="70"/>
        <v>3.4722840631975616E-6</v>
      </c>
      <c r="AH128" s="16">
        <f t="shared" si="71"/>
        <v>7.632121665669768E-3</v>
      </c>
      <c r="AI128" s="16">
        <f t="shared" si="72"/>
        <v>0.91900016504018023</v>
      </c>
      <c r="AJ128" s="16">
        <f t="shared" si="73"/>
        <v>0.99988478516372703</v>
      </c>
      <c r="AK128" s="16">
        <f t="shared" si="74"/>
        <v>-0.26280035528225976</v>
      </c>
      <c r="AL128" s="16">
        <f t="shared" si="75"/>
        <v>-1.8697755362415476</v>
      </c>
      <c r="AM128" s="16">
        <f t="shared" si="76"/>
        <v>-1.3546398541868767</v>
      </c>
      <c r="AN128" s="115">
        <f t="shared" si="91"/>
        <v>4.691119856805301</v>
      </c>
      <c r="AO128" s="115">
        <f t="shared" si="91"/>
        <v>4.691119856805253</v>
      </c>
      <c r="AP128" s="115">
        <f t="shared" si="91"/>
        <v>4.6911198568134322</v>
      </c>
      <c r="AQ128" s="115">
        <f t="shared" si="91"/>
        <v>4.6911198554149198</v>
      </c>
      <c r="AR128" s="115">
        <f t="shared" si="91"/>
        <v>4.691120094536811</v>
      </c>
      <c r="AS128" s="115">
        <f t="shared" si="91"/>
        <v>4.6910792477517713</v>
      </c>
      <c r="AT128" s="115">
        <f t="shared" si="91"/>
        <v>4.6998581365194942</v>
      </c>
      <c r="AU128" s="115">
        <f t="shared" si="77"/>
        <v>4.9660576575026889</v>
      </c>
      <c r="AV128" s="115"/>
    </row>
    <row r="129" spans="1:50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80">
        <f t="shared" si="60"/>
        <v>272.04871839310971</v>
      </c>
      <c r="F129" s="28">
        <f t="shared" si="61"/>
        <v>272</v>
      </c>
      <c r="G129" s="9">
        <f t="shared" si="89"/>
        <v>1.8534207993070595E-2</v>
      </c>
      <c r="I129" s="2">
        <f t="shared" si="87"/>
        <v>1.8534207993070595E-2</v>
      </c>
      <c r="O129" s="100">
        <f t="shared" si="62"/>
        <v>1.0094773504E-3</v>
      </c>
      <c r="P129" s="15">
        <f t="shared" si="63"/>
        <v>30156.055999999997</v>
      </c>
      <c r="R129" s="2">
        <f t="shared" si="90"/>
        <v>1.0190445209706043E-6</v>
      </c>
      <c r="S129" s="24">
        <v>0.1</v>
      </c>
      <c r="T129" s="9">
        <f t="shared" si="64"/>
        <v>1.0190445209706043E-7</v>
      </c>
      <c r="U129" s="9">
        <f t="shared" si="65"/>
        <v>1.8534207993070595E-2</v>
      </c>
      <c r="Y129" s="137">
        <f t="shared" si="66"/>
        <v>30156.055999999997</v>
      </c>
      <c r="Z129" s="16">
        <f t="shared" si="67"/>
        <v>272</v>
      </c>
      <c r="AA129" s="115">
        <f t="shared" si="68"/>
        <v>8.6415990160697686E-3</v>
      </c>
      <c r="AB129" s="115">
        <f t="shared" si="69"/>
        <v>9.8926089770008264E-3</v>
      </c>
      <c r="AD129" s="147">
        <f t="shared" si="88"/>
        <v>1.7524730642670596E-2</v>
      </c>
      <c r="AG129" s="115">
        <f t="shared" si="70"/>
        <v>9.7863712371837339E-6</v>
      </c>
      <c r="AH129" s="16">
        <f t="shared" si="71"/>
        <v>7.632121665669768E-3</v>
      </c>
      <c r="AI129" s="16">
        <f t="shared" si="72"/>
        <v>0.91900016504018023</v>
      </c>
      <c r="AJ129" s="16">
        <f t="shared" si="73"/>
        <v>0.99988478516372703</v>
      </c>
      <c r="AK129" s="16">
        <f t="shared" si="74"/>
        <v>-0.26280035528225976</v>
      </c>
      <c r="AL129" s="16">
        <f t="shared" si="75"/>
        <v>-1.8697755362415476</v>
      </c>
      <c r="AM129" s="16">
        <f t="shared" si="76"/>
        <v>-1.3546398541868767</v>
      </c>
      <c r="AN129" s="115">
        <f t="shared" si="91"/>
        <v>4.691119856805301</v>
      </c>
      <c r="AO129" s="115">
        <f t="shared" si="91"/>
        <v>4.691119856805253</v>
      </c>
      <c r="AP129" s="115">
        <f t="shared" si="91"/>
        <v>4.6911198568134322</v>
      </c>
      <c r="AQ129" s="115">
        <f t="shared" si="91"/>
        <v>4.6911198554149198</v>
      </c>
      <c r="AR129" s="115">
        <f t="shared" si="91"/>
        <v>4.691120094536811</v>
      </c>
      <c r="AS129" s="115">
        <f t="shared" si="91"/>
        <v>4.6910792477517713</v>
      </c>
      <c r="AT129" s="115">
        <f t="shared" si="91"/>
        <v>4.6998581365194942</v>
      </c>
      <c r="AU129" s="115">
        <f t="shared" si="77"/>
        <v>4.9660576575026889</v>
      </c>
      <c r="AV129" s="115"/>
    </row>
    <row r="130" spans="1:50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80">
        <f t="shared" si="60"/>
        <v>272.05923265800425</v>
      </c>
      <c r="F130" s="28">
        <f t="shared" si="61"/>
        <v>272</v>
      </c>
      <c r="G130" s="9">
        <f t="shared" si="89"/>
        <v>2.2534207993885502E-2</v>
      </c>
      <c r="I130" s="2">
        <f t="shared" si="87"/>
        <v>2.2534207993885502E-2</v>
      </c>
      <c r="O130" s="100">
        <f t="shared" si="62"/>
        <v>1.0094773504E-3</v>
      </c>
      <c r="P130" s="15">
        <f t="shared" si="63"/>
        <v>30156.059999999998</v>
      </c>
      <c r="R130" s="2">
        <f t="shared" si="90"/>
        <v>1.0190445209706043E-6</v>
      </c>
      <c r="S130" s="24">
        <v>0.1</v>
      </c>
      <c r="T130" s="9">
        <f t="shared" si="64"/>
        <v>1.0190445209706043E-7</v>
      </c>
      <c r="U130" s="9">
        <f t="shared" si="65"/>
        <v>2.2534207993885502E-2</v>
      </c>
      <c r="Y130" s="137">
        <f t="shared" si="66"/>
        <v>30156.059999999998</v>
      </c>
      <c r="Z130" s="16">
        <f t="shared" si="67"/>
        <v>272</v>
      </c>
      <c r="AA130" s="115">
        <f t="shared" si="68"/>
        <v>8.6415990160697686E-3</v>
      </c>
      <c r="AB130" s="115">
        <f t="shared" si="69"/>
        <v>1.3892608977815734E-2</v>
      </c>
      <c r="AD130" s="147">
        <f t="shared" si="88"/>
        <v>2.1524730643485503E-2</v>
      </c>
      <c r="AG130" s="115">
        <f t="shared" si="70"/>
        <v>1.9300458421048634E-5</v>
      </c>
      <c r="AH130" s="16">
        <f t="shared" si="71"/>
        <v>7.632121665669768E-3</v>
      </c>
      <c r="AI130" s="16">
        <f t="shared" si="72"/>
        <v>0.91900016504018023</v>
      </c>
      <c r="AJ130" s="16">
        <f t="shared" si="73"/>
        <v>0.99988478516372703</v>
      </c>
      <c r="AK130" s="16">
        <f t="shared" si="74"/>
        <v>-0.26280035528225976</v>
      </c>
      <c r="AL130" s="16">
        <f t="shared" si="75"/>
        <v>-1.8697755362415476</v>
      </c>
      <c r="AM130" s="16">
        <f t="shared" si="76"/>
        <v>-1.3546398541868767</v>
      </c>
      <c r="AN130" s="115">
        <f t="shared" si="91"/>
        <v>4.691119856805301</v>
      </c>
      <c r="AO130" s="115">
        <f t="shared" si="91"/>
        <v>4.691119856805253</v>
      </c>
      <c r="AP130" s="115">
        <f t="shared" si="91"/>
        <v>4.6911198568134322</v>
      </c>
      <c r="AQ130" s="115">
        <f t="shared" si="91"/>
        <v>4.6911198554149198</v>
      </c>
      <c r="AR130" s="115">
        <f t="shared" si="91"/>
        <v>4.691120094536811</v>
      </c>
      <c r="AS130" s="115">
        <f t="shared" si="91"/>
        <v>4.6910792477517713</v>
      </c>
      <c r="AT130" s="115">
        <f t="shared" si="91"/>
        <v>4.6998581365194942</v>
      </c>
      <c r="AU130" s="115">
        <f t="shared" si="77"/>
        <v>4.9660576575026889</v>
      </c>
      <c r="AV130" s="115"/>
    </row>
    <row r="131" spans="1:50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80">
        <f t="shared" si="60"/>
        <v>275.03214105634385</v>
      </c>
      <c r="F131" s="28">
        <f t="shared" si="61"/>
        <v>275</v>
      </c>
      <c r="G131" s="9">
        <f t="shared" si="89"/>
        <v>1.2227599996549543E-2</v>
      </c>
      <c r="H131" s="2">
        <f>G131</f>
        <v>1.2227599996549543E-2</v>
      </c>
      <c r="O131" s="100">
        <f t="shared" si="62"/>
        <v>1.0096875624999999E-3</v>
      </c>
      <c r="P131" s="15">
        <f t="shared" si="63"/>
        <v>30157.190999999999</v>
      </c>
      <c r="R131" s="2">
        <f t="shared" si="90"/>
        <v>1.2584155937800333E-4</v>
      </c>
      <c r="S131" s="24">
        <v>0.1</v>
      </c>
      <c r="T131" s="9">
        <f t="shared" si="64"/>
        <v>1.2584155937800333E-5</v>
      </c>
      <c r="U131" s="9">
        <f t="shared" si="65"/>
        <v>1.2227599996549543E-2</v>
      </c>
      <c r="Y131" s="137">
        <f t="shared" si="66"/>
        <v>30157.190999999999</v>
      </c>
      <c r="Z131" s="16">
        <f t="shared" si="67"/>
        <v>275</v>
      </c>
      <c r="AA131" s="115">
        <f t="shared" si="68"/>
        <v>8.6405448563585951E-3</v>
      </c>
      <c r="AB131" s="115">
        <f t="shared" si="69"/>
        <v>3.5870551401909478E-3</v>
      </c>
      <c r="AC131" s="147">
        <f>G131-(AB$3+AB$4*Z131+AB$5*Z131^2)</f>
        <v>1.1217912434049543E-2</v>
      </c>
      <c r="AD131" s="115"/>
      <c r="AG131" s="115">
        <f t="shared" si="70"/>
        <v>1.28669645787703E-6</v>
      </c>
      <c r="AH131" s="16">
        <f t="shared" si="71"/>
        <v>7.630857293858595E-3</v>
      </c>
      <c r="AI131" s="16">
        <f t="shared" si="72"/>
        <v>0.91913242930580719</v>
      </c>
      <c r="AJ131" s="16">
        <f t="shared" si="73"/>
        <v>0.999877019494403</v>
      </c>
      <c r="AK131" s="16">
        <f t="shared" si="74"/>
        <v>-0.26284108508758625</v>
      </c>
      <c r="AL131" s="16">
        <f t="shared" si="75"/>
        <v>-1.8692722872483079</v>
      </c>
      <c r="AM131" s="16">
        <f t="shared" si="76"/>
        <v>-1.353926729436562</v>
      </c>
      <c r="AN131" s="115">
        <f t="shared" ref="AN131:AT140" si="92">$AU131+$AB$7*SIN(AO131)</f>
        <v>4.6916463104921453</v>
      </c>
      <c r="AO131" s="115">
        <f t="shared" si="92"/>
        <v>4.6916463104921036</v>
      </c>
      <c r="AP131" s="115">
        <f t="shared" si="92"/>
        <v>4.6916463104994772</v>
      </c>
      <c r="AQ131" s="115">
        <f t="shared" si="92"/>
        <v>4.691646309206674</v>
      </c>
      <c r="AR131" s="115">
        <f t="shared" si="92"/>
        <v>4.6916465358632955</v>
      </c>
      <c r="AS131" s="115">
        <f t="shared" si="92"/>
        <v>4.6916068357660166</v>
      </c>
      <c r="AT131" s="115">
        <f t="shared" si="92"/>
        <v>4.7004242105110885</v>
      </c>
      <c r="AU131" s="115">
        <f t="shared" si="77"/>
        <v>4.9665871520895948</v>
      </c>
      <c r="AV131" s="115"/>
    </row>
    <row r="132" spans="1:50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80">
        <f t="shared" si="60"/>
        <v>277.01670855480347</v>
      </c>
      <c r="F132" s="28">
        <f t="shared" si="61"/>
        <v>277</v>
      </c>
      <c r="G132" s="9">
        <f t="shared" si="89"/>
        <v>6.3565279997419566E-3</v>
      </c>
      <c r="I132" s="2">
        <f t="shared" ref="I132:I152" si="93">G132</f>
        <v>6.3565279997419566E-3</v>
      </c>
      <c r="O132" s="100">
        <f t="shared" si="62"/>
        <v>1.0098289849E-3</v>
      </c>
      <c r="P132" s="15">
        <f t="shared" si="63"/>
        <v>30157.946000000004</v>
      </c>
      <c r="R132" s="2">
        <f t="shared" si="90"/>
        <v>1.0197545787441645E-6</v>
      </c>
      <c r="S132" s="24">
        <v>0.1</v>
      </c>
      <c r="T132" s="9">
        <f t="shared" si="64"/>
        <v>1.0197545787441647E-7</v>
      </c>
      <c r="U132" s="9">
        <f t="shared" si="65"/>
        <v>6.3565279997419566E-3</v>
      </c>
      <c r="Y132" s="137">
        <f t="shared" si="66"/>
        <v>30157.946000000004</v>
      </c>
      <c r="Z132" s="16">
        <f t="shared" si="67"/>
        <v>277</v>
      </c>
      <c r="AA132" s="115">
        <f t="shared" si="68"/>
        <v>8.6398420879390172E-3</v>
      </c>
      <c r="AB132" s="115">
        <f t="shared" si="69"/>
        <v>-2.2833140881970606E-3</v>
      </c>
      <c r="AD132" s="147">
        <f t="shared" ref="AD132:AD151" si="94">G132-(AB$3+AB$4*Z132+AB$5*Z132^2)</f>
        <v>5.3466990148419566E-3</v>
      </c>
      <c r="AG132" s="115">
        <f t="shared" si="70"/>
        <v>5.2135232253591748E-7</v>
      </c>
      <c r="AH132" s="16">
        <f t="shared" si="71"/>
        <v>7.6300131030390171E-3</v>
      </c>
      <c r="AI132" s="16">
        <f t="shared" si="72"/>
        <v>0.91922063802093934</v>
      </c>
      <c r="AJ132" s="16">
        <f t="shared" si="73"/>
        <v>0.99987170040967133</v>
      </c>
      <c r="AK132" s="16">
        <f t="shared" si="74"/>
        <v>-0.26286820781192977</v>
      </c>
      <c r="AL132" s="16">
        <f t="shared" si="75"/>
        <v>-1.868936707430733</v>
      </c>
      <c r="AM132" s="16">
        <f t="shared" si="76"/>
        <v>-1.3534514688577501</v>
      </c>
      <c r="AN132" s="115">
        <f t="shared" si="92"/>
        <v>4.6919973217143838</v>
      </c>
      <c r="AO132" s="115">
        <f t="shared" si="92"/>
        <v>4.6919973217143456</v>
      </c>
      <c r="AP132" s="115">
        <f t="shared" si="92"/>
        <v>4.6919973217212156</v>
      </c>
      <c r="AQ132" s="115">
        <f t="shared" si="92"/>
        <v>4.6919973204960588</v>
      </c>
      <c r="AR132" s="115">
        <f t="shared" si="92"/>
        <v>4.6919975389896695</v>
      </c>
      <c r="AS132" s="115">
        <f t="shared" si="92"/>
        <v>4.6919586099292756</v>
      </c>
      <c r="AT132" s="115">
        <f t="shared" si="92"/>
        <v>4.7008016346298076</v>
      </c>
      <c r="AU132" s="115">
        <f t="shared" si="77"/>
        <v>4.9669401484808642</v>
      </c>
      <c r="AV132" s="115"/>
    </row>
    <row r="133" spans="1:50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80">
        <f t="shared" si="60"/>
        <v>277.03510851835944</v>
      </c>
      <c r="F133" s="28">
        <f t="shared" si="61"/>
        <v>277</v>
      </c>
      <c r="G133" s="9">
        <f t="shared" si="89"/>
        <v>1.3356527997530065E-2</v>
      </c>
      <c r="I133" s="2">
        <f t="shared" si="93"/>
        <v>1.3356527997530065E-2</v>
      </c>
      <c r="O133" s="100">
        <f t="shared" si="62"/>
        <v>1.0098289849E-3</v>
      </c>
      <c r="P133" s="15">
        <f t="shared" si="63"/>
        <v>30157.953000000001</v>
      </c>
      <c r="R133" s="2">
        <f t="shared" si="90"/>
        <v>1.0197545787441645E-6</v>
      </c>
      <c r="S133" s="24">
        <v>0.1</v>
      </c>
      <c r="T133" s="9">
        <f t="shared" si="64"/>
        <v>1.0197545787441647E-7</v>
      </c>
      <c r="U133" s="9">
        <f t="shared" si="65"/>
        <v>1.3356527997530065E-2</v>
      </c>
      <c r="Y133" s="137">
        <f t="shared" si="66"/>
        <v>30157.953000000001</v>
      </c>
      <c r="Z133" s="16">
        <f t="shared" si="67"/>
        <v>277</v>
      </c>
      <c r="AA133" s="115">
        <f t="shared" si="68"/>
        <v>8.6398420879390172E-3</v>
      </c>
      <c r="AB133" s="115">
        <f t="shared" si="69"/>
        <v>4.7166859095910483E-3</v>
      </c>
      <c r="AD133" s="147">
        <f t="shared" si="94"/>
        <v>1.2346699012630066E-2</v>
      </c>
      <c r="AG133" s="115">
        <f t="shared" si="70"/>
        <v>2.2247125969734734E-6</v>
      </c>
      <c r="AH133" s="16">
        <f t="shared" si="71"/>
        <v>7.6300131030390171E-3</v>
      </c>
      <c r="AI133" s="16">
        <f t="shared" si="72"/>
        <v>0.91922063802093934</v>
      </c>
      <c r="AJ133" s="16">
        <f t="shared" si="73"/>
        <v>0.99987170040967133</v>
      </c>
      <c r="AK133" s="16">
        <f t="shared" si="74"/>
        <v>-0.26286820781192977</v>
      </c>
      <c r="AL133" s="16">
        <f t="shared" si="75"/>
        <v>-1.868936707430733</v>
      </c>
      <c r="AM133" s="16">
        <f t="shared" si="76"/>
        <v>-1.3534514688577501</v>
      </c>
      <c r="AN133" s="115">
        <f t="shared" si="92"/>
        <v>4.6919973217143838</v>
      </c>
      <c r="AO133" s="115">
        <f t="shared" si="92"/>
        <v>4.6919973217143456</v>
      </c>
      <c r="AP133" s="115">
        <f t="shared" si="92"/>
        <v>4.6919973217212156</v>
      </c>
      <c r="AQ133" s="115">
        <f t="shared" si="92"/>
        <v>4.6919973204960588</v>
      </c>
      <c r="AR133" s="115">
        <f t="shared" si="92"/>
        <v>4.6919975389896695</v>
      </c>
      <c r="AS133" s="115">
        <f t="shared" si="92"/>
        <v>4.6919586099292756</v>
      </c>
      <c r="AT133" s="115">
        <f t="shared" si="92"/>
        <v>4.7008016346298076</v>
      </c>
      <c r="AU133" s="115">
        <f t="shared" si="77"/>
        <v>4.9669401484808642</v>
      </c>
      <c r="AV133" s="115"/>
    </row>
    <row r="134" spans="1:50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80">
        <f t="shared" si="60"/>
        <v>277.07453701170454</v>
      </c>
      <c r="F134" s="28">
        <f t="shared" si="61"/>
        <v>277</v>
      </c>
      <c r="G134" s="9">
        <f t="shared" si="89"/>
        <v>2.8356527996947989E-2</v>
      </c>
      <c r="I134" s="2">
        <f t="shared" si="93"/>
        <v>2.8356527996947989E-2</v>
      </c>
      <c r="O134" s="100">
        <f t="shared" si="62"/>
        <v>1.0098289849E-3</v>
      </c>
      <c r="P134" s="15">
        <f t="shared" si="63"/>
        <v>30157.968000000001</v>
      </c>
      <c r="R134" s="2">
        <f t="shared" si="90"/>
        <v>1.0197545787441645E-6</v>
      </c>
      <c r="S134" s="24">
        <v>0.1</v>
      </c>
      <c r="T134" s="9">
        <f t="shared" si="64"/>
        <v>1.0197545787441647E-7</v>
      </c>
      <c r="U134" s="9">
        <f t="shared" si="65"/>
        <v>2.8356527996947989E-2</v>
      </c>
      <c r="Y134" s="137">
        <f t="shared" si="66"/>
        <v>30157.968000000001</v>
      </c>
      <c r="Z134" s="16">
        <f t="shared" si="67"/>
        <v>277</v>
      </c>
      <c r="AA134" s="115">
        <f t="shared" si="68"/>
        <v>8.6398420879390172E-3</v>
      </c>
      <c r="AB134" s="115">
        <f t="shared" si="69"/>
        <v>1.971668590900897E-2</v>
      </c>
      <c r="AD134" s="147">
        <f t="shared" si="94"/>
        <v>2.734669901204799E-2</v>
      </c>
      <c r="AG134" s="115">
        <f t="shared" si="70"/>
        <v>3.8874770323451288E-5</v>
      </c>
      <c r="AH134" s="16">
        <f t="shared" si="71"/>
        <v>7.6300131030390171E-3</v>
      </c>
      <c r="AI134" s="16">
        <f t="shared" si="72"/>
        <v>0.91922063802093934</v>
      </c>
      <c r="AJ134" s="16">
        <f t="shared" si="73"/>
        <v>0.99987170040967133</v>
      </c>
      <c r="AK134" s="16">
        <f t="shared" si="74"/>
        <v>-0.26286820781192977</v>
      </c>
      <c r="AL134" s="16">
        <f t="shared" si="75"/>
        <v>-1.868936707430733</v>
      </c>
      <c r="AM134" s="16">
        <f t="shared" si="76"/>
        <v>-1.3534514688577501</v>
      </c>
      <c r="AN134" s="115">
        <f t="shared" si="92"/>
        <v>4.6919973217143838</v>
      </c>
      <c r="AO134" s="115">
        <f t="shared" si="92"/>
        <v>4.6919973217143456</v>
      </c>
      <c r="AP134" s="115">
        <f t="shared" si="92"/>
        <v>4.6919973217212156</v>
      </c>
      <c r="AQ134" s="115">
        <f t="shared" si="92"/>
        <v>4.6919973204960588</v>
      </c>
      <c r="AR134" s="115">
        <f t="shared" si="92"/>
        <v>4.6919975389896695</v>
      </c>
      <c r="AS134" s="115">
        <f t="shared" si="92"/>
        <v>4.6919586099292756</v>
      </c>
      <c r="AT134" s="115">
        <f t="shared" si="92"/>
        <v>4.7008016346298076</v>
      </c>
      <c r="AU134" s="115">
        <f t="shared" si="77"/>
        <v>4.9669401484808642</v>
      </c>
      <c r="AV134" s="115"/>
    </row>
    <row r="135" spans="1:50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80">
        <f t="shared" si="60"/>
        <v>280.00275978425168</v>
      </c>
      <c r="F135" s="28">
        <f t="shared" si="61"/>
        <v>280</v>
      </c>
      <c r="G135" s="9">
        <f t="shared" si="89"/>
        <v>1.0499199997866526E-3</v>
      </c>
      <c r="I135" s="2">
        <f t="shared" si="93"/>
        <v>1.0499199997866526E-3</v>
      </c>
      <c r="O135" s="100">
        <f t="shared" si="62"/>
        <v>1.01004304E-3</v>
      </c>
      <c r="P135" s="15">
        <f t="shared" si="63"/>
        <v>30159.082000000002</v>
      </c>
      <c r="R135" s="2">
        <f t="shared" si="90"/>
        <v>1.0201869426524416E-6</v>
      </c>
      <c r="S135" s="24">
        <v>0.1</v>
      </c>
      <c r="T135" s="9">
        <f t="shared" si="64"/>
        <v>1.0201869426524417E-7</v>
      </c>
      <c r="U135" s="9">
        <f t="shared" si="65"/>
        <v>1.0499199997866526E-3</v>
      </c>
      <c r="Y135" s="137">
        <f t="shared" si="66"/>
        <v>30159.082000000002</v>
      </c>
      <c r="Z135" s="16">
        <f t="shared" si="67"/>
        <v>280</v>
      </c>
      <c r="AA135" s="115">
        <f t="shared" si="68"/>
        <v>8.6387879419150618E-3</v>
      </c>
      <c r="AB135" s="115">
        <f t="shared" si="69"/>
        <v>-7.5888679421284091E-3</v>
      </c>
      <c r="AD135" s="147">
        <f t="shared" si="94"/>
        <v>3.9876959786652602E-5</v>
      </c>
      <c r="AG135" s="115">
        <f t="shared" si="70"/>
        <v>5.7590916643064285E-6</v>
      </c>
      <c r="AH135" s="16">
        <f t="shared" si="71"/>
        <v>7.6287449019150624E-3</v>
      </c>
      <c r="AI135" s="16">
        <f t="shared" si="72"/>
        <v>0.9193529999055301</v>
      </c>
      <c r="AJ135" s="16">
        <f t="shared" si="73"/>
        <v>0.99986350866321561</v>
      </c>
      <c r="AK135" s="16">
        <f t="shared" si="74"/>
        <v>-0.2629088461344779</v>
      </c>
      <c r="AL135" s="16">
        <f t="shared" si="75"/>
        <v>-1.8684332169082727</v>
      </c>
      <c r="AM135" s="16">
        <f t="shared" si="76"/>
        <v>-1.3527388116585337</v>
      </c>
      <c r="AN135" s="115">
        <f t="shared" si="92"/>
        <v>4.6925239017191114</v>
      </c>
      <c r="AO135" s="115">
        <f t="shared" si="92"/>
        <v>4.6925239017190776</v>
      </c>
      <c r="AP135" s="115">
        <f t="shared" si="92"/>
        <v>4.6925239017252389</v>
      </c>
      <c r="AQ135" s="115">
        <f t="shared" si="92"/>
        <v>4.692523900597374</v>
      </c>
      <c r="AR135" s="115">
        <f t="shared" si="92"/>
        <v>4.6925241070711126</v>
      </c>
      <c r="AS135" s="115">
        <f t="shared" si="92"/>
        <v>4.692486344431086</v>
      </c>
      <c r="AT135" s="115">
        <f t="shared" si="92"/>
        <v>4.7013678329867652</v>
      </c>
      <c r="AU135" s="115">
        <f t="shared" si="77"/>
        <v>4.9674696430677701</v>
      </c>
      <c r="AV135" s="115"/>
    </row>
    <row r="136" spans="1:50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80">
        <f t="shared" si="60"/>
        <v>280.01853118159357</v>
      </c>
      <c r="F136" s="28">
        <f t="shared" si="61"/>
        <v>280</v>
      </c>
      <c r="G136" s="9">
        <f t="shared" si="89"/>
        <v>7.0499200010090135E-3</v>
      </c>
      <c r="I136" s="2">
        <f t="shared" si="93"/>
        <v>7.0499200010090135E-3</v>
      </c>
      <c r="O136" s="100">
        <f t="shared" si="62"/>
        <v>1.01004304E-3</v>
      </c>
      <c r="P136" s="15">
        <f t="shared" si="63"/>
        <v>30159.088000000003</v>
      </c>
      <c r="R136" s="2">
        <f t="shared" si="90"/>
        <v>1.0201869426524416E-6</v>
      </c>
      <c r="S136" s="24">
        <v>0.1</v>
      </c>
      <c r="T136" s="9">
        <f t="shared" si="64"/>
        <v>1.0201869426524417E-7</v>
      </c>
      <c r="U136" s="9">
        <f t="shared" si="65"/>
        <v>7.0499200010090135E-3</v>
      </c>
      <c r="Y136" s="137">
        <f t="shared" si="66"/>
        <v>30159.088000000003</v>
      </c>
      <c r="Z136" s="16">
        <f t="shared" si="67"/>
        <v>280</v>
      </c>
      <c r="AA136" s="115">
        <f t="shared" si="68"/>
        <v>8.6387879419150618E-3</v>
      </c>
      <c r="AB136" s="115">
        <f t="shared" si="69"/>
        <v>-1.5888679409060483E-3</v>
      </c>
      <c r="AD136" s="147">
        <f t="shared" si="94"/>
        <v>6.0398769610090133E-3</v>
      </c>
      <c r="AG136" s="115">
        <f t="shared" si="70"/>
        <v>2.5245013336390258E-7</v>
      </c>
      <c r="AH136" s="16">
        <f t="shared" si="71"/>
        <v>7.6287449019150624E-3</v>
      </c>
      <c r="AI136" s="16">
        <f t="shared" si="72"/>
        <v>0.9193529999055301</v>
      </c>
      <c r="AJ136" s="16">
        <f t="shared" si="73"/>
        <v>0.99986350866321561</v>
      </c>
      <c r="AK136" s="16">
        <f t="shared" si="74"/>
        <v>-0.2629088461344779</v>
      </c>
      <c r="AL136" s="16">
        <f t="shared" si="75"/>
        <v>-1.8684332169082727</v>
      </c>
      <c r="AM136" s="16">
        <f t="shared" si="76"/>
        <v>-1.3527388116585337</v>
      </c>
      <c r="AN136" s="115">
        <f t="shared" si="92"/>
        <v>4.6925239017191114</v>
      </c>
      <c r="AO136" s="115">
        <f t="shared" si="92"/>
        <v>4.6925239017190776</v>
      </c>
      <c r="AP136" s="115">
        <f t="shared" si="92"/>
        <v>4.6925239017252389</v>
      </c>
      <c r="AQ136" s="115">
        <f t="shared" si="92"/>
        <v>4.692523900597374</v>
      </c>
      <c r="AR136" s="115">
        <f t="shared" si="92"/>
        <v>4.6925241070711126</v>
      </c>
      <c r="AS136" s="115">
        <f t="shared" si="92"/>
        <v>4.692486344431086</v>
      </c>
      <c r="AT136" s="115">
        <f t="shared" si="92"/>
        <v>4.7013678329867652</v>
      </c>
      <c r="AU136" s="115">
        <f t="shared" si="77"/>
        <v>4.9674696430677701</v>
      </c>
      <c r="AV136" s="115"/>
    </row>
    <row r="137" spans="1:50">
      <c r="A137" s="66" t="s">
        <v>135</v>
      </c>
      <c r="B137" s="66" t="s">
        <v>92</v>
      </c>
      <c r="C137" s="73">
        <v>45177.589</v>
      </c>
      <c r="D137" s="73" t="s">
        <v>127</v>
      </c>
      <c r="E137" s="80">
        <f t="shared" si="60"/>
        <v>280.02115974780764</v>
      </c>
      <c r="F137" s="28">
        <f t="shared" si="61"/>
        <v>280</v>
      </c>
      <c r="G137" s="9">
        <f t="shared" si="89"/>
        <v>8.0499199975747615E-3</v>
      </c>
      <c r="I137" s="2">
        <f t="shared" si="93"/>
        <v>8.0499199975747615E-3</v>
      </c>
      <c r="O137" s="100">
        <f t="shared" si="62"/>
        <v>1.01004304E-3</v>
      </c>
      <c r="P137" s="15">
        <f t="shared" si="63"/>
        <v>30159.089</v>
      </c>
      <c r="R137" s="2">
        <f t="shared" si="90"/>
        <v>1.0201869426524416E-6</v>
      </c>
      <c r="S137" s="24">
        <v>0.1</v>
      </c>
      <c r="T137" s="9">
        <f t="shared" si="64"/>
        <v>1.0201869426524417E-7</v>
      </c>
      <c r="U137" s="9">
        <f t="shared" si="65"/>
        <v>8.0499199975747615E-3</v>
      </c>
      <c r="Y137" s="137">
        <f t="shared" si="66"/>
        <v>30159.089</v>
      </c>
      <c r="Z137" s="16">
        <f t="shared" si="67"/>
        <v>280</v>
      </c>
      <c r="AA137" s="115">
        <f t="shared" si="68"/>
        <v>8.6387879419150618E-3</v>
      </c>
      <c r="AB137" s="115">
        <f t="shared" si="69"/>
        <v>-5.8886794434030026E-4</v>
      </c>
      <c r="AD137" s="147">
        <f t="shared" si="94"/>
        <v>7.0398769575747613E-3</v>
      </c>
      <c r="AG137" s="115">
        <f t="shared" si="70"/>
        <v>3.4676545587157095E-8</v>
      </c>
      <c r="AH137" s="16">
        <f t="shared" si="71"/>
        <v>7.6287449019150624E-3</v>
      </c>
      <c r="AI137" s="16">
        <f t="shared" si="72"/>
        <v>0.9193529999055301</v>
      </c>
      <c r="AJ137" s="16">
        <f t="shared" si="73"/>
        <v>0.99986350866321561</v>
      </c>
      <c r="AK137" s="16">
        <f t="shared" si="74"/>
        <v>-0.2629088461344779</v>
      </c>
      <c r="AL137" s="16">
        <f t="shared" si="75"/>
        <v>-1.8684332169082727</v>
      </c>
      <c r="AM137" s="16">
        <f t="shared" si="76"/>
        <v>-1.3527388116585337</v>
      </c>
      <c r="AN137" s="115">
        <f t="shared" si="92"/>
        <v>4.6925239017191114</v>
      </c>
      <c r="AO137" s="115">
        <f t="shared" si="92"/>
        <v>4.6925239017190776</v>
      </c>
      <c r="AP137" s="115">
        <f t="shared" si="92"/>
        <v>4.6925239017252389</v>
      </c>
      <c r="AQ137" s="115">
        <f t="shared" si="92"/>
        <v>4.692523900597374</v>
      </c>
      <c r="AR137" s="115">
        <f t="shared" si="92"/>
        <v>4.6925241070711126</v>
      </c>
      <c r="AS137" s="115">
        <f t="shared" si="92"/>
        <v>4.692486344431086</v>
      </c>
      <c r="AT137" s="115">
        <f t="shared" si="92"/>
        <v>4.7013678329867652</v>
      </c>
      <c r="AU137" s="115">
        <f t="shared" si="77"/>
        <v>4.9674696430677701</v>
      </c>
      <c r="AV137" s="115"/>
    </row>
    <row r="138" spans="1:50">
      <c r="A138" s="66" t="s">
        <v>135</v>
      </c>
      <c r="B138" s="66" t="s">
        <v>92</v>
      </c>
      <c r="C138" s="73">
        <v>45177.59</v>
      </c>
      <c r="D138" s="73" t="s">
        <v>127</v>
      </c>
      <c r="E138" s="80">
        <f t="shared" si="60"/>
        <v>280.02378831402171</v>
      </c>
      <c r="F138" s="28">
        <f t="shared" si="61"/>
        <v>280</v>
      </c>
      <c r="G138" s="9">
        <f t="shared" si="89"/>
        <v>9.0499199941405095E-3</v>
      </c>
      <c r="I138" s="2">
        <f t="shared" si="93"/>
        <v>9.0499199941405095E-3</v>
      </c>
      <c r="O138" s="100">
        <f t="shared" si="62"/>
        <v>1.01004304E-3</v>
      </c>
      <c r="P138" s="15">
        <f t="shared" si="63"/>
        <v>30159.089999999997</v>
      </c>
      <c r="R138" s="2">
        <f t="shared" si="90"/>
        <v>1.0201869426524416E-6</v>
      </c>
      <c r="S138" s="24">
        <v>0.1</v>
      </c>
      <c r="T138" s="9">
        <f t="shared" si="64"/>
        <v>1.0201869426524417E-7</v>
      </c>
      <c r="U138" s="9">
        <f t="shared" si="65"/>
        <v>9.0499199941405095E-3</v>
      </c>
      <c r="Y138" s="137">
        <f t="shared" si="66"/>
        <v>30159.089999999997</v>
      </c>
      <c r="Z138" s="16">
        <f t="shared" si="67"/>
        <v>280</v>
      </c>
      <c r="AA138" s="115">
        <f t="shared" si="68"/>
        <v>8.6387879419150618E-3</v>
      </c>
      <c r="AB138" s="115">
        <f t="shared" si="69"/>
        <v>4.1113205222544774E-4</v>
      </c>
      <c r="AD138" s="147">
        <f t="shared" si="94"/>
        <v>8.0398769541405093E-3</v>
      </c>
      <c r="AG138" s="115">
        <f t="shared" si="70"/>
        <v>1.690295643671083E-8</v>
      </c>
      <c r="AH138" s="16">
        <f t="shared" si="71"/>
        <v>7.6287449019150624E-3</v>
      </c>
      <c r="AI138" s="16">
        <f t="shared" si="72"/>
        <v>0.9193529999055301</v>
      </c>
      <c r="AJ138" s="16">
        <f t="shared" si="73"/>
        <v>0.99986350866321561</v>
      </c>
      <c r="AK138" s="16">
        <f t="shared" si="74"/>
        <v>-0.2629088461344779</v>
      </c>
      <c r="AL138" s="16">
        <f t="shared" si="75"/>
        <v>-1.8684332169082727</v>
      </c>
      <c r="AM138" s="16">
        <f t="shared" si="76"/>
        <v>-1.3527388116585337</v>
      </c>
      <c r="AN138" s="115">
        <f t="shared" si="92"/>
        <v>4.6925239017191114</v>
      </c>
      <c r="AO138" s="115">
        <f t="shared" si="92"/>
        <v>4.6925239017190776</v>
      </c>
      <c r="AP138" s="115">
        <f t="shared" si="92"/>
        <v>4.6925239017252389</v>
      </c>
      <c r="AQ138" s="115">
        <f t="shared" si="92"/>
        <v>4.692523900597374</v>
      </c>
      <c r="AR138" s="115">
        <f t="shared" si="92"/>
        <v>4.6925241070711126</v>
      </c>
      <c r="AS138" s="115">
        <f t="shared" si="92"/>
        <v>4.692486344431086</v>
      </c>
      <c r="AT138" s="115">
        <f t="shared" si="92"/>
        <v>4.7013678329867652</v>
      </c>
      <c r="AU138" s="115">
        <f t="shared" si="77"/>
        <v>4.9674696430677701</v>
      </c>
      <c r="AV138" s="115"/>
    </row>
    <row r="139" spans="1:50">
      <c r="A139" s="66" t="s">
        <v>135</v>
      </c>
      <c r="B139" s="66" t="s">
        <v>92</v>
      </c>
      <c r="C139" s="73">
        <v>45177.591</v>
      </c>
      <c r="D139" s="73" t="s">
        <v>127</v>
      </c>
      <c r="E139" s="80">
        <f t="shared" si="60"/>
        <v>280.02641688025494</v>
      </c>
      <c r="F139" s="28">
        <f t="shared" si="61"/>
        <v>280</v>
      </c>
      <c r="G139" s="9">
        <f t="shared" si="89"/>
        <v>1.0049919997982215E-2</v>
      </c>
      <c r="I139" s="2">
        <f t="shared" si="93"/>
        <v>1.0049919997982215E-2</v>
      </c>
      <c r="O139" s="100">
        <f t="shared" si="62"/>
        <v>1.01004304E-3</v>
      </c>
      <c r="P139" s="15">
        <f t="shared" si="63"/>
        <v>30159.091</v>
      </c>
      <c r="R139" s="2">
        <f t="shared" si="90"/>
        <v>1.0201869426524416E-6</v>
      </c>
      <c r="S139" s="24">
        <v>0.1</v>
      </c>
      <c r="T139" s="9">
        <f t="shared" si="64"/>
        <v>1.0201869426524417E-7</v>
      </c>
      <c r="U139" s="9">
        <f t="shared" si="65"/>
        <v>1.0049919997982215E-2</v>
      </c>
      <c r="Y139" s="137">
        <f t="shared" si="66"/>
        <v>30159.091</v>
      </c>
      <c r="Z139" s="16">
        <f t="shared" si="67"/>
        <v>280</v>
      </c>
      <c r="AA139" s="115">
        <f t="shared" si="68"/>
        <v>8.6387879419150618E-3</v>
      </c>
      <c r="AB139" s="115">
        <f t="shared" si="69"/>
        <v>1.4111320560671534E-3</v>
      </c>
      <c r="AD139" s="147">
        <f t="shared" si="94"/>
        <v>9.0398769579822149E-3</v>
      </c>
      <c r="AG139" s="115">
        <f t="shared" si="70"/>
        <v>1.9912936796603117E-7</v>
      </c>
      <c r="AH139" s="16">
        <f t="shared" si="71"/>
        <v>7.6287449019150624E-3</v>
      </c>
      <c r="AI139" s="16">
        <f t="shared" si="72"/>
        <v>0.9193529999055301</v>
      </c>
      <c r="AJ139" s="16">
        <f t="shared" si="73"/>
        <v>0.99986350866321561</v>
      </c>
      <c r="AK139" s="16">
        <f t="shared" si="74"/>
        <v>-0.2629088461344779</v>
      </c>
      <c r="AL139" s="16">
        <f t="shared" si="75"/>
        <v>-1.8684332169082727</v>
      </c>
      <c r="AM139" s="16">
        <f t="shared" si="76"/>
        <v>-1.3527388116585337</v>
      </c>
      <c r="AN139" s="115">
        <f t="shared" si="92"/>
        <v>4.6925239017191114</v>
      </c>
      <c r="AO139" s="115">
        <f t="shared" si="92"/>
        <v>4.6925239017190776</v>
      </c>
      <c r="AP139" s="115">
        <f t="shared" si="92"/>
        <v>4.6925239017252389</v>
      </c>
      <c r="AQ139" s="115">
        <f t="shared" si="92"/>
        <v>4.692523900597374</v>
      </c>
      <c r="AR139" s="115">
        <f t="shared" si="92"/>
        <v>4.6925241070711126</v>
      </c>
      <c r="AS139" s="115">
        <f t="shared" si="92"/>
        <v>4.692486344431086</v>
      </c>
      <c r="AT139" s="115">
        <f t="shared" si="92"/>
        <v>4.7013678329867652</v>
      </c>
      <c r="AU139" s="115">
        <f t="shared" si="77"/>
        <v>4.9674696430677701</v>
      </c>
      <c r="AV139" s="115"/>
    </row>
    <row r="140" spans="1:50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80">
        <f t="shared" si="60"/>
        <v>280.03167401270224</v>
      </c>
      <c r="F140" s="28">
        <f t="shared" si="61"/>
        <v>280</v>
      </c>
      <c r="G140" s="9">
        <f t="shared" si="89"/>
        <v>1.2049919998389669E-2</v>
      </c>
      <c r="I140" s="2">
        <f t="shared" si="93"/>
        <v>1.2049919998389669E-2</v>
      </c>
      <c r="O140" s="100">
        <f t="shared" si="62"/>
        <v>1.01004304E-3</v>
      </c>
      <c r="P140" s="15">
        <f t="shared" si="63"/>
        <v>30159.093000000001</v>
      </c>
      <c r="R140" s="2">
        <f t="shared" si="90"/>
        <v>1.0201869426524416E-6</v>
      </c>
      <c r="S140" s="24">
        <v>0.1</v>
      </c>
      <c r="T140" s="9">
        <f t="shared" si="64"/>
        <v>1.0201869426524417E-7</v>
      </c>
      <c r="U140" s="9">
        <f t="shared" si="65"/>
        <v>1.2049919998389669E-2</v>
      </c>
      <c r="Y140" s="137">
        <f t="shared" si="66"/>
        <v>30159.093000000001</v>
      </c>
      <c r="Z140" s="16">
        <f t="shared" si="67"/>
        <v>280</v>
      </c>
      <c r="AA140" s="115">
        <f t="shared" si="68"/>
        <v>8.6387879419150618E-3</v>
      </c>
      <c r="AB140" s="115">
        <f t="shared" si="69"/>
        <v>3.411132056474607E-3</v>
      </c>
      <c r="AD140" s="147">
        <f t="shared" si="94"/>
        <v>1.1039876958389669E-2</v>
      </c>
      <c r="AG140" s="115">
        <f t="shared" si="70"/>
        <v>1.1635821906708682E-6</v>
      </c>
      <c r="AH140" s="16">
        <f t="shared" si="71"/>
        <v>7.6287449019150624E-3</v>
      </c>
      <c r="AI140" s="16">
        <f t="shared" si="72"/>
        <v>0.9193529999055301</v>
      </c>
      <c r="AJ140" s="16">
        <f t="shared" si="73"/>
        <v>0.99986350866321561</v>
      </c>
      <c r="AK140" s="16">
        <f t="shared" si="74"/>
        <v>-0.2629088461344779</v>
      </c>
      <c r="AL140" s="16">
        <f t="shared" si="75"/>
        <v>-1.8684332169082727</v>
      </c>
      <c r="AM140" s="16">
        <f t="shared" si="76"/>
        <v>-1.3527388116585337</v>
      </c>
      <c r="AN140" s="115">
        <f t="shared" si="92"/>
        <v>4.6925239017191114</v>
      </c>
      <c r="AO140" s="115">
        <f t="shared" si="92"/>
        <v>4.6925239017190776</v>
      </c>
      <c r="AP140" s="115">
        <f t="shared" si="92"/>
        <v>4.6925239017252389</v>
      </c>
      <c r="AQ140" s="115">
        <f t="shared" si="92"/>
        <v>4.692523900597374</v>
      </c>
      <c r="AR140" s="115">
        <f t="shared" si="92"/>
        <v>4.6925241070711126</v>
      </c>
      <c r="AS140" s="115">
        <f t="shared" si="92"/>
        <v>4.692486344431086</v>
      </c>
      <c r="AT140" s="115">
        <f t="shared" si="92"/>
        <v>4.7013678329867652</v>
      </c>
      <c r="AU140" s="115">
        <f t="shared" si="77"/>
        <v>4.9674696430677701</v>
      </c>
      <c r="AV140" s="115"/>
      <c r="AX140" s="115"/>
    </row>
    <row r="141" spans="1:50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80">
        <f t="shared" si="60"/>
        <v>280.0500739762582</v>
      </c>
      <c r="F141" s="28">
        <f t="shared" si="61"/>
        <v>280</v>
      </c>
      <c r="G141" s="9">
        <f t="shared" si="89"/>
        <v>1.9049919996177778E-2</v>
      </c>
      <c r="I141" s="2">
        <f t="shared" si="93"/>
        <v>1.9049919996177778E-2</v>
      </c>
      <c r="O141" s="100">
        <f t="shared" si="62"/>
        <v>1.01004304E-3</v>
      </c>
      <c r="P141" s="15">
        <f t="shared" si="63"/>
        <v>30159.1</v>
      </c>
      <c r="R141" s="2">
        <f t="shared" si="90"/>
        <v>1.0201869426524416E-6</v>
      </c>
      <c r="S141" s="24">
        <v>0.1</v>
      </c>
      <c r="T141" s="9">
        <f t="shared" si="64"/>
        <v>1.0201869426524417E-7</v>
      </c>
      <c r="U141" s="9">
        <f t="shared" si="65"/>
        <v>1.9049919996177778E-2</v>
      </c>
      <c r="Y141" s="137">
        <f t="shared" si="66"/>
        <v>30159.1</v>
      </c>
      <c r="Z141" s="16">
        <f t="shared" si="67"/>
        <v>280</v>
      </c>
      <c r="AA141" s="115">
        <f t="shared" si="68"/>
        <v>8.6387879419150618E-3</v>
      </c>
      <c r="AB141" s="115">
        <f t="shared" si="69"/>
        <v>1.0411132054262716E-2</v>
      </c>
      <c r="AD141" s="147">
        <f t="shared" si="94"/>
        <v>1.8039876956177779E-2</v>
      </c>
      <c r="AG141" s="115">
        <f t="shared" si="70"/>
        <v>1.083916706512966E-5</v>
      </c>
      <c r="AH141" s="16">
        <f t="shared" si="71"/>
        <v>7.6287449019150624E-3</v>
      </c>
      <c r="AI141" s="16">
        <f t="shared" si="72"/>
        <v>0.9193529999055301</v>
      </c>
      <c r="AJ141" s="16">
        <f t="shared" si="73"/>
        <v>0.99986350866321561</v>
      </c>
      <c r="AK141" s="16">
        <f t="shared" si="74"/>
        <v>-0.2629088461344779</v>
      </c>
      <c r="AL141" s="16">
        <f t="shared" si="75"/>
        <v>-1.8684332169082727</v>
      </c>
      <c r="AM141" s="16">
        <f t="shared" si="76"/>
        <v>-1.3527388116585337</v>
      </c>
      <c r="AN141" s="115">
        <f t="shared" ref="AN141:AT150" si="95">$AU141+$AB$7*SIN(AO141)</f>
        <v>4.6925239017191114</v>
      </c>
      <c r="AO141" s="115">
        <f t="shared" si="95"/>
        <v>4.6925239017190776</v>
      </c>
      <c r="AP141" s="115">
        <f t="shared" si="95"/>
        <v>4.6925239017252389</v>
      </c>
      <c r="AQ141" s="115">
        <f t="shared" si="95"/>
        <v>4.692523900597374</v>
      </c>
      <c r="AR141" s="115">
        <f t="shared" si="95"/>
        <v>4.6925241070711126</v>
      </c>
      <c r="AS141" s="115">
        <f t="shared" si="95"/>
        <v>4.692486344431086</v>
      </c>
      <c r="AT141" s="115">
        <f t="shared" si="95"/>
        <v>4.7013678329867652</v>
      </c>
      <c r="AU141" s="115">
        <f t="shared" si="77"/>
        <v>4.9674696430677701</v>
      </c>
      <c r="AV141" s="115"/>
      <c r="AX141" s="115"/>
    </row>
    <row r="142" spans="1:50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80">
        <f t="shared" si="60"/>
        <v>280.05270254249137</v>
      </c>
      <c r="F142" s="28">
        <f t="shared" si="61"/>
        <v>280</v>
      </c>
      <c r="G142" s="9">
        <f t="shared" si="89"/>
        <v>2.0049920000019483E-2</v>
      </c>
      <c r="I142" s="2">
        <f t="shared" si="93"/>
        <v>2.0049920000019483E-2</v>
      </c>
      <c r="O142" s="100">
        <f t="shared" si="62"/>
        <v>1.01004304E-3</v>
      </c>
      <c r="P142" s="15">
        <f t="shared" si="63"/>
        <v>30159.101000000002</v>
      </c>
      <c r="R142" s="2">
        <f t="shared" si="90"/>
        <v>1.0201869426524416E-6</v>
      </c>
      <c r="S142" s="24">
        <v>0.1</v>
      </c>
      <c r="T142" s="9">
        <f t="shared" si="64"/>
        <v>1.0201869426524417E-7</v>
      </c>
      <c r="U142" s="9">
        <f t="shared" si="65"/>
        <v>2.0049920000019483E-2</v>
      </c>
      <c r="Y142" s="137">
        <f t="shared" si="66"/>
        <v>30159.101000000002</v>
      </c>
      <c r="Z142" s="16">
        <f t="shared" si="67"/>
        <v>280</v>
      </c>
      <c r="AA142" s="115">
        <f t="shared" si="68"/>
        <v>8.6387879419150618E-3</v>
      </c>
      <c r="AB142" s="115">
        <f t="shared" si="69"/>
        <v>1.1411132058104421E-2</v>
      </c>
      <c r="AD142" s="147">
        <f t="shared" si="94"/>
        <v>1.9039876960019485E-2</v>
      </c>
      <c r="AG142" s="115">
        <f t="shared" si="70"/>
        <v>1.3021393484749845E-5</v>
      </c>
      <c r="AH142" s="16">
        <f t="shared" si="71"/>
        <v>7.6287449019150624E-3</v>
      </c>
      <c r="AI142" s="16">
        <f t="shared" si="72"/>
        <v>0.9193529999055301</v>
      </c>
      <c r="AJ142" s="16">
        <f t="shared" si="73"/>
        <v>0.99986350866321561</v>
      </c>
      <c r="AK142" s="16">
        <f t="shared" si="74"/>
        <v>-0.2629088461344779</v>
      </c>
      <c r="AL142" s="16">
        <f t="shared" si="75"/>
        <v>-1.8684332169082727</v>
      </c>
      <c r="AM142" s="16">
        <f t="shared" si="76"/>
        <v>-1.3527388116585337</v>
      </c>
      <c r="AN142" s="115">
        <f t="shared" si="95"/>
        <v>4.6925239017191114</v>
      </c>
      <c r="AO142" s="115">
        <f t="shared" si="95"/>
        <v>4.6925239017190776</v>
      </c>
      <c r="AP142" s="115">
        <f t="shared" si="95"/>
        <v>4.6925239017252389</v>
      </c>
      <c r="AQ142" s="115">
        <f t="shared" si="95"/>
        <v>4.692523900597374</v>
      </c>
      <c r="AR142" s="115">
        <f t="shared" si="95"/>
        <v>4.6925241070711126</v>
      </c>
      <c r="AS142" s="115">
        <f t="shared" si="95"/>
        <v>4.692486344431086</v>
      </c>
      <c r="AT142" s="115">
        <f t="shared" si="95"/>
        <v>4.7013678329867652</v>
      </c>
      <c r="AU142" s="115">
        <f t="shared" si="77"/>
        <v>4.9674696430677701</v>
      </c>
      <c r="AV142" s="115"/>
      <c r="AX142" s="115"/>
    </row>
    <row r="143" spans="1:50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80">
        <f t="shared" si="60"/>
        <v>282.52355479220091</v>
      </c>
      <c r="F143" s="28">
        <f t="shared" si="61"/>
        <v>282.5</v>
      </c>
      <c r="G143" s="9">
        <f t="shared" si="89"/>
        <v>8.9610799986985512E-3</v>
      </c>
      <c r="I143" s="2">
        <f t="shared" si="93"/>
        <v>8.9610799986985512E-3</v>
      </c>
      <c r="O143" s="100">
        <f t="shared" si="62"/>
        <v>1.010223180625E-3</v>
      </c>
      <c r="P143" s="15">
        <f t="shared" si="63"/>
        <v>30160.040999999997</v>
      </c>
      <c r="R143" s="2">
        <f t="shared" si="90"/>
        <v>1.0205508746720913E-6</v>
      </c>
      <c r="S143" s="24">
        <v>0.1</v>
      </c>
      <c r="T143" s="9">
        <f t="shared" si="64"/>
        <v>1.0205508746720914E-7</v>
      </c>
      <c r="U143" s="9">
        <f t="shared" si="65"/>
        <v>8.9610799986985512E-3</v>
      </c>
      <c r="Y143" s="137">
        <f t="shared" si="66"/>
        <v>30160.040999999997</v>
      </c>
      <c r="Z143" s="16">
        <f t="shared" si="67"/>
        <v>282.5</v>
      </c>
      <c r="AA143" s="115">
        <f t="shared" si="68"/>
        <v>8.6379094925407782E-3</v>
      </c>
      <c r="AB143" s="115">
        <f t="shared" si="69"/>
        <v>3.2317050615777304E-4</v>
      </c>
      <c r="AD143" s="147">
        <f t="shared" si="94"/>
        <v>7.9508568180735508E-3</v>
      </c>
      <c r="AG143" s="115">
        <f t="shared" si="70"/>
        <v>1.0443917605027123E-8</v>
      </c>
      <c r="AH143" s="16">
        <f t="shared" si="71"/>
        <v>7.6276863119157786E-3</v>
      </c>
      <c r="AI143" s="16">
        <f t="shared" si="72"/>
        <v>0.91946334622437997</v>
      </c>
      <c r="AJ143" s="16">
        <f t="shared" si="73"/>
        <v>0.99985648670946892</v>
      </c>
      <c r="AK143" s="16">
        <f t="shared" si="74"/>
        <v>-0.26294266941412514</v>
      </c>
      <c r="AL143" s="16">
        <f t="shared" si="75"/>
        <v>-1.868013530688998</v>
      </c>
      <c r="AM143" s="16">
        <f t="shared" si="76"/>
        <v>-1.352145144672821</v>
      </c>
      <c r="AN143" s="115">
        <f t="shared" si="95"/>
        <v>4.6929627763181649</v>
      </c>
      <c r="AO143" s="115">
        <f t="shared" si="95"/>
        <v>4.6929627763181347</v>
      </c>
      <c r="AP143" s="115">
        <f t="shared" si="95"/>
        <v>4.6929627763237471</v>
      </c>
      <c r="AQ143" s="115">
        <f t="shared" si="95"/>
        <v>4.6929627752731857</v>
      </c>
      <c r="AR143" s="115">
        <f t="shared" si="95"/>
        <v>4.6929629719396289</v>
      </c>
      <c r="AS143" s="115">
        <f t="shared" si="95"/>
        <v>4.6929261903573334</v>
      </c>
      <c r="AT143" s="115">
        <f t="shared" si="95"/>
        <v>4.7018397219416492</v>
      </c>
      <c r="AU143" s="115">
        <f t="shared" si="77"/>
        <v>4.9679108885568581</v>
      </c>
      <c r="AV143" s="115"/>
      <c r="AX143" s="115"/>
    </row>
    <row r="144" spans="1:50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80">
        <f t="shared" si="60"/>
        <v>282.53144049088144</v>
      </c>
      <c r="F144" s="28">
        <f t="shared" si="61"/>
        <v>282.5</v>
      </c>
      <c r="G144" s="9">
        <f t="shared" si="89"/>
        <v>1.196108000294771E-2</v>
      </c>
      <c r="I144" s="2">
        <f t="shared" si="93"/>
        <v>1.196108000294771E-2</v>
      </c>
      <c r="O144" s="100">
        <f t="shared" si="62"/>
        <v>1.010223180625E-3</v>
      </c>
      <c r="P144" s="15">
        <f t="shared" si="63"/>
        <v>30160.044000000002</v>
      </c>
      <c r="R144" s="2">
        <f t="shared" si="90"/>
        <v>1.0205508746720913E-6</v>
      </c>
      <c r="S144" s="24">
        <v>0.1</v>
      </c>
      <c r="T144" s="9">
        <f t="shared" si="64"/>
        <v>1.0205508746720914E-7</v>
      </c>
      <c r="U144" s="9">
        <f t="shared" si="65"/>
        <v>1.196108000294771E-2</v>
      </c>
      <c r="Y144" s="137">
        <f t="shared" si="66"/>
        <v>30160.044000000002</v>
      </c>
      <c r="Z144" s="16">
        <f t="shared" si="67"/>
        <v>282.5</v>
      </c>
      <c r="AA144" s="115">
        <f t="shared" si="68"/>
        <v>8.6379094925407782E-3</v>
      </c>
      <c r="AB144" s="115">
        <f t="shared" si="69"/>
        <v>3.3231705104069323E-3</v>
      </c>
      <c r="AD144" s="147">
        <f t="shared" si="94"/>
        <v>1.095085682232271E-2</v>
      </c>
      <c r="AG144" s="115">
        <f t="shared" si="70"/>
        <v>1.1043462241238272E-6</v>
      </c>
      <c r="AH144" s="16">
        <f t="shared" si="71"/>
        <v>7.6276863119157786E-3</v>
      </c>
      <c r="AI144" s="16">
        <f t="shared" si="72"/>
        <v>0.91946334622437997</v>
      </c>
      <c r="AJ144" s="16">
        <f t="shared" si="73"/>
        <v>0.99985648670946892</v>
      </c>
      <c r="AK144" s="16">
        <f t="shared" si="74"/>
        <v>-0.26294266941412514</v>
      </c>
      <c r="AL144" s="16">
        <f t="shared" si="75"/>
        <v>-1.868013530688998</v>
      </c>
      <c r="AM144" s="16">
        <f t="shared" si="76"/>
        <v>-1.352145144672821</v>
      </c>
      <c r="AN144" s="115">
        <f t="shared" si="95"/>
        <v>4.6929627763181649</v>
      </c>
      <c r="AO144" s="115">
        <f t="shared" si="95"/>
        <v>4.6929627763181347</v>
      </c>
      <c r="AP144" s="115">
        <f t="shared" si="95"/>
        <v>4.6929627763237471</v>
      </c>
      <c r="AQ144" s="115">
        <f t="shared" si="95"/>
        <v>4.6929627752731857</v>
      </c>
      <c r="AR144" s="115">
        <f t="shared" si="95"/>
        <v>4.6929629719396289</v>
      </c>
      <c r="AS144" s="115">
        <f t="shared" si="95"/>
        <v>4.6929261903573334</v>
      </c>
      <c r="AT144" s="115">
        <f t="shared" si="95"/>
        <v>4.7018397219416492</v>
      </c>
      <c r="AU144" s="115">
        <f t="shared" si="77"/>
        <v>4.9679108885568581</v>
      </c>
      <c r="AV144" s="115"/>
      <c r="AX144" s="115"/>
    </row>
    <row r="145" spans="1:50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80">
        <f t="shared" si="60"/>
        <v>282.54195475577598</v>
      </c>
      <c r="F145" s="28">
        <f t="shared" si="61"/>
        <v>282.5</v>
      </c>
      <c r="G145" s="9">
        <f t="shared" si="89"/>
        <v>1.5961080003762618E-2</v>
      </c>
      <c r="I145" s="2">
        <f t="shared" si="93"/>
        <v>1.5961080003762618E-2</v>
      </c>
      <c r="O145" s="100">
        <f t="shared" si="62"/>
        <v>1.010223180625E-3</v>
      </c>
      <c r="P145" s="15">
        <f t="shared" si="63"/>
        <v>30160.048000000003</v>
      </c>
      <c r="R145" s="2">
        <f t="shared" si="90"/>
        <v>1.0205508746720913E-6</v>
      </c>
      <c r="S145" s="24">
        <v>0.1</v>
      </c>
      <c r="T145" s="9">
        <f t="shared" si="64"/>
        <v>1.0205508746720914E-7</v>
      </c>
      <c r="U145" s="9">
        <f t="shared" si="65"/>
        <v>1.5961080003762618E-2</v>
      </c>
      <c r="Y145" s="137">
        <f t="shared" si="66"/>
        <v>30160.048000000003</v>
      </c>
      <c r="Z145" s="16">
        <f t="shared" si="67"/>
        <v>282.5</v>
      </c>
      <c r="AA145" s="115">
        <f t="shared" si="68"/>
        <v>8.6379094925407782E-3</v>
      </c>
      <c r="AB145" s="115">
        <f t="shared" si="69"/>
        <v>7.3231705112218395E-3</v>
      </c>
      <c r="AD145" s="147">
        <f t="shared" si="94"/>
        <v>1.4950856823137617E-2</v>
      </c>
      <c r="AG145" s="115">
        <f t="shared" si="70"/>
        <v>5.3628826336429149E-6</v>
      </c>
      <c r="AH145" s="16">
        <f t="shared" si="71"/>
        <v>7.6276863119157786E-3</v>
      </c>
      <c r="AI145" s="16">
        <f t="shared" si="72"/>
        <v>0.91946334622437997</v>
      </c>
      <c r="AJ145" s="16">
        <f t="shared" si="73"/>
        <v>0.99985648670946892</v>
      </c>
      <c r="AK145" s="16">
        <f t="shared" si="74"/>
        <v>-0.26294266941412514</v>
      </c>
      <c r="AL145" s="16">
        <f t="shared" si="75"/>
        <v>-1.868013530688998</v>
      </c>
      <c r="AM145" s="16">
        <f t="shared" si="76"/>
        <v>-1.352145144672821</v>
      </c>
      <c r="AN145" s="115">
        <f t="shared" si="95"/>
        <v>4.6929627763181649</v>
      </c>
      <c r="AO145" s="115">
        <f t="shared" si="95"/>
        <v>4.6929627763181347</v>
      </c>
      <c r="AP145" s="115">
        <f t="shared" si="95"/>
        <v>4.6929627763237471</v>
      </c>
      <c r="AQ145" s="115">
        <f t="shared" si="95"/>
        <v>4.6929627752731857</v>
      </c>
      <c r="AR145" s="115">
        <f t="shared" si="95"/>
        <v>4.6929629719396289</v>
      </c>
      <c r="AS145" s="115">
        <f t="shared" si="95"/>
        <v>4.6929261903573334</v>
      </c>
      <c r="AT145" s="115">
        <f t="shared" si="95"/>
        <v>4.7018397219416492</v>
      </c>
      <c r="AU145" s="115">
        <f t="shared" si="77"/>
        <v>4.9679108885568581</v>
      </c>
      <c r="AV145" s="115"/>
      <c r="AX145" s="115"/>
    </row>
    <row r="146" spans="1:50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80">
        <f t="shared" si="60"/>
        <v>282.55246902067057</v>
      </c>
      <c r="F146" s="28">
        <f t="shared" si="61"/>
        <v>282.5</v>
      </c>
      <c r="G146" s="9">
        <f t="shared" si="89"/>
        <v>1.9961080004577525E-2</v>
      </c>
      <c r="I146" s="2">
        <f t="shared" si="93"/>
        <v>1.9961080004577525E-2</v>
      </c>
      <c r="O146" s="100">
        <f t="shared" si="62"/>
        <v>1.010223180625E-3</v>
      </c>
      <c r="P146" s="15">
        <f t="shared" si="63"/>
        <v>30160.052000000003</v>
      </c>
      <c r="R146" s="2">
        <f t="shared" si="90"/>
        <v>1.0205508746720913E-6</v>
      </c>
      <c r="S146" s="24">
        <v>0.1</v>
      </c>
      <c r="T146" s="9">
        <f t="shared" si="64"/>
        <v>1.0205508746720914E-7</v>
      </c>
      <c r="U146" s="9">
        <f t="shared" si="65"/>
        <v>1.9961080004577525E-2</v>
      </c>
      <c r="Y146" s="137">
        <f t="shared" si="66"/>
        <v>30160.052000000003</v>
      </c>
      <c r="Z146" s="16">
        <f t="shared" si="67"/>
        <v>282.5</v>
      </c>
      <c r="AA146" s="115">
        <f t="shared" si="68"/>
        <v>8.6379094925407782E-3</v>
      </c>
      <c r="AB146" s="115">
        <f t="shared" si="69"/>
        <v>1.1323170512036747E-2</v>
      </c>
      <c r="AD146" s="147">
        <f t="shared" si="94"/>
        <v>1.8950856823952526E-2</v>
      </c>
      <c r="AG146" s="115">
        <f t="shared" si="70"/>
        <v>1.2821419044465853E-5</v>
      </c>
      <c r="AH146" s="16">
        <f t="shared" si="71"/>
        <v>7.6276863119157786E-3</v>
      </c>
      <c r="AI146" s="16">
        <f t="shared" si="72"/>
        <v>0.91946334622437997</v>
      </c>
      <c r="AJ146" s="16">
        <f t="shared" si="73"/>
        <v>0.99985648670946892</v>
      </c>
      <c r="AK146" s="16">
        <f t="shared" si="74"/>
        <v>-0.26294266941412514</v>
      </c>
      <c r="AL146" s="16">
        <f t="shared" si="75"/>
        <v>-1.868013530688998</v>
      </c>
      <c r="AM146" s="16">
        <f t="shared" si="76"/>
        <v>-1.352145144672821</v>
      </c>
      <c r="AN146" s="115">
        <f t="shared" si="95"/>
        <v>4.6929627763181649</v>
      </c>
      <c r="AO146" s="115">
        <f t="shared" si="95"/>
        <v>4.6929627763181347</v>
      </c>
      <c r="AP146" s="115">
        <f t="shared" si="95"/>
        <v>4.6929627763237471</v>
      </c>
      <c r="AQ146" s="115">
        <f t="shared" si="95"/>
        <v>4.6929627752731857</v>
      </c>
      <c r="AR146" s="115">
        <f t="shared" si="95"/>
        <v>4.6929629719396289</v>
      </c>
      <c r="AS146" s="115">
        <f t="shared" si="95"/>
        <v>4.6929261903573334</v>
      </c>
      <c r="AT146" s="115">
        <f t="shared" si="95"/>
        <v>4.7018397219416492</v>
      </c>
      <c r="AU146" s="115">
        <f t="shared" si="77"/>
        <v>4.9679108885568581</v>
      </c>
      <c r="AV146" s="115"/>
      <c r="AX146" s="115"/>
    </row>
    <row r="147" spans="1:50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80">
        <f t="shared" si="60"/>
        <v>282.55772615309877</v>
      </c>
      <c r="F147" s="28">
        <f t="shared" si="61"/>
        <v>282.5</v>
      </c>
      <c r="G147" s="9">
        <f t="shared" si="89"/>
        <v>2.1961079997709021E-2</v>
      </c>
      <c r="I147" s="2">
        <f t="shared" si="93"/>
        <v>2.1961079997709021E-2</v>
      </c>
      <c r="O147" s="100">
        <f t="shared" si="62"/>
        <v>1.010223180625E-3</v>
      </c>
      <c r="P147" s="15">
        <f t="shared" si="63"/>
        <v>30160.053999999996</v>
      </c>
      <c r="R147" s="2">
        <f t="shared" si="90"/>
        <v>1.0205508746720913E-6</v>
      </c>
      <c r="S147" s="24">
        <v>0.1</v>
      </c>
      <c r="T147" s="9">
        <f t="shared" si="64"/>
        <v>1.0205508746720914E-7</v>
      </c>
      <c r="U147" s="9">
        <f t="shared" si="65"/>
        <v>2.1961079997709021E-2</v>
      </c>
      <c r="Y147" s="137">
        <f t="shared" si="66"/>
        <v>30160.053999999996</v>
      </c>
      <c r="Z147" s="16">
        <f t="shared" si="67"/>
        <v>282.5</v>
      </c>
      <c r="AA147" s="115">
        <f t="shared" si="68"/>
        <v>8.6379094925407782E-3</v>
      </c>
      <c r="AB147" s="115">
        <f t="shared" si="69"/>
        <v>1.3323170505168243E-2</v>
      </c>
      <c r="AD147" s="147">
        <f t="shared" si="94"/>
        <v>2.0950856817084022E-2</v>
      </c>
      <c r="AG147" s="115">
        <f t="shared" si="70"/>
        <v>1.7750687230978499E-5</v>
      </c>
      <c r="AH147" s="16">
        <f t="shared" si="71"/>
        <v>7.6276863119157786E-3</v>
      </c>
      <c r="AI147" s="16">
        <f t="shared" si="72"/>
        <v>0.91946334622437997</v>
      </c>
      <c r="AJ147" s="16">
        <f t="shared" si="73"/>
        <v>0.99985648670946892</v>
      </c>
      <c r="AK147" s="16">
        <f t="shared" si="74"/>
        <v>-0.26294266941412514</v>
      </c>
      <c r="AL147" s="16">
        <f t="shared" si="75"/>
        <v>-1.868013530688998</v>
      </c>
      <c r="AM147" s="16">
        <f t="shared" si="76"/>
        <v>-1.352145144672821</v>
      </c>
      <c r="AN147" s="115">
        <f t="shared" si="95"/>
        <v>4.6929627763181649</v>
      </c>
      <c r="AO147" s="115">
        <f t="shared" si="95"/>
        <v>4.6929627763181347</v>
      </c>
      <c r="AP147" s="115">
        <f t="shared" si="95"/>
        <v>4.6929627763237471</v>
      </c>
      <c r="AQ147" s="115">
        <f t="shared" si="95"/>
        <v>4.6929627752731857</v>
      </c>
      <c r="AR147" s="115">
        <f t="shared" si="95"/>
        <v>4.6929629719396289</v>
      </c>
      <c r="AS147" s="115">
        <f t="shared" si="95"/>
        <v>4.6929261903573334</v>
      </c>
      <c r="AT147" s="115">
        <f t="shared" si="95"/>
        <v>4.7018397219416492</v>
      </c>
      <c r="AU147" s="115">
        <f t="shared" si="77"/>
        <v>4.9679108885568581</v>
      </c>
      <c r="AV147" s="115"/>
      <c r="AX147" s="115"/>
    </row>
    <row r="148" spans="1:50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80">
        <f t="shared" si="60"/>
        <v>322.0309051255465</v>
      </c>
      <c r="F148" s="28">
        <f t="shared" si="61"/>
        <v>322</v>
      </c>
      <c r="G148" s="9">
        <f t="shared" si="89"/>
        <v>1.1757407999539282E-2</v>
      </c>
      <c r="I148" s="2">
        <f t="shared" si="93"/>
        <v>1.1757407999539282E-2</v>
      </c>
      <c r="O148" s="100">
        <f t="shared" si="62"/>
        <v>1.0132819204000001E-3</v>
      </c>
      <c r="P148" s="15">
        <f t="shared" si="63"/>
        <v>30175.071000000004</v>
      </c>
      <c r="R148" s="2">
        <f t="shared" si="90"/>
        <v>1.0267402502095123E-6</v>
      </c>
      <c r="S148" s="24">
        <v>0.1</v>
      </c>
      <c r="T148" s="9">
        <f t="shared" si="64"/>
        <v>1.0267402502095124E-7</v>
      </c>
      <c r="U148" s="9">
        <f t="shared" si="65"/>
        <v>1.1757407999539282E-2</v>
      </c>
      <c r="Y148" s="137">
        <f t="shared" si="66"/>
        <v>30175.071000000004</v>
      </c>
      <c r="Z148" s="16">
        <f t="shared" si="67"/>
        <v>322</v>
      </c>
      <c r="AA148" s="115">
        <f t="shared" si="68"/>
        <v>8.6240303776982091E-3</v>
      </c>
      <c r="AB148" s="115">
        <f t="shared" si="69"/>
        <v>3.1333776218410731E-3</v>
      </c>
      <c r="AD148" s="147">
        <f t="shared" si="94"/>
        <v>1.0744126079139282E-2</v>
      </c>
      <c r="AG148" s="115">
        <f t="shared" si="70"/>
        <v>9.8180553210544186E-7</v>
      </c>
      <c r="AH148" s="16">
        <f t="shared" si="71"/>
        <v>7.6107484572982094E-3</v>
      </c>
      <c r="AI148" s="16">
        <f t="shared" si="72"/>
        <v>0.92121222007584991</v>
      </c>
      <c r="AJ148" s="16">
        <f t="shared" si="73"/>
        <v>0.99972185117875234</v>
      </c>
      <c r="AK148" s="16">
        <f t="shared" si="74"/>
        <v>-0.26347198282668255</v>
      </c>
      <c r="AL148" s="16">
        <f t="shared" si="75"/>
        <v>-1.861369082591616</v>
      </c>
      <c r="AM148" s="16">
        <f t="shared" si="76"/>
        <v>-1.3427908961268156</v>
      </c>
      <c r="AN148" s="115">
        <f t="shared" si="95"/>
        <v>4.6999039997828795</v>
      </c>
      <c r="AO148" s="115">
        <f t="shared" si="95"/>
        <v>4.6999039997828769</v>
      </c>
      <c r="AP148" s="115">
        <f t="shared" si="95"/>
        <v>4.6999039997836949</v>
      </c>
      <c r="AQ148" s="115">
        <f t="shared" si="95"/>
        <v>4.6999039995454961</v>
      </c>
      <c r="AR148" s="115">
        <f t="shared" si="95"/>
        <v>4.6999040689249885</v>
      </c>
      <c r="AS148" s="115">
        <f t="shared" si="95"/>
        <v>4.6998838772099747</v>
      </c>
      <c r="AT148" s="115">
        <f t="shared" si="95"/>
        <v>4.7093024388418687</v>
      </c>
      <c r="AU148" s="115">
        <f t="shared" si="77"/>
        <v>4.9748825672844443</v>
      </c>
      <c r="AV148" s="115"/>
      <c r="AX148" s="115"/>
    </row>
    <row r="149" spans="1:50">
      <c r="A149" s="66" t="s">
        <v>135</v>
      </c>
      <c r="B149" s="66" t="s">
        <v>95</v>
      </c>
      <c r="C149" s="73">
        <v>45197.55</v>
      </c>
      <c r="D149" s="73" t="s">
        <v>127</v>
      </c>
      <c r="E149" s="80">
        <f t="shared" ref="E149:E212" si="96">(C149-C$7)/C$8</f>
        <v>332.48997012729586</v>
      </c>
      <c r="F149" s="28">
        <f t="shared" ref="F149:F212" si="97">ROUND(2*E149,0)/2</f>
        <v>332.5</v>
      </c>
      <c r="G149" s="9">
        <f t="shared" si="89"/>
        <v>-3.8157199960551225E-3</v>
      </c>
      <c r="I149" s="2">
        <f t="shared" si="93"/>
        <v>-3.8157199960551225E-3</v>
      </c>
      <c r="O149" s="100">
        <f t="shared" ref="O149:O212" si="98">D$11+D$12*F149+D$13*F149^2</f>
        <v>1.014162255625E-3</v>
      </c>
      <c r="P149" s="15">
        <f t="shared" ref="P149:P212" si="99">C149-15018.5</f>
        <v>30179.050000000003</v>
      </c>
      <c r="R149" s="2">
        <f t="shared" si="90"/>
        <v>1.0285250807343878E-6</v>
      </c>
      <c r="S149" s="24">
        <v>0.1</v>
      </c>
      <c r="T149" s="9">
        <f t="shared" ref="T149:T212" si="100">S149*R149</f>
        <v>1.0285250807343879E-7</v>
      </c>
      <c r="U149" s="9">
        <f t="shared" ref="U149:U212" si="101">SUM(H149,I149)</f>
        <v>-3.8157199960551225E-3</v>
      </c>
      <c r="Y149" s="137">
        <f t="shared" ref="Y149:Y212" si="102">+C149-15018.5</f>
        <v>30179.050000000003</v>
      </c>
      <c r="Z149" s="16">
        <f t="shared" ref="Z149:Z212" si="103">F149</f>
        <v>332.5</v>
      </c>
      <c r="AA149" s="115">
        <f t="shared" ref="AA149:AA212" si="104">AB$3+AB$4*Z149+AB$5*Z149^2+AH149</f>
        <v>8.620341005583735E-3</v>
      </c>
      <c r="AB149" s="115">
        <f t="shared" ref="AB149:AB212" si="105">+G149-AA149</f>
        <v>-1.2436061001638857E-2</v>
      </c>
      <c r="AD149" s="147">
        <f t="shared" si="94"/>
        <v>-4.8298822516801227E-3</v>
      </c>
      <c r="AG149" s="115">
        <f t="shared" ref="AG149:AG212" si="106">+(G149-AA149)^2*S149</f>
        <v>1.5465561323648287E-5</v>
      </c>
      <c r="AH149" s="16">
        <f t="shared" ref="AH149:AH212" si="107">$AB$6*($AB$11/AI149*AJ149+$AB$12)</f>
        <v>7.6061787499587348E-3</v>
      </c>
      <c r="AI149" s="16">
        <f t="shared" ref="AI149:AI212" si="108">1+$AB$7*COS(AL149)</f>
        <v>0.92167882114159649</v>
      </c>
      <c r="AJ149" s="16">
        <f t="shared" ref="AJ149:AJ212" si="109">SIN(AL149+RADIANS($AB$9))</f>
        <v>0.99967852819340186</v>
      </c>
      <c r="AK149" s="16">
        <f t="shared" ref="AK149:AK212" si="110">$AB$7*SIN(AL149)</f>
        <v>-0.26361106377052917</v>
      </c>
      <c r="AL149" s="16">
        <f t="shared" ref="AL149:AL212" si="111">2*ATAN(AM149)</f>
        <v>-1.8595985800232946</v>
      </c>
      <c r="AM149" s="16">
        <f t="shared" ref="AM149:AM212" si="112">SQRT((1+$AB$7)/(1-$AB$7))*TAN(AN149/2)</f>
        <v>-1.3403124049678206</v>
      </c>
      <c r="AN149" s="115">
        <f t="shared" si="95"/>
        <v>4.7017513575570611</v>
      </c>
      <c r="AO149" s="115">
        <f t="shared" si="95"/>
        <v>4.7017513575570602</v>
      </c>
      <c r="AP149" s="115">
        <f t="shared" si="95"/>
        <v>4.7017513575574466</v>
      </c>
      <c r="AQ149" s="115">
        <f t="shared" si="95"/>
        <v>4.7017513574252465</v>
      </c>
      <c r="AR149" s="115">
        <f t="shared" si="95"/>
        <v>4.7017514026176475</v>
      </c>
      <c r="AS149" s="115">
        <f t="shared" si="95"/>
        <v>4.701735964897761</v>
      </c>
      <c r="AT149" s="115">
        <f t="shared" si="95"/>
        <v>4.7112883717470071</v>
      </c>
      <c r="AU149" s="115">
        <f t="shared" ref="AU149:AU212" si="113">RADIANS($AB$9)+$AB$18*(F149-AB$15)</f>
        <v>4.9767357983386136</v>
      </c>
      <c r="AV149" s="115"/>
      <c r="AX149" s="115"/>
    </row>
    <row r="150" spans="1:50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80">
        <f t="shared" si="96"/>
        <v>332.51888435574642</v>
      </c>
      <c r="F150" s="28">
        <f t="shared" si="97"/>
        <v>332.5</v>
      </c>
      <c r="G150" s="9">
        <f t="shared" ref="G150:G166" si="114">C150-(C$7+C$8*F150)</f>
        <v>7.1842800025478937E-3</v>
      </c>
      <c r="I150" s="2">
        <f t="shared" si="93"/>
        <v>7.1842800025478937E-3</v>
      </c>
      <c r="O150" s="100">
        <f t="shared" si="98"/>
        <v>1.014162255625E-3</v>
      </c>
      <c r="P150" s="15">
        <f t="shared" si="99"/>
        <v>30179.061000000002</v>
      </c>
      <c r="R150" s="2">
        <f t="shared" ref="R150:R166" si="115">(O150-H150)^2</f>
        <v>1.0285250807343878E-6</v>
      </c>
      <c r="S150" s="24">
        <v>0.1</v>
      </c>
      <c r="T150" s="9">
        <f t="shared" si="100"/>
        <v>1.0285250807343879E-7</v>
      </c>
      <c r="U150" s="9">
        <f t="shared" si="101"/>
        <v>7.1842800025478937E-3</v>
      </c>
      <c r="Y150" s="137">
        <f t="shared" si="102"/>
        <v>30179.061000000002</v>
      </c>
      <c r="Z150" s="16">
        <f t="shared" si="103"/>
        <v>332.5</v>
      </c>
      <c r="AA150" s="115">
        <f t="shared" si="104"/>
        <v>8.620341005583735E-3</v>
      </c>
      <c r="AB150" s="115">
        <f t="shared" si="105"/>
        <v>-1.4360610030358413E-3</v>
      </c>
      <c r="AD150" s="147">
        <f t="shared" si="94"/>
        <v>6.1701177469228935E-3</v>
      </c>
      <c r="AG150" s="115">
        <f t="shared" si="106"/>
        <v>2.0622712044403068E-7</v>
      </c>
      <c r="AH150" s="16">
        <f t="shared" si="107"/>
        <v>7.6061787499587348E-3</v>
      </c>
      <c r="AI150" s="16">
        <f t="shared" si="108"/>
        <v>0.92167882114159649</v>
      </c>
      <c r="AJ150" s="16">
        <f t="shared" si="109"/>
        <v>0.99967852819340186</v>
      </c>
      <c r="AK150" s="16">
        <f t="shared" si="110"/>
        <v>-0.26361106377052917</v>
      </c>
      <c r="AL150" s="16">
        <f t="shared" si="111"/>
        <v>-1.8595985800232946</v>
      </c>
      <c r="AM150" s="16">
        <f t="shared" si="112"/>
        <v>-1.3403124049678206</v>
      </c>
      <c r="AN150" s="115">
        <f t="shared" si="95"/>
        <v>4.7017513575570611</v>
      </c>
      <c r="AO150" s="115">
        <f t="shared" si="95"/>
        <v>4.7017513575570602</v>
      </c>
      <c r="AP150" s="115">
        <f t="shared" si="95"/>
        <v>4.7017513575574466</v>
      </c>
      <c r="AQ150" s="115">
        <f t="shared" si="95"/>
        <v>4.7017513574252465</v>
      </c>
      <c r="AR150" s="115">
        <f t="shared" si="95"/>
        <v>4.7017514026176475</v>
      </c>
      <c r="AS150" s="115">
        <f t="shared" si="95"/>
        <v>4.701735964897761</v>
      </c>
      <c r="AT150" s="115">
        <f t="shared" si="95"/>
        <v>4.7112883717470071</v>
      </c>
      <c r="AU150" s="115">
        <f t="shared" si="113"/>
        <v>4.9767357983386136</v>
      </c>
      <c r="AV150" s="115"/>
      <c r="AX150" s="115"/>
    </row>
    <row r="151" spans="1:50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80">
        <f t="shared" si="96"/>
        <v>337.5000173485297</v>
      </c>
      <c r="F151" s="28">
        <f t="shared" si="97"/>
        <v>337.5</v>
      </c>
      <c r="G151" s="9">
        <f t="shared" si="114"/>
        <v>6.5999993239529431E-6</v>
      </c>
      <c r="I151" s="2">
        <f t="shared" si="93"/>
        <v>6.5999993239529431E-6</v>
      </c>
      <c r="O151" s="100">
        <f t="shared" si="98"/>
        <v>1.014591390625E-3</v>
      </c>
      <c r="P151" s="15">
        <f t="shared" si="99"/>
        <v>30180.955999999998</v>
      </c>
      <c r="R151" s="2">
        <f t="shared" si="115"/>
        <v>1.0293956899303714E-6</v>
      </c>
      <c r="S151" s="24">
        <v>0.1</v>
      </c>
      <c r="T151" s="9">
        <f t="shared" si="100"/>
        <v>1.0293956899303714E-7</v>
      </c>
      <c r="U151" s="9">
        <f t="shared" si="101"/>
        <v>6.5999993239529431E-6</v>
      </c>
      <c r="Y151" s="137">
        <f t="shared" si="102"/>
        <v>30180.955999999998</v>
      </c>
      <c r="Z151" s="16">
        <f t="shared" si="103"/>
        <v>337.5</v>
      </c>
      <c r="AA151" s="115">
        <f t="shared" si="104"/>
        <v>8.6185841467747402E-3</v>
      </c>
      <c r="AB151" s="115">
        <f t="shared" si="105"/>
        <v>-8.6119841474507873E-3</v>
      </c>
      <c r="AD151" s="147">
        <f t="shared" si="94"/>
        <v>-1.0079913913010471E-3</v>
      </c>
      <c r="AG151" s="115">
        <f t="shared" si="106"/>
        <v>7.4166270955943664E-6</v>
      </c>
      <c r="AH151" s="16">
        <f t="shared" si="107"/>
        <v>7.6039927561497404E-3</v>
      </c>
      <c r="AI151" s="16">
        <f t="shared" si="108"/>
        <v>0.92190126479266166</v>
      </c>
      <c r="AJ151" s="16">
        <f t="shared" si="109"/>
        <v>0.99965678026681815</v>
      </c>
      <c r="AK151" s="16">
        <f t="shared" si="110"/>
        <v>-0.26367705163516614</v>
      </c>
      <c r="AL151" s="16">
        <f t="shared" si="111"/>
        <v>-1.8587548529171074</v>
      </c>
      <c r="AM151" s="16">
        <f t="shared" si="112"/>
        <v>-1.3391333565724923</v>
      </c>
      <c r="AN151" s="115">
        <f t="shared" ref="AN151:AT160" si="116">$AU151+$AB$7*SIN(AO151)</f>
        <v>4.7026313806912876</v>
      </c>
      <c r="AO151" s="115">
        <f t="shared" si="116"/>
        <v>4.7026313806912867</v>
      </c>
      <c r="AP151" s="115">
        <f t="shared" si="116"/>
        <v>4.7026313806915407</v>
      </c>
      <c r="AQ151" s="115">
        <f t="shared" si="116"/>
        <v>4.7026313805969888</v>
      </c>
      <c r="AR151" s="115">
        <f t="shared" si="116"/>
        <v>4.7026314158340714</v>
      </c>
      <c r="AS151" s="115">
        <f t="shared" si="116"/>
        <v>4.7026182926034465</v>
      </c>
      <c r="AT151" s="115">
        <f t="shared" si="116"/>
        <v>4.7122343745390101</v>
      </c>
      <c r="AU151" s="115">
        <f t="shared" si="113"/>
        <v>4.9776182893167888</v>
      </c>
      <c r="AV151" s="115"/>
      <c r="AX151" s="115"/>
    </row>
    <row r="152" spans="1:50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80">
        <f t="shared" si="96"/>
        <v>337.50264591476292</v>
      </c>
      <c r="F152" s="28">
        <f t="shared" si="97"/>
        <v>337.5</v>
      </c>
      <c r="G152" s="9">
        <f t="shared" si="114"/>
        <v>1.0066000031656586E-3</v>
      </c>
      <c r="I152" s="2">
        <f t="shared" si="93"/>
        <v>1.0066000031656586E-3</v>
      </c>
      <c r="O152" s="100">
        <f t="shared" si="98"/>
        <v>1.014591390625E-3</v>
      </c>
      <c r="P152" s="15">
        <f t="shared" si="99"/>
        <v>30180.957000000002</v>
      </c>
      <c r="R152" s="2">
        <f t="shared" si="115"/>
        <v>1.0293956899303714E-6</v>
      </c>
      <c r="S152" s="24">
        <v>0.1</v>
      </c>
      <c r="T152" s="9">
        <f t="shared" si="100"/>
        <v>1.0293956899303714E-7</v>
      </c>
      <c r="U152" s="9">
        <f t="shared" si="101"/>
        <v>1.0066000031656586E-3</v>
      </c>
      <c r="Y152" s="137">
        <f t="shared" si="102"/>
        <v>30180.957000000002</v>
      </c>
      <c r="Z152" s="16">
        <f t="shared" si="103"/>
        <v>337.5</v>
      </c>
      <c r="AA152" s="115">
        <f t="shared" si="104"/>
        <v>8.6185841467747402E-3</v>
      </c>
      <c r="AB152" s="115">
        <f t="shared" si="105"/>
        <v>-7.6119841436090817E-3</v>
      </c>
      <c r="AC152" s="147">
        <f>G152-(AB$3+AB$4*Z152+AB$5*Z152^2)</f>
        <v>-7.991387459341465E-6</v>
      </c>
      <c r="AD152" s="115"/>
      <c r="AG152" s="115">
        <f t="shared" si="106"/>
        <v>5.7942302602556087E-6</v>
      </c>
      <c r="AH152" s="16">
        <f t="shared" si="107"/>
        <v>7.6039927561497404E-3</v>
      </c>
      <c r="AI152" s="16">
        <f t="shared" si="108"/>
        <v>0.92190126479266166</v>
      </c>
      <c r="AJ152" s="16">
        <f t="shared" si="109"/>
        <v>0.99965678026681815</v>
      </c>
      <c r="AK152" s="16">
        <f t="shared" si="110"/>
        <v>-0.26367705163516614</v>
      </c>
      <c r="AL152" s="16">
        <f t="shared" si="111"/>
        <v>-1.8587548529171074</v>
      </c>
      <c r="AM152" s="16">
        <f t="shared" si="112"/>
        <v>-1.3391333565724923</v>
      </c>
      <c r="AN152" s="115">
        <f t="shared" si="116"/>
        <v>4.7026313806912876</v>
      </c>
      <c r="AO152" s="115">
        <f t="shared" si="116"/>
        <v>4.7026313806912867</v>
      </c>
      <c r="AP152" s="115">
        <f t="shared" si="116"/>
        <v>4.7026313806915407</v>
      </c>
      <c r="AQ152" s="115">
        <f t="shared" si="116"/>
        <v>4.7026313805969888</v>
      </c>
      <c r="AR152" s="115">
        <f t="shared" si="116"/>
        <v>4.7026314158340714</v>
      </c>
      <c r="AS152" s="115">
        <f t="shared" si="116"/>
        <v>4.7026182926034465</v>
      </c>
      <c r="AT152" s="115">
        <f t="shared" si="116"/>
        <v>4.7122343745390101</v>
      </c>
      <c r="AU152" s="115">
        <f t="shared" si="113"/>
        <v>4.9776182893167888</v>
      </c>
      <c r="AV152" s="115"/>
      <c r="AX152" s="115"/>
    </row>
    <row r="153" spans="1:50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80">
        <f t="shared" si="96"/>
        <v>339.01144292682892</v>
      </c>
      <c r="F153" s="28">
        <f t="shared" si="97"/>
        <v>339</v>
      </c>
      <c r="G153" s="9">
        <f t="shared" si="114"/>
        <v>4.3532960044103675E-3</v>
      </c>
      <c r="H153" s="2">
        <f>G153</f>
        <v>4.3532960044103675E-3</v>
      </c>
      <c r="O153" s="100">
        <f t="shared" si="98"/>
        <v>1.0147213801E-3</v>
      </c>
      <c r="P153" s="15">
        <f t="shared" si="99"/>
        <v>30181.531000000003</v>
      </c>
      <c r="R153" s="2">
        <f t="shared" si="115"/>
        <v>1.1146080522089113E-5</v>
      </c>
      <c r="S153" s="24">
        <v>0.1</v>
      </c>
      <c r="T153" s="9">
        <f t="shared" si="100"/>
        <v>1.1146080522089114E-6</v>
      </c>
      <c r="U153" s="9">
        <f t="shared" si="101"/>
        <v>4.3532960044103675E-3</v>
      </c>
      <c r="Y153" s="137">
        <f t="shared" si="102"/>
        <v>30181.531000000003</v>
      </c>
      <c r="Z153" s="16">
        <f t="shared" si="103"/>
        <v>339</v>
      </c>
      <c r="AA153" s="115">
        <f t="shared" si="104"/>
        <v>8.6180570865980726E-3</v>
      </c>
      <c r="AB153" s="115">
        <f t="shared" si="105"/>
        <v>-4.2647610821877052E-3</v>
      </c>
      <c r="AD153" s="147">
        <f t="shared" ref="AD153:AD158" si="117">G153-(AB$3+AB$4*Z153+AB$5*Z153^2)</f>
        <v>3.3385746243103677E-3</v>
      </c>
      <c r="AG153" s="115">
        <f t="shared" si="106"/>
        <v>1.8188187088142847E-6</v>
      </c>
      <c r="AH153" s="16">
        <f t="shared" si="107"/>
        <v>7.6033357064980728E-3</v>
      </c>
      <c r="AI153" s="16">
        <f t="shared" si="108"/>
        <v>0.92196802968113056</v>
      </c>
      <c r="AJ153" s="16">
        <f t="shared" si="109"/>
        <v>0.99965011501916379</v>
      </c>
      <c r="AK153" s="16">
        <f t="shared" si="110"/>
        <v>-0.26369681759201247</v>
      </c>
      <c r="AL153" s="16">
        <f t="shared" si="111"/>
        <v>-1.8585016553583809</v>
      </c>
      <c r="AM153" s="16">
        <f t="shared" si="112"/>
        <v>-1.3387797909077344</v>
      </c>
      <c r="AN153" s="115">
        <f t="shared" si="116"/>
        <v>4.702895429050745</v>
      </c>
      <c r="AO153" s="115">
        <f t="shared" si="116"/>
        <v>4.7028954290507441</v>
      </c>
      <c r="AP153" s="115">
        <f t="shared" si="116"/>
        <v>4.7028954290509652</v>
      </c>
      <c r="AQ153" s="115">
        <f t="shared" si="116"/>
        <v>4.7028954289662419</v>
      </c>
      <c r="AR153" s="115">
        <f t="shared" si="116"/>
        <v>4.7028954614186453</v>
      </c>
      <c r="AS153" s="115">
        <f t="shared" si="116"/>
        <v>4.7028830389067346</v>
      </c>
      <c r="AT153" s="115">
        <f t="shared" si="116"/>
        <v>4.7125182156811567</v>
      </c>
      <c r="AU153" s="115">
        <f t="shared" si="113"/>
        <v>4.9778830366102422</v>
      </c>
      <c r="AV153" s="115"/>
      <c r="AX153" s="115"/>
    </row>
    <row r="154" spans="1:50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80">
        <f t="shared" si="96"/>
        <v>345.51188719657279</v>
      </c>
      <c r="F154" s="28">
        <f t="shared" si="97"/>
        <v>345.5</v>
      </c>
      <c r="G154" s="9">
        <f t="shared" si="114"/>
        <v>4.5223120032460429E-3</v>
      </c>
      <c r="I154" s="2">
        <f>G154</f>
        <v>4.5223120032460429E-3</v>
      </c>
      <c r="O154" s="100">
        <f t="shared" si="98"/>
        <v>1.0152913290249999E-3</v>
      </c>
      <c r="P154" s="15">
        <f t="shared" si="99"/>
        <v>30184.004000000001</v>
      </c>
      <c r="R154" s="2">
        <f t="shared" si="115"/>
        <v>1.0308164827933508E-6</v>
      </c>
      <c r="S154" s="24">
        <v>0.1</v>
      </c>
      <c r="T154" s="9">
        <f t="shared" si="100"/>
        <v>1.0308164827933508E-7</v>
      </c>
      <c r="U154" s="9">
        <f t="shared" si="101"/>
        <v>4.5223120032460429E-3</v>
      </c>
      <c r="Y154" s="137">
        <f t="shared" si="102"/>
        <v>30184.004000000001</v>
      </c>
      <c r="Z154" s="16">
        <f t="shared" si="103"/>
        <v>345.5</v>
      </c>
      <c r="AA154" s="115">
        <f t="shared" si="104"/>
        <v>8.6157731429867806E-3</v>
      </c>
      <c r="AB154" s="115">
        <f t="shared" si="105"/>
        <v>-4.0934611397407377E-3</v>
      </c>
      <c r="AD154" s="147">
        <f t="shared" si="117"/>
        <v>3.5070206742210432E-3</v>
      </c>
      <c r="AG154" s="115">
        <f t="shared" si="106"/>
        <v>1.6756424102567539E-6</v>
      </c>
      <c r="AH154" s="16">
        <f t="shared" si="107"/>
        <v>7.6004818139617809E-3</v>
      </c>
      <c r="AI154" s="16">
        <f t="shared" si="108"/>
        <v>0.92225751378530851</v>
      </c>
      <c r="AJ154" s="16">
        <f t="shared" si="109"/>
        <v>0.99962048004954795</v>
      </c>
      <c r="AK154" s="16">
        <f t="shared" si="110"/>
        <v>-0.26378230766516264</v>
      </c>
      <c r="AL154" s="16">
        <f t="shared" si="111"/>
        <v>-1.8574040419695148</v>
      </c>
      <c r="AM154" s="16">
        <f t="shared" si="112"/>
        <v>-1.3372484657403645</v>
      </c>
      <c r="AN154" s="115">
        <f t="shared" si="116"/>
        <v>4.7040398596510329</v>
      </c>
      <c r="AO154" s="115">
        <f t="shared" si="116"/>
        <v>4.7040398596510329</v>
      </c>
      <c r="AP154" s="115">
        <f t="shared" si="116"/>
        <v>4.7040398596511457</v>
      </c>
      <c r="AQ154" s="115">
        <f t="shared" si="116"/>
        <v>4.7040398596018189</v>
      </c>
      <c r="AR154" s="115">
        <f t="shared" si="116"/>
        <v>4.7040398810860333</v>
      </c>
      <c r="AS154" s="115">
        <f t="shared" si="116"/>
        <v>4.7040305289881319</v>
      </c>
      <c r="AT154" s="115">
        <f t="shared" si="116"/>
        <v>4.7137484088766763</v>
      </c>
      <c r="AU154" s="115">
        <f t="shared" si="113"/>
        <v>4.97903027488187</v>
      </c>
      <c r="AV154" s="115"/>
      <c r="AX154" s="115"/>
    </row>
    <row r="155" spans="1:50">
      <c r="A155" s="66" t="s">
        <v>135</v>
      </c>
      <c r="B155" s="66" t="s">
        <v>95</v>
      </c>
      <c r="C155" s="73">
        <v>45210.5</v>
      </c>
      <c r="D155" s="73" t="s">
        <v>127</v>
      </c>
      <c r="E155" s="80">
        <f t="shared" si="96"/>
        <v>366.52990271655085</v>
      </c>
      <c r="F155" s="28">
        <f t="shared" si="97"/>
        <v>366.5</v>
      </c>
      <c r="G155" s="9">
        <f t="shared" si="114"/>
        <v>1.137605599797098E-2</v>
      </c>
      <c r="I155" s="2">
        <f>G155</f>
        <v>1.137605599797098E-2</v>
      </c>
      <c r="O155" s="100">
        <f t="shared" si="98"/>
        <v>1.0172066802250001E-3</v>
      </c>
      <c r="P155" s="15">
        <f t="shared" si="99"/>
        <v>30192</v>
      </c>
      <c r="R155" s="2">
        <f t="shared" si="115"/>
        <v>1.0347094302943657E-6</v>
      </c>
      <c r="S155" s="24">
        <v>0.1</v>
      </c>
      <c r="T155" s="9">
        <f t="shared" si="100"/>
        <v>1.0347094302943657E-7</v>
      </c>
      <c r="U155" s="9">
        <f t="shared" si="101"/>
        <v>1.137605599797098E-2</v>
      </c>
      <c r="Y155" s="137">
        <f t="shared" si="102"/>
        <v>30192</v>
      </c>
      <c r="Z155" s="16">
        <f t="shared" si="103"/>
        <v>366.5</v>
      </c>
      <c r="AA155" s="115">
        <f t="shared" si="104"/>
        <v>8.6083940026150836E-3</v>
      </c>
      <c r="AB155" s="115">
        <f t="shared" si="105"/>
        <v>2.767661995355896E-3</v>
      </c>
      <c r="AD155" s="147">
        <f t="shared" si="117"/>
        <v>1.0358849317745979E-2</v>
      </c>
      <c r="AG155" s="115">
        <f t="shared" si="106"/>
        <v>7.6599529205373812E-7</v>
      </c>
      <c r="AH155" s="16">
        <f t="shared" si="107"/>
        <v>7.5911873223900844E-3</v>
      </c>
      <c r="AI155" s="16">
        <f t="shared" si="108"/>
        <v>0.92319465410545787</v>
      </c>
      <c r="AJ155" s="16">
        <f t="shared" si="109"/>
        <v>0.99951635925017301</v>
      </c>
      <c r="AK155" s="16">
        <f t="shared" si="110"/>
        <v>-0.26405669626430561</v>
      </c>
      <c r="AL155" s="16">
        <f t="shared" si="111"/>
        <v>-1.8538531890446377</v>
      </c>
      <c r="AM155" s="16">
        <f t="shared" si="112"/>
        <v>-1.3323098822019843</v>
      </c>
      <c r="AN155" s="115">
        <f t="shared" si="116"/>
        <v>4.7077397091467725</v>
      </c>
      <c r="AO155" s="115">
        <f t="shared" si="116"/>
        <v>4.7077397091467725</v>
      </c>
      <c r="AP155" s="115">
        <f t="shared" si="116"/>
        <v>4.7077397091467699</v>
      </c>
      <c r="AQ155" s="115">
        <f t="shared" si="116"/>
        <v>4.7077397091483144</v>
      </c>
      <c r="AR155" s="115">
        <f t="shared" si="116"/>
        <v>4.7077397079408758</v>
      </c>
      <c r="AS155" s="115">
        <f t="shared" si="116"/>
        <v>4.7077406524215668</v>
      </c>
      <c r="AT155" s="115">
        <f t="shared" si="116"/>
        <v>4.7177252648603796</v>
      </c>
      <c r="AU155" s="115">
        <f t="shared" si="113"/>
        <v>4.9827367369902076</v>
      </c>
      <c r="AV155" s="115"/>
      <c r="AX155" s="115"/>
    </row>
    <row r="156" spans="1:50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80">
        <f t="shared" si="96"/>
        <v>516.04537805322184</v>
      </c>
      <c r="F156" s="28">
        <f t="shared" si="97"/>
        <v>516</v>
      </c>
      <c r="G156" s="9">
        <f t="shared" si="114"/>
        <v>1.7263424000702798E-2</v>
      </c>
      <c r="I156" s="2">
        <f>G156</f>
        <v>1.7263424000702798E-2</v>
      </c>
      <c r="O156" s="100">
        <f t="shared" si="98"/>
        <v>1.0341073936000001E-3</v>
      </c>
      <c r="P156" s="15">
        <f t="shared" si="99"/>
        <v>30248.881000000001</v>
      </c>
      <c r="R156" s="2">
        <f t="shared" si="115"/>
        <v>1.0693781014981856E-6</v>
      </c>
      <c r="S156" s="24">
        <v>0.1</v>
      </c>
      <c r="T156" s="9">
        <f t="shared" si="100"/>
        <v>1.0693781014981856E-7</v>
      </c>
      <c r="U156" s="9">
        <f t="shared" si="101"/>
        <v>1.7263424000702798E-2</v>
      </c>
      <c r="Y156" s="137">
        <f t="shared" si="102"/>
        <v>30248.881000000001</v>
      </c>
      <c r="Z156" s="16">
        <f t="shared" si="103"/>
        <v>516</v>
      </c>
      <c r="AA156" s="115">
        <f t="shared" si="104"/>
        <v>8.5558330436753781E-3</v>
      </c>
      <c r="AB156" s="115">
        <f t="shared" si="105"/>
        <v>8.7075909570274203E-3</v>
      </c>
      <c r="AD156" s="147">
        <f t="shared" si="117"/>
        <v>1.6229316607102799E-2</v>
      </c>
      <c r="AG156" s="115">
        <f t="shared" si="106"/>
        <v>7.5822140274905712E-6</v>
      </c>
      <c r="AH156" s="16">
        <f t="shared" si="107"/>
        <v>7.5217256500753771E-3</v>
      </c>
      <c r="AI156" s="16">
        <f t="shared" si="108"/>
        <v>0.92994949757589873</v>
      </c>
      <c r="AJ156" s="16">
        <f t="shared" si="109"/>
        <v>0.99839911627677147</v>
      </c>
      <c r="AK156" s="16">
        <f t="shared" si="110"/>
        <v>-0.26592842478781953</v>
      </c>
      <c r="AL156" s="16">
        <f t="shared" si="111"/>
        <v>-1.8283638782059028</v>
      </c>
      <c r="AM156" s="16">
        <f t="shared" si="112"/>
        <v>-1.2975314793798827</v>
      </c>
      <c r="AN156" s="115">
        <f t="shared" si="116"/>
        <v>4.734188557615524</v>
      </c>
      <c r="AO156" s="115">
        <f t="shared" si="116"/>
        <v>4.7341885576156413</v>
      </c>
      <c r="AP156" s="115">
        <f t="shared" si="116"/>
        <v>4.7341885576352283</v>
      </c>
      <c r="AQ156" s="115">
        <f t="shared" si="116"/>
        <v>4.7341885609027834</v>
      </c>
      <c r="AR156" s="115">
        <f t="shared" si="116"/>
        <v>4.7341891059962844</v>
      </c>
      <c r="AS156" s="115">
        <f t="shared" si="116"/>
        <v>4.7342798485352793</v>
      </c>
      <c r="AT156" s="115">
        <f t="shared" si="116"/>
        <v>4.7461416819422979</v>
      </c>
      <c r="AU156" s="115">
        <f t="shared" si="113"/>
        <v>5.0091232172376579</v>
      </c>
      <c r="AV156" s="115"/>
      <c r="AX156" s="115"/>
    </row>
    <row r="157" spans="1:50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80">
        <f t="shared" si="96"/>
        <v>549.99856795712526</v>
      </c>
      <c r="F157" s="28">
        <f t="shared" si="97"/>
        <v>550</v>
      </c>
      <c r="G157" s="9">
        <f t="shared" si="114"/>
        <v>-5.4480000108014792E-4</v>
      </c>
      <c r="I157" s="2">
        <f>G157</f>
        <v>-5.4480000108014792E-4</v>
      </c>
      <c r="O157" s="100">
        <f t="shared" si="98"/>
        <v>1.03875025E-3</v>
      </c>
      <c r="P157" s="15">
        <f t="shared" si="99"/>
        <v>30261.798000000003</v>
      </c>
      <c r="R157" s="2">
        <f t="shared" si="115"/>
        <v>1.0790020818750625E-6</v>
      </c>
      <c r="S157" s="24">
        <v>0.1</v>
      </c>
      <c r="T157" s="9">
        <f t="shared" si="100"/>
        <v>1.0790020818750626E-7</v>
      </c>
      <c r="U157" s="9">
        <f t="shared" si="101"/>
        <v>-5.4480000108014792E-4</v>
      </c>
      <c r="Y157" s="137">
        <f t="shared" si="102"/>
        <v>30261.798000000003</v>
      </c>
      <c r="Z157" s="16">
        <f t="shared" si="103"/>
        <v>550</v>
      </c>
      <c r="AA157" s="115">
        <f t="shared" si="104"/>
        <v>8.5438674426702565E-3</v>
      </c>
      <c r="AB157" s="115">
        <f t="shared" si="105"/>
        <v>-9.0886674437504044E-3</v>
      </c>
      <c r="AD157" s="147">
        <f t="shared" si="117"/>
        <v>-1.583550251080148E-3</v>
      </c>
      <c r="AG157" s="115">
        <f t="shared" si="106"/>
        <v>8.2603875903088509E-6</v>
      </c>
      <c r="AH157" s="16">
        <f t="shared" si="107"/>
        <v>7.5051171926702569E-3</v>
      </c>
      <c r="AI157" s="16">
        <f t="shared" si="108"/>
        <v>0.93150613881666589</v>
      </c>
      <c r="AJ157" s="16">
        <f t="shared" si="109"/>
        <v>0.99805120335740427</v>
      </c>
      <c r="AK157" s="16">
        <f t="shared" si="110"/>
        <v>-0.26633360843160248</v>
      </c>
      <c r="AL157" s="16">
        <f t="shared" si="111"/>
        <v>-1.8225147411058451</v>
      </c>
      <c r="AM157" s="16">
        <f t="shared" si="112"/>
        <v>-1.289712789933334</v>
      </c>
      <c r="AN157" s="115">
        <f t="shared" si="116"/>
        <v>4.7402307339500913</v>
      </c>
      <c r="AO157" s="115">
        <f t="shared" si="116"/>
        <v>4.7402307339504874</v>
      </c>
      <c r="AP157" s="115">
        <f t="shared" si="116"/>
        <v>4.7402307340022647</v>
      </c>
      <c r="AQ157" s="115">
        <f t="shared" si="116"/>
        <v>4.7402307407656519</v>
      </c>
      <c r="AR157" s="115">
        <f t="shared" si="116"/>
        <v>4.7402316242198959</v>
      </c>
      <c r="AS157" s="115">
        <f t="shared" si="116"/>
        <v>4.7403467837885547</v>
      </c>
      <c r="AT157" s="115">
        <f t="shared" si="116"/>
        <v>4.7526298862195357</v>
      </c>
      <c r="AU157" s="115">
        <f t="shared" si="113"/>
        <v>5.0151241558892519</v>
      </c>
      <c r="AV157" s="115"/>
      <c r="AX157" s="115"/>
    </row>
    <row r="158" spans="1:50">
      <c r="A158" s="66" t="s">
        <v>135</v>
      </c>
      <c r="B158" s="66" t="s">
        <v>92</v>
      </c>
      <c r="C158" s="73">
        <v>45294.39</v>
      </c>
      <c r="D158" s="73" t="s">
        <v>127</v>
      </c>
      <c r="E158" s="80">
        <f t="shared" si="96"/>
        <v>587.04032317317035</v>
      </c>
      <c r="F158" s="28">
        <f t="shared" si="97"/>
        <v>587</v>
      </c>
      <c r="G158" s="9">
        <f t="shared" si="114"/>
        <v>1.5340368001488969E-2</v>
      </c>
      <c r="I158" s="2">
        <f>G158</f>
        <v>1.5340368001488969E-2</v>
      </c>
      <c r="O158" s="100">
        <f t="shared" si="98"/>
        <v>1.0441392889E-3</v>
      </c>
      <c r="P158" s="15">
        <f t="shared" si="99"/>
        <v>30275.89</v>
      </c>
      <c r="R158" s="2">
        <f t="shared" si="115"/>
        <v>1.0902268546245976E-6</v>
      </c>
      <c r="S158" s="24">
        <v>0.1</v>
      </c>
      <c r="T158" s="9">
        <f t="shared" si="100"/>
        <v>1.0902268546245977E-7</v>
      </c>
      <c r="U158" s="9">
        <f t="shared" si="101"/>
        <v>1.5340368001488969E-2</v>
      </c>
      <c r="Y158" s="137">
        <f t="shared" si="102"/>
        <v>30275.89</v>
      </c>
      <c r="Z158" s="16">
        <f t="shared" si="103"/>
        <v>587</v>
      </c>
      <c r="AA158" s="115">
        <f t="shared" si="104"/>
        <v>8.5308387940154547E-3</v>
      </c>
      <c r="AB158" s="115">
        <f t="shared" si="105"/>
        <v>6.809529207473514E-3</v>
      </c>
      <c r="AD158" s="147">
        <f t="shared" si="117"/>
        <v>1.4296228712588968E-2</v>
      </c>
      <c r="AG158" s="115">
        <f t="shared" si="106"/>
        <v>4.6369688027434873E-6</v>
      </c>
      <c r="AH158" s="16">
        <f t="shared" si="107"/>
        <v>7.486699505115455E-3</v>
      </c>
      <c r="AI158" s="16">
        <f t="shared" si="108"/>
        <v>0.9332087426092146</v>
      </c>
      <c r="AJ158" s="16">
        <f t="shared" si="109"/>
        <v>0.99763226086337153</v>
      </c>
      <c r="AK158" s="16">
        <f t="shared" si="110"/>
        <v>-0.26676567983186644</v>
      </c>
      <c r="AL158" s="16">
        <f t="shared" si="111"/>
        <v>-1.8161271955169804</v>
      </c>
      <c r="AM158" s="16">
        <f t="shared" si="112"/>
        <v>-1.2812414910576395</v>
      </c>
      <c r="AN158" s="115">
        <f t="shared" si="116"/>
        <v>4.7468175554619485</v>
      </c>
      <c r="AO158" s="115">
        <f t="shared" si="116"/>
        <v>4.7468175554631022</v>
      </c>
      <c r="AP158" s="115">
        <f t="shared" si="116"/>
        <v>4.746817555584987</v>
      </c>
      <c r="AQ158" s="115">
        <f t="shared" si="116"/>
        <v>4.7468175684610383</v>
      </c>
      <c r="AR158" s="115">
        <f t="shared" si="116"/>
        <v>4.7468189286774312</v>
      </c>
      <c r="AS158" s="115">
        <f t="shared" si="116"/>
        <v>4.7469623196100121</v>
      </c>
      <c r="AT158" s="115">
        <f t="shared" si="116"/>
        <v>4.7597013191290651</v>
      </c>
      <c r="AU158" s="115">
        <f t="shared" si="113"/>
        <v>5.0216545891277509</v>
      </c>
      <c r="AV158" s="115"/>
      <c r="AX158" s="115"/>
    </row>
    <row r="159" spans="1:50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80">
        <f t="shared" si="96"/>
        <v>630.03052375212792</v>
      </c>
      <c r="F159" s="28">
        <f t="shared" si="97"/>
        <v>630</v>
      </c>
      <c r="G159" s="9">
        <f t="shared" si="114"/>
        <v>1.1612319998675957E-2</v>
      </c>
      <c r="H159" s="2">
        <f>G159</f>
        <v>1.1612319998675957E-2</v>
      </c>
      <c r="O159" s="100">
        <f t="shared" si="98"/>
        <v>1.0508428900000001E-3</v>
      </c>
      <c r="P159" s="15">
        <f t="shared" si="99"/>
        <v>30292.245000000003</v>
      </c>
      <c r="R159" s="2">
        <f t="shared" si="115"/>
        <v>1.1154479871708625E-4</v>
      </c>
      <c r="S159" s="24">
        <v>0.1</v>
      </c>
      <c r="T159" s="9">
        <f t="shared" si="100"/>
        <v>1.1154479871708625E-5</v>
      </c>
      <c r="U159" s="9">
        <f t="shared" si="101"/>
        <v>1.1612319998675957E-2</v>
      </c>
      <c r="Y159" s="137">
        <f t="shared" si="102"/>
        <v>30292.245000000003</v>
      </c>
      <c r="Z159" s="16">
        <f t="shared" si="103"/>
        <v>630</v>
      </c>
      <c r="AA159" s="115">
        <f t="shared" si="104"/>
        <v>8.5156863894275386E-3</v>
      </c>
      <c r="AB159" s="115">
        <f t="shared" si="105"/>
        <v>3.0966336092484188E-3</v>
      </c>
      <c r="AC159" s="147">
        <f>G159-(AB$3+AB$4*Z159+AB$5*Z159^2)</f>
        <v>1.0561477108675957E-2</v>
      </c>
      <c r="AD159" s="115"/>
      <c r="AG159" s="115">
        <f t="shared" si="106"/>
        <v>9.5891397099268884E-7</v>
      </c>
      <c r="AH159" s="16">
        <f t="shared" si="107"/>
        <v>7.464843499427538E-3</v>
      </c>
      <c r="AI159" s="16">
        <f t="shared" si="108"/>
        <v>0.93519872761157807</v>
      </c>
      <c r="AJ159" s="16">
        <f t="shared" si="109"/>
        <v>0.99709200081632188</v>
      </c>
      <c r="AK159" s="16">
        <f t="shared" si="110"/>
        <v>-0.26725604782088946</v>
      </c>
      <c r="AL159" s="16">
        <f t="shared" si="111"/>
        <v>-1.8086744059081667</v>
      </c>
      <c r="AM159" s="16">
        <f t="shared" si="112"/>
        <v>-1.2714446507723225</v>
      </c>
      <c r="AN159" s="115">
        <f t="shared" si="116"/>
        <v>4.7544876667173357</v>
      </c>
      <c r="AO159" s="115">
        <f t="shared" si="116"/>
        <v>4.7544876667205429</v>
      </c>
      <c r="AP159" s="115">
        <f t="shared" si="116"/>
        <v>4.7544876669976572</v>
      </c>
      <c r="AQ159" s="115">
        <f t="shared" si="116"/>
        <v>4.7544876909411231</v>
      </c>
      <c r="AR159" s="115">
        <f t="shared" si="116"/>
        <v>4.7544897596679512</v>
      </c>
      <c r="AS159" s="115">
        <f t="shared" si="116"/>
        <v>4.7546681166890936</v>
      </c>
      <c r="AT159" s="115">
        <f t="shared" si="116"/>
        <v>4.7679335049055318</v>
      </c>
      <c r="AU159" s="115">
        <f t="shared" si="113"/>
        <v>5.0292440115400607</v>
      </c>
      <c r="AV159" s="115"/>
      <c r="AX159" s="115"/>
    </row>
    <row r="160" spans="1:50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80">
        <f t="shared" si="96"/>
        <v>715.53515442363016</v>
      </c>
      <c r="F160" s="28">
        <f t="shared" si="97"/>
        <v>715.5</v>
      </c>
      <c r="G160" s="9">
        <f t="shared" si="114"/>
        <v>1.3373991998378187E-2</v>
      </c>
      <c r="I160" s="2">
        <f>G160</f>
        <v>1.3373991998378187E-2</v>
      </c>
      <c r="O160" s="100">
        <f t="shared" si="98"/>
        <v>1.065579546025E-3</v>
      </c>
      <c r="P160" s="15">
        <f t="shared" si="99"/>
        <v>30324.773999999998</v>
      </c>
      <c r="R160" s="2">
        <f t="shared" si="115"/>
        <v>1.1354597689068453E-6</v>
      </c>
      <c r="S160" s="24">
        <v>0.1</v>
      </c>
      <c r="T160" s="9">
        <f t="shared" si="100"/>
        <v>1.1354597689068453E-7</v>
      </c>
      <c r="U160" s="9">
        <f t="shared" si="101"/>
        <v>1.3373991998378187E-2</v>
      </c>
      <c r="Y160" s="137">
        <f t="shared" si="102"/>
        <v>30324.773999999998</v>
      </c>
      <c r="Z160" s="16">
        <f t="shared" si="103"/>
        <v>715.5</v>
      </c>
      <c r="AA160" s="115">
        <f t="shared" si="104"/>
        <v>8.4855157534538088E-3</v>
      </c>
      <c r="AB160" s="115">
        <f t="shared" si="105"/>
        <v>4.8884762449243786E-3</v>
      </c>
      <c r="AD160" s="147">
        <f>G160-(AB$3+AB$4*Z160+AB$5*Z160^2)</f>
        <v>1.2308412452353187E-2</v>
      </c>
      <c r="AG160" s="115">
        <f t="shared" si="106"/>
        <v>2.3897199997189954E-6</v>
      </c>
      <c r="AH160" s="16">
        <f t="shared" si="107"/>
        <v>7.4199362074288096E-3</v>
      </c>
      <c r="AI160" s="16">
        <f t="shared" si="108"/>
        <v>0.93919161552065833</v>
      </c>
      <c r="AJ160" s="16">
        <f t="shared" si="109"/>
        <v>0.99584460948823328</v>
      </c>
      <c r="AK160" s="16">
        <f t="shared" si="110"/>
        <v>-0.26819272991080978</v>
      </c>
      <c r="AL160" s="16">
        <f t="shared" si="111"/>
        <v>-1.7937605091350464</v>
      </c>
      <c r="AM160" s="16">
        <f t="shared" si="112"/>
        <v>-1.2521159115350302</v>
      </c>
      <c r="AN160" s="115">
        <f t="shared" si="116"/>
        <v>4.7697874888650782</v>
      </c>
      <c r="AO160" s="115">
        <f t="shared" si="116"/>
        <v>4.7697874888808904</v>
      </c>
      <c r="AP160" s="115">
        <f t="shared" si="116"/>
        <v>4.7697874898831873</v>
      </c>
      <c r="AQ160" s="115">
        <f t="shared" si="116"/>
        <v>4.7697875534165011</v>
      </c>
      <c r="AR160" s="115">
        <f t="shared" si="116"/>
        <v>4.7697915805033588</v>
      </c>
      <c r="AS160" s="115">
        <f t="shared" si="116"/>
        <v>4.7700462658462159</v>
      </c>
      <c r="AT160" s="115">
        <f t="shared" si="116"/>
        <v>4.7843468334807131</v>
      </c>
      <c r="AU160" s="115">
        <f t="shared" si="113"/>
        <v>5.0443346072668636</v>
      </c>
      <c r="AV160" s="115"/>
      <c r="AX160" s="115"/>
    </row>
    <row r="161" spans="1:50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80">
        <f t="shared" si="96"/>
        <v>784.02770449918535</v>
      </c>
      <c r="F161" s="28">
        <f t="shared" si="97"/>
        <v>784</v>
      </c>
      <c r="G161" s="9">
        <f t="shared" si="114"/>
        <v>1.0539775998040568E-2</v>
      </c>
      <c r="I161" s="2">
        <f>G161</f>
        <v>1.0539775998040568E-2</v>
      </c>
      <c r="O161" s="100">
        <f t="shared" si="98"/>
        <v>1.0787374336000001E-3</v>
      </c>
      <c r="P161" s="15">
        <f t="shared" si="99"/>
        <v>30350.830999999998</v>
      </c>
      <c r="R161" s="2">
        <f t="shared" si="115"/>
        <v>1.1636744506499144E-6</v>
      </c>
      <c r="S161" s="24">
        <v>0.1</v>
      </c>
      <c r="T161" s="9">
        <f t="shared" si="100"/>
        <v>1.1636744506499145E-7</v>
      </c>
      <c r="U161" s="9">
        <f t="shared" si="101"/>
        <v>1.0539775998040568E-2</v>
      </c>
      <c r="Y161" s="137">
        <f t="shared" si="102"/>
        <v>30350.830999999998</v>
      </c>
      <c r="Z161" s="16">
        <f t="shared" si="103"/>
        <v>784</v>
      </c>
      <c r="AA161" s="115">
        <f t="shared" si="104"/>
        <v>8.4612958352093901E-3</v>
      </c>
      <c r="AB161" s="115">
        <f t="shared" si="105"/>
        <v>2.078480162831178E-3</v>
      </c>
      <c r="AD161" s="147">
        <f>G161-(AB$3+AB$4*Z161+AB$5*Z161^2)</f>
        <v>9.4610385644405687E-3</v>
      </c>
      <c r="AG161" s="115">
        <f t="shared" si="106"/>
        <v>4.3200797872827203E-7</v>
      </c>
      <c r="AH161" s="16">
        <f t="shared" si="107"/>
        <v>7.3825584016093898E-3</v>
      </c>
      <c r="AI161" s="16">
        <f t="shared" si="108"/>
        <v>0.94242522778396887</v>
      </c>
      <c r="AJ161" s="16">
        <f t="shared" si="109"/>
        <v>0.99467589681351021</v>
      </c>
      <c r="AK161" s="16">
        <f t="shared" si="110"/>
        <v>-0.26890545848731323</v>
      </c>
      <c r="AL161" s="16">
        <f t="shared" si="111"/>
        <v>-1.7817196076211426</v>
      </c>
      <c r="AM161" s="16">
        <f t="shared" si="112"/>
        <v>-1.2367721134664946</v>
      </c>
      <c r="AN161" s="115">
        <f t="shared" ref="AN161:AT170" si="118">$AU161+$AB$7*SIN(AO161)</f>
        <v>4.7820925184210576</v>
      </c>
      <c r="AO161" s="115">
        <f t="shared" si="118"/>
        <v>4.7820925184645295</v>
      </c>
      <c r="AP161" s="115">
        <f t="shared" si="118"/>
        <v>4.7820925207342784</v>
      </c>
      <c r="AQ161" s="115">
        <f t="shared" si="118"/>
        <v>4.7820926392405889</v>
      </c>
      <c r="AR161" s="115">
        <f t="shared" si="118"/>
        <v>4.7820988263201514</v>
      </c>
      <c r="AS161" s="115">
        <f t="shared" si="118"/>
        <v>4.7824210887053784</v>
      </c>
      <c r="AT161" s="115">
        <f t="shared" si="118"/>
        <v>4.7975394256406396</v>
      </c>
      <c r="AU161" s="115">
        <f t="shared" si="113"/>
        <v>5.0564247336678685</v>
      </c>
      <c r="AV161" s="115"/>
      <c r="AX161" s="115"/>
    </row>
    <row r="162" spans="1:50">
      <c r="A162" s="66" t="s">
        <v>133</v>
      </c>
      <c r="B162" s="66" t="s">
        <v>92</v>
      </c>
      <c r="C162" s="73">
        <v>45562.589</v>
      </c>
      <c r="D162" s="73" t="s">
        <v>126</v>
      </c>
      <c r="E162" s="80">
        <f t="shared" si="96"/>
        <v>1292.0191556448051</v>
      </c>
      <c r="F162" s="28">
        <f t="shared" si="97"/>
        <v>1292</v>
      </c>
      <c r="G162" s="9">
        <f t="shared" si="114"/>
        <v>7.2874879988376051E-3</v>
      </c>
      <c r="H162" s="2">
        <f>G162</f>
        <v>7.2874879988376051E-3</v>
      </c>
      <c r="O162" s="100">
        <f t="shared" si="98"/>
        <v>1.2138327184000001E-3</v>
      </c>
      <c r="P162" s="15">
        <f t="shared" si="99"/>
        <v>30544.089</v>
      </c>
      <c r="R162" s="2">
        <f t="shared" si="115"/>
        <v>3.6889288465587604E-5</v>
      </c>
      <c r="S162" s="24">
        <v>0.1</v>
      </c>
      <c r="T162" s="9">
        <f t="shared" si="100"/>
        <v>3.6889288465587607E-6</v>
      </c>
      <c r="U162" s="9">
        <f t="shared" si="101"/>
        <v>7.2874879988376051E-3</v>
      </c>
      <c r="Y162" s="137">
        <f t="shared" si="102"/>
        <v>30544.089</v>
      </c>
      <c r="Z162" s="16">
        <f t="shared" si="103"/>
        <v>1292</v>
      </c>
      <c r="AA162" s="115">
        <f t="shared" si="104"/>
        <v>8.2796452292434233E-3</v>
      </c>
      <c r="AB162" s="115">
        <f t="shared" si="105"/>
        <v>-9.9215723040581814E-4</v>
      </c>
      <c r="AC162" s="147">
        <f>G162-(AB$3+AB$4*Z162+AB$5*Z162^2)</f>
        <v>6.0736552804376053E-3</v>
      </c>
      <c r="AD162" s="115"/>
      <c r="AG162" s="115">
        <f t="shared" si="106"/>
        <v>9.8437596984654388E-8</v>
      </c>
      <c r="AH162" s="16">
        <f t="shared" si="107"/>
        <v>7.0658125108434226E-3</v>
      </c>
      <c r="AI162" s="16">
        <f t="shared" si="108"/>
        <v>0.96736457003489396</v>
      </c>
      <c r="AJ162" s="16">
        <f t="shared" si="109"/>
        <v>0.98100799773511549</v>
      </c>
      <c r="AK162" s="16">
        <f t="shared" si="110"/>
        <v>-0.27305664011518321</v>
      </c>
      <c r="AL162" s="16">
        <f t="shared" si="111"/>
        <v>-1.6897509578811432</v>
      </c>
      <c r="AM162" s="16">
        <f t="shared" si="112"/>
        <v>-1.1266359603463096</v>
      </c>
      <c r="AN162" s="115">
        <f t="shared" si="118"/>
        <v>4.8747003042700054</v>
      </c>
      <c r="AO162" s="115">
        <f t="shared" si="118"/>
        <v>4.8747003081419429</v>
      </c>
      <c r="AP162" s="115">
        <f t="shared" si="118"/>
        <v>4.8747003952694667</v>
      </c>
      <c r="AQ162" s="115">
        <f t="shared" si="118"/>
        <v>4.8747023558270532</v>
      </c>
      <c r="AR162" s="115">
        <f t="shared" si="118"/>
        <v>4.8747464664050808</v>
      </c>
      <c r="AS162" s="115">
        <f t="shared" si="118"/>
        <v>4.8757357889916753</v>
      </c>
      <c r="AT162" s="115">
        <f t="shared" si="118"/>
        <v>4.8965457464111317</v>
      </c>
      <c r="AU162" s="115">
        <f t="shared" si="113"/>
        <v>5.1460858170505075</v>
      </c>
      <c r="AV162" s="115"/>
      <c r="AX162" s="115"/>
    </row>
    <row r="163" spans="1:50">
      <c r="A163" s="2" t="s">
        <v>61</v>
      </c>
      <c r="B163" s="25"/>
      <c r="C163" s="40">
        <v>45915.434999999998</v>
      </c>
      <c r="D163" s="40"/>
      <c r="E163" s="80">
        <f t="shared" si="96"/>
        <v>2219.4982332039467</v>
      </c>
      <c r="F163" s="28">
        <f t="shared" si="97"/>
        <v>2219.5</v>
      </c>
      <c r="G163" s="9">
        <f t="shared" si="114"/>
        <v>-6.7215200397185981E-4</v>
      </c>
      <c r="I163" s="2">
        <f>G163</f>
        <v>-6.7215200397185981E-4</v>
      </c>
      <c r="O163" s="100">
        <f t="shared" si="98"/>
        <v>1.631043690025E-3</v>
      </c>
      <c r="P163" s="15">
        <f t="shared" si="99"/>
        <v>30896.934999999998</v>
      </c>
      <c r="R163" s="2">
        <f t="shared" si="115"/>
        <v>2.6603035187703684E-6</v>
      </c>
      <c r="S163" s="24">
        <v>0.1</v>
      </c>
      <c r="T163" s="9">
        <f t="shared" si="100"/>
        <v>2.6603035187703688E-7</v>
      </c>
      <c r="U163" s="9">
        <f t="shared" si="101"/>
        <v>-6.7215200397185981E-4</v>
      </c>
      <c r="Y163" s="137">
        <f t="shared" si="102"/>
        <v>30896.934999999998</v>
      </c>
      <c r="Z163" s="16">
        <f t="shared" si="103"/>
        <v>2219.5</v>
      </c>
      <c r="AA163" s="115">
        <f t="shared" si="104"/>
        <v>7.9324106988306175E-3</v>
      </c>
      <c r="AB163" s="115">
        <f t="shared" si="105"/>
        <v>-8.6045627028024773E-3</v>
      </c>
      <c r="AD163" s="147">
        <f>G163-(AB$3+AB$4*Z163+AB$5*Z163^2)</f>
        <v>-2.30319569399686E-3</v>
      </c>
      <c r="AG163" s="115">
        <f t="shared" si="106"/>
        <v>7.4038499306459471E-6</v>
      </c>
      <c r="AH163" s="16">
        <f t="shared" si="107"/>
        <v>6.3013670088056173E-3</v>
      </c>
      <c r="AI163" s="16">
        <f t="shared" si="108"/>
        <v>1.0171138149588417</v>
      </c>
      <c r="AJ163" s="16">
        <f t="shared" si="109"/>
        <v>0.92998232790678281</v>
      </c>
      <c r="AK163" s="16">
        <f t="shared" si="110"/>
        <v>-0.27446696948367855</v>
      </c>
      <c r="AL163" s="16">
        <f t="shared" si="111"/>
        <v>-1.5085240332185439</v>
      </c>
      <c r="AM163" s="16">
        <f t="shared" si="112"/>
        <v>-0.93958914446531883</v>
      </c>
      <c r="AN163" s="115">
        <f t="shared" si="118"/>
        <v>5.0503433148293864</v>
      </c>
      <c r="AO163" s="115">
        <f t="shared" si="118"/>
        <v>5.0503435077928147</v>
      </c>
      <c r="AP163" s="115">
        <f t="shared" si="118"/>
        <v>5.0503456241134712</v>
      </c>
      <c r="AQ163" s="115">
        <f t="shared" si="118"/>
        <v>5.0503688339610138</v>
      </c>
      <c r="AR163" s="115">
        <f t="shared" si="118"/>
        <v>5.0506232775974089</v>
      </c>
      <c r="AS163" s="115">
        <f t="shared" si="118"/>
        <v>5.0534007076386906</v>
      </c>
      <c r="AT163" s="115">
        <f t="shared" si="118"/>
        <v>5.0824174795118839</v>
      </c>
      <c r="AU163" s="115">
        <f t="shared" si="113"/>
        <v>5.3097878935020777</v>
      </c>
      <c r="AV163" s="115"/>
      <c r="AX163" s="115"/>
    </row>
    <row r="164" spans="1:50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80">
        <f t="shared" si="96"/>
        <v>3441.5160417611496</v>
      </c>
      <c r="F164" s="28">
        <f t="shared" si="97"/>
        <v>3441.5</v>
      </c>
      <c r="G164" s="9">
        <f t="shared" si="114"/>
        <v>6.1028560012346134E-3</v>
      </c>
      <c r="I164" s="2">
        <f>G164</f>
        <v>6.1028560012346134E-3</v>
      </c>
      <c r="O164" s="100">
        <f t="shared" si="98"/>
        <v>2.5172064402249998E-3</v>
      </c>
      <c r="P164" s="15">
        <f t="shared" si="99"/>
        <v>31361.834000000003</v>
      </c>
      <c r="R164" s="2">
        <f t="shared" si="115"/>
        <v>6.3363282627102151E-6</v>
      </c>
      <c r="S164" s="24">
        <v>0.1</v>
      </c>
      <c r="T164" s="9">
        <f t="shared" si="100"/>
        <v>6.3363282627102156E-7</v>
      </c>
      <c r="U164" s="9">
        <f t="shared" si="101"/>
        <v>6.1028560012346134E-3</v>
      </c>
      <c r="Y164" s="137">
        <f t="shared" si="102"/>
        <v>31361.834000000003</v>
      </c>
      <c r="Z164" s="16">
        <f t="shared" si="103"/>
        <v>3441.5</v>
      </c>
      <c r="AA164" s="115">
        <f t="shared" si="104"/>
        <v>7.4306513173658479E-3</v>
      </c>
      <c r="AB164" s="115">
        <f t="shared" si="105"/>
        <v>-1.3277953161312346E-3</v>
      </c>
      <c r="AD164" s="147">
        <f>G164-(AB$3+AB$4*Z164+AB$5*Z164^2)</f>
        <v>3.5856495610096135E-3</v>
      </c>
      <c r="AG164" s="115">
        <f t="shared" si="106"/>
        <v>1.7630404015400451E-7</v>
      </c>
      <c r="AH164" s="16">
        <f t="shared" si="107"/>
        <v>4.9134448771408481E-3</v>
      </c>
      <c r="AI164" s="16">
        <f t="shared" si="108"/>
        <v>1.0894647222082259</v>
      </c>
      <c r="AJ164" s="16">
        <f t="shared" si="109"/>
        <v>0.79878943938525393</v>
      </c>
      <c r="AK164" s="16">
        <f t="shared" si="110"/>
        <v>-0.26004050353782393</v>
      </c>
      <c r="AL164" s="16">
        <f t="shared" si="111"/>
        <v>-1.2394395875086146</v>
      </c>
      <c r="AM164" s="16">
        <f t="shared" si="112"/>
        <v>-0.71348607339082237</v>
      </c>
      <c r="AN164" s="115">
        <f t="shared" si="118"/>
        <v>5.2959853780050032</v>
      </c>
      <c r="AO164" s="115">
        <f t="shared" si="118"/>
        <v>5.2959882218937633</v>
      </c>
      <c r="AP164" s="115">
        <f t="shared" si="118"/>
        <v>5.2960069890166626</v>
      </c>
      <c r="AQ164" s="115">
        <f t="shared" si="118"/>
        <v>5.2961308218763792</v>
      </c>
      <c r="AR164" s="115">
        <f t="shared" si="118"/>
        <v>5.2969473386250137</v>
      </c>
      <c r="AS164" s="115">
        <f t="shared" si="118"/>
        <v>5.3023062089278099</v>
      </c>
      <c r="AT164" s="115">
        <f t="shared" si="118"/>
        <v>5.3364709308466178</v>
      </c>
      <c r="AU164" s="115">
        <f t="shared" si="113"/>
        <v>5.5254686885681892</v>
      </c>
      <c r="AV164" s="115"/>
      <c r="AX164" s="115"/>
    </row>
    <row r="165" spans="1:50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80">
        <f t="shared" si="96"/>
        <v>3449.5068830794035</v>
      </c>
      <c r="F165" s="28">
        <f t="shared" si="97"/>
        <v>3449.5</v>
      </c>
      <c r="G165" s="9">
        <f t="shared" si="114"/>
        <v>2.6185680035268888E-3</v>
      </c>
      <c r="I165" s="2">
        <f>G165</f>
        <v>2.6185680035268888E-3</v>
      </c>
      <c r="O165" s="100">
        <f t="shared" si="98"/>
        <v>2.524268337025E-3</v>
      </c>
      <c r="P165" s="15">
        <f t="shared" si="99"/>
        <v>31364.874000000003</v>
      </c>
      <c r="R165" s="2">
        <f t="shared" si="115"/>
        <v>6.3719306373069588E-6</v>
      </c>
      <c r="S165" s="24">
        <v>0.1</v>
      </c>
      <c r="T165" s="9">
        <f t="shared" si="100"/>
        <v>6.3719306373069588E-7</v>
      </c>
      <c r="U165" s="9">
        <f t="shared" si="101"/>
        <v>2.6185680035268888E-3</v>
      </c>
      <c r="Y165" s="137">
        <f t="shared" si="102"/>
        <v>31364.874000000003</v>
      </c>
      <c r="Z165" s="16">
        <f t="shared" si="103"/>
        <v>3449.5</v>
      </c>
      <c r="AA165" s="115">
        <f t="shared" si="104"/>
        <v>7.4271965994171935E-3</v>
      </c>
      <c r="AB165" s="115">
        <f t="shared" si="105"/>
        <v>-4.8086285958903047E-3</v>
      </c>
      <c r="AD165" s="147">
        <f>G165-(AB$3+AB$4*Z165+AB$5*Z165^2)</f>
        <v>9.4299666501888781E-5</v>
      </c>
      <c r="AG165" s="115">
        <f t="shared" si="106"/>
        <v>2.3122908973213963E-6</v>
      </c>
      <c r="AH165" s="16">
        <f t="shared" si="107"/>
        <v>4.9029282623921939E-3</v>
      </c>
      <c r="AI165" s="16">
        <f t="shared" si="108"/>
        <v>1.0899551573822881</v>
      </c>
      <c r="AJ165" s="16">
        <f t="shared" si="109"/>
        <v>0.7976530145102857</v>
      </c>
      <c r="AK165" s="16">
        <f t="shared" si="110"/>
        <v>-0.25987125593325588</v>
      </c>
      <c r="AL165" s="16">
        <f t="shared" si="111"/>
        <v>-1.2375529787921875</v>
      </c>
      <c r="AM165" s="16">
        <f t="shared" si="112"/>
        <v>-0.71206352527590777</v>
      </c>
      <c r="AN165" s="115">
        <f t="shared" si="118"/>
        <v>5.2976499209971344</v>
      </c>
      <c r="AO165" s="115">
        <f t="shared" si="118"/>
        <v>5.297652801459221</v>
      </c>
      <c r="AP165" s="115">
        <f t="shared" si="118"/>
        <v>5.2976717621607881</v>
      </c>
      <c r="AQ165" s="115">
        <f t="shared" si="118"/>
        <v>5.2977965578384065</v>
      </c>
      <c r="AR165" s="115">
        <f t="shared" si="118"/>
        <v>5.2986173535446763</v>
      </c>
      <c r="AS165" s="115">
        <f t="shared" si="118"/>
        <v>5.3039907730194704</v>
      </c>
      <c r="AT165" s="115">
        <f t="shared" si="118"/>
        <v>5.3381651657490687</v>
      </c>
      <c r="AU165" s="115">
        <f t="shared" si="113"/>
        <v>5.5268806741332703</v>
      </c>
      <c r="AV165" s="115"/>
      <c r="AX165" s="115"/>
    </row>
    <row r="166" spans="1:50">
      <c r="A166" s="52" t="s">
        <v>136</v>
      </c>
      <c r="B166" s="52" t="s">
        <v>92</v>
      </c>
      <c r="C166" s="65">
        <v>46387.377</v>
      </c>
      <c r="D166" s="65" t="s">
        <v>127</v>
      </c>
      <c r="E166" s="80">
        <f t="shared" si="96"/>
        <v>3460.0290336705016</v>
      </c>
      <c r="F166" s="28">
        <f t="shared" si="97"/>
        <v>3460</v>
      </c>
      <c r="G166" s="9">
        <f t="shared" si="114"/>
        <v>1.1045439998270012E-2</v>
      </c>
      <c r="I166" s="2">
        <f>G166</f>
        <v>1.1045439998270012E-2</v>
      </c>
      <c r="O166" s="100">
        <f t="shared" si="98"/>
        <v>2.5335619599999998E-3</v>
      </c>
      <c r="P166" s="15">
        <f t="shared" si="99"/>
        <v>31368.877</v>
      </c>
      <c r="R166" s="2">
        <f t="shared" si="115"/>
        <v>6.4189362051590402E-6</v>
      </c>
      <c r="S166" s="24">
        <v>0.1</v>
      </c>
      <c r="T166" s="9">
        <f t="shared" si="100"/>
        <v>6.4189362051590404E-7</v>
      </c>
      <c r="U166" s="9">
        <f t="shared" si="101"/>
        <v>1.1045439998270012E-2</v>
      </c>
      <c r="Y166" s="137">
        <f t="shared" si="102"/>
        <v>31368.877</v>
      </c>
      <c r="Z166" s="16">
        <f t="shared" si="103"/>
        <v>3460</v>
      </c>
      <c r="AA166" s="115">
        <f t="shared" si="104"/>
        <v>7.4226593529011075E-3</v>
      </c>
      <c r="AB166" s="115">
        <f t="shared" si="105"/>
        <v>3.6227806453689049E-3</v>
      </c>
      <c r="AD166" s="147">
        <f>G166-(AB$3+AB$4*Z166+AB$5*Z166^2)</f>
        <v>8.5118780382700127E-3</v>
      </c>
      <c r="AG166" s="115">
        <f t="shared" si="106"/>
        <v>1.3124539604459539E-6</v>
      </c>
      <c r="AH166" s="16">
        <f t="shared" si="107"/>
        <v>4.8890973929011077E-3</v>
      </c>
      <c r="AI166" s="16">
        <f t="shared" si="108"/>
        <v>1.0905990368432716</v>
      </c>
      <c r="AJ166" s="16">
        <f t="shared" si="109"/>
        <v>0.7961555888380395</v>
      </c>
      <c r="AK166" s="16">
        <f t="shared" si="110"/>
        <v>-0.2596474812569371</v>
      </c>
      <c r="AL166" s="16">
        <f t="shared" si="111"/>
        <v>-1.235074226496214</v>
      </c>
      <c r="AM166" s="16">
        <f t="shared" si="112"/>
        <v>-0.71019738864422988</v>
      </c>
      <c r="AN166" s="115">
        <f t="shared" si="118"/>
        <v>5.2998357708673751</v>
      </c>
      <c r="AO166" s="115">
        <f t="shared" si="118"/>
        <v>5.2998386998270446</v>
      </c>
      <c r="AP166" s="115">
        <f t="shared" si="118"/>
        <v>5.2998579164247914</v>
      </c>
      <c r="AQ166" s="115">
        <f t="shared" si="118"/>
        <v>5.2999839807589044</v>
      </c>
      <c r="AR166" s="115">
        <f t="shared" si="118"/>
        <v>5.300810394600731</v>
      </c>
      <c r="AS166" s="115">
        <f t="shared" si="118"/>
        <v>5.3062028264358814</v>
      </c>
      <c r="AT166" s="115">
        <f t="shared" si="118"/>
        <v>5.3403894199471065</v>
      </c>
      <c r="AU166" s="115">
        <f t="shared" si="113"/>
        <v>5.5287339051874387</v>
      </c>
      <c r="AV166" s="115"/>
      <c r="AX166" s="115"/>
    </row>
    <row r="167" spans="1:50">
      <c r="A167" s="2" t="s">
        <v>63</v>
      </c>
      <c r="B167" s="25" t="s">
        <v>95</v>
      </c>
      <c r="C167" s="40">
        <v>46612.534</v>
      </c>
      <c r="D167" s="40"/>
      <c r="E167" s="80">
        <f t="shared" si="96"/>
        <v>4051.8691187670715</v>
      </c>
      <c r="F167" s="28">
        <f t="shared" si="97"/>
        <v>4052</v>
      </c>
      <c r="O167" s="100">
        <f t="shared" si="98"/>
        <v>3.1032359824000001E-3</v>
      </c>
      <c r="P167" s="15">
        <f t="shared" si="99"/>
        <v>31594.034</v>
      </c>
      <c r="Q167" s="9">
        <f>C167-(C$7+C$8*F167)</f>
        <v>-4.9791871999332216E-2</v>
      </c>
      <c r="S167" s="24"/>
      <c r="T167" s="9">
        <f t="shared" si="100"/>
        <v>0</v>
      </c>
      <c r="U167" s="9">
        <f t="shared" si="101"/>
        <v>0</v>
      </c>
      <c r="Y167" s="137">
        <f t="shared" si="102"/>
        <v>31594.034</v>
      </c>
      <c r="Z167" s="16">
        <f t="shared" si="103"/>
        <v>4052</v>
      </c>
      <c r="AA167" s="115">
        <f t="shared" si="104"/>
        <v>7.1623268753449138E-3</v>
      </c>
      <c r="AB167" s="115">
        <f t="shared" si="105"/>
        <v>-7.1623268753449138E-3</v>
      </c>
      <c r="AD167" s="147"/>
      <c r="AG167" s="115">
        <f t="shared" si="106"/>
        <v>0</v>
      </c>
      <c r="AH167" s="16">
        <f t="shared" si="107"/>
        <v>4.0590908929449138E-3</v>
      </c>
      <c r="AI167" s="16">
        <f t="shared" si="108"/>
        <v>1.1270584748361727</v>
      </c>
      <c r="AJ167" s="16">
        <f t="shared" si="109"/>
        <v>0.7006822879046245</v>
      </c>
      <c r="AK167" s="16">
        <f t="shared" si="110"/>
        <v>-0.24388756420183805</v>
      </c>
      <c r="AL167" s="16">
        <f t="shared" si="111"/>
        <v>-1.0905126040499287</v>
      </c>
      <c r="AM167" s="16">
        <f t="shared" si="112"/>
        <v>-0.60659724758000744</v>
      </c>
      <c r="AN167" s="115">
        <f t="shared" si="118"/>
        <v>5.4251722256503854</v>
      </c>
      <c r="AO167" s="115">
        <f t="shared" si="118"/>
        <v>5.4251788360735436</v>
      </c>
      <c r="AP167" s="115">
        <f t="shared" si="118"/>
        <v>5.4252155934760413</v>
      </c>
      <c r="AQ167" s="115">
        <f t="shared" si="118"/>
        <v>5.42541995531609</v>
      </c>
      <c r="AR167" s="115">
        <f t="shared" si="118"/>
        <v>5.4265552761105429</v>
      </c>
      <c r="AS167" s="115">
        <f t="shared" si="118"/>
        <v>5.4328356447486046</v>
      </c>
      <c r="AT167" s="115">
        <f t="shared" si="118"/>
        <v>5.4668023538282711</v>
      </c>
      <c r="AU167" s="115">
        <f t="shared" si="113"/>
        <v>5.633220837003428</v>
      </c>
      <c r="AV167" s="115"/>
      <c r="AX167" s="115"/>
    </row>
    <row r="168" spans="1:50">
      <c r="A168" s="2" t="s">
        <v>64</v>
      </c>
      <c r="B168" s="25" t="s">
        <v>95</v>
      </c>
      <c r="C168" s="40">
        <v>46705.409</v>
      </c>
      <c r="D168" s="40"/>
      <c r="E168" s="80">
        <f t="shared" si="96"/>
        <v>4295.9972067383278</v>
      </c>
      <c r="F168" s="28">
        <f t="shared" si="97"/>
        <v>4296</v>
      </c>
      <c r="G168" s="9">
        <f t="shared" ref="G168:G175" si="119">C168-(C$7+C$8*F168)</f>
        <v>-1.0626560033415444E-3</v>
      </c>
      <c r="I168" s="2">
        <f t="shared" ref="I168:I175" si="120">G168</f>
        <v>-1.0626560033415444E-3</v>
      </c>
      <c r="O168" s="100">
        <f t="shared" si="98"/>
        <v>3.3641644096E-3</v>
      </c>
      <c r="P168" s="15">
        <f t="shared" si="99"/>
        <v>31686.909</v>
      </c>
      <c r="R168" s="2">
        <f t="shared" ref="R168:R175" si="121">(O168-H168)^2</f>
        <v>1.1317602174819317E-5</v>
      </c>
      <c r="S168" s="24">
        <v>0.1</v>
      </c>
      <c r="T168" s="9">
        <f t="shared" si="100"/>
        <v>1.1317602174819318E-6</v>
      </c>
      <c r="U168" s="9">
        <f t="shared" si="101"/>
        <v>-1.0626560033415444E-3</v>
      </c>
      <c r="Y168" s="137">
        <f t="shared" si="102"/>
        <v>31686.909</v>
      </c>
      <c r="Z168" s="16">
        <f t="shared" si="103"/>
        <v>4296</v>
      </c>
      <c r="AA168" s="115">
        <f t="shared" si="104"/>
        <v>7.0533379639779849E-3</v>
      </c>
      <c r="AB168" s="115">
        <f t="shared" si="105"/>
        <v>-8.1159939673195285E-3</v>
      </c>
      <c r="AD168" s="147">
        <f t="shared" ref="AD168:AD175" si="122">G168-(AB$3+AB$4*Z168+AB$5*Z168^2)</f>
        <v>-4.4268204129415444E-3</v>
      </c>
      <c r="AG168" s="115">
        <f t="shared" si="106"/>
        <v>6.5869358077566981E-6</v>
      </c>
      <c r="AH168" s="16">
        <f t="shared" si="107"/>
        <v>3.6891735543779849E-3</v>
      </c>
      <c r="AI168" s="16">
        <f t="shared" si="108"/>
        <v>1.1420141186444925</v>
      </c>
      <c r="AJ168" s="16">
        <f t="shared" si="109"/>
        <v>0.65484527606388676</v>
      </c>
      <c r="AK168" s="16">
        <f t="shared" si="110"/>
        <v>-0.23549307867881805</v>
      </c>
      <c r="AL168" s="16">
        <f t="shared" si="111"/>
        <v>-1.0281371421931695</v>
      </c>
      <c r="AM168" s="16">
        <f t="shared" si="112"/>
        <v>-0.56471248370268612</v>
      </c>
      <c r="AN168" s="115">
        <f t="shared" si="118"/>
        <v>5.4780300229898593</v>
      </c>
      <c r="AO168" s="115">
        <f t="shared" si="118"/>
        <v>5.478038674255469</v>
      </c>
      <c r="AP168" s="115">
        <f t="shared" si="118"/>
        <v>5.4780840684168863</v>
      </c>
      <c r="AQ168" s="115">
        <f t="shared" si="118"/>
        <v>5.478322221555624</v>
      </c>
      <c r="AR168" s="115">
        <f t="shared" si="118"/>
        <v>5.4795706888927631</v>
      </c>
      <c r="AS168" s="115">
        <f t="shared" si="118"/>
        <v>5.4860892870598805</v>
      </c>
      <c r="AT168" s="115">
        <f t="shared" si="118"/>
        <v>5.5194475971200143</v>
      </c>
      <c r="AU168" s="115">
        <f t="shared" si="113"/>
        <v>5.6762863967383961</v>
      </c>
      <c r="AV168" s="115"/>
      <c r="AX168" s="115"/>
    </row>
    <row r="169" spans="1:50">
      <c r="A169" s="2" t="s">
        <v>64</v>
      </c>
      <c r="B169" s="25"/>
      <c r="C169" s="40">
        <v>46727.307000000001</v>
      </c>
      <c r="D169" s="40"/>
      <c r="E169" s="80">
        <f t="shared" si="96"/>
        <v>4353.5575498919734</v>
      </c>
      <c r="F169" s="28">
        <f t="shared" si="97"/>
        <v>4353.5</v>
      </c>
      <c r="G169" s="9">
        <f t="shared" si="119"/>
        <v>2.1894024001085199E-2</v>
      </c>
      <c r="I169" s="2">
        <f t="shared" si="120"/>
        <v>2.1894024001085199E-2</v>
      </c>
      <c r="O169" s="100">
        <f t="shared" si="98"/>
        <v>3.427874464225E-3</v>
      </c>
      <c r="P169" s="15">
        <f t="shared" si="99"/>
        <v>31708.807000000001</v>
      </c>
      <c r="R169" s="2">
        <f t="shared" si="121"/>
        <v>1.175032334248583E-5</v>
      </c>
      <c r="S169" s="24">
        <v>0.1</v>
      </c>
      <c r="T169" s="9">
        <f t="shared" si="100"/>
        <v>1.1750323342485832E-6</v>
      </c>
      <c r="U169" s="9">
        <f t="shared" si="101"/>
        <v>2.1894024001085199E-2</v>
      </c>
      <c r="Y169" s="137">
        <f t="shared" si="102"/>
        <v>31708.807000000001</v>
      </c>
      <c r="Z169" s="16">
        <f t="shared" si="103"/>
        <v>4353.5</v>
      </c>
      <c r="AA169" s="115">
        <f t="shared" si="104"/>
        <v>7.0276123115561809E-3</v>
      </c>
      <c r="AB169" s="115">
        <f t="shared" si="105"/>
        <v>1.4866411689529018E-2</v>
      </c>
      <c r="AD169" s="147">
        <f t="shared" si="122"/>
        <v>1.84661495368602E-2</v>
      </c>
      <c r="AG169" s="115">
        <f t="shared" si="106"/>
        <v>2.2101019652256504E-5</v>
      </c>
      <c r="AH169" s="16">
        <f t="shared" si="107"/>
        <v>3.5997378473311805E-3</v>
      </c>
      <c r="AI169" s="16">
        <f t="shared" si="108"/>
        <v>1.1455161257984459</v>
      </c>
      <c r="AJ169" s="16">
        <f t="shared" si="109"/>
        <v>0.64348243472665856</v>
      </c>
      <c r="AK169" s="16">
        <f t="shared" si="110"/>
        <v>-0.23334536021230606</v>
      </c>
      <c r="AL169" s="16">
        <f t="shared" si="111"/>
        <v>-1.0131983413812458</v>
      </c>
      <c r="AM169" s="16">
        <f t="shared" si="112"/>
        <v>-0.55490228768099337</v>
      </c>
      <c r="AN169" s="115">
        <f t="shared" si="118"/>
        <v>5.4905874975560911</v>
      </c>
      <c r="AO169" s="115">
        <f t="shared" si="118"/>
        <v>5.4905966671589468</v>
      </c>
      <c r="AP169" s="115">
        <f t="shared" si="118"/>
        <v>5.4906441643267998</v>
      </c>
      <c r="AQ169" s="115">
        <f t="shared" si="118"/>
        <v>5.4908901559185148</v>
      </c>
      <c r="AR169" s="115">
        <f t="shared" si="118"/>
        <v>5.4921631857414051</v>
      </c>
      <c r="AS169" s="115">
        <f t="shared" si="118"/>
        <v>5.4987252664110366</v>
      </c>
      <c r="AT169" s="115">
        <f t="shared" si="118"/>
        <v>5.5318967651693081</v>
      </c>
      <c r="AU169" s="115">
        <f t="shared" si="113"/>
        <v>5.6864350429874158</v>
      </c>
      <c r="AV169" s="115"/>
      <c r="AX169" s="115"/>
    </row>
    <row r="170" spans="1:50">
      <c r="A170" s="2" t="s">
        <v>66</v>
      </c>
      <c r="B170" s="25" t="s">
        <v>95</v>
      </c>
      <c r="C170" s="40">
        <v>47387.553</v>
      </c>
      <c r="D170" s="40"/>
      <c r="E170" s="80">
        <f t="shared" si="96"/>
        <v>6089.0578844348511</v>
      </c>
      <c r="F170" s="28">
        <f t="shared" si="97"/>
        <v>6089</v>
      </c>
      <c r="G170" s="9">
        <f t="shared" si="119"/>
        <v>2.2021295997546986E-2</v>
      </c>
      <c r="I170" s="2">
        <f t="shared" si="120"/>
        <v>2.2021295997546986E-2</v>
      </c>
      <c r="O170" s="100">
        <f t="shared" si="98"/>
        <v>5.7494254801000004E-3</v>
      </c>
      <c r="P170" s="15">
        <f t="shared" si="99"/>
        <v>32369.053</v>
      </c>
      <c r="R170" s="2">
        <f t="shared" si="121"/>
        <v>3.3055893351223117E-5</v>
      </c>
      <c r="S170" s="24">
        <v>0.1</v>
      </c>
      <c r="T170" s="9">
        <f t="shared" si="100"/>
        <v>3.3055893351223117E-6</v>
      </c>
      <c r="U170" s="9">
        <f t="shared" si="101"/>
        <v>2.2021295997546986E-2</v>
      </c>
      <c r="Y170" s="137">
        <f t="shared" si="102"/>
        <v>32369.053</v>
      </c>
      <c r="Z170" s="16">
        <f t="shared" si="103"/>
        <v>6089</v>
      </c>
      <c r="AA170" s="115">
        <f t="shared" si="104"/>
        <v>6.315238464849591E-3</v>
      </c>
      <c r="AB170" s="115">
        <f t="shared" si="105"/>
        <v>1.5706057532697396E-2</v>
      </c>
      <c r="AD170" s="147">
        <f t="shared" si="122"/>
        <v>1.6271870517446985E-2</v>
      </c>
      <c r="AG170" s="115">
        <f t="shared" si="106"/>
        <v>2.4668024322040064E-5</v>
      </c>
      <c r="AH170" s="16">
        <f t="shared" si="107"/>
        <v>5.6581298474959096E-4</v>
      </c>
      <c r="AI170" s="16">
        <f t="shared" si="108"/>
        <v>1.2385205656251801</v>
      </c>
      <c r="AJ170" s="16">
        <f t="shared" si="109"/>
        <v>0.20531857779414897</v>
      </c>
      <c r="AK170" s="16">
        <f t="shared" si="110"/>
        <v>-0.1368683300615747</v>
      </c>
      <c r="AL170" s="16">
        <f t="shared" si="111"/>
        <v>-0.52094847429304492</v>
      </c>
      <c r="AM170" s="16">
        <f t="shared" si="112"/>
        <v>-0.26652940353994548</v>
      </c>
      <c r="AN170" s="115">
        <f t="shared" si="118"/>
        <v>5.8865044153196813</v>
      </c>
      <c r="AO170" s="115">
        <f t="shared" si="118"/>
        <v>5.886526125896772</v>
      </c>
      <c r="AP170" s="115">
        <f t="shared" si="118"/>
        <v>5.886611717650025</v>
      </c>
      <c r="AQ170" s="115">
        <f t="shared" si="118"/>
        <v>5.8869491245982237</v>
      </c>
      <c r="AR170" s="115">
        <f t="shared" si="118"/>
        <v>5.8882787362538611</v>
      </c>
      <c r="AS170" s="115">
        <f t="shared" si="118"/>
        <v>5.8935111705717729</v>
      </c>
      <c r="AT170" s="115">
        <f t="shared" si="118"/>
        <v>5.9139954800406898</v>
      </c>
      <c r="AU170" s="115">
        <f t="shared" si="113"/>
        <v>5.9927476615121584</v>
      </c>
      <c r="AV170" s="115"/>
      <c r="AX170" s="115"/>
    </row>
    <row r="171" spans="1:50">
      <c r="A171" s="2" t="s">
        <v>66</v>
      </c>
      <c r="B171" s="25"/>
      <c r="C171" s="40">
        <v>47388.487999999998</v>
      </c>
      <c r="D171" s="40"/>
      <c r="E171" s="80">
        <f t="shared" si="96"/>
        <v>6091.5155938534517</v>
      </c>
      <c r="F171" s="28">
        <f t="shared" si="97"/>
        <v>6091.5</v>
      </c>
      <c r="G171" s="9">
        <f t="shared" si="119"/>
        <v>5.9324559988453984E-3</v>
      </c>
      <c r="I171" s="2">
        <f t="shared" si="120"/>
        <v>5.9324559988453984E-3</v>
      </c>
      <c r="O171" s="100">
        <f t="shared" si="98"/>
        <v>5.7533262852250003E-3</v>
      </c>
      <c r="P171" s="15">
        <f t="shared" si="99"/>
        <v>32369.987999999998</v>
      </c>
      <c r="R171" s="2">
        <f t="shared" si="121"/>
        <v>3.3100763344260901E-5</v>
      </c>
      <c r="S171" s="24">
        <v>0.1</v>
      </c>
      <c r="T171" s="9">
        <f t="shared" si="100"/>
        <v>3.3100763344260904E-6</v>
      </c>
      <c r="U171" s="9">
        <f t="shared" si="101"/>
        <v>5.9324559988453984E-3</v>
      </c>
      <c r="Y171" s="137">
        <f t="shared" si="102"/>
        <v>32369.987999999998</v>
      </c>
      <c r="Z171" s="16">
        <f t="shared" si="103"/>
        <v>6091.5</v>
      </c>
      <c r="AA171" s="115">
        <f t="shared" si="104"/>
        <v>6.3144209136423036E-3</v>
      </c>
      <c r="AB171" s="115">
        <f t="shared" si="105"/>
        <v>-3.8196491479690516E-4</v>
      </c>
      <c r="AD171" s="147">
        <f t="shared" si="122"/>
        <v>1.7912971362039811E-4</v>
      </c>
      <c r="AG171" s="115">
        <f t="shared" si="106"/>
        <v>1.4589719613580701E-8</v>
      </c>
      <c r="AH171" s="16">
        <f t="shared" si="107"/>
        <v>5.6109462841730337E-4</v>
      </c>
      <c r="AI171" s="16">
        <f t="shared" si="108"/>
        <v>1.238624741320532</v>
      </c>
      <c r="AJ171" s="16">
        <f t="shared" si="109"/>
        <v>0.20457310137732787</v>
      </c>
      <c r="AK171" s="16">
        <f t="shared" si="110"/>
        <v>-0.1366866227167427</v>
      </c>
      <c r="AL171" s="16">
        <f t="shared" si="111"/>
        <v>-0.52018683068719629</v>
      </c>
      <c r="AM171" s="16">
        <f t="shared" si="112"/>
        <v>-0.26612157032256784</v>
      </c>
      <c r="AN171" s="115">
        <f t="shared" ref="AN171:AT180" si="123">$AU171+$AB$7*SIN(AO171)</f>
        <v>5.887095642518819</v>
      </c>
      <c r="AO171" s="115">
        <f t="shared" si="123"/>
        <v>5.8871173510388148</v>
      </c>
      <c r="AP171" s="115">
        <f t="shared" si="123"/>
        <v>5.8872029135114241</v>
      </c>
      <c r="AQ171" s="115">
        <f t="shared" si="123"/>
        <v>5.8875401216639629</v>
      </c>
      <c r="AR171" s="115">
        <f t="shared" si="123"/>
        <v>5.8888686226087827</v>
      </c>
      <c r="AS171" s="115">
        <f t="shared" si="123"/>
        <v>5.8940954172876294</v>
      </c>
      <c r="AT171" s="115">
        <f t="shared" si="123"/>
        <v>5.9145529937123689</v>
      </c>
      <c r="AU171" s="115">
        <f t="shared" si="113"/>
        <v>5.9931889070012474</v>
      </c>
      <c r="AV171" s="115"/>
      <c r="AX171" s="115"/>
    </row>
    <row r="172" spans="1:50">
      <c r="A172" s="2" t="s">
        <v>66</v>
      </c>
      <c r="B172" s="25"/>
      <c r="C172" s="40">
        <v>47452.39</v>
      </c>
      <c r="D172" s="40"/>
      <c r="E172" s="80">
        <f t="shared" si="96"/>
        <v>6259.4862326425737</v>
      </c>
      <c r="F172" s="28">
        <f t="shared" si="97"/>
        <v>6259.5</v>
      </c>
      <c r="G172" s="9">
        <f t="shared" si="119"/>
        <v>-5.2375919985934161E-3</v>
      </c>
      <c r="I172" s="2">
        <f t="shared" si="120"/>
        <v>-5.2375919985934161E-3</v>
      </c>
      <c r="O172" s="100">
        <f t="shared" si="98"/>
        <v>6.0191296860250005E-3</v>
      </c>
      <c r="P172" s="15">
        <f t="shared" si="99"/>
        <v>32433.89</v>
      </c>
      <c r="R172" s="2">
        <f t="shared" si="121"/>
        <v>3.6229922177187424E-5</v>
      </c>
      <c r="S172" s="24">
        <v>0.1</v>
      </c>
      <c r="T172" s="9">
        <f t="shared" si="100"/>
        <v>3.6229922177187425E-6</v>
      </c>
      <c r="U172" s="9">
        <f t="shared" si="101"/>
        <v>-5.2375919985934161E-3</v>
      </c>
      <c r="Y172" s="137">
        <f t="shared" si="102"/>
        <v>32433.89</v>
      </c>
      <c r="Z172" s="16">
        <f t="shared" si="103"/>
        <v>6259.5</v>
      </c>
      <c r="AA172" s="115">
        <f t="shared" si="104"/>
        <v>6.2618985842397131E-3</v>
      </c>
      <c r="AB172" s="115">
        <f t="shared" si="105"/>
        <v>-1.149949058283313E-2</v>
      </c>
      <c r="AD172" s="147">
        <f t="shared" si="122"/>
        <v>-1.1256721684618417E-2</v>
      </c>
      <c r="AG172" s="115">
        <f t="shared" si="106"/>
        <v>1.3223828366466784E-5</v>
      </c>
      <c r="AH172" s="16">
        <f t="shared" si="107"/>
        <v>2.4276889821471227E-4</v>
      </c>
      <c r="AI172" s="16">
        <f t="shared" si="108"/>
        <v>1.2453407155127232</v>
      </c>
      <c r="AJ172" s="16">
        <f t="shared" si="109"/>
        <v>0.15394432596108526</v>
      </c>
      <c r="AK172" s="16">
        <f t="shared" si="110"/>
        <v>-0.1242293576885313</v>
      </c>
      <c r="AL172" s="16">
        <f t="shared" si="111"/>
        <v>-0.46871821956599274</v>
      </c>
      <c r="AM172" s="16">
        <f t="shared" si="112"/>
        <v>-0.2387461791570944</v>
      </c>
      <c r="AN172" s="115">
        <f t="shared" si="123"/>
        <v>5.9269369298854579</v>
      </c>
      <c r="AO172" s="115">
        <f t="shared" si="123"/>
        <v>5.9269582675641335</v>
      </c>
      <c r="AP172" s="115">
        <f t="shared" si="123"/>
        <v>5.9270410554087718</v>
      </c>
      <c r="AQ172" s="115">
        <f t="shared" si="123"/>
        <v>5.9273622390045704</v>
      </c>
      <c r="AR172" s="115">
        <f t="shared" si="123"/>
        <v>5.9286079399741798</v>
      </c>
      <c r="AS172" s="115">
        <f t="shared" si="123"/>
        <v>5.9334339459940928</v>
      </c>
      <c r="AT172" s="115">
        <f t="shared" si="123"/>
        <v>5.9520518488974536</v>
      </c>
      <c r="AU172" s="115">
        <f t="shared" si="113"/>
        <v>6.0228406038679463</v>
      </c>
      <c r="AV172" s="115"/>
      <c r="AX172" s="115"/>
    </row>
    <row r="173" spans="1:50">
      <c r="A173" s="2" t="s">
        <v>66</v>
      </c>
      <c r="B173" s="25"/>
      <c r="C173" s="40">
        <v>47468.381999999998</v>
      </c>
      <c r="D173" s="40"/>
      <c r="E173" s="80">
        <f t="shared" si="96"/>
        <v>6301.5222636825301</v>
      </c>
      <c r="F173" s="28">
        <f t="shared" si="97"/>
        <v>6301.5</v>
      </c>
      <c r="G173" s="9">
        <f t="shared" si="119"/>
        <v>8.4698959981324151E-3</v>
      </c>
      <c r="I173" s="2">
        <f t="shared" si="120"/>
        <v>8.4698959981324151E-3</v>
      </c>
      <c r="O173" s="100">
        <f t="shared" si="98"/>
        <v>6.0867103782250003E-3</v>
      </c>
      <c r="P173" s="15">
        <f t="shared" si="99"/>
        <v>32449.881999999998</v>
      </c>
      <c r="R173" s="2">
        <f t="shared" si="121"/>
        <v>3.7048043228391924E-5</v>
      </c>
      <c r="S173" s="24">
        <v>0.1</v>
      </c>
      <c r="T173" s="9">
        <f t="shared" si="100"/>
        <v>3.7048043228391927E-6</v>
      </c>
      <c r="U173" s="9">
        <f t="shared" si="101"/>
        <v>8.4698959981324151E-3</v>
      </c>
      <c r="Y173" s="137">
        <f t="shared" si="102"/>
        <v>32449.881999999998</v>
      </c>
      <c r="Z173" s="16">
        <f t="shared" si="103"/>
        <v>6301.5</v>
      </c>
      <c r="AA173" s="115">
        <f t="shared" si="104"/>
        <v>6.2495546030492417E-3</v>
      </c>
      <c r="AB173" s="115">
        <f t="shared" si="105"/>
        <v>2.2203413950831734E-3</v>
      </c>
      <c r="AD173" s="147">
        <f t="shared" si="122"/>
        <v>2.3831856199074148E-3</v>
      </c>
      <c r="AG173" s="115">
        <f t="shared" si="106"/>
        <v>4.929915910719893E-7</v>
      </c>
      <c r="AH173" s="16">
        <f t="shared" si="107"/>
        <v>1.6284422482424108E-4</v>
      </c>
      <c r="AI173" s="16">
        <f t="shared" si="108"/>
        <v>1.2469291523710033</v>
      </c>
      <c r="AJ173" s="16">
        <f t="shared" si="109"/>
        <v>0.141133826968909</v>
      </c>
      <c r="AK173" s="16">
        <f t="shared" si="110"/>
        <v>-0.12104128927493213</v>
      </c>
      <c r="AL173" s="16">
        <f t="shared" si="111"/>
        <v>-0.45576587756243664</v>
      </c>
      <c r="AM173" s="16">
        <f t="shared" si="112"/>
        <v>-0.23191134031327729</v>
      </c>
      <c r="AN173" s="115">
        <f t="shared" si="123"/>
        <v>5.936930166888807</v>
      </c>
      <c r="AO173" s="115">
        <f t="shared" si="123"/>
        <v>5.9369513385304433</v>
      </c>
      <c r="AP173" s="115">
        <f t="shared" si="123"/>
        <v>5.9370331819840656</v>
      </c>
      <c r="AQ173" s="115">
        <f t="shared" si="123"/>
        <v>5.9373495424313623</v>
      </c>
      <c r="AR173" s="115">
        <f t="shared" si="123"/>
        <v>5.9385720741044965</v>
      </c>
      <c r="AS173" s="115">
        <f t="shared" si="123"/>
        <v>5.9432913632797257</v>
      </c>
      <c r="AT173" s="115">
        <f t="shared" si="123"/>
        <v>5.9614365575794901</v>
      </c>
      <c r="AU173" s="115">
        <f t="shared" si="113"/>
        <v>6.0302535280846215</v>
      </c>
      <c r="AV173" s="115"/>
      <c r="AX173" s="115"/>
    </row>
    <row r="174" spans="1:50">
      <c r="A174" s="2" t="s">
        <v>66</v>
      </c>
      <c r="B174" s="25" t="s">
        <v>95</v>
      </c>
      <c r="C174" s="40">
        <v>47472.379000000001</v>
      </c>
      <c r="D174" s="40"/>
      <c r="E174" s="80">
        <f t="shared" si="96"/>
        <v>6312.0286428763047</v>
      </c>
      <c r="F174" s="28">
        <f t="shared" si="97"/>
        <v>6312</v>
      </c>
      <c r="G174" s="9">
        <f t="shared" si="119"/>
        <v>1.0896767998929136E-2</v>
      </c>
      <c r="I174" s="2">
        <f t="shared" si="120"/>
        <v>1.0896767998929136E-2</v>
      </c>
      <c r="O174" s="100">
        <f t="shared" si="98"/>
        <v>6.1036761664000003E-3</v>
      </c>
      <c r="P174" s="15">
        <f t="shared" si="99"/>
        <v>32453.879000000001</v>
      </c>
      <c r="R174" s="2">
        <f t="shared" si="121"/>
        <v>3.7254862744279405E-5</v>
      </c>
      <c r="S174" s="24">
        <v>0.1</v>
      </c>
      <c r="T174" s="9">
        <f t="shared" si="100"/>
        <v>3.7254862744279407E-6</v>
      </c>
      <c r="U174" s="9">
        <f t="shared" si="101"/>
        <v>1.0896767998929136E-2</v>
      </c>
      <c r="Y174" s="137">
        <f t="shared" si="102"/>
        <v>32453.879000000001</v>
      </c>
      <c r="Z174" s="16">
        <f t="shared" si="103"/>
        <v>6312</v>
      </c>
      <c r="AA174" s="115">
        <f t="shared" si="104"/>
        <v>6.2465205567968553E-3</v>
      </c>
      <c r="AB174" s="115">
        <f t="shared" si="105"/>
        <v>4.6502474421322802E-3</v>
      </c>
      <c r="AD174" s="147">
        <f t="shared" si="122"/>
        <v>4.7930918325291352E-3</v>
      </c>
      <c r="AG174" s="115">
        <f t="shared" si="106"/>
        <v>2.1624801273057815E-6</v>
      </c>
      <c r="AH174" s="16">
        <f t="shared" si="107"/>
        <v>1.42844390396855E-4</v>
      </c>
      <c r="AI174" s="16">
        <f t="shared" si="108"/>
        <v>1.2473204158226348</v>
      </c>
      <c r="AJ174" s="16">
        <f t="shared" si="109"/>
        <v>0.13792233929842568</v>
      </c>
      <c r="AK174" s="16">
        <f t="shared" si="110"/>
        <v>-0.12023981003527515</v>
      </c>
      <c r="AL174" s="16">
        <f t="shared" si="111"/>
        <v>-0.45252266365307353</v>
      </c>
      <c r="AM174" s="16">
        <f t="shared" si="112"/>
        <v>-0.23020315957955045</v>
      </c>
      <c r="AN174" s="115">
        <f t="shared" si="123"/>
        <v>5.9394304529957571</v>
      </c>
      <c r="AO174" s="115">
        <f t="shared" si="123"/>
        <v>5.939451578457219</v>
      </c>
      <c r="AP174" s="115">
        <f t="shared" si="123"/>
        <v>5.9395331700639771</v>
      </c>
      <c r="AQ174" s="115">
        <f t="shared" si="123"/>
        <v>5.9398482740873373</v>
      </c>
      <c r="AR174" s="115">
        <f t="shared" si="123"/>
        <v>5.9410648623344064</v>
      </c>
      <c r="AS174" s="115">
        <f t="shared" si="123"/>
        <v>5.9457570781131466</v>
      </c>
      <c r="AT174" s="115">
        <f t="shared" si="123"/>
        <v>5.9637833298581509</v>
      </c>
      <c r="AU174" s="115">
        <f t="shared" si="113"/>
        <v>6.0321067591387898</v>
      </c>
      <c r="AV174" s="115"/>
      <c r="AX174" s="115"/>
    </row>
    <row r="175" spans="1:50">
      <c r="A175" s="2" t="s">
        <v>66</v>
      </c>
      <c r="B175" s="25" t="s">
        <v>95</v>
      </c>
      <c r="C175" s="40">
        <v>47480.364999999998</v>
      </c>
      <c r="D175" s="40"/>
      <c r="E175" s="80">
        <f t="shared" si="96"/>
        <v>6333.0203727340468</v>
      </c>
      <c r="F175" s="28">
        <f t="shared" si="97"/>
        <v>6333</v>
      </c>
      <c r="G175" s="9">
        <f t="shared" si="119"/>
        <v>7.7505119988927618E-3</v>
      </c>
      <c r="I175" s="2">
        <f t="shared" si="120"/>
        <v>7.7505119988927618E-3</v>
      </c>
      <c r="O175" s="100">
        <f t="shared" si="98"/>
        <v>6.1376924809000005E-3</v>
      </c>
      <c r="P175" s="15">
        <f t="shared" si="99"/>
        <v>32461.864999999998</v>
      </c>
      <c r="R175" s="2">
        <f t="shared" si="121"/>
        <v>3.7671268990096404E-5</v>
      </c>
      <c r="S175" s="24">
        <v>0.1</v>
      </c>
      <c r="T175" s="9">
        <f t="shared" si="100"/>
        <v>3.7671268990096407E-6</v>
      </c>
      <c r="U175" s="9">
        <f t="shared" si="101"/>
        <v>7.7505119988927618E-3</v>
      </c>
      <c r="Y175" s="137">
        <f t="shared" si="102"/>
        <v>32461.864999999998</v>
      </c>
      <c r="Z175" s="16">
        <f t="shared" si="103"/>
        <v>6333</v>
      </c>
      <c r="AA175" s="115">
        <f t="shared" si="104"/>
        <v>6.2405159350148072E-3</v>
      </c>
      <c r="AB175" s="115">
        <f t="shared" si="105"/>
        <v>1.5099960638779546E-3</v>
      </c>
      <c r="AD175" s="147">
        <f t="shared" si="122"/>
        <v>1.6128195179927612E-3</v>
      </c>
      <c r="AG175" s="115">
        <f t="shared" si="106"/>
        <v>2.2800881129269159E-7</v>
      </c>
      <c r="AH175" s="16">
        <f t="shared" si="107"/>
        <v>1.0282345411480667E-4</v>
      </c>
      <c r="AI175" s="16">
        <f t="shared" si="108"/>
        <v>1.2480958548327152</v>
      </c>
      <c r="AJ175" s="16">
        <f t="shared" si="109"/>
        <v>0.13148902525211825</v>
      </c>
      <c r="AK175" s="16">
        <f t="shared" si="110"/>
        <v>-0.11863155910138033</v>
      </c>
      <c r="AL175" s="16">
        <f t="shared" si="111"/>
        <v>-0.44603016278127988</v>
      </c>
      <c r="AM175" s="16">
        <f t="shared" si="112"/>
        <v>-0.22678741956255496</v>
      </c>
      <c r="AN175" s="115">
        <f t="shared" si="123"/>
        <v>5.9444333644519372</v>
      </c>
      <c r="AO175" s="115">
        <f t="shared" si="123"/>
        <v>5.9444543919228838</v>
      </c>
      <c r="AP175" s="115">
        <f t="shared" si="123"/>
        <v>5.9445354609357564</v>
      </c>
      <c r="AQ175" s="115">
        <f t="shared" si="123"/>
        <v>5.9448479915976034</v>
      </c>
      <c r="AR175" s="115">
        <f t="shared" si="123"/>
        <v>5.9460525131411952</v>
      </c>
      <c r="AS175" s="115">
        <f t="shared" si="123"/>
        <v>5.9506901147133373</v>
      </c>
      <c r="AT175" s="115">
        <f t="shared" si="123"/>
        <v>5.9684775766827656</v>
      </c>
      <c r="AU175" s="115">
        <f t="shared" si="113"/>
        <v>6.0358132212471274</v>
      </c>
      <c r="AV175" s="115"/>
      <c r="AX175" s="115"/>
    </row>
    <row r="176" spans="1:50">
      <c r="A176" s="2" t="s">
        <v>66</v>
      </c>
      <c r="B176" s="25" t="s">
        <v>95</v>
      </c>
      <c r="C176" s="40">
        <v>47525.300999999999</v>
      </c>
      <c r="D176" s="40"/>
      <c r="E176" s="80">
        <f t="shared" si="96"/>
        <v>6451.1376245356805</v>
      </c>
      <c r="F176" s="28">
        <f t="shared" si="97"/>
        <v>6451</v>
      </c>
      <c r="O176" s="100">
        <f t="shared" si="98"/>
        <v>6.3309328680999999E-3</v>
      </c>
      <c r="P176" s="15">
        <f t="shared" si="99"/>
        <v>32506.800999999999</v>
      </c>
      <c r="Q176" s="9">
        <f>C176-(C$7+C$8*F176)</f>
        <v>5.2357264001329895E-2</v>
      </c>
      <c r="S176" s="24"/>
      <c r="T176" s="9">
        <f t="shared" si="100"/>
        <v>0</v>
      </c>
      <c r="U176" s="9">
        <f t="shared" si="101"/>
        <v>0</v>
      </c>
      <c r="Y176" s="137">
        <f t="shared" si="102"/>
        <v>32506.800999999999</v>
      </c>
      <c r="Z176" s="16">
        <f t="shared" si="103"/>
        <v>6451</v>
      </c>
      <c r="AA176" s="115">
        <f t="shared" si="104"/>
        <v>6.2084071833265935E-3</v>
      </c>
      <c r="AB176" s="115">
        <f t="shared" si="105"/>
        <v>-6.2084071833265935E-3</v>
      </c>
      <c r="AC176" s="147"/>
      <c r="AD176" s="115"/>
      <c r="AG176" s="115">
        <f t="shared" si="106"/>
        <v>0</v>
      </c>
      <c r="AH176" s="16">
        <f t="shared" si="107"/>
        <v>-1.2252568477340669E-4</v>
      </c>
      <c r="AI176" s="16">
        <f t="shared" si="108"/>
        <v>1.2522737214768878</v>
      </c>
      <c r="AJ176" s="16">
        <f t="shared" si="109"/>
        <v>9.5098906015950793E-2</v>
      </c>
      <c r="AK176" s="16">
        <f t="shared" si="110"/>
        <v>-0.10946675044140855</v>
      </c>
      <c r="AL176" s="16">
        <f t="shared" si="111"/>
        <v>-0.40940210050929615</v>
      </c>
      <c r="AM176" s="16">
        <f t="shared" si="112"/>
        <v>-0.20760896282635399</v>
      </c>
      <c r="AN176" s="115">
        <f t="shared" si="123"/>
        <v>5.9726012673959001</v>
      </c>
      <c r="AO176" s="115">
        <f t="shared" si="123"/>
        <v>5.9726216038134758</v>
      </c>
      <c r="AP176" s="115">
        <f t="shared" si="123"/>
        <v>5.972699268885215</v>
      </c>
      <c r="AQ176" s="115">
        <f t="shared" si="123"/>
        <v>5.9729958551094731</v>
      </c>
      <c r="AR176" s="115">
        <f t="shared" si="123"/>
        <v>5.9741281950788663</v>
      </c>
      <c r="AS176" s="115">
        <f t="shared" si="123"/>
        <v>5.9784476213754658</v>
      </c>
      <c r="AT176" s="115">
        <f t="shared" si="123"/>
        <v>5.9948715864082773</v>
      </c>
      <c r="AU176" s="115">
        <f t="shared" si="113"/>
        <v>6.0566400083320708</v>
      </c>
      <c r="AV176" s="115"/>
      <c r="AX176" s="115"/>
    </row>
    <row r="177" spans="1:50">
      <c r="A177" s="2" t="s">
        <v>66</v>
      </c>
      <c r="B177" s="25"/>
      <c r="C177" s="40">
        <v>47526.235000000001</v>
      </c>
      <c r="D177" s="40"/>
      <c r="E177" s="80">
        <f t="shared" si="96"/>
        <v>6453.5927053880669</v>
      </c>
      <c r="F177" s="28">
        <f t="shared" si="97"/>
        <v>6453.5</v>
      </c>
      <c r="O177" s="100">
        <f t="shared" si="98"/>
        <v>6.3350655342250001E-3</v>
      </c>
      <c r="P177" s="15">
        <f t="shared" si="99"/>
        <v>32507.735000000001</v>
      </c>
      <c r="Q177" s="9">
        <f>C177-(C$7+C$8*F177)</f>
        <v>3.5268423998786602E-2</v>
      </c>
      <c r="S177" s="24"/>
      <c r="T177" s="9">
        <f t="shared" si="100"/>
        <v>0</v>
      </c>
      <c r="U177" s="9">
        <f t="shared" si="101"/>
        <v>0</v>
      </c>
      <c r="Y177" s="137">
        <f t="shared" si="102"/>
        <v>32507.735000000001</v>
      </c>
      <c r="Z177" s="16">
        <f t="shared" si="103"/>
        <v>6453.5</v>
      </c>
      <c r="AA177" s="115">
        <f t="shared" si="104"/>
        <v>6.2077578908481239E-3</v>
      </c>
      <c r="AB177" s="115">
        <f t="shared" si="105"/>
        <v>-6.2077578908481239E-3</v>
      </c>
      <c r="AC177" s="147"/>
      <c r="AD177" s="115"/>
      <c r="AG177" s="115">
        <f t="shared" si="106"/>
        <v>0</v>
      </c>
      <c r="AH177" s="16">
        <f t="shared" si="107"/>
        <v>-1.2730764337687628E-4</v>
      </c>
      <c r="AI177" s="16">
        <f t="shared" si="108"/>
        <v>1.2523588793852594</v>
      </c>
      <c r="AJ177" s="16">
        <f t="shared" si="109"/>
        <v>9.4323773478042688E-2</v>
      </c>
      <c r="AK177" s="16">
        <f t="shared" si="110"/>
        <v>-0.10927028871297165</v>
      </c>
      <c r="AL177" s="16">
        <f t="shared" si="111"/>
        <v>-0.40862346782414843</v>
      </c>
      <c r="AM177" s="16">
        <f t="shared" si="112"/>
        <v>-0.20720289917247189</v>
      </c>
      <c r="AN177" s="115">
        <f t="shared" si="123"/>
        <v>5.9731990491957845</v>
      </c>
      <c r="AO177" s="115">
        <f t="shared" si="123"/>
        <v>5.9732193683843917</v>
      </c>
      <c r="AP177" s="115">
        <f t="shared" si="123"/>
        <v>5.9732969527905722</v>
      </c>
      <c r="AQ177" s="115">
        <f t="shared" si="123"/>
        <v>5.9735931742616968</v>
      </c>
      <c r="AR177" s="115">
        <f t="shared" si="123"/>
        <v>5.9747239060566022</v>
      </c>
      <c r="AS177" s="115">
        <f t="shared" si="123"/>
        <v>5.9790363891581357</v>
      </c>
      <c r="AT177" s="115">
        <f t="shared" si="123"/>
        <v>5.9954310798938231</v>
      </c>
      <c r="AU177" s="115">
        <f t="shared" si="113"/>
        <v>6.0570812538211589</v>
      </c>
      <c r="AV177" s="115"/>
      <c r="AX177" s="115"/>
    </row>
    <row r="178" spans="1:50">
      <c r="A178" s="2" t="s">
        <v>68</v>
      </c>
      <c r="B178" s="25"/>
      <c r="C178" s="40">
        <v>47529.264000000003</v>
      </c>
      <c r="D178" s="40"/>
      <c r="E178" s="80">
        <f t="shared" si="96"/>
        <v>6461.5546324778707</v>
      </c>
      <c r="F178" s="28">
        <f t="shared" si="97"/>
        <v>6461.5</v>
      </c>
      <c r="G178" s="9">
        <f t="shared" ref="G178:G183" si="124">C178-(C$7+C$8*F178)</f>
        <v>2.0784136002475861E-2</v>
      </c>
      <c r="I178" s="2">
        <f t="shared" ref="I178:I183" si="125">G178</f>
        <v>2.0784136002475861E-2</v>
      </c>
      <c r="O178" s="100">
        <f t="shared" si="98"/>
        <v>6.3483008262250002E-3</v>
      </c>
      <c r="P178" s="15">
        <f t="shared" si="99"/>
        <v>32510.764000000003</v>
      </c>
      <c r="R178" s="2">
        <f t="shared" ref="R178:R183" si="126">(O178-H178)^2</f>
        <v>4.0300923380249023E-5</v>
      </c>
      <c r="S178" s="24">
        <v>0.1</v>
      </c>
      <c r="T178" s="9">
        <f t="shared" si="100"/>
        <v>4.0300923380249025E-6</v>
      </c>
      <c r="U178" s="9">
        <f t="shared" si="101"/>
        <v>2.0784136002475861E-2</v>
      </c>
      <c r="Y178" s="137">
        <f t="shared" si="102"/>
        <v>32510.764000000003</v>
      </c>
      <c r="Z178" s="16">
        <f t="shared" si="103"/>
        <v>6461.5</v>
      </c>
      <c r="AA178" s="115">
        <f t="shared" si="104"/>
        <v>6.2056890511434787E-3</v>
      </c>
      <c r="AB178" s="115">
        <f t="shared" si="105"/>
        <v>1.4578446951332383E-2</v>
      </c>
      <c r="AD178" s="147">
        <f t="shared" ref="AD178:AD183" si="127">G178-(AB$3+AB$4*Z178+AB$5*Z178^2)</f>
        <v>1.4435835176250862E-2</v>
      </c>
      <c r="AG178" s="115">
        <f t="shared" si="106"/>
        <v>2.1253111551281245E-5</v>
      </c>
      <c r="AH178" s="16">
        <f t="shared" si="107"/>
        <v>-1.4261177508152111E-4</v>
      </c>
      <c r="AI178" s="16">
        <f t="shared" si="108"/>
        <v>1.2526304334135494</v>
      </c>
      <c r="AJ178" s="16">
        <f t="shared" si="109"/>
        <v>9.1842260550023619E-2</v>
      </c>
      <c r="AK178" s="16">
        <f t="shared" si="110"/>
        <v>-0.10864098726209243</v>
      </c>
      <c r="AL178" s="16">
        <f t="shared" si="111"/>
        <v>-0.40613113339577361</v>
      </c>
      <c r="AM178" s="16">
        <f t="shared" si="112"/>
        <v>-0.20590356503742668</v>
      </c>
      <c r="AN178" s="115">
        <f t="shared" si="123"/>
        <v>5.9751122232703295</v>
      </c>
      <c r="AO178" s="115">
        <f t="shared" si="123"/>
        <v>5.9751324866039388</v>
      </c>
      <c r="AP178" s="115">
        <f t="shared" si="123"/>
        <v>5.9752098105105942</v>
      </c>
      <c r="AQ178" s="115">
        <f t="shared" si="123"/>
        <v>5.9755048573497751</v>
      </c>
      <c r="AR178" s="115">
        <f t="shared" si="123"/>
        <v>5.976630421390821</v>
      </c>
      <c r="AS178" s="115">
        <f t="shared" si="123"/>
        <v>5.9809206312598526</v>
      </c>
      <c r="AT178" s="115">
        <f t="shared" si="123"/>
        <v>5.997221539595194</v>
      </c>
      <c r="AU178" s="115">
        <f t="shared" si="113"/>
        <v>6.0584932393862392</v>
      </c>
      <c r="AV178" s="115"/>
      <c r="AX178" s="115"/>
    </row>
    <row r="179" spans="1:50">
      <c r="A179" s="2" t="s">
        <v>68</v>
      </c>
      <c r="B179" s="25"/>
      <c r="C179" s="40">
        <v>47535.345000000001</v>
      </c>
      <c r="D179" s="40"/>
      <c r="E179" s="80">
        <f t="shared" si="96"/>
        <v>6477.5389436805926</v>
      </c>
      <c r="F179" s="28">
        <f t="shared" si="97"/>
        <v>6477.5</v>
      </c>
      <c r="G179" s="9">
        <f t="shared" si="124"/>
        <v>1.481556000362616E-2</v>
      </c>
      <c r="I179" s="2">
        <f t="shared" si="125"/>
        <v>1.481556000362616E-2</v>
      </c>
      <c r="O179" s="100">
        <f t="shared" si="98"/>
        <v>6.374820600625E-3</v>
      </c>
      <c r="P179" s="15">
        <f t="shared" si="99"/>
        <v>32516.845000000001</v>
      </c>
      <c r="R179" s="2">
        <f t="shared" si="126"/>
        <v>4.0638337690152886E-5</v>
      </c>
      <c r="S179" s="24">
        <v>0.1</v>
      </c>
      <c r="T179" s="9">
        <f t="shared" si="100"/>
        <v>4.0638337690152889E-6</v>
      </c>
      <c r="U179" s="9">
        <f t="shared" si="101"/>
        <v>1.481556000362616E-2</v>
      </c>
      <c r="Y179" s="137">
        <f t="shared" si="102"/>
        <v>32516.845000000001</v>
      </c>
      <c r="Z179" s="16">
        <f t="shared" si="103"/>
        <v>6477.5</v>
      </c>
      <c r="AA179" s="115">
        <f t="shared" si="104"/>
        <v>6.2015922857218912E-3</v>
      </c>
      <c r="AB179" s="115">
        <f t="shared" si="105"/>
        <v>8.6139677179042692E-3</v>
      </c>
      <c r="AD179" s="147">
        <f t="shared" si="127"/>
        <v>8.4407394030011594E-3</v>
      </c>
      <c r="AG179" s="115">
        <f t="shared" si="106"/>
        <v>7.4200439845096889E-6</v>
      </c>
      <c r="AH179" s="16">
        <f t="shared" si="107"/>
        <v>-1.7322831490310873E-4</v>
      </c>
      <c r="AI179" s="16">
        <f t="shared" si="108"/>
        <v>1.2531691784489365</v>
      </c>
      <c r="AJ179" s="16">
        <f t="shared" si="109"/>
        <v>8.687432423173648E-2</v>
      </c>
      <c r="AK179" s="16">
        <f t="shared" si="110"/>
        <v>-0.10737954685828481</v>
      </c>
      <c r="AL179" s="16">
        <f t="shared" si="111"/>
        <v>-0.40114323795682827</v>
      </c>
      <c r="AM179" s="16">
        <f t="shared" si="112"/>
        <v>-0.20330521211711769</v>
      </c>
      <c r="AN179" s="115">
        <f t="shared" si="123"/>
        <v>5.9789398089357597</v>
      </c>
      <c r="AO179" s="115">
        <f t="shared" si="123"/>
        <v>5.9789599572582288</v>
      </c>
      <c r="AP179" s="115">
        <f t="shared" si="123"/>
        <v>5.979036749349703</v>
      </c>
      <c r="AQ179" s="115">
        <f t="shared" si="123"/>
        <v>5.979329413092997</v>
      </c>
      <c r="AR179" s="115">
        <f t="shared" si="123"/>
        <v>5.9804445433081828</v>
      </c>
      <c r="AS179" s="115">
        <f t="shared" si="123"/>
        <v>5.9846899565717537</v>
      </c>
      <c r="AT179" s="115">
        <f t="shared" si="123"/>
        <v>6.0008028247158283</v>
      </c>
      <c r="AU179" s="115">
        <f t="shared" si="113"/>
        <v>6.0613172105164015</v>
      </c>
      <c r="AV179" s="115"/>
      <c r="AX179" s="115"/>
    </row>
    <row r="180" spans="1:50">
      <c r="A180" s="2" t="s">
        <v>68</v>
      </c>
      <c r="B180" s="25"/>
      <c r="C180" s="40">
        <v>47540.277999999998</v>
      </c>
      <c r="D180" s="40"/>
      <c r="E180" s="80">
        <f t="shared" si="96"/>
        <v>6490.5056608591822</v>
      </c>
      <c r="F180" s="28">
        <f t="shared" si="97"/>
        <v>6490.5</v>
      </c>
      <c r="G180" s="9">
        <f t="shared" si="124"/>
        <v>2.1535919950110838E-3</v>
      </c>
      <c r="I180" s="2">
        <f t="shared" si="125"/>
        <v>2.1535919950110838E-3</v>
      </c>
      <c r="O180" s="100">
        <f t="shared" si="98"/>
        <v>6.3964162110249998E-3</v>
      </c>
      <c r="P180" s="15">
        <f t="shared" si="99"/>
        <v>32521.777999999998</v>
      </c>
      <c r="R180" s="2">
        <f t="shared" si="126"/>
        <v>4.0914140344663417E-5</v>
      </c>
      <c r="S180" s="24">
        <v>0.1</v>
      </c>
      <c r="T180" s="9">
        <f t="shared" si="100"/>
        <v>4.0914140344663418E-6</v>
      </c>
      <c r="U180" s="9">
        <f t="shared" si="101"/>
        <v>2.1535919950110838E-3</v>
      </c>
      <c r="Y180" s="137">
        <f t="shared" si="102"/>
        <v>32521.777999999998</v>
      </c>
      <c r="Z180" s="16">
        <f t="shared" si="103"/>
        <v>6490.5</v>
      </c>
      <c r="AA180" s="115">
        <f t="shared" si="104"/>
        <v>6.1983041692078335E-3</v>
      </c>
      <c r="AB180" s="115">
        <f t="shared" si="105"/>
        <v>-4.0447121741967497E-3</v>
      </c>
      <c r="AD180" s="147">
        <f t="shared" si="127"/>
        <v>-4.242824216013916E-3</v>
      </c>
      <c r="AG180" s="115">
        <f t="shared" si="106"/>
        <v>1.6359696572095399E-6</v>
      </c>
      <c r="AH180" s="16">
        <f t="shared" si="107"/>
        <v>-1.9811204181716653E-4</v>
      </c>
      <c r="AI180" s="16">
        <f t="shared" si="108"/>
        <v>1.2536026057660374</v>
      </c>
      <c r="AJ180" s="16">
        <f t="shared" si="109"/>
        <v>8.2833147169800295E-2</v>
      </c>
      <c r="AK180" s="16">
        <f t="shared" si="110"/>
        <v>-0.10635186104942315</v>
      </c>
      <c r="AL180" s="16">
        <f t="shared" si="111"/>
        <v>-0.39708743046271644</v>
      </c>
      <c r="AM180" s="16">
        <f t="shared" si="112"/>
        <v>-0.20119435638290267</v>
      </c>
      <c r="AN180" s="115">
        <f t="shared" si="123"/>
        <v>5.9820509271319899</v>
      </c>
      <c r="AO180" s="115">
        <f t="shared" si="123"/>
        <v>5.9820709787685393</v>
      </c>
      <c r="AP180" s="115">
        <f t="shared" si="123"/>
        <v>5.982147328165957</v>
      </c>
      <c r="AQ180" s="115">
        <f t="shared" si="123"/>
        <v>5.9824380225649323</v>
      </c>
      <c r="AR180" s="115">
        <f t="shared" si="123"/>
        <v>5.9835445793326691</v>
      </c>
      <c r="AS180" s="115">
        <f t="shared" si="123"/>
        <v>5.9877533516037174</v>
      </c>
      <c r="AT180" s="115">
        <f t="shared" si="123"/>
        <v>6.003712974499428</v>
      </c>
      <c r="AU180" s="115">
        <f t="shared" si="113"/>
        <v>6.0636116870596579</v>
      </c>
      <c r="AV180" s="115"/>
      <c r="AX180" s="115"/>
    </row>
    <row r="181" spans="1:50">
      <c r="A181" s="2" t="s">
        <v>69</v>
      </c>
      <c r="B181" s="25" t="s">
        <v>95</v>
      </c>
      <c r="C181" s="40">
        <v>47742.483999999997</v>
      </c>
      <c r="D181" s="40"/>
      <c r="E181" s="80">
        <f t="shared" si="96"/>
        <v>7022.0175225691728</v>
      </c>
      <c r="F181" s="28">
        <f t="shared" si="97"/>
        <v>7022</v>
      </c>
      <c r="G181" s="9">
        <f t="shared" si="124"/>
        <v>6.6662079916568473E-3</v>
      </c>
      <c r="I181" s="2">
        <f t="shared" si="125"/>
        <v>6.6662079916568473E-3</v>
      </c>
      <c r="O181" s="100">
        <f t="shared" si="98"/>
        <v>7.3164168003999998E-3</v>
      </c>
      <c r="P181" s="15">
        <f t="shared" si="99"/>
        <v>32723.983999999997</v>
      </c>
      <c r="R181" s="2">
        <f t="shared" si="126"/>
        <v>5.3529954797175373E-5</v>
      </c>
      <c r="S181" s="24">
        <v>0.1</v>
      </c>
      <c r="T181" s="9">
        <f t="shared" si="100"/>
        <v>5.3529954797175373E-6</v>
      </c>
      <c r="U181" s="9">
        <f t="shared" si="101"/>
        <v>6.6662079916568473E-3</v>
      </c>
      <c r="Y181" s="137">
        <f t="shared" si="102"/>
        <v>32723.983999999997</v>
      </c>
      <c r="Z181" s="16">
        <f t="shared" si="103"/>
        <v>7022</v>
      </c>
      <c r="AA181" s="115">
        <f t="shared" si="104"/>
        <v>6.0989839769068233E-3</v>
      </c>
      <c r="AB181" s="115">
        <f t="shared" si="105"/>
        <v>5.6722401475002397E-4</v>
      </c>
      <c r="AD181" s="147">
        <f t="shared" si="127"/>
        <v>-6.5020880874315252E-4</v>
      </c>
      <c r="AG181" s="115">
        <f t="shared" si="106"/>
        <v>3.2174308290913545E-8</v>
      </c>
      <c r="AH181" s="16">
        <f t="shared" si="107"/>
        <v>-1.2174328234931767E-3</v>
      </c>
      <c r="AI181" s="16">
        <f t="shared" si="108"/>
        <v>1.2678103363583113</v>
      </c>
      <c r="AJ181" s="16">
        <f t="shared" si="109"/>
        <v>-8.4889125708994137E-2</v>
      </c>
      <c r="AK181" s="16">
        <f t="shared" si="110"/>
        <v>-6.2470983181379183E-2</v>
      </c>
      <c r="AL181" s="16">
        <f t="shared" si="111"/>
        <v>-0.22916785345509261</v>
      </c>
      <c r="AM181" s="16">
        <f t="shared" si="112"/>
        <v>-0.11508805009221826</v>
      </c>
      <c r="AN181" s="115">
        <f t="shared" ref="AN181:AT190" si="128">$AU181+$AB$7*SIN(AO181)</f>
        <v>6.1100493121272148</v>
      </c>
      <c r="AO181" s="115">
        <f t="shared" si="128"/>
        <v>6.1100630331581307</v>
      </c>
      <c r="AP181" s="115">
        <f t="shared" si="128"/>
        <v>6.1101136847487059</v>
      </c>
      <c r="AQ181" s="115">
        <f t="shared" si="128"/>
        <v>6.1103006627074059</v>
      </c>
      <c r="AR181" s="115">
        <f t="shared" si="128"/>
        <v>6.1109908302191176</v>
      </c>
      <c r="AS181" s="115">
        <f t="shared" si="128"/>
        <v>6.1135376417536431</v>
      </c>
      <c r="AT181" s="115">
        <f t="shared" si="128"/>
        <v>6.1229262494427186</v>
      </c>
      <c r="AU181" s="115">
        <f t="shared" si="113"/>
        <v>6.1574204780397217</v>
      </c>
      <c r="AV181" s="115"/>
      <c r="AX181" s="115"/>
    </row>
    <row r="182" spans="1:50">
      <c r="A182" s="2" t="s">
        <v>69</v>
      </c>
      <c r="B182" s="25"/>
      <c r="C182" s="40">
        <v>47748.381000000001</v>
      </c>
      <c r="D182" s="40"/>
      <c r="E182" s="80">
        <f t="shared" si="96"/>
        <v>7037.5181775868596</v>
      </c>
      <c r="F182" s="28">
        <f t="shared" si="97"/>
        <v>7037.5</v>
      </c>
      <c r="G182" s="9">
        <f t="shared" si="124"/>
        <v>6.9154000011621974E-3</v>
      </c>
      <c r="I182" s="2">
        <f t="shared" si="125"/>
        <v>6.9154000011621974E-3</v>
      </c>
      <c r="O182" s="100">
        <f t="shared" si="98"/>
        <v>7.3443326406250004E-3</v>
      </c>
      <c r="P182" s="15">
        <f t="shared" si="99"/>
        <v>32729.881000000001</v>
      </c>
      <c r="R182" s="2">
        <f t="shared" si="126"/>
        <v>5.3939221936149789E-5</v>
      </c>
      <c r="S182" s="24">
        <v>0.1</v>
      </c>
      <c r="T182" s="9">
        <f t="shared" si="100"/>
        <v>5.3939221936149795E-6</v>
      </c>
      <c r="U182" s="9">
        <f t="shared" si="101"/>
        <v>6.9154000011621974E-3</v>
      </c>
      <c r="Y182" s="137">
        <f t="shared" si="102"/>
        <v>32729.881000000001</v>
      </c>
      <c r="Z182" s="16">
        <f t="shared" si="103"/>
        <v>7037.5</v>
      </c>
      <c r="AA182" s="115">
        <f t="shared" si="104"/>
        <v>6.0972363040912546E-3</v>
      </c>
      <c r="AB182" s="115">
        <f t="shared" si="105"/>
        <v>8.1816369707094286E-4</v>
      </c>
      <c r="AD182" s="147">
        <f t="shared" si="127"/>
        <v>-4.2893263946280295E-4</v>
      </c>
      <c r="AG182" s="115">
        <f t="shared" si="106"/>
        <v>6.6939183520479356E-8</v>
      </c>
      <c r="AH182" s="16">
        <f t="shared" si="107"/>
        <v>-1.2470963365337454E-3</v>
      </c>
      <c r="AI182" s="16">
        <f t="shared" si="108"/>
        <v>1.2681162143066746</v>
      </c>
      <c r="AJ182" s="16">
        <f t="shared" si="109"/>
        <v>-8.9819039125570141E-2</v>
      </c>
      <c r="AK182" s="16">
        <f t="shared" si="110"/>
        <v>-6.1144874076714636E-2</v>
      </c>
      <c r="AL182" s="16">
        <f t="shared" si="111"/>
        <v>-0.22421901710226821</v>
      </c>
      <c r="AM182" s="16">
        <f t="shared" si="112"/>
        <v>-0.11258156627632684</v>
      </c>
      <c r="AN182" s="115">
        <f t="shared" si="128"/>
        <v>6.1138018089076986</v>
      </c>
      <c r="AO182" s="115">
        <f t="shared" si="128"/>
        <v>6.113815281527331</v>
      </c>
      <c r="AP182" s="115">
        <f t="shared" si="128"/>
        <v>6.1138649838462014</v>
      </c>
      <c r="AQ182" s="115">
        <f t="shared" si="128"/>
        <v>6.1140483387816049</v>
      </c>
      <c r="AR182" s="115">
        <f t="shared" si="128"/>
        <v>6.1147246969029325</v>
      </c>
      <c r="AS182" s="115">
        <f t="shared" si="128"/>
        <v>6.1172189708252622</v>
      </c>
      <c r="AT182" s="115">
        <f t="shared" si="128"/>
        <v>6.126408481348502</v>
      </c>
      <c r="AU182" s="115">
        <f t="shared" si="113"/>
        <v>6.1601562000720662</v>
      </c>
      <c r="AV182" s="115"/>
      <c r="AX182" s="115"/>
    </row>
    <row r="183" spans="1:50">
      <c r="A183" s="2" t="s">
        <v>70</v>
      </c>
      <c r="B183" s="25" t="s">
        <v>95</v>
      </c>
      <c r="C183" s="40">
        <v>47767.601999999999</v>
      </c>
      <c r="D183" s="40"/>
      <c r="E183" s="80">
        <f t="shared" si="96"/>
        <v>7088.041848961233</v>
      </c>
      <c r="F183" s="28">
        <f t="shared" si="97"/>
        <v>7088</v>
      </c>
      <c r="G183" s="9">
        <f t="shared" si="124"/>
        <v>1.5920831996481866E-2</v>
      </c>
      <c r="I183" s="2">
        <f t="shared" si="125"/>
        <v>1.5920831996481866E-2</v>
      </c>
      <c r="O183" s="100">
        <f t="shared" si="98"/>
        <v>7.4357112063999998E-3</v>
      </c>
      <c r="P183" s="15">
        <f t="shared" si="99"/>
        <v>32749.101999999999</v>
      </c>
      <c r="R183" s="2">
        <f t="shared" si="126"/>
        <v>5.528980114498254E-5</v>
      </c>
      <c r="S183" s="24">
        <v>0.1</v>
      </c>
      <c r="T183" s="9">
        <f t="shared" si="100"/>
        <v>5.528980114498254E-6</v>
      </c>
      <c r="U183" s="9">
        <f t="shared" si="101"/>
        <v>1.5920831996481866E-2</v>
      </c>
      <c r="Y183" s="137">
        <f t="shared" si="102"/>
        <v>32749.101999999999</v>
      </c>
      <c r="Z183" s="16">
        <f t="shared" si="103"/>
        <v>7088</v>
      </c>
      <c r="AA183" s="115">
        <f t="shared" si="104"/>
        <v>6.0920450745623848E-3</v>
      </c>
      <c r="AB183" s="115">
        <f t="shared" si="105"/>
        <v>9.8287869219194808E-3</v>
      </c>
      <c r="AD183" s="147">
        <f t="shared" si="127"/>
        <v>8.4851207900818668E-3</v>
      </c>
      <c r="AG183" s="115">
        <f t="shared" si="106"/>
        <v>9.6605052356495435E-6</v>
      </c>
      <c r="AH183" s="16">
        <f t="shared" si="107"/>
        <v>-1.3436661318376147E-3</v>
      </c>
      <c r="AI183" s="16">
        <f t="shared" si="108"/>
        <v>1.2690681139920024</v>
      </c>
      <c r="AJ183" s="16">
        <f t="shared" si="109"/>
        <v>-0.10588115408485448</v>
      </c>
      <c r="AK183" s="16">
        <f t="shared" si="110"/>
        <v>-5.6809770575024038E-2</v>
      </c>
      <c r="AL183" s="16">
        <f t="shared" si="111"/>
        <v>-0.20807927076885507</v>
      </c>
      <c r="AM183" s="16">
        <f t="shared" si="112"/>
        <v>-0.10441665136041979</v>
      </c>
      <c r="AN183" s="115">
        <f t="shared" si="128"/>
        <v>6.1260337899730928</v>
      </c>
      <c r="AO183" s="115">
        <f t="shared" si="128"/>
        <v>6.1260464317858458</v>
      </c>
      <c r="AP183" s="115">
        <f t="shared" si="128"/>
        <v>6.1260929753039193</v>
      </c>
      <c r="AQ183" s="115">
        <f t="shared" si="128"/>
        <v>6.1262643321925658</v>
      </c>
      <c r="AR183" s="115">
        <f t="shared" si="128"/>
        <v>6.1268951680843671</v>
      </c>
      <c r="AS183" s="115">
        <f t="shared" si="128"/>
        <v>6.129216998832244</v>
      </c>
      <c r="AT183" s="115">
        <f t="shared" si="128"/>
        <v>6.1377555403582633</v>
      </c>
      <c r="AU183" s="115">
        <f t="shared" si="113"/>
        <v>6.1690693589516403</v>
      </c>
      <c r="AV183" s="115"/>
      <c r="AX183" s="115"/>
    </row>
    <row r="184" spans="1:50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80">
        <f t="shared" si="96"/>
        <v>7088.812018864598</v>
      </c>
      <c r="F184" s="28">
        <f t="shared" si="97"/>
        <v>7089</v>
      </c>
      <c r="O184" s="100">
        <f t="shared" si="98"/>
        <v>7.4375272800999998E-3</v>
      </c>
      <c r="P184" s="15">
        <f t="shared" si="99"/>
        <v>32749.394999999997</v>
      </c>
      <c r="Q184" s="9">
        <f>C184-(C$7+C$8*F184)</f>
        <v>-7.1514704002765939E-2</v>
      </c>
      <c r="S184" s="24"/>
      <c r="T184" s="9">
        <f t="shared" si="100"/>
        <v>0</v>
      </c>
      <c r="U184" s="9">
        <f t="shared" si="101"/>
        <v>0</v>
      </c>
      <c r="Y184" s="137">
        <f t="shared" si="102"/>
        <v>32749.394999999997</v>
      </c>
      <c r="Z184" s="16">
        <f t="shared" si="103"/>
        <v>7089</v>
      </c>
      <c r="AA184" s="115">
        <f t="shared" si="104"/>
        <v>6.0919501367167469E-3</v>
      </c>
      <c r="AB184" s="115">
        <f t="shared" si="105"/>
        <v>-6.0919501367167469E-3</v>
      </c>
      <c r="AD184" s="147"/>
      <c r="AG184" s="115">
        <f t="shared" si="106"/>
        <v>0</v>
      </c>
      <c r="AH184" s="16">
        <f t="shared" si="107"/>
        <v>-1.3455771433832527E-3</v>
      </c>
      <c r="AI184" s="16">
        <f t="shared" si="108"/>
        <v>1.2690862702828203</v>
      </c>
      <c r="AJ184" s="16">
        <f t="shared" si="109"/>
        <v>-0.10619919106781421</v>
      </c>
      <c r="AK184" s="16">
        <f t="shared" si="110"/>
        <v>-5.6723708846310755E-2</v>
      </c>
      <c r="AL184" s="16">
        <f t="shared" si="111"/>
        <v>-0.2077594304758299</v>
      </c>
      <c r="AM184" s="16">
        <f t="shared" si="112"/>
        <v>-0.10425499032869426</v>
      </c>
      <c r="AN184" s="115">
        <f t="shared" si="128"/>
        <v>6.1262760987974687</v>
      </c>
      <c r="AO184" s="115">
        <f t="shared" si="128"/>
        <v>6.1262887238350068</v>
      </c>
      <c r="AP184" s="115">
        <f t="shared" si="128"/>
        <v>6.1263352038090639</v>
      </c>
      <c r="AQ184" s="115">
        <f t="shared" si="128"/>
        <v>6.1265063201974126</v>
      </c>
      <c r="AR184" s="115">
        <f t="shared" si="128"/>
        <v>6.1271362467020714</v>
      </c>
      <c r="AS184" s="115">
        <f t="shared" si="128"/>
        <v>6.1294546436748805</v>
      </c>
      <c r="AT184" s="115">
        <f t="shared" si="128"/>
        <v>6.1379802603526556</v>
      </c>
      <c r="AU184" s="115">
        <f t="shared" si="113"/>
        <v>6.169245857147275</v>
      </c>
      <c r="AV184" s="115"/>
      <c r="AX184" s="115"/>
    </row>
    <row r="185" spans="1:50">
      <c r="A185" s="2" t="s">
        <v>69</v>
      </c>
      <c r="B185" s="25" t="s">
        <v>95</v>
      </c>
      <c r="C185" s="40">
        <v>47768.366000000002</v>
      </c>
      <c r="D185" s="40"/>
      <c r="E185" s="80">
        <f t="shared" si="96"/>
        <v>7090.0500735556961</v>
      </c>
      <c r="F185" s="28">
        <f t="shared" si="97"/>
        <v>7090</v>
      </c>
      <c r="G185" s="9">
        <f>C185-(C$7+C$8*F185)</f>
        <v>1.9049759997869842E-2</v>
      </c>
      <c r="I185" s="2">
        <f>G185</f>
        <v>1.9049759997869842E-2</v>
      </c>
      <c r="O185" s="100">
        <f t="shared" si="98"/>
        <v>7.4393436100000003E-3</v>
      </c>
      <c r="P185" s="15">
        <f t="shared" si="99"/>
        <v>32749.866000000002</v>
      </c>
      <c r="R185" s="2">
        <f>(O185-H185)^2</f>
        <v>5.5343833347647835E-5</v>
      </c>
      <c r="S185" s="24">
        <v>0.1</v>
      </c>
      <c r="T185" s="9">
        <f t="shared" si="100"/>
        <v>5.5343833347647841E-6</v>
      </c>
      <c r="U185" s="9">
        <f t="shared" si="101"/>
        <v>1.9049759997869842E-2</v>
      </c>
      <c r="Y185" s="137">
        <f t="shared" si="102"/>
        <v>32749.866000000002</v>
      </c>
      <c r="Z185" s="16">
        <f t="shared" si="103"/>
        <v>7090</v>
      </c>
      <c r="AA185" s="115">
        <f t="shared" si="104"/>
        <v>6.0918555067986779E-3</v>
      </c>
      <c r="AB185" s="115">
        <f t="shared" si="105"/>
        <v>1.2957904491071164E-2</v>
      </c>
      <c r="AD185" s="147">
        <f>G185-(AB$3+AB$4*Z185+AB$5*Z185^2)</f>
        <v>1.1610416387869842E-2</v>
      </c>
      <c r="AG185" s="115">
        <f t="shared" si="106"/>
        <v>1.6790728879972224E-5</v>
      </c>
      <c r="AH185" s="16">
        <f t="shared" si="107"/>
        <v>-1.3474881032013223E-3</v>
      </c>
      <c r="AI185" s="16">
        <f t="shared" si="108"/>
        <v>1.2691043995642513</v>
      </c>
      <c r="AJ185" s="16">
        <f t="shared" si="109"/>
        <v>-0.1065172262727557</v>
      </c>
      <c r="AK185" s="16">
        <f t="shared" si="110"/>
        <v>-5.6637638855833415E-2</v>
      </c>
      <c r="AL185" s="16">
        <f t="shared" si="111"/>
        <v>-0.20743958104489113</v>
      </c>
      <c r="AM185" s="16">
        <f t="shared" si="112"/>
        <v>-0.10409333006899402</v>
      </c>
      <c r="AN185" s="115">
        <f t="shared" si="128"/>
        <v>6.1265184110805579</v>
      </c>
      <c r="AO185" s="115">
        <f t="shared" si="128"/>
        <v>6.1265310193305664</v>
      </c>
      <c r="AP185" s="115">
        <f t="shared" si="128"/>
        <v>6.1265774357228455</v>
      </c>
      <c r="AQ185" s="115">
        <f t="shared" si="128"/>
        <v>6.1267483115002248</v>
      </c>
      <c r="AR185" s="115">
        <f t="shared" si="128"/>
        <v>6.1273773283160393</v>
      </c>
      <c r="AS185" s="115">
        <f t="shared" si="128"/>
        <v>6.1296922907919695</v>
      </c>
      <c r="AT185" s="115">
        <f t="shared" si="128"/>
        <v>6.1382049813210218</v>
      </c>
      <c r="AU185" s="115">
        <f t="shared" si="113"/>
        <v>6.1694223553429097</v>
      </c>
      <c r="AV185" s="115"/>
      <c r="AX185" s="115"/>
    </row>
    <row r="186" spans="1:50">
      <c r="A186" s="2" t="s">
        <v>70</v>
      </c>
      <c r="B186" s="25"/>
      <c r="C186" s="40">
        <v>47768.536999999997</v>
      </c>
      <c r="D186" s="40"/>
      <c r="E186" s="80">
        <f t="shared" si="96"/>
        <v>7090.4995583798336</v>
      </c>
      <c r="F186" s="28">
        <f t="shared" si="97"/>
        <v>7090.5</v>
      </c>
      <c r="G186" s="9">
        <f>C186-(C$7+C$8*F186)</f>
        <v>-1.6800800221972167E-4</v>
      </c>
      <c r="I186" s="2">
        <f>G186</f>
        <v>-1.6800800221972167E-4</v>
      </c>
      <c r="O186" s="100">
        <f t="shared" si="98"/>
        <v>7.4402518710250005E-3</v>
      </c>
      <c r="P186" s="15">
        <f t="shared" si="99"/>
        <v>32750.036999999997</v>
      </c>
      <c r="R186" s="2">
        <f>(O186-H186)^2</f>
        <v>5.5357347904291021E-5</v>
      </c>
      <c r="S186" s="24">
        <v>0.1</v>
      </c>
      <c r="T186" s="9">
        <f t="shared" si="100"/>
        <v>5.5357347904291022E-6</v>
      </c>
      <c r="U186" s="9">
        <f t="shared" si="101"/>
        <v>-1.6800800221972167E-4</v>
      </c>
      <c r="Y186" s="137">
        <f t="shared" si="102"/>
        <v>32750.036999999997</v>
      </c>
      <c r="Z186" s="16">
        <f t="shared" si="103"/>
        <v>7090.5</v>
      </c>
      <c r="AA186" s="115">
        <f t="shared" si="104"/>
        <v>6.091808307361295E-3</v>
      </c>
      <c r="AB186" s="115">
        <f t="shared" si="105"/>
        <v>-6.2598163095810167E-3</v>
      </c>
      <c r="AD186" s="147">
        <f>G186-(AB$3+AB$4*Z186+AB$5*Z186^2)</f>
        <v>-7.6082598732447222E-3</v>
      </c>
      <c r="AG186" s="115">
        <f t="shared" si="106"/>
        <v>3.91853002296965E-6</v>
      </c>
      <c r="AH186" s="16">
        <f t="shared" si="107"/>
        <v>-1.3484435636637057E-3</v>
      </c>
      <c r="AI186" s="16">
        <f t="shared" si="108"/>
        <v>1.2691134540748914</v>
      </c>
      <c r="AJ186" s="16">
        <f t="shared" si="109"/>
        <v>-0.10667624319382374</v>
      </c>
      <c r="AK186" s="16">
        <f t="shared" si="110"/>
        <v>-5.6594600766162829E-2</v>
      </c>
      <c r="AL186" s="16">
        <f t="shared" si="111"/>
        <v>-0.20727965290691561</v>
      </c>
      <c r="AM186" s="16">
        <f t="shared" si="112"/>
        <v>-0.10401250022825791</v>
      </c>
      <c r="AN186" s="115">
        <f t="shared" si="128"/>
        <v>6.1266395685175103</v>
      </c>
      <c r="AO186" s="115">
        <f t="shared" si="128"/>
        <v>6.1266521683691408</v>
      </c>
      <c r="AP186" s="115">
        <f t="shared" si="128"/>
        <v>6.1266985529563849</v>
      </c>
      <c r="AQ186" s="115">
        <f t="shared" si="128"/>
        <v>6.1268693083868246</v>
      </c>
      <c r="AR186" s="115">
        <f t="shared" si="128"/>
        <v>6.1274978702452101</v>
      </c>
      <c r="AS186" s="115">
        <f t="shared" si="128"/>
        <v>6.1298111152023491</v>
      </c>
      <c r="AT186" s="115">
        <f t="shared" si="128"/>
        <v>6.1383173421699757</v>
      </c>
      <c r="AU186" s="115">
        <f t="shared" si="113"/>
        <v>6.1695106044407275</v>
      </c>
      <c r="AV186" s="115"/>
      <c r="AX186" s="115"/>
    </row>
    <row r="187" spans="1:50">
      <c r="A187" s="2" t="s">
        <v>70</v>
      </c>
      <c r="B187" s="25"/>
      <c r="C187" s="40">
        <v>47770.442999999999</v>
      </c>
      <c r="D187" s="40"/>
      <c r="E187" s="80">
        <f t="shared" si="96"/>
        <v>7095.5096056010871</v>
      </c>
      <c r="F187" s="28">
        <f t="shared" si="97"/>
        <v>7095.5</v>
      </c>
      <c r="G187" s="9">
        <f>C187-(C$7+C$8*F187)</f>
        <v>3.6543120004353113E-3</v>
      </c>
      <c r="I187" s="2">
        <f>G187</f>
        <v>3.6543120004353113E-3</v>
      </c>
      <c r="O187" s="100">
        <f t="shared" si="98"/>
        <v>7.4493380040249997E-3</v>
      </c>
      <c r="P187" s="15">
        <f t="shared" si="99"/>
        <v>32751.942999999999</v>
      </c>
      <c r="R187" s="2">
        <f>(O187-H187)^2</f>
        <v>5.5492636698211166E-5</v>
      </c>
      <c r="S187" s="24">
        <v>0.1</v>
      </c>
      <c r="T187" s="9">
        <f t="shared" si="100"/>
        <v>5.5492636698211169E-6</v>
      </c>
      <c r="U187" s="9">
        <f t="shared" si="101"/>
        <v>3.6543120004353113E-3</v>
      </c>
      <c r="Y187" s="137">
        <f t="shared" si="102"/>
        <v>32751.942999999999</v>
      </c>
      <c r="Z187" s="16">
        <f t="shared" si="103"/>
        <v>7095.5</v>
      </c>
      <c r="AA187" s="115">
        <f t="shared" si="104"/>
        <v>6.0913405534357423E-3</v>
      </c>
      <c r="AB187" s="115">
        <f t="shared" si="105"/>
        <v>-2.437028553000431E-3</v>
      </c>
      <c r="AD187" s="147">
        <f>G187-(AB$3+AB$4*Z187+AB$5*Z187^2)</f>
        <v>-3.7950260035896884E-3</v>
      </c>
      <c r="AG187" s="115">
        <f t="shared" si="106"/>
        <v>5.9391081681393746E-7</v>
      </c>
      <c r="AH187" s="16">
        <f t="shared" si="107"/>
        <v>-1.3579974505892572E-3</v>
      </c>
      <c r="AI187" s="16">
        <f t="shared" si="108"/>
        <v>1.269203627597296</v>
      </c>
      <c r="AJ187" s="16">
        <f t="shared" si="109"/>
        <v>-0.10826638602308808</v>
      </c>
      <c r="AK187" s="16">
        <f t="shared" si="110"/>
        <v>-5.6164106762739217E-2</v>
      </c>
      <c r="AL187" s="16">
        <f t="shared" si="111"/>
        <v>-0.20568024643697502</v>
      </c>
      <c r="AM187" s="16">
        <f t="shared" si="112"/>
        <v>-0.10320421238408202</v>
      </c>
      <c r="AN187" s="115">
        <f t="shared" si="128"/>
        <v>6.127851190231774</v>
      </c>
      <c r="AO187" s="115">
        <f t="shared" si="128"/>
        <v>6.1278637059309098</v>
      </c>
      <c r="AP187" s="115">
        <f t="shared" si="128"/>
        <v>6.1279097719505424</v>
      </c>
      <c r="AQ187" s="115">
        <f t="shared" si="128"/>
        <v>6.1280793223959344</v>
      </c>
      <c r="AR187" s="115">
        <f t="shared" si="128"/>
        <v>6.1287033305489622</v>
      </c>
      <c r="AS187" s="115">
        <f t="shared" si="128"/>
        <v>6.1309993904366884</v>
      </c>
      <c r="AT187" s="115">
        <f t="shared" si="128"/>
        <v>6.1394409639896868</v>
      </c>
      <c r="AU187" s="115">
        <f t="shared" si="113"/>
        <v>6.1703930954189037</v>
      </c>
      <c r="AV187" s="115"/>
      <c r="AX187" s="115"/>
    </row>
    <row r="188" spans="1:50">
      <c r="A188" s="2" t="s">
        <v>70</v>
      </c>
      <c r="B188" s="25"/>
      <c r="C188" s="40">
        <v>47812.337</v>
      </c>
      <c r="D188" s="40"/>
      <c r="E188" s="80">
        <f t="shared" si="96"/>
        <v>7205.6307589520193</v>
      </c>
      <c r="F188" s="28">
        <f t="shared" si="97"/>
        <v>7205.5</v>
      </c>
      <c r="O188" s="100">
        <f t="shared" si="98"/>
        <v>7.6508533950250006E-3</v>
      </c>
      <c r="P188" s="15">
        <f t="shared" si="99"/>
        <v>32793.837</v>
      </c>
      <c r="Q188" s="9">
        <f>C188-(C$7+C$8*F188)</f>
        <v>4.9745352000172716E-2</v>
      </c>
      <c r="S188" s="24"/>
      <c r="T188" s="9">
        <f t="shared" si="100"/>
        <v>0</v>
      </c>
      <c r="U188" s="9">
        <f t="shared" si="101"/>
        <v>0</v>
      </c>
      <c r="Y188" s="137">
        <f t="shared" si="102"/>
        <v>32793.837</v>
      </c>
      <c r="Z188" s="16">
        <f t="shared" si="103"/>
        <v>7205.5</v>
      </c>
      <c r="AA188" s="115">
        <f t="shared" si="104"/>
        <v>6.0830386483266422E-3</v>
      </c>
      <c r="AB188" s="115">
        <f t="shared" si="105"/>
        <v>-6.0830386483266422E-3</v>
      </c>
      <c r="AC188" s="147"/>
      <c r="AD188" s="115"/>
      <c r="AG188" s="115">
        <f t="shared" si="106"/>
        <v>0</v>
      </c>
      <c r="AH188" s="16">
        <f t="shared" si="107"/>
        <v>-1.5678147466983584E-3</v>
      </c>
      <c r="AI188" s="16">
        <f t="shared" si="108"/>
        <v>1.271015357121926</v>
      </c>
      <c r="AJ188" s="16">
        <f t="shared" si="109"/>
        <v>-0.14322594049637011</v>
      </c>
      <c r="AK188" s="16">
        <f t="shared" si="110"/>
        <v>-4.6644144370702696E-2</v>
      </c>
      <c r="AL188" s="16">
        <f t="shared" si="111"/>
        <v>-0.17043906694565869</v>
      </c>
      <c r="AM188" s="16">
        <f t="shared" si="112"/>
        <v>-8.5426433088926834E-2</v>
      </c>
      <c r="AN188" s="115">
        <f t="shared" si="128"/>
        <v>6.1545273852145046</v>
      </c>
      <c r="AO188" s="115">
        <f t="shared" si="128"/>
        <v>6.1545379756657921</v>
      </c>
      <c r="AP188" s="115">
        <f t="shared" si="128"/>
        <v>6.1545768071916136</v>
      </c>
      <c r="AQ188" s="115">
        <f t="shared" si="128"/>
        <v>6.1547191873124563</v>
      </c>
      <c r="AR188" s="115">
        <f t="shared" si="128"/>
        <v>6.1552412175267701</v>
      </c>
      <c r="AS188" s="115">
        <f t="shared" si="128"/>
        <v>6.1571549187230685</v>
      </c>
      <c r="AT188" s="115">
        <f t="shared" si="128"/>
        <v>6.1641664098737357</v>
      </c>
      <c r="AU188" s="115">
        <f t="shared" si="113"/>
        <v>6.189807896938766</v>
      </c>
      <c r="AV188" s="115"/>
      <c r="AX188" s="115"/>
    </row>
    <row r="189" spans="1:50">
      <c r="A189" s="2" t="s">
        <v>70</v>
      </c>
      <c r="B189" s="25" t="s">
        <v>95</v>
      </c>
      <c r="C189" s="40">
        <v>47816.317000000003</v>
      </c>
      <c r="D189" s="40"/>
      <c r="E189" s="80">
        <f t="shared" si="96"/>
        <v>7216.0924525200016</v>
      </c>
      <c r="F189" s="28">
        <f t="shared" si="97"/>
        <v>7216</v>
      </c>
      <c r="O189" s="100">
        <f t="shared" si="98"/>
        <v>7.6702510335999998E-3</v>
      </c>
      <c r="P189" s="15">
        <f t="shared" si="99"/>
        <v>32797.817000000003</v>
      </c>
      <c r="Q189" s="9">
        <f>C189-(C$7+C$8*F189)</f>
        <v>3.5172224001144059E-2</v>
      </c>
      <c r="S189" s="24"/>
      <c r="T189" s="9">
        <f t="shared" si="100"/>
        <v>0</v>
      </c>
      <c r="U189" s="9">
        <f t="shared" si="101"/>
        <v>0</v>
      </c>
      <c r="Y189" s="137">
        <f t="shared" si="102"/>
        <v>32797.817000000003</v>
      </c>
      <c r="Z189" s="16">
        <f t="shared" si="103"/>
        <v>7216</v>
      </c>
      <c r="AA189" s="115">
        <f t="shared" si="104"/>
        <v>6.0824492421046525E-3</v>
      </c>
      <c r="AB189" s="115">
        <f t="shared" si="105"/>
        <v>-6.0824492421046525E-3</v>
      </c>
      <c r="AC189" s="147"/>
      <c r="AD189" s="115"/>
      <c r="AG189" s="115">
        <f t="shared" si="106"/>
        <v>0</v>
      </c>
      <c r="AH189" s="16">
        <f t="shared" si="107"/>
        <v>-1.5878017914953474E-3</v>
      </c>
      <c r="AI189" s="16">
        <f t="shared" si="108"/>
        <v>1.2711709626426904</v>
      </c>
      <c r="AJ189" s="16">
        <f t="shared" si="109"/>
        <v>-0.14655938115851161</v>
      </c>
      <c r="AK189" s="16">
        <f t="shared" si="110"/>
        <v>-4.5730832262671682E-2</v>
      </c>
      <c r="AL189" s="16">
        <f t="shared" si="111"/>
        <v>-0.16707007288997278</v>
      </c>
      <c r="AM189" s="16">
        <f t="shared" si="112"/>
        <v>-8.3729885677919447E-2</v>
      </c>
      <c r="AN189" s="115">
        <f t="shared" si="128"/>
        <v>6.1570756636063999</v>
      </c>
      <c r="AO189" s="115">
        <f t="shared" si="128"/>
        <v>6.1570860633122253</v>
      </c>
      <c r="AP189" s="115">
        <f t="shared" si="128"/>
        <v>6.1571241830025336</v>
      </c>
      <c r="AQ189" s="115">
        <f t="shared" si="128"/>
        <v>6.157263907571914</v>
      </c>
      <c r="AR189" s="115">
        <f t="shared" si="128"/>
        <v>6.1577760353054103</v>
      </c>
      <c r="AS189" s="115">
        <f t="shared" si="128"/>
        <v>6.1596528381359406</v>
      </c>
      <c r="AT189" s="115">
        <f t="shared" si="128"/>
        <v>6.1665271029676516</v>
      </c>
      <c r="AU189" s="115">
        <f t="shared" si="113"/>
        <v>6.1916611279929352</v>
      </c>
      <c r="AV189" s="115"/>
      <c r="AX189" s="115"/>
    </row>
    <row r="190" spans="1:50">
      <c r="A190" s="2" t="s">
        <v>70</v>
      </c>
      <c r="B190" s="25" t="s">
        <v>95</v>
      </c>
      <c r="C190" s="40">
        <v>47846.28</v>
      </c>
      <c r="D190" s="40"/>
      <c r="E190" s="80">
        <f t="shared" si="96"/>
        <v>7294.8521822630091</v>
      </c>
      <c r="F190" s="28">
        <f t="shared" si="97"/>
        <v>7295</v>
      </c>
      <c r="O190" s="100">
        <f t="shared" si="98"/>
        <v>7.8171009025000005E-3</v>
      </c>
      <c r="P190" s="15">
        <f t="shared" si="99"/>
        <v>32827.78</v>
      </c>
      <c r="Q190" s="9">
        <f>C190-(C$7+C$8*F190)</f>
        <v>-5.6235120006022044E-2</v>
      </c>
      <c r="S190" s="24"/>
      <c r="T190" s="9">
        <f t="shared" si="100"/>
        <v>0</v>
      </c>
      <c r="U190" s="9">
        <f t="shared" si="101"/>
        <v>0</v>
      </c>
      <c r="Y190" s="137">
        <f t="shared" si="102"/>
        <v>32827.78</v>
      </c>
      <c r="Z190" s="16">
        <f t="shared" si="103"/>
        <v>7295</v>
      </c>
      <c r="AA190" s="115">
        <f t="shared" si="104"/>
        <v>6.0791861476887175E-3</v>
      </c>
      <c r="AB190" s="115">
        <f t="shared" si="105"/>
        <v>-6.0791861476887175E-3</v>
      </c>
      <c r="AC190" s="147"/>
      <c r="AD190" s="115"/>
      <c r="AG190" s="115">
        <f t="shared" si="106"/>
        <v>0</v>
      </c>
      <c r="AH190" s="16">
        <f t="shared" si="107"/>
        <v>-1.737914754811283E-3</v>
      </c>
      <c r="AI190" s="16">
        <f t="shared" si="108"/>
        <v>1.2722438719316531</v>
      </c>
      <c r="AJ190" s="16">
        <f t="shared" si="109"/>
        <v>-0.17160825808014304</v>
      </c>
      <c r="AK190" s="16">
        <f t="shared" si="110"/>
        <v>-3.8836505966187429E-2</v>
      </c>
      <c r="AL190" s="16">
        <f t="shared" si="111"/>
        <v>-0.14169735213347415</v>
      </c>
      <c r="AM190" s="16">
        <f t="shared" si="112"/>
        <v>-7.0967457029903175E-2</v>
      </c>
      <c r="AN190" s="115">
        <f t="shared" si="128"/>
        <v>6.1762578885118504</v>
      </c>
      <c r="AO190" s="115">
        <f t="shared" si="128"/>
        <v>6.1762668180529694</v>
      </c>
      <c r="AP190" s="115">
        <f t="shared" si="128"/>
        <v>6.1762994755399951</v>
      </c>
      <c r="AQ190" s="115">
        <f t="shared" si="128"/>
        <v>6.1764189108777092</v>
      </c>
      <c r="AR190" s="115">
        <f t="shared" si="128"/>
        <v>6.1768556981642684</v>
      </c>
      <c r="AS190" s="115">
        <f t="shared" si="128"/>
        <v>6.178452901348785</v>
      </c>
      <c r="AT190" s="115">
        <f t="shared" si="128"/>
        <v>6.1842911545498582</v>
      </c>
      <c r="AU190" s="115">
        <f t="shared" si="113"/>
        <v>6.2056044854481094</v>
      </c>
      <c r="AV190" s="115"/>
      <c r="AX190" s="115"/>
    </row>
    <row r="191" spans="1:50">
      <c r="A191" s="2" t="s">
        <v>70</v>
      </c>
      <c r="B191" s="25" t="s">
        <v>95</v>
      </c>
      <c r="C191" s="40">
        <v>47857.317999999999</v>
      </c>
      <c r="D191" s="40"/>
      <c r="E191" s="80">
        <f t="shared" si="96"/>
        <v>7323.8662962336884</v>
      </c>
      <c r="F191" s="28">
        <f t="shared" si="97"/>
        <v>7324</v>
      </c>
      <c r="O191" s="100">
        <f t="shared" si="98"/>
        <v>7.8714090256000006E-3</v>
      </c>
      <c r="P191" s="15">
        <f t="shared" si="99"/>
        <v>32838.817999999999</v>
      </c>
      <c r="Q191" s="9">
        <f>C191-(C$7+C$8*F191)</f>
        <v>-5.086566400132142E-2</v>
      </c>
      <c r="S191" s="24"/>
      <c r="T191" s="9">
        <f t="shared" si="100"/>
        <v>0</v>
      </c>
      <c r="U191" s="9">
        <f t="shared" si="101"/>
        <v>0</v>
      </c>
      <c r="Y191" s="137">
        <f t="shared" si="102"/>
        <v>32838.817999999999</v>
      </c>
      <c r="Z191" s="16">
        <f t="shared" si="103"/>
        <v>7324</v>
      </c>
      <c r="AA191" s="115">
        <f t="shared" si="104"/>
        <v>6.0785169159697618E-3</v>
      </c>
      <c r="AB191" s="115">
        <f t="shared" si="105"/>
        <v>-6.0785169159697618E-3</v>
      </c>
      <c r="AC191" s="147"/>
      <c r="AD191" s="115"/>
      <c r="AG191" s="115">
        <f t="shared" si="106"/>
        <v>0</v>
      </c>
      <c r="AH191" s="16">
        <f t="shared" si="107"/>
        <v>-1.7928921096302386E-3</v>
      </c>
      <c r="AI191" s="16">
        <f t="shared" si="108"/>
        <v>1.2725941541737649</v>
      </c>
      <c r="AJ191" s="16">
        <f t="shared" si="109"/>
        <v>-0.18078661338116225</v>
      </c>
      <c r="AK191" s="16">
        <f t="shared" si="110"/>
        <v>-3.6296378748983983E-2</v>
      </c>
      <c r="AL191" s="16">
        <f t="shared" si="111"/>
        <v>-0.13237308072870116</v>
      </c>
      <c r="AM191" s="16">
        <f t="shared" si="112"/>
        <v>-6.6283356884533615E-2</v>
      </c>
      <c r="AN191" s="115">
        <f t="shared" ref="AN191:AT200" si="129">$AU191+$AB$7*SIN(AO191)</f>
        <v>6.1833033294900055</v>
      </c>
      <c r="AO191" s="115">
        <f t="shared" si="129"/>
        <v>6.1833117049223212</v>
      </c>
      <c r="AP191" s="115">
        <f t="shared" si="129"/>
        <v>6.1833423135226422</v>
      </c>
      <c r="AQ191" s="115">
        <f t="shared" si="129"/>
        <v>6.1834541739848206</v>
      </c>
      <c r="AR191" s="115">
        <f t="shared" si="129"/>
        <v>6.1838629622748247</v>
      </c>
      <c r="AS191" s="115">
        <f t="shared" si="129"/>
        <v>6.1853567169094532</v>
      </c>
      <c r="AT191" s="115">
        <f t="shared" si="129"/>
        <v>6.1908132145790056</v>
      </c>
      <c r="AU191" s="115">
        <f t="shared" si="113"/>
        <v>6.2107229331215272</v>
      </c>
      <c r="AV191" s="115"/>
      <c r="AX191" s="115"/>
    </row>
    <row r="192" spans="1:50">
      <c r="A192" s="2" t="s">
        <v>71</v>
      </c>
      <c r="B192" s="25"/>
      <c r="C192" s="40">
        <v>47894.453000000001</v>
      </c>
      <c r="D192" s="40"/>
      <c r="E192" s="80">
        <f t="shared" si="96"/>
        <v>7421.4781029288497</v>
      </c>
      <c r="F192" s="28">
        <f t="shared" si="97"/>
        <v>7421.5</v>
      </c>
      <c r="G192" s="9">
        <f t="shared" ref="G192:G200" si="130">C192-(C$7+C$8*F192)</f>
        <v>-8.3304240033612587E-3</v>
      </c>
      <c r="I192" s="2">
        <f t="shared" ref="I192:I200" si="131">G192</f>
        <v>-8.3304240033612587E-3</v>
      </c>
      <c r="O192" s="100">
        <f t="shared" si="98"/>
        <v>8.0555766342250007E-3</v>
      </c>
      <c r="P192" s="15">
        <f t="shared" si="99"/>
        <v>32875.953000000001</v>
      </c>
      <c r="R192" s="2">
        <f t="shared" ref="R192:R200" si="132">(O192-H192)^2</f>
        <v>6.4892314909871794E-5</v>
      </c>
      <c r="S192" s="24">
        <v>0.1</v>
      </c>
      <c r="T192" s="9">
        <f t="shared" si="100"/>
        <v>6.4892314909871798E-6</v>
      </c>
      <c r="U192" s="9">
        <f t="shared" si="101"/>
        <v>-8.3304240033612587E-3</v>
      </c>
      <c r="Y192" s="137">
        <f t="shared" si="102"/>
        <v>32875.953000000001</v>
      </c>
      <c r="Z192" s="16">
        <f t="shared" si="103"/>
        <v>7421.5</v>
      </c>
      <c r="AA192" s="115">
        <f t="shared" si="104"/>
        <v>6.0784146360440463E-3</v>
      </c>
      <c r="AB192" s="115">
        <f t="shared" si="105"/>
        <v>-1.4408838639405305E-2</v>
      </c>
      <c r="AD192" s="147">
        <f t="shared" ref="AD192:AD200" si="133">G192-(AB$3+AB$4*Z192+AB$5*Z192^2)</f>
        <v>-1.6386000637586259E-2</v>
      </c>
      <c r="AG192" s="115">
        <f t="shared" si="106"/>
        <v>2.0761463093641935E-5</v>
      </c>
      <c r="AH192" s="16">
        <f t="shared" si="107"/>
        <v>-1.977161998180954E-3</v>
      </c>
      <c r="AI192" s="16">
        <f t="shared" si="108"/>
        <v>1.2735988352947629</v>
      </c>
      <c r="AJ192" s="16">
        <f t="shared" si="109"/>
        <v>-0.21155861334286455</v>
      </c>
      <c r="AK192" s="16">
        <f t="shared" si="110"/>
        <v>-2.7725030664531948E-2</v>
      </c>
      <c r="AL192" s="16">
        <f t="shared" si="111"/>
        <v>-0.10098987098202167</v>
      </c>
      <c r="AM192" s="16">
        <f t="shared" si="112"/>
        <v>-5.0537895600225355E-2</v>
      </c>
      <c r="AN192" s="115">
        <f t="shared" si="129"/>
        <v>6.2070035566290711</v>
      </c>
      <c r="AO192" s="115">
        <f t="shared" si="129"/>
        <v>6.2070100200614542</v>
      </c>
      <c r="AP192" s="115">
        <f t="shared" si="129"/>
        <v>6.2070335917872574</v>
      </c>
      <c r="AQ192" s="115">
        <f t="shared" si="129"/>
        <v>6.2071195560092471</v>
      </c>
      <c r="AR192" s="115">
        <f t="shared" si="129"/>
        <v>6.2074330559688171</v>
      </c>
      <c r="AS192" s="115">
        <f t="shared" si="129"/>
        <v>6.2085762852014508</v>
      </c>
      <c r="AT192" s="115">
        <f t="shared" si="129"/>
        <v>6.2127444425939666</v>
      </c>
      <c r="AU192" s="115">
        <f t="shared" si="113"/>
        <v>6.2279315071959509</v>
      </c>
      <c r="AV192" s="115"/>
      <c r="AX192" s="115"/>
    </row>
    <row r="193" spans="1:64">
      <c r="A193" s="2" t="s">
        <v>71</v>
      </c>
      <c r="B193" s="25"/>
      <c r="C193" s="40">
        <v>47896.358</v>
      </c>
      <c r="D193" s="40"/>
      <c r="E193" s="80">
        <f t="shared" si="96"/>
        <v>7426.4855215838697</v>
      </c>
      <c r="F193" s="28">
        <f t="shared" si="97"/>
        <v>7426.5</v>
      </c>
      <c r="G193" s="9">
        <f t="shared" si="130"/>
        <v>-5.5081039972719736E-3</v>
      </c>
      <c r="I193" s="2">
        <f t="shared" si="131"/>
        <v>-5.5081039972719736E-3</v>
      </c>
      <c r="O193" s="100">
        <f t="shared" si="98"/>
        <v>8.0650867782250009E-3</v>
      </c>
      <c r="P193" s="15">
        <f t="shared" si="99"/>
        <v>32877.858</v>
      </c>
      <c r="R193" s="2">
        <f t="shared" si="132"/>
        <v>6.504562474029972E-5</v>
      </c>
      <c r="S193" s="24">
        <v>0.1</v>
      </c>
      <c r="T193" s="9">
        <f t="shared" si="100"/>
        <v>6.5045624740299727E-6</v>
      </c>
      <c r="U193" s="9">
        <f t="shared" si="101"/>
        <v>-5.5081039972719736E-3</v>
      </c>
      <c r="Y193" s="137">
        <f t="shared" si="102"/>
        <v>32877.858</v>
      </c>
      <c r="Z193" s="16">
        <f t="shared" si="103"/>
        <v>7426.5</v>
      </c>
      <c r="AA193" s="115">
        <f t="shared" si="104"/>
        <v>6.078500387894167E-3</v>
      </c>
      <c r="AB193" s="115">
        <f t="shared" si="105"/>
        <v>-1.1586604385166141E-2</v>
      </c>
      <c r="AD193" s="147">
        <f t="shared" si="133"/>
        <v>-1.3573190775496975E-2</v>
      </c>
      <c r="AG193" s="115">
        <f t="shared" si="106"/>
        <v>1.3424940117835126E-5</v>
      </c>
      <c r="AH193" s="16">
        <f t="shared" si="107"/>
        <v>-1.9865863903308343E-3</v>
      </c>
      <c r="AI193" s="16">
        <f t="shared" si="108"/>
        <v>1.2736431361031042</v>
      </c>
      <c r="AJ193" s="16">
        <f t="shared" si="109"/>
        <v>-0.21313254569433501</v>
      </c>
      <c r="AK193" s="16">
        <f t="shared" si="110"/>
        <v>-2.7284319006674721E-2</v>
      </c>
      <c r="AL193" s="16">
        <f t="shared" si="111"/>
        <v>-9.9379206648452706E-2</v>
      </c>
      <c r="AM193" s="16">
        <f t="shared" si="112"/>
        <v>-4.9730539236250086E-2</v>
      </c>
      <c r="AN193" s="115">
        <f t="shared" si="129"/>
        <v>6.2082194315788399</v>
      </c>
      <c r="AO193" s="115">
        <f t="shared" si="129"/>
        <v>6.2082257951361646</v>
      </c>
      <c r="AP193" s="115">
        <f t="shared" si="129"/>
        <v>6.2082490004885429</v>
      </c>
      <c r="AQ193" s="115">
        <f t="shared" si="129"/>
        <v>6.2083336207995607</v>
      </c>
      <c r="AR193" s="115">
        <f t="shared" si="129"/>
        <v>6.2086421914886607</v>
      </c>
      <c r="AS193" s="115">
        <f t="shared" si="129"/>
        <v>6.2097673444254848</v>
      </c>
      <c r="AT193" s="115">
        <f t="shared" si="129"/>
        <v>6.2138692541111507</v>
      </c>
      <c r="AU193" s="115">
        <f t="shared" si="113"/>
        <v>6.2288139981741271</v>
      </c>
      <c r="AV193" s="115"/>
      <c r="AX193" s="115"/>
    </row>
    <row r="194" spans="1:64">
      <c r="A194" s="2" t="s">
        <v>71</v>
      </c>
      <c r="B194" s="25" t="s">
        <v>95</v>
      </c>
      <c r="C194" s="40">
        <v>47929.26</v>
      </c>
      <c r="D194" s="40"/>
      <c r="E194" s="80">
        <f t="shared" si="96"/>
        <v>7512.9706074566093</v>
      </c>
      <c r="F194" s="28">
        <f t="shared" si="97"/>
        <v>7513</v>
      </c>
      <c r="G194" s="9">
        <f t="shared" si="130"/>
        <v>-1.1181968002347276E-2</v>
      </c>
      <c r="I194" s="2">
        <f t="shared" si="131"/>
        <v>-1.1181968002347276E-2</v>
      </c>
      <c r="O194" s="100">
        <f t="shared" si="98"/>
        <v>8.2306261489000013E-3</v>
      </c>
      <c r="P194" s="15">
        <f t="shared" si="99"/>
        <v>32910.76</v>
      </c>
      <c r="R194" s="2">
        <f t="shared" si="132"/>
        <v>6.7743206802956465E-5</v>
      </c>
      <c r="S194" s="24">
        <v>0.1</v>
      </c>
      <c r="T194" s="9">
        <f t="shared" si="100"/>
        <v>6.7743206802956468E-6</v>
      </c>
      <c r="U194" s="9">
        <f t="shared" si="101"/>
        <v>-1.1181968002347276E-2</v>
      </c>
      <c r="Y194" s="137">
        <f t="shared" si="102"/>
        <v>32910.76</v>
      </c>
      <c r="Z194" s="16">
        <f t="shared" si="103"/>
        <v>7513</v>
      </c>
      <c r="AA194" s="115">
        <f t="shared" si="104"/>
        <v>6.081428011870455E-3</v>
      </c>
      <c r="AB194" s="115">
        <f t="shared" si="105"/>
        <v>-1.7263396014217731E-2</v>
      </c>
      <c r="AD194" s="147">
        <f t="shared" si="133"/>
        <v>-1.9412594151247277E-2</v>
      </c>
      <c r="AG194" s="115">
        <f t="shared" si="106"/>
        <v>2.9802484194370864E-5</v>
      </c>
      <c r="AH194" s="16">
        <f t="shared" si="107"/>
        <v>-2.1491981370295463E-3</v>
      </c>
      <c r="AI194" s="16">
        <f t="shared" si="108"/>
        <v>1.2742973911726885</v>
      </c>
      <c r="AJ194" s="16">
        <f t="shared" si="109"/>
        <v>-0.24028611963354321</v>
      </c>
      <c r="AK194" s="16">
        <f t="shared" si="110"/>
        <v>-1.964538612135491E-2</v>
      </c>
      <c r="AL194" s="16">
        <f t="shared" si="111"/>
        <v>-7.1498669724076078E-2</v>
      </c>
      <c r="AM194" s="16">
        <f t="shared" si="112"/>
        <v>-3.5764572046144631E-2</v>
      </c>
      <c r="AN194" s="115">
        <f t="shared" si="129"/>
        <v>6.2292601176651372</v>
      </c>
      <c r="AO194" s="115">
        <f t="shared" si="129"/>
        <v>6.2292647301281505</v>
      </c>
      <c r="AP194" s="115">
        <f t="shared" si="129"/>
        <v>6.229281527125444</v>
      </c>
      <c r="AQ194" s="115">
        <f t="shared" si="129"/>
        <v>6.2293426958598044</v>
      </c>
      <c r="AR194" s="115">
        <f t="shared" si="129"/>
        <v>6.2295654490935899</v>
      </c>
      <c r="AS194" s="115">
        <f t="shared" si="129"/>
        <v>6.2303766091090154</v>
      </c>
      <c r="AT194" s="115">
        <f t="shared" si="129"/>
        <v>6.2333301733802751</v>
      </c>
      <c r="AU194" s="115">
        <f t="shared" si="113"/>
        <v>6.2440810920965646</v>
      </c>
      <c r="AV194" s="115"/>
      <c r="AX194" s="115"/>
    </row>
    <row r="195" spans="1:64">
      <c r="A195" s="2" t="s">
        <v>72</v>
      </c>
      <c r="B195" s="25" t="s">
        <v>95</v>
      </c>
      <c r="C195" s="40">
        <v>48068.510999999999</v>
      </c>
      <c r="D195" s="40"/>
      <c r="E195" s="80">
        <f t="shared" si="96"/>
        <v>7879.0010825907639</v>
      </c>
      <c r="F195" s="28">
        <f t="shared" si="97"/>
        <v>7879</v>
      </c>
      <c r="G195" s="9">
        <f t="shared" si="130"/>
        <v>4.1185599548043683E-4</v>
      </c>
      <c r="I195" s="2">
        <f t="shared" si="131"/>
        <v>4.1185599548043683E-4</v>
      </c>
      <c r="O195" s="100">
        <f t="shared" si="98"/>
        <v>8.9522739120999999E-3</v>
      </c>
      <c r="P195" s="15">
        <f t="shared" si="99"/>
        <v>33050.010999999999</v>
      </c>
      <c r="R195" s="2">
        <f t="shared" si="132"/>
        <v>8.0143208197266239E-5</v>
      </c>
      <c r="S195" s="24">
        <v>0.1</v>
      </c>
      <c r="T195" s="9">
        <f t="shared" si="100"/>
        <v>8.0143208197266246E-6</v>
      </c>
      <c r="U195" s="9">
        <f t="shared" si="101"/>
        <v>4.1185599548043683E-4</v>
      </c>
      <c r="Y195" s="137">
        <f t="shared" si="102"/>
        <v>33050.010999999999</v>
      </c>
      <c r="Z195" s="16">
        <f t="shared" si="103"/>
        <v>7879</v>
      </c>
      <c r="AA195" s="115">
        <f t="shared" si="104"/>
        <v>6.1259766155283904E-3</v>
      </c>
      <c r="AB195" s="115">
        <f t="shared" si="105"/>
        <v>-5.7141206200479536E-3</v>
      </c>
      <c r="AD195" s="147">
        <f t="shared" si="133"/>
        <v>-8.540417916619563E-3</v>
      </c>
      <c r="AG195" s="115">
        <f t="shared" si="106"/>
        <v>3.2651174460457214E-6</v>
      </c>
      <c r="AH195" s="16">
        <f t="shared" si="107"/>
        <v>-2.826297296571609E-3</v>
      </c>
      <c r="AI195" s="16">
        <f t="shared" si="108"/>
        <v>1.2747011616336057</v>
      </c>
      <c r="AJ195" s="16">
        <f t="shared" si="109"/>
        <v>-0.35300684260047005</v>
      </c>
      <c r="AK195" s="16">
        <f t="shared" si="110"/>
        <v>1.2816855977487315E-2</v>
      </c>
      <c r="AL195" s="16">
        <f t="shared" si="111"/>
        <v>4.6623638635283439E-2</v>
      </c>
      <c r="AM195" s="16">
        <f t="shared" si="112"/>
        <v>2.3316043101306343E-2</v>
      </c>
      <c r="AN195" s="115">
        <f t="shared" si="129"/>
        <v>6.3183457237034766</v>
      </c>
      <c r="AO195" s="115">
        <f t="shared" si="129"/>
        <v>6.3183427021474099</v>
      </c>
      <c r="AP195" s="115">
        <f t="shared" si="129"/>
        <v>6.3183317078789365</v>
      </c>
      <c r="AQ195" s="115">
        <f t="shared" si="129"/>
        <v>6.3182917040437419</v>
      </c>
      <c r="AR195" s="115">
        <f t="shared" si="129"/>
        <v>6.318146146235625</v>
      </c>
      <c r="AS195" s="115">
        <f t="shared" si="129"/>
        <v>6.3176165263589654</v>
      </c>
      <c r="AT195" s="115">
        <f t="shared" si="129"/>
        <v>6.3156895565120541</v>
      </c>
      <c r="AU195" s="115">
        <f t="shared" si="113"/>
        <v>6.3086794316990167</v>
      </c>
      <c r="AV195" s="115"/>
      <c r="AX195" s="115"/>
    </row>
    <row r="196" spans="1:64">
      <c r="A196" s="2" t="s">
        <v>73</v>
      </c>
      <c r="B196" s="25" t="s">
        <v>95</v>
      </c>
      <c r="C196" s="40">
        <v>48084.487999999998</v>
      </c>
      <c r="D196" s="40"/>
      <c r="E196" s="80">
        <f t="shared" si="96"/>
        <v>7920.9976851373749</v>
      </c>
      <c r="F196" s="28">
        <f t="shared" si="97"/>
        <v>7921</v>
      </c>
      <c r="G196" s="9">
        <f t="shared" si="130"/>
        <v>-8.8065600721165538E-4</v>
      </c>
      <c r="I196" s="2">
        <f t="shared" si="131"/>
        <v>-8.8065600721165538E-4</v>
      </c>
      <c r="O196" s="100">
        <f t="shared" si="98"/>
        <v>9.0372810721000008E-3</v>
      </c>
      <c r="P196" s="15">
        <f t="shared" si="99"/>
        <v>33065.987999999998</v>
      </c>
      <c r="R196" s="2">
        <f t="shared" si="132"/>
        <v>8.1672449176136945E-5</v>
      </c>
      <c r="S196" s="24">
        <v>0.1</v>
      </c>
      <c r="T196" s="9">
        <f t="shared" si="100"/>
        <v>8.1672449176136945E-6</v>
      </c>
      <c r="U196" s="9">
        <f t="shared" si="101"/>
        <v>-8.8065600721165538E-4</v>
      </c>
      <c r="Y196" s="137">
        <f t="shared" si="102"/>
        <v>33065.987999999998</v>
      </c>
      <c r="Z196" s="16">
        <f t="shared" si="103"/>
        <v>7921</v>
      </c>
      <c r="AA196" s="115">
        <f t="shared" si="104"/>
        <v>6.1346305576186477E-3</v>
      </c>
      <c r="AB196" s="115">
        <f t="shared" si="105"/>
        <v>-7.0152865648303031E-3</v>
      </c>
      <c r="AD196" s="147">
        <f t="shared" si="133"/>
        <v>-9.9179370793116561E-3</v>
      </c>
      <c r="AG196" s="115">
        <f t="shared" si="106"/>
        <v>4.9214245586688557E-6</v>
      </c>
      <c r="AH196" s="16">
        <f t="shared" si="107"/>
        <v>-2.902650514481353E-3</v>
      </c>
      <c r="AI196" s="16">
        <f t="shared" si="108"/>
        <v>1.2745022728391693</v>
      </c>
      <c r="AJ196" s="16">
        <f t="shared" si="109"/>
        <v>-0.36565217042696968</v>
      </c>
      <c r="AK196" s="16">
        <f t="shared" si="110"/>
        <v>1.6537902107895013E-2</v>
      </c>
      <c r="AL196" s="16">
        <f t="shared" si="111"/>
        <v>6.0174133623956898E-2</v>
      </c>
      <c r="AM196" s="16">
        <f t="shared" si="112"/>
        <v>3.009614868824282E-2</v>
      </c>
      <c r="AN196" s="115">
        <f t="shared" si="129"/>
        <v>6.3285669575764372</v>
      </c>
      <c r="AO196" s="115">
        <f t="shared" si="129"/>
        <v>6.3285630666347847</v>
      </c>
      <c r="AP196" s="115">
        <f t="shared" si="129"/>
        <v>6.3285489031808257</v>
      </c>
      <c r="AQ196" s="115">
        <f t="shared" si="129"/>
        <v>6.3284973467333581</v>
      </c>
      <c r="AR196" s="115">
        <f t="shared" si="129"/>
        <v>6.3283096769120499</v>
      </c>
      <c r="AS196" s="115">
        <f t="shared" si="129"/>
        <v>6.3276265563002063</v>
      </c>
      <c r="AT196" s="115">
        <f t="shared" si="129"/>
        <v>6.3251401611731692</v>
      </c>
      <c r="AU196" s="115">
        <f t="shared" si="113"/>
        <v>6.316092355915691</v>
      </c>
      <c r="AV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</row>
    <row r="197" spans="1:64">
      <c r="A197" s="2" t="s">
        <v>73</v>
      </c>
      <c r="B197" s="25"/>
      <c r="C197" s="40">
        <v>48085.43</v>
      </c>
      <c r="D197" s="40"/>
      <c r="E197" s="80">
        <f t="shared" si="96"/>
        <v>7923.4737945195502</v>
      </c>
      <c r="F197" s="28">
        <f t="shared" si="97"/>
        <v>7923.5</v>
      </c>
      <c r="G197" s="9">
        <f t="shared" si="130"/>
        <v>-9.9694960008491762E-3</v>
      </c>
      <c r="I197" s="2">
        <f t="shared" si="131"/>
        <v>-9.9694960008491762E-3</v>
      </c>
      <c r="O197" s="100">
        <f t="shared" si="98"/>
        <v>9.0423552732250001E-3</v>
      </c>
      <c r="P197" s="15">
        <f t="shared" si="99"/>
        <v>33066.93</v>
      </c>
      <c r="R197" s="2">
        <f t="shared" si="132"/>
        <v>8.1764188887219964E-5</v>
      </c>
      <c r="S197" s="24">
        <v>0.1</v>
      </c>
      <c r="T197" s="9">
        <f t="shared" si="100"/>
        <v>8.1764188887219974E-6</v>
      </c>
      <c r="U197" s="9">
        <f t="shared" si="101"/>
        <v>-9.9694960008491762E-3</v>
      </c>
      <c r="Y197" s="137">
        <f t="shared" si="102"/>
        <v>33066.93</v>
      </c>
      <c r="Z197" s="16">
        <f t="shared" si="103"/>
        <v>7923.5</v>
      </c>
      <c r="AA197" s="115">
        <f t="shared" si="104"/>
        <v>6.1351697999857168E-3</v>
      </c>
      <c r="AB197" s="115">
        <f t="shared" si="105"/>
        <v>-1.6104665800834892E-2</v>
      </c>
      <c r="AD197" s="147">
        <f t="shared" si="133"/>
        <v>-1.9011851274074176E-2</v>
      </c>
      <c r="AG197" s="115">
        <f t="shared" si="106"/>
        <v>2.5936026055658096E-5</v>
      </c>
      <c r="AH197" s="16">
        <f t="shared" si="107"/>
        <v>-2.9071854732392833E-3</v>
      </c>
      <c r="AI197" s="16">
        <f t="shared" si="108"/>
        <v>1.2744888467950626</v>
      </c>
      <c r="AJ197" s="16">
        <f t="shared" si="109"/>
        <v>-0.36640264447457982</v>
      </c>
      <c r="AK197" s="16">
        <f t="shared" si="110"/>
        <v>1.6759265649684316E-2</v>
      </c>
      <c r="AL197" s="16">
        <f t="shared" si="111"/>
        <v>6.098057118505975E-2</v>
      </c>
      <c r="AM197" s="16">
        <f t="shared" si="112"/>
        <v>3.0499737615120058E-2</v>
      </c>
      <c r="AN197" s="115">
        <f t="shared" si="129"/>
        <v>6.3291753117773277</v>
      </c>
      <c r="AO197" s="115">
        <f t="shared" si="129"/>
        <v>6.3291713692909353</v>
      </c>
      <c r="AP197" s="115">
        <f t="shared" si="129"/>
        <v>6.3291570178095213</v>
      </c>
      <c r="AQ197" s="115">
        <f t="shared" si="129"/>
        <v>6.3291047754723602</v>
      </c>
      <c r="AR197" s="115">
        <f t="shared" si="129"/>
        <v>6.3289146037035007</v>
      </c>
      <c r="AS197" s="115">
        <f t="shared" si="129"/>
        <v>6.328222357220449</v>
      </c>
      <c r="AT197" s="115">
        <f t="shared" si="129"/>
        <v>6.3257026825936427</v>
      </c>
      <c r="AU197" s="115">
        <f t="shared" si="113"/>
        <v>6.3165336014047799</v>
      </c>
      <c r="AV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</row>
    <row r="198" spans="1:64">
      <c r="A198" s="2" t="s">
        <v>73</v>
      </c>
      <c r="B198" s="25" t="s">
        <v>95</v>
      </c>
      <c r="C198" s="40">
        <v>48089.444000000003</v>
      </c>
      <c r="D198" s="40"/>
      <c r="E198" s="80">
        <f t="shared" si="96"/>
        <v>7934.0248593391179</v>
      </c>
      <c r="F198" s="28">
        <f t="shared" si="97"/>
        <v>7934</v>
      </c>
      <c r="G198" s="9">
        <f t="shared" si="130"/>
        <v>9.4573759997729212E-3</v>
      </c>
      <c r="I198" s="2">
        <f t="shared" si="131"/>
        <v>9.4573759997729212E-3</v>
      </c>
      <c r="O198" s="100">
        <f t="shared" si="98"/>
        <v>9.0636844035999996E-3</v>
      </c>
      <c r="P198" s="15">
        <f t="shared" si="99"/>
        <v>33070.944000000003</v>
      </c>
      <c r="R198" s="2">
        <f t="shared" si="132"/>
        <v>8.2150374968061881E-5</v>
      </c>
      <c r="S198" s="24">
        <v>0.1</v>
      </c>
      <c r="T198" s="9">
        <f t="shared" si="100"/>
        <v>8.2150374968061888E-6</v>
      </c>
      <c r="U198" s="9">
        <f t="shared" si="101"/>
        <v>9.4573759997729212E-3</v>
      </c>
      <c r="Y198" s="137">
        <f t="shared" si="102"/>
        <v>33070.944000000003</v>
      </c>
      <c r="Z198" s="16">
        <f t="shared" si="103"/>
        <v>7934</v>
      </c>
      <c r="AA198" s="115">
        <f t="shared" si="104"/>
        <v>6.1374644033404535E-3</v>
      </c>
      <c r="AB198" s="115">
        <f t="shared" si="105"/>
        <v>3.3199115964324677E-3</v>
      </c>
      <c r="AD198" s="147">
        <f t="shared" si="133"/>
        <v>3.9369159617292163E-4</v>
      </c>
      <c r="AG198" s="115">
        <f t="shared" si="106"/>
        <v>1.1021813008126777E-6</v>
      </c>
      <c r="AH198" s="16">
        <f t="shared" si="107"/>
        <v>-2.9262200002595456E-3</v>
      </c>
      <c r="AI198" s="16">
        <f t="shared" si="108"/>
        <v>1.274430511515408</v>
      </c>
      <c r="AJ198" s="16">
        <f t="shared" si="109"/>
        <v>-0.3695518518656094</v>
      </c>
      <c r="AK198" s="16">
        <f t="shared" si="110"/>
        <v>1.768881989821831E-2</v>
      </c>
      <c r="AL198" s="16">
        <f t="shared" si="111"/>
        <v>6.4367419711730156E-2</v>
      </c>
      <c r="AM198" s="16">
        <f t="shared" si="112"/>
        <v>3.2194826329229542E-2</v>
      </c>
      <c r="AN198" s="115">
        <f t="shared" si="129"/>
        <v>6.3317303281064614</v>
      </c>
      <c r="AO198" s="115">
        <f t="shared" si="129"/>
        <v>6.3317261694090083</v>
      </c>
      <c r="AP198" s="115">
        <f t="shared" si="129"/>
        <v>6.3317110290448992</v>
      </c>
      <c r="AQ198" s="115">
        <f t="shared" si="129"/>
        <v>6.3316559083642128</v>
      </c>
      <c r="AR198" s="115">
        <f t="shared" si="129"/>
        <v>6.33145523481459</v>
      </c>
      <c r="AS198" s="115">
        <f t="shared" si="129"/>
        <v>6.3307246746951646</v>
      </c>
      <c r="AT198" s="115">
        <f t="shared" si="129"/>
        <v>6.3280652527902337</v>
      </c>
      <c r="AU198" s="115">
        <f t="shared" si="113"/>
        <v>6.3183868324589483</v>
      </c>
      <c r="AV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</row>
    <row r="199" spans="1:64">
      <c r="A199" s="2" t="s">
        <v>73</v>
      </c>
      <c r="B199" s="25" t="s">
        <v>95</v>
      </c>
      <c r="C199" s="40">
        <v>48108.455000000002</v>
      </c>
      <c r="D199" s="40"/>
      <c r="E199" s="80">
        <f t="shared" si="96"/>
        <v>7983.9965318066406</v>
      </c>
      <c r="F199" s="28">
        <f t="shared" si="97"/>
        <v>7984</v>
      </c>
      <c r="G199" s="9">
        <f t="shared" si="130"/>
        <v>-1.3194240018492565E-3</v>
      </c>
      <c r="I199" s="2">
        <f t="shared" si="131"/>
        <v>-1.3194240018492565E-3</v>
      </c>
      <c r="O199" s="100">
        <f t="shared" si="98"/>
        <v>9.1656391936000003E-3</v>
      </c>
      <c r="P199" s="15">
        <f t="shared" si="99"/>
        <v>33089.955000000002</v>
      </c>
      <c r="R199" s="2">
        <f t="shared" si="132"/>
        <v>8.400894182725647E-5</v>
      </c>
      <c r="S199" s="24">
        <v>0.1</v>
      </c>
      <c r="T199" s="9">
        <f t="shared" si="100"/>
        <v>8.400894182725647E-6</v>
      </c>
      <c r="U199" s="9">
        <f t="shared" si="101"/>
        <v>-1.3194240018492565E-3</v>
      </c>
      <c r="Y199" s="137">
        <f t="shared" si="102"/>
        <v>33089.955000000002</v>
      </c>
      <c r="Z199" s="16">
        <f t="shared" si="103"/>
        <v>7984</v>
      </c>
      <c r="AA199" s="115">
        <f t="shared" si="104"/>
        <v>6.1490557774631551E-3</v>
      </c>
      <c r="AB199" s="115">
        <f t="shared" si="105"/>
        <v>-7.4684797793124116E-3</v>
      </c>
      <c r="AD199" s="147">
        <f t="shared" si="133"/>
        <v>-1.0485063195449257E-2</v>
      </c>
      <c r="AG199" s="115">
        <f t="shared" si="106"/>
        <v>5.5778190213998373E-6</v>
      </c>
      <c r="AH199" s="16">
        <f t="shared" si="107"/>
        <v>-3.0165834161368448E-3</v>
      </c>
      <c r="AI199" s="16">
        <f t="shared" si="108"/>
        <v>1.2741096541312826</v>
      </c>
      <c r="AJ199" s="16">
        <f t="shared" si="109"/>
        <v>-0.38448500980124511</v>
      </c>
      <c r="AK199" s="16">
        <f t="shared" si="110"/>
        <v>2.2111026932926138E-2</v>
      </c>
      <c r="AL199" s="16">
        <f t="shared" si="111"/>
        <v>8.0490619114034281E-2</v>
      </c>
      <c r="AM199" s="16">
        <f t="shared" si="112"/>
        <v>4.0267051884030014E-2</v>
      </c>
      <c r="AN199" s="115">
        <f t="shared" si="129"/>
        <v>6.3438953196436501</v>
      </c>
      <c r="AO199" s="115">
        <f t="shared" si="129"/>
        <v>6.3438901381607895</v>
      </c>
      <c r="AP199" s="115">
        <f t="shared" si="129"/>
        <v>6.3438712616457202</v>
      </c>
      <c r="AQ199" s="115">
        <f t="shared" si="129"/>
        <v>6.3438024933254802</v>
      </c>
      <c r="AR199" s="115">
        <f t="shared" si="129"/>
        <v>6.3435519684761417</v>
      </c>
      <c r="AS199" s="115">
        <f t="shared" si="129"/>
        <v>6.3426393316417045</v>
      </c>
      <c r="AT199" s="115">
        <f t="shared" si="129"/>
        <v>6.3393151009536544</v>
      </c>
      <c r="AU199" s="115">
        <f t="shared" si="113"/>
        <v>6.3272117422407037</v>
      </c>
      <c r="AV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</row>
    <row r="200" spans="1:64">
      <c r="A200" s="2" t="s">
        <v>73</v>
      </c>
      <c r="B200" s="25"/>
      <c r="C200" s="40">
        <v>48112.453000000001</v>
      </c>
      <c r="D200" s="40"/>
      <c r="E200" s="80">
        <f t="shared" si="96"/>
        <v>7994.5055395666304</v>
      </c>
      <c r="F200" s="28">
        <f t="shared" si="97"/>
        <v>7994.5</v>
      </c>
      <c r="G200" s="9">
        <f t="shared" si="130"/>
        <v>2.1074480027891695E-3</v>
      </c>
      <c r="I200" s="2">
        <f t="shared" si="131"/>
        <v>2.1074480027891695E-3</v>
      </c>
      <c r="O200" s="100">
        <f t="shared" si="98"/>
        <v>9.1871310750250013E-3</v>
      </c>
      <c r="P200" s="15">
        <f t="shared" si="99"/>
        <v>33093.953000000001</v>
      </c>
      <c r="R200" s="2">
        <f t="shared" si="132"/>
        <v>8.4403377389690039E-5</v>
      </c>
      <c r="S200" s="24">
        <v>0.1</v>
      </c>
      <c r="T200" s="9">
        <f t="shared" si="100"/>
        <v>8.4403377389690046E-6</v>
      </c>
      <c r="U200" s="9">
        <f t="shared" si="101"/>
        <v>2.1074480027891695E-3</v>
      </c>
      <c r="Y200" s="137">
        <f t="shared" si="102"/>
        <v>33093.953000000001</v>
      </c>
      <c r="Z200" s="16">
        <f t="shared" si="103"/>
        <v>7994.5</v>
      </c>
      <c r="AA200" s="115">
        <f t="shared" si="104"/>
        <v>6.1516306383449064E-3</v>
      </c>
      <c r="AB200" s="115">
        <f t="shared" si="105"/>
        <v>-4.0441826355557368E-3</v>
      </c>
      <c r="AD200" s="147">
        <f t="shared" si="133"/>
        <v>-7.0796830722358317E-3</v>
      </c>
      <c r="AG200" s="115">
        <f t="shared" si="106"/>
        <v>1.6355413189730547E-6</v>
      </c>
      <c r="AH200" s="16">
        <f t="shared" si="107"/>
        <v>-3.0355004366800944E-3</v>
      </c>
      <c r="AI200" s="16">
        <f t="shared" si="108"/>
        <v>1.2740332429476755</v>
      </c>
      <c r="AJ200" s="16">
        <f t="shared" si="109"/>
        <v>-0.38760740412335076</v>
      </c>
      <c r="AK200" s="16">
        <f t="shared" si="110"/>
        <v>2.3038701343181891E-2</v>
      </c>
      <c r="AL200" s="16">
        <f t="shared" si="111"/>
        <v>8.3875406290949917E-2</v>
      </c>
      <c r="AM200" s="16">
        <f t="shared" si="112"/>
        <v>4.1962306725710503E-2</v>
      </c>
      <c r="AN200" s="115">
        <f t="shared" si="129"/>
        <v>6.3464495589874073</v>
      </c>
      <c r="AO200" s="115">
        <f t="shared" si="129"/>
        <v>6.3464441642999221</v>
      </c>
      <c r="AP200" s="115">
        <f t="shared" si="129"/>
        <v>6.3464245079506068</v>
      </c>
      <c r="AQ200" s="115">
        <f t="shared" si="129"/>
        <v>6.3463528873139801</v>
      </c>
      <c r="AR200" s="115">
        <f t="shared" si="129"/>
        <v>6.3460919303269838</v>
      </c>
      <c r="AS200" s="115">
        <f t="shared" si="129"/>
        <v>6.3451411434736267</v>
      </c>
      <c r="AT200" s="115">
        <f t="shared" si="129"/>
        <v>6.3416774556287132</v>
      </c>
      <c r="AU200" s="115">
        <f t="shared" si="113"/>
        <v>6.3290649732948729</v>
      </c>
      <c r="AV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</row>
    <row r="201" spans="1:64">
      <c r="A201" s="2" t="s">
        <v>73</v>
      </c>
      <c r="B201" s="25"/>
      <c r="C201" s="40">
        <v>48123.451000000001</v>
      </c>
      <c r="D201" s="40"/>
      <c r="E201" s="80">
        <f t="shared" si="96"/>
        <v>8023.4145108883822</v>
      </c>
      <c r="F201" s="28">
        <f t="shared" si="97"/>
        <v>8023.5</v>
      </c>
      <c r="O201" s="100">
        <f t="shared" si="98"/>
        <v>9.2466363432249996E-3</v>
      </c>
      <c r="P201" s="15">
        <f t="shared" si="99"/>
        <v>33104.951000000001</v>
      </c>
      <c r="Q201" s="9">
        <f>C201-(C$7+C$8*F201)</f>
        <v>-3.252309600065928E-2</v>
      </c>
      <c r="S201" s="24"/>
      <c r="T201" s="9">
        <f t="shared" si="100"/>
        <v>0</v>
      </c>
      <c r="U201" s="9">
        <f t="shared" si="101"/>
        <v>0</v>
      </c>
      <c r="Y201" s="137">
        <f t="shared" si="102"/>
        <v>33104.951000000001</v>
      </c>
      <c r="Z201" s="16">
        <f t="shared" si="103"/>
        <v>8023.5</v>
      </c>
      <c r="AA201" s="115">
        <f t="shared" si="104"/>
        <v>6.1589982802610806E-3</v>
      </c>
      <c r="AB201" s="115">
        <f t="shared" si="105"/>
        <v>-6.1589982802610806E-3</v>
      </c>
      <c r="AD201" s="147"/>
      <c r="AG201" s="115">
        <f t="shared" si="106"/>
        <v>0</v>
      </c>
      <c r="AH201" s="16">
        <f t="shared" si="107"/>
        <v>-3.0876380629639186E-3</v>
      </c>
      <c r="AI201" s="16">
        <f t="shared" si="108"/>
        <v>1.2738059517532438</v>
      </c>
      <c r="AJ201" s="16">
        <f t="shared" si="109"/>
        <v>-0.39620596035657518</v>
      </c>
      <c r="AK201" s="16">
        <f t="shared" si="110"/>
        <v>2.5598843421144588E-2</v>
      </c>
      <c r="AL201" s="16">
        <f t="shared" si="111"/>
        <v>9.3221665070727891E-2</v>
      </c>
      <c r="AM201" s="16">
        <f t="shared" si="112"/>
        <v>4.6644616989602969E-2</v>
      </c>
      <c r="AN201" s="115">
        <f t="shared" ref="AN201:AT210" si="134">$AU201+$AB$7*SIN(AO201)</f>
        <v>6.3535032949668544</v>
      </c>
      <c r="AO201" s="115">
        <f t="shared" si="134"/>
        <v>6.3534973146251836</v>
      </c>
      <c r="AP201" s="115">
        <f t="shared" si="134"/>
        <v>6.3534755140785544</v>
      </c>
      <c r="AQ201" s="115">
        <f t="shared" si="134"/>
        <v>6.3533960433449996</v>
      </c>
      <c r="AR201" s="115">
        <f t="shared" si="134"/>
        <v>6.3531063480589882</v>
      </c>
      <c r="AS201" s="115">
        <f t="shared" si="134"/>
        <v>6.352050369148361</v>
      </c>
      <c r="AT201" s="115">
        <f t="shared" si="134"/>
        <v>6.3482018238877274</v>
      </c>
      <c r="AU201" s="115">
        <f t="shared" si="113"/>
        <v>6.3341834209682908</v>
      </c>
      <c r="AV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</row>
    <row r="202" spans="1:64">
      <c r="A202" s="2" t="s">
        <v>73</v>
      </c>
      <c r="B202" s="25"/>
      <c r="C202" s="40">
        <v>48123.519999999997</v>
      </c>
      <c r="D202" s="40"/>
      <c r="E202" s="80">
        <f t="shared" si="96"/>
        <v>8023.5958819577663</v>
      </c>
      <c r="F202" s="28">
        <f t="shared" si="97"/>
        <v>8023.5</v>
      </c>
      <c r="O202" s="100">
        <f t="shared" si="98"/>
        <v>9.2466363432249996E-3</v>
      </c>
      <c r="P202" s="15">
        <f t="shared" si="99"/>
        <v>33105.019999999997</v>
      </c>
      <c r="Q202" s="9">
        <f>C202-(C$7+C$8*F202)</f>
        <v>3.6476903995207977E-2</v>
      </c>
      <c r="S202" s="24"/>
      <c r="T202" s="9">
        <f t="shared" si="100"/>
        <v>0</v>
      </c>
      <c r="U202" s="9">
        <f t="shared" si="101"/>
        <v>0</v>
      </c>
      <c r="Y202" s="137">
        <f t="shared" si="102"/>
        <v>33105.019999999997</v>
      </c>
      <c r="Z202" s="16">
        <f t="shared" si="103"/>
        <v>8023.5</v>
      </c>
      <c r="AA202" s="115">
        <f t="shared" si="104"/>
        <v>6.1589982802610806E-3</v>
      </c>
      <c r="AB202" s="115">
        <f t="shared" si="105"/>
        <v>-6.1589982802610806E-3</v>
      </c>
      <c r="AD202" s="147"/>
      <c r="AG202" s="115">
        <f t="shared" si="106"/>
        <v>0</v>
      </c>
      <c r="AH202" s="16">
        <f t="shared" si="107"/>
        <v>-3.0876380629639186E-3</v>
      </c>
      <c r="AI202" s="16">
        <f t="shared" si="108"/>
        <v>1.2738059517532438</v>
      </c>
      <c r="AJ202" s="16">
        <f t="shared" si="109"/>
        <v>-0.39620596035657518</v>
      </c>
      <c r="AK202" s="16">
        <f t="shared" si="110"/>
        <v>2.5598843421144588E-2</v>
      </c>
      <c r="AL202" s="16">
        <f t="shared" si="111"/>
        <v>9.3221665070727891E-2</v>
      </c>
      <c r="AM202" s="16">
        <f t="shared" si="112"/>
        <v>4.6644616989602969E-2</v>
      </c>
      <c r="AN202" s="115">
        <f t="shared" si="134"/>
        <v>6.3535032949668544</v>
      </c>
      <c r="AO202" s="115">
        <f t="shared" si="134"/>
        <v>6.3534973146251836</v>
      </c>
      <c r="AP202" s="115">
        <f t="shared" si="134"/>
        <v>6.3534755140785544</v>
      </c>
      <c r="AQ202" s="115">
        <f t="shared" si="134"/>
        <v>6.3533960433449996</v>
      </c>
      <c r="AR202" s="115">
        <f t="shared" si="134"/>
        <v>6.3531063480589882</v>
      </c>
      <c r="AS202" s="115">
        <f t="shared" si="134"/>
        <v>6.352050369148361</v>
      </c>
      <c r="AT202" s="115">
        <f t="shared" si="134"/>
        <v>6.3482018238877274</v>
      </c>
      <c r="AU202" s="115">
        <f t="shared" si="113"/>
        <v>6.3341834209682908</v>
      </c>
      <c r="AV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</row>
    <row r="203" spans="1:64">
      <c r="A203" s="2" t="s">
        <v>73</v>
      </c>
      <c r="B203" s="25"/>
      <c r="C203" s="40">
        <v>48125.383999999998</v>
      </c>
      <c r="D203" s="40"/>
      <c r="E203" s="80">
        <f t="shared" si="96"/>
        <v>8028.4955293976454</v>
      </c>
      <c r="F203" s="28">
        <f t="shared" si="97"/>
        <v>8028.5</v>
      </c>
      <c r="G203" s="9">
        <f t="shared" ref="G203:G234" si="135">C203-(C$7+C$8*F203)</f>
        <v>-1.700776003417559E-3</v>
      </c>
      <c r="I203" s="2">
        <f t="shared" ref="I203:I215" si="136">G203</f>
        <v>-1.700776003417559E-3</v>
      </c>
      <c r="O203" s="100">
        <f t="shared" si="98"/>
        <v>9.2569176492250001E-3</v>
      </c>
      <c r="P203" s="15">
        <f t="shared" si="99"/>
        <v>33106.883999999998</v>
      </c>
      <c r="R203" s="2">
        <f t="shared" ref="R203:R234" si="137">(O203-H203)^2</f>
        <v>8.5690524364533295E-5</v>
      </c>
      <c r="S203" s="24">
        <v>0.1</v>
      </c>
      <c r="T203" s="9">
        <f t="shared" si="100"/>
        <v>8.5690524364533292E-6</v>
      </c>
      <c r="U203" s="9">
        <f t="shared" si="101"/>
        <v>-1.700776003417559E-3</v>
      </c>
      <c r="Y203" s="137">
        <f t="shared" si="102"/>
        <v>33106.883999999998</v>
      </c>
      <c r="Z203" s="16">
        <f t="shared" si="103"/>
        <v>8028.5</v>
      </c>
      <c r="AA203" s="115">
        <f t="shared" si="104"/>
        <v>6.1603067538376563E-3</v>
      </c>
      <c r="AB203" s="115">
        <f t="shared" si="105"/>
        <v>-7.8610827572552153E-3</v>
      </c>
      <c r="AD203" s="147">
        <f t="shared" ref="AD203:AD215" si="138">G203-(AB$3+AB$4*Z203+AB$5*Z203^2)</f>
        <v>-1.0957693652642559E-2</v>
      </c>
      <c r="AG203" s="115">
        <f t="shared" si="106"/>
        <v>6.1796622116415264E-6</v>
      </c>
      <c r="AH203" s="16">
        <f t="shared" si="107"/>
        <v>-3.0966108953873433E-3</v>
      </c>
      <c r="AI203" s="16">
        <f t="shared" si="108"/>
        <v>1.2737643546640465</v>
      </c>
      <c r="AJ203" s="16">
        <f t="shared" si="109"/>
        <v>-0.39768467671005164</v>
      </c>
      <c r="AK203" s="16">
        <f t="shared" si="110"/>
        <v>2.6039933090892836E-2</v>
      </c>
      <c r="AL203" s="16">
        <f t="shared" si="111"/>
        <v>9.4832744302644004E-2</v>
      </c>
      <c r="AM203" s="16">
        <f t="shared" si="112"/>
        <v>4.7451939743488769E-2</v>
      </c>
      <c r="AN203" s="115">
        <f t="shared" si="134"/>
        <v>6.3547193263749939</v>
      </c>
      <c r="AO203" s="115">
        <f t="shared" si="134"/>
        <v>6.3547132455582185</v>
      </c>
      <c r="AP203" s="115">
        <f t="shared" si="134"/>
        <v>6.3546910768286153</v>
      </c>
      <c r="AQ203" s="115">
        <f t="shared" si="134"/>
        <v>6.3546102569686846</v>
      </c>
      <c r="AR203" s="115">
        <f t="shared" si="134"/>
        <v>6.354315618429057</v>
      </c>
      <c r="AS203" s="115">
        <f t="shared" si="134"/>
        <v>6.3532415303070167</v>
      </c>
      <c r="AT203" s="115">
        <f t="shared" si="134"/>
        <v>6.3493266788746157</v>
      </c>
      <c r="AU203" s="115">
        <f t="shared" si="113"/>
        <v>6.335065911946467</v>
      </c>
      <c r="AV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</row>
    <row r="204" spans="1:64">
      <c r="A204" s="2" t="s">
        <v>73</v>
      </c>
      <c r="B204" s="25"/>
      <c r="C204" s="40">
        <v>48163.442999999999</v>
      </c>
      <c r="D204" s="40"/>
      <c r="E204" s="80">
        <f t="shared" si="96"/>
        <v>8128.5361312829564</v>
      </c>
      <c r="F204" s="28">
        <f t="shared" si="97"/>
        <v>8128.5</v>
      </c>
      <c r="G204" s="9">
        <f t="shared" si="135"/>
        <v>1.3745623997237999E-2</v>
      </c>
      <c r="I204" s="2">
        <f t="shared" si="136"/>
        <v>1.3745623997237999E-2</v>
      </c>
      <c r="O204" s="100">
        <f t="shared" si="98"/>
        <v>9.4638888192250005E-3</v>
      </c>
      <c r="P204" s="15">
        <f t="shared" si="99"/>
        <v>33144.942999999999</v>
      </c>
      <c r="R204" s="2">
        <f t="shared" si="137"/>
        <v>8.9565191582651978E-5</v>
      </c>
      <c r="S204" s="24">
        <v>0.1</v>
      </c>
      <c r="T204" s="9">
        <f t="shared" si="100"/>
        <v>8.9565191582651975E-6</v>
      </c>
      <c r="U204" s="9">
        <f t="shared" si="101"/>
        <v>1.3745623997237999E-2</v>
      </c>
      <c r="Y204" s="137">
        <f t="shared" si="102"/>
        <v>33144.942999999999</v>
      </c>
      <c r="Z204" s="16">
        <f t="shared" si="103"/>
        <v>8128.5</v>
      </c>
      <c r="AA204" s="115">
        <f t="shared" si="104"/>
        <v>6.1888682951736192E-3</v>
      </c>
      <c r="AB204" s="115">
        <f t="shared" si="105"/>
        <v>7.5567557020643798E-3</v>
      </c>
      <c r="AD204" s="147">
        <f t="shared" si="138"/>
        <v>4.2817351780129985E-3</v>
      </c>
      <c r="AG204" s="115">
        <f t="shared" si="106"/>
        <v>5.7104556740682519E-6</v>
      </c>
      <c r="AH204" s="16">
        <f t="shared" si="107"/>
        <v>-3.2750205240513813E-3</v>
      </c>
      <c r="AI204" s="16">
        <f t="shared" si="108"/>
        <v>1.272784207283113</v>
      </c>
      <c r="AJ204" s="16">
        <f t="shared" si="109"/>
        <v>-0.42701487777788932</v>
      </c>
      <c r="AK204" s="16">
        <f t="shared" si="110"/>
        <v>3.4839291854508944E-2</v>
      </c>
      <c r="AL204" s="16">
        <f t="shared" si="111"/>
        <v>0.12702969517994681</v>
      </c>
      <c r="AM204" s="16">
        <f t="shared" si="112"/>
        <v>6.3600394811131972E-2</v>
      </c>
      <c r="AN204" s="115">
        <f t="shared" si="134"/>
        <v>6.3790306633183054</v>
      </c>
      <c r="AO204" s="115">
        <f t="shared" si="134"/>
        <v>6.3790226084959665</v>
      </c>
      <c r="AP204" s="115">
        <f t="shared" si="134"/>
        <v>6.3789931832453881</v>
      </c>
      <c r="AQ204" s="115">
        <f t="shared" si="134"/>
        <v>6.3788856899152719</v>
      </c>
      <c r="AR204" s="115">
        <f t="shared" si="134"/>
        <v>6.3784930156412303</v>
      </c>
      <c r="AS204" s="115">
        <f t="shared" si="134"/>
        <v>6.3770586971602077</v>
      </c>
      <c r="AT204" s="115">
        <f t="shared" si="134"/>
        <v>6.3718211953502397</v>
      </c>
      <c r="AU204" s="115">
        <f t="shared" si="113"/>
        <v>6.3527157315099778</v>
      </c>
      <c r="AV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</row>
    <row r="205" spans="1:64">
      <c r="A205" s="2" t="s">
        <v>73</v>
      </c>
      <c r="B205" s="25" t="s">
        <v>95</v>
      </c>
      <c r="C205" s="40">
        <v>48174.275999999998</v>
      </c>
      <c r="D205" s="40"/>
      <c r="E205" s="80">
        <f t="shared" si="96"/>
        <v>8157.0113891778938</v>
      </c>
      <c r="F205" s="28">
        <f t="shared" si="97"/>
        <v>8157</v>
      </c>
      <c r="G205" s="9">
        <f t="shared" si="135"/>
        <v>4.3328479951014742E-3</v>
      </c>
      <c r="I205" s="2">
        <f t="shared" si="136"/>
        <v>4.3328479951014742E-3</v>
      </c>
      <c r="O205" s="100">
        <f t="shared" si="98"/>
        <v>9.5233447368999989E-3</v>
      </c>
      <c r="P205" s="15">
        <f t="shared" si="99"/>
        <v>33155.775999999998</v>
      </c>
      <c r="R205" s="2">
        <f t="shared" si="137"/>
        <v>9.0694094977840909E-5</v>
      </c>
      <c r="S205" s="24">
        <v>0.1</v>
      </c>
      <c r="T205" s="9">
        <f t="shared" si="100"/>
        <v>9.0694094977840916E-6</v>
      </c>
      <c r="U205" s="9">
        <f t="shared" si="101"/>
        <v>4.3328479951014742E-3</v>
      </c>
      <c r="Y205" s="137">
        <f t="shared" si="102"/>
        <v>33155.775999999998</v>
      </c>
      <c r="Z205" s="16">
        <f t="shared" si="103"/>
        <v>8157</v>
      </c>
      <c r="AA205" s="115">
        <f t="shared" si="104"/>
        <v>6.1978540874890291E-3</v>
      </c>
      <c r="AB205" s="115">
        <f t="shared" si="105"/>
        <v>-1.8650060923875549E-3</v>
      </c>
      <c r="AD205" s="147">
        <f t="shared" si="138"/>
        <v>-5.1904967417985247E-3</v>
      </c>
      <c r="AG205" s="115">
        <f t="shared" si="106"/>
        <v>3.4782477246426972E-7</v>
      </c>
      <c r="AH205" s="16">
        <f t="shared" si="107"/>
        <v>-3.3254906494109694E-3</v>
      </c>
      <c r="AI205" s="16">
        <f t="shared" si="108"/>
        <v>1.2724534015387343</v>
      </c>
      <c r="AJ205" s="16">
        <f t="shared" si="109"/>
        <v>-0.43528547441494164</v>
      </c>
      <c r="AK205" s="16">
        <f t="shared" si="110"/>
        <v>3.7338237638821971E-2</v>
      </c>
      <c r="AL205" s="16">
        <f t="shared" si="111"/>
        <v>0.13619607785984789</v>
      </c>
      <c r="AM205" s="16">
        <f t="shared" si="112"/>
        <v>6.8203499209019233E-2</v>
      </c>
      <c r="AN205" s="115">
        <f t="shared" si="134"/>
        <v>6.385955716211134</v>
      </c>
      <c r="AO205" s="115">
        <f t="shared" si="134"/>
        <v>6.3859471127498644</v>
      </c>
      <c r="AP205" s="115">
        <f t="shared" si="134"/>
        <v>6.3859156615709214</v>
      </c>
      <c r="AQ205" s="115">
        <f t="shared" si="134"/>
        <v>6.3858006881710425</v>
      </c>
      <c r="AR205" s="115">
        <f t="shared" si="134"/>
        <v>6.3853804012634381</v>
      </c>
      <c r="AS205" s="115">
        <f t="shared" si="134"/>
        <v>6.3838441900214464</v>
      </c>
      <c r="AT205" s="115">
        <f t="shared" si="134"/>
        <v>6.3782311085710788</v>
      </c>
      <c r="AU205" s="115">
        <f t="shared" si="113"/>
        <v>6.3577459300855796</v>
      </c>
      <c r="AV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</row>
    <row r="206" spans="1:64">
      <c r="A206" s="2" t="s">
        <v>73</v>
      </c>
      <c r="B206" s="25"/>
      <c r="C206" s="40">
        <v>48187.402999999998</v>
      </c>
      <c r="D206" s="40"/>
      <c r="E206" s="80">
        <f t="shared" si="96"/>
        <v>8191.5165779886484</v>
      </c>
      <c r="F206" s="28">
        <f t="shared" si="97"/>
        <v>8191.5</v>
      </c>
      <c r="G206" s="9">
        <f t="shared" si="135"/>
        <v>6.3068559975363314E-3</v>
      </c>
      <c r="I206" s="2">
        <f t="shared" si="136"/>
        <v>6.3068559975363314E-3</v>
      </c>
      <c r="O206" s="100">
        <f t="shared" si="98"/>
        <v>9.5955961152250011E-3</v>
      </c>
      <c r="P206" s="15">
        <f t="shared" si="99"/>
        <v>33168.902999999998</v>
      </c>
      <c r="R206" s="2">
        <f t="shared" si="137"/>
        <v>9.2075464806521128E-5</v>
      </c>
      <c r="S206" s="24">
        <v>0.1</v>
      </c>
      <c r="T206" s="9">
        <f t="shared" si="100"/>
        <v>9.2075464806521141E-6</v>
      </c>
      <c r="U206" s="9">
        <f t="shared" si="101"/>
        <v>6.3068559975363314E-3</v>
      </c>
      <c r="Y206" s="137">
        <f t="shared" si="102"/>
        <v>33168.902999999998</v>
      </c>
      <c r="Z206" s="16">
        <f t="shared" si="103"/>
        <v>8191.5</v>
      </c>
      <c r="AA206" s="115">
        <f t="shared" si="104"/>
        <v>6.2092417616287999E-3</v>
      </c>
      <c r="AB206" s="115">
        <f t="shared" si="105"/>
        <v>9.7614235907531564E-5</v>
      </c>
      <c r="AD206" s="147">
        <f t="shared" si="138"/>
        <v>-3.2887401176886696E-3</v>
      </c>
      <c r="AG206" s="115">
        <f t="shared" si="106"/>
        <v>9.5285390518112257E-10</v>
      </c>
      <c r="AH206" s="16">
        <f t="shared" si="107"/>
        <v>-3.3863543535962012E-3</v>
      </c>
      <c r="AI206" s="16">
        <f t="shared" si="108"/>
        <v>1.2720225939064276</v>
      </c>
      <c r="AJ206" s="16">
        <f t="shared" si="109"/>
        <v>-0.44524232406169612</v>
      </c>
      <c r="AK206" s="16">
        <f t="shared" si="110"/>
        <v>4.0357259624741057E-2</v>
      </c>
      <c r="AL206" s="16">
        <f t="shared" si="111"/>
        <v>0.14728560640384405</v>
      </c>
      <c r="AM206" s="16">
        <f t="shared" si="112"/>
        <v>7.3776220716112631E-2</v>
      </c>
      <c r="AN206" s="115">
        <f t="shared" si="134"/>
        <v>6.39433617641523</v>
      </c>
      <c r="AO206" s="115">
        <f t="shared" si="134"/>
        <v>6.3943269182015419</v>
      </c>
      <c r="AP206" s="115">
        <f t="shared" si="134"/>
        <v>6.3942930430280347</v>
      </c>
      <c r="AQ206" s="115">
        <f t="shared" si="134"/>
        <v>6.3941690971655829</v>
      </c>
      <c r="AR206" s="115">
        <f t="shared" si="134"/>
        <v>6.3937156062625666</v>
      </c>
      <c r="AS206" s="115">
        <f t="shared" si="134"/>
        <v>6.3920565756468761</v>
      </c>
      <c r="AT206" s="115">
        <f t="shared" si="134"/>
        <v>6.38598978042591</v>
      </c>
      <c r="AU206" s="115">
        <f t="shared" si="113"/>
        <v>6.3638351178349906</v>
      </c>
      <c r="AV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</row>
    <row r="207" spans="1:64">
      <c r="A207" s="2" t="s">
        <v>75</v>
      </c>
      <c r="B207" s="25"/>
      <c r="C207" s="40">
        <v>48203.381000000001</v>
      </c>
      <c r="D207" s="40"/>
      <c r="E207" s="80">
        <f t="shared" si="96"/>
        <v>8233.5158091014928</v>
      </c>
      <c r="F207" s="28">
        <f t="shared" si="97"/>
        <v>8233.5</v>
      </c>
      <c r="G207" s="9">
        <f t="shared" si="135"/>
        <v>6.0143439986859448E-3</v>
      </c>
      <c r="I207" s="2">
        <f t="shared" si="136"/>
        <v>6.0143439986859448E-3</v>
      </c>
      <c r="O207" s="100">
        <f t="shared" si="98"/>
        <v>9.6839659002250014E-3</v>
      </c>
      <c r="P207" s="15">
        <f t="shared" si="99"/>
        <v>33184.881000000001</v>
      </c>
      <c r="R207" s="2">
        <f t="shared" si="137"/>
        <v>9.3779195556720622E-5</v>
      </c>
      <c r="S207" s="24">
        <v>0.1</v>
      </c>
      <c r="T207" s="9">
        <f t="shared" si="100"/>
        <v>9.3779195556720625E-6</v>
      </c>
      <c r="U207" s="9">
        <f t="shared" si="101"/>
        <v>6.0143439986859448E-3</v>
      </c>
      <c r="Y207" s="137">
        <f t="shared" si="102"/>
        <v>33184.881000000001</v>
      </c>
      <c r="Z207" s="16">
        <f t="shared" si="103"/>
        <v>8233.5</v>
      </c>
      <c r="AA207" s="115">
        <f t="shared" si="104"/>
        <v>6.2238668201148621E-3</v>
      </c>
      <c r="AB207" s="115">
        <f t="shared" si="105"/>
        <v>-2.0952282142891725E-4</v>
      </c>
      <c r="AD207" s="147">
        <f t="shared" si="138"/>
        <v>-3.6696219015390566E-3</v>
      </c>
      <c r="AG207" s="115">
        <f t="shared" si="106"/>
        <v>4.3899812699533952E-9</v>
      </c>
      <c r="AH207" s="16">
        <f t="shared" si="107"/>
        <v>-3.4600990801101393E-3</v>
      </c>
      <c r="AI207" s="16">
        <f t="shared" si="108"/>
        <v>1.2714534521881085</v>
      </c>
      <c r="AJ207" s="16">
        <f t="shared" si="109"/>
        <v>-0.45728028217092354</v>
      </c>
      <c r="AK207" s="16">
        <f t="shared" si="110"/>
        <v>4.4022985986395043E-2</v>
      </c>
      <c r="AL207" s="16">
        <f t="shared" si="111"/>
        <v>0.16077532982159498</v>
      </c>
      <c r="AM207" s="16">
        <f t="shared" si="112"/>
        <v>8.0561273444459416E-2</v>
      </c>
      <c r="AN207" s="115">
        <f t="shared" si="134"/>
        <v>6.4045344834945874</v>
      </c>
      <c r="AO207" s="115">
        <f t="shared" si="134"/>
        <v>6.4045244430880146</v>
      </c>
      <c r="AP207" s="115">
        <f t="shared" si="134"/>
        <v>6.4044876621664004</v>
      </c>
      <c r="AQ207" s="115">
        <f t="shared" si="134"/>
        <v>6.4043529243899817</v>
      </c>
      <c r="AR207" s="115">
        <f t="shared" si="134"/>
        <v>6.4038593648525168</v>
      </c>
      <c r="AS207" s="115">
        <f t="shared" si="134"/>
        <v>6.4020516524175584</v>
      </c>
      <c r="AT207" s="115">
        <f t="shared" si="134"/>
        <v>6.3954340052952148</v>
      </c>
      <c r="AU207" s="115">
        <f t="shared" si="113"/>
        <v>6.3712480420516657</v>
      </c>
      <c r="AV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</row>
    <row r="208" spans="1:64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80">
        <f t="shared" si="96"/>
        <v>8862.016507311766</v>
      </c>
      <c r="F208" s="28">
        <f t="shared" si="97"/>
        <v>8862</v>
      </c>
      <c r="G208" s="9">
        <f t="shared" si="135"/>
        <v>6.2799680017633364E-3</v>
      </c>
      <c r="I208" s="2">
        <f t="shared" si="136"/>
        <v>6.2799680017633364E-3</v>
      </c>
      <c r="O208" s="100">
        <f t="shared" si="98"/>
        <v>1.1060339136400001E-2</v>
      </c>
      <c r="P208" s="15">
        <f t="shared" si="99"/>
        <v>33423.985000000001</v>
      </c>
      <c r="R208" s="2">
        <f t="shared" si="137"/>
        <v>1.2233110181218153E-4</v>
      </c>
      <c r="S208" s="24">
        <v>0.1</v>
      </c>
      <c r="T208" s="9">
        <f t="shared" si="100"/>
        <v>1.2233110181218154E-5</v>
      </c>
      <c r="U208" s="9">
        <f t="shared" si="101"/>
        <v>6.2799680017633364E-3</v>
      </c>
      <c r="Y208" s="137">
        <f t="shared" si="102"/>
        <v>33423.985000000001</v>
      </c>
      <c r="Z208" s="16">
        <f t="shared" si="103"/>
        <v>8862</v>
      </c>
      <c r="AA208" s="115">
        <f t="shared" si="104"/>
        <v>6.549004969254802E-3</v>
      </c>
      <c r="AB208" s="115">
        <f t="shared" si="105"/>
        <v>-2.6903696749146569E-4</v>
      </c>
      <c r="AD208" s="147">
        <f t="shared" si="138"/>
        <v>-4.7803711346366649E-3</v>
      </c>
      <c r="AG208" s="115">
        <f t="shared" si="106"/>
        <v>7.238088987700397E-9</v>
      </c>
      <c r="AH208" s="16">
        <f t="shared" si="107"/>
        <v>-4.5113341671451992E-3</v>
      </c>
      <c r="AI208" s="16">
        <f t="shared" si="108"/>
        <v>1.2573149722528292</v>
      </c>
      <c r="AJ208" s="16">
        <f t="shared" si="109"/>
        <v>-0.6246971443515682</v>
      </c>
      <c r="AK208" s="16">
        <f t="shared" si="110"/>
        <v>9.7025795820110325E-2</v>
      </c>
      <c r="AL208" s="16">
        <f t="shared" si="111"/>
        <v>0.36058436207798022</v>
      </c>
      <c r="AM208" s="16">
        <f t="shared" si="112"/>
        <v>0.18227140110202797</v>
      </c>
      <c r="AN208" s="115">
        <f t="shared" si="134"/>
        <v>6.5563658450347697</v>
      </c>
      <c r="AO208" s="115">
        <f t="shared" si="134"/>
        <v>6.5563467899723724</v>
      </c>
      <c r="AP208" s="115">
        <f t="shared" si="134"/>
        <v>6.5562748315178094</v>
      </c>
      <c r="AQ208" s="115">
        <f t="shared" si="134"/>
        <v>6.5560031047755336</v>
      </c>
      <c r="AR208" s="115">
        <f t="shared" si="134"/>
        <v>6.5549772068008236</v>
      </c>
      <c r="AS208" s="115">
        <f t="shared" si="134"/>
        <v>6.551106585254777</v>
      </c>
      <c r="AT208" s="115">
        <f t="shared" si="134"/>
        <v>6.536539481599176</v>
      </c>
      <c r="AU208" s="115">
        <f t="shared" si="113"/>
        <v>6.4821771580083354</v>
      </c>
      <c r="AV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</row>
    <row r="209" spans="1:64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80">
        <f t="shared" si="96"/>
        <v>8875.0384243810422</v>
      </c>
      <c r="F209" s="28">
        <f t="shared" si="97"/>
        <v>8875</v>
      </c>
      <c r="G209" s="9">
        <f t="shared" si="135"/>
        <v>1.4618000001064502E-2</v>
      </c>
      <c r="I209" s="2">
        <f t="shared" si="136"/>
        <v>1.4618000001064502E-2</v>
      </c>
      <c r="O209" s="100">
        <f t="shared" si="98"/>
        <v>1.10898765625E-2</v>
      </c>
      <c r="P209" s="15">
        <f t="shared" si="99"/>
        <v>33428.938999999998</v>
      </c>
      <c r="R209" s="2">
        <f t="shared" si="137"/>
        <v>1.2298536217148683E-4</v>
      </c>
      <c r="S209" s="24">
        <v>0.1</v>
      </c>
      <c r="T209" s="9">
        <f t="shared" si="100"/>
        <v>1.2298536217148683E-5</v>
      </c>
      <c r="U209" s="9">
        <f t="shared" si="101"/>
        <v>1.4618000001064502E-2</v>
      </c>
      <c r="Y209" s="137">
        <f t="shared" si="102"/>
        <v>33428.938999999998</v>
      </c>
      <c r="Z209" s="16">
        <f t="shared" si="103"/>
        <v>8875</v>
      </c>
      <c r="AA209" s="115">
        <f t="shared" si="104"/>
        <v>6.5579473976952341E-3</v>
      </c>
      <c r="AB209" s="115">
        <f t="shared" si="105"/>
        <v>8.0600526033692676E-3</v>
      </c>
      <c r="AD209" s="147">
        <f t="shared" si="138"/>
        <v>3.5281234385645018E-3</v>
      </c>
      <c r="AG209" s="115">
        <f t="shared" si="106"/>
        <v>6.4964447969079707E-6</v>
      </c>
      <c r="AH209" s="16">
        <f t="shared" si="107"/>
        <v>-4.5319291648047658E-3</v>
      </c>
      <c r="AI209" s="16">
        <f t="shared" si="108"/>
        <v>1.2569169693738698</v>
      </c>
      <c r="AJ209" s="16">
        <f t="shared" si="109"/>
        <v>-0.62787785052251621</v>
      </c>
      <c r="AK209" s="16">
        <f t="shared" si="110"/>
        <v>9.8074822700558853E-2</v>
      </c>
      <c r="AL209" s="16">
        <f t="shared" si="111"/>
        <v>0.36466433199171622</v>
      </c>
      <c r="AM209" s="16">
        <f t="shared" si="112"/>
        <v>0.18437994714852712</v>
      </c>
      <c r="AN209" s="115">
        <f t="shared" si="134"/>
        <v>6.5594862114348009</v>
      </c>
      <c r="AO209" s="115">
        <f t="shared" si="134"/>
        <v>6.5594670338132532</v>
      </c>
      <c r="AP209" s="115">
        <f t="shared" si="134"/>
        <v>6.5593945488296148</v>
      </c>
      <c r="AQ209" s="115">
        <f t="shared" si="134"/>
        <v>6.5591205933270649</v>
      </c>
      <c r="AR209" s="115">
        <f t="shared" si="134"/>
        <v>6.558085375863258</v>
      </c>
      <c r="AS209" s="115">
        <f t="shared" si="134"/>
        <v>6.5541762340379099</v>
      </c>
      <c r="AT209" s="115">
        <f t="shared" si="134"/>
        <v>6.5394523440028323</v>
      </c>
      <c r="AU209" s="115">
        <f t="shared" si="113"/>
        <v>6.4844716345515927</v>
      </c>
      <c r="AV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</row>
    <row r="210" spans="1:64">
      <c r="A210" s="2" t="s">
        <v>78</v>
      </c>
      <c r="B210" s="25"/>
      <c r="C210" s="40">
        <v>48479.574999999997</v>
      </c>
      <c r="D210" s="40">
        <v>3.0000000000000001E-3</v>
      </c>
      <c r="E210" s="80">
        <f t="shared" si="96"/>
        <v>8959.5100285268727</v>
      </c>
      <c r="F210" s="28">
        <f t="shared" si="97"/>
        <v>8959.5</v>
      </c>
      <c r="G210" s="9">
        <f t="shared" si="135"/>
        <v>3.81520799419377E-3</v>
      </c>
      <c r="I210" s="2">
        <f t="shared" si="136"/>
        <v>3.81520799419377E-3</v>
      </c>
      <c r="O210" s="100">
        <f t="shared" si="98"/>
        <v>1.1282925216024999E-2</v>
      </c>
      <c r="P210" s="15">
        <f t="shared" si="99"/>
        <v>33461.074999999997</v>
      </c>
      <c r="R210" s="2">
        <f t="shared" si="137"/>
        <v>1.2730440143041277E-4</v>
      </c>
      <c r="S210" s="24">
        <v>0.1</v>
      </c>
      <c r="T210" s="9">
        <f t="shared" si="100"/>
        <v>1.2730440143041278E-5</v>
      </c>
      <c r="U210" s="9">
        <f t="shared" si="101"/>
        <v>3.81520799419377E-3</v>
      </c>
      <c r="Y210" s="137">
        <f t="shared" si="102"/>
        <v>33461.074999999997</v>
      </c>
      <c r="Z210" s="16">
        <f t="shared" si="103"/>
        <v>8959.5</v>
      </c>
      <c r="AA210" s="115">
        <f t="shared" si="104"/>
        <v>6.6183730587333258E-3</v>
      </c>
      <c r="AB210" s="115">
        <f t="shared" si="105"/>
        <v>-2.8031650645395558E-3</v>
      </c>
      <c r="AD210" s="147">
        <f t="shared" si="138"/>
        <v>-7.4677172218312292E-3</v>
      </c>
      <c r="AG210" s="115">
        <f t="shared" si="106"/>
        <v>7.8577343790550527E-7</v>
      </c>
      <c r="AH210" s="16">
        <f t="shared" si="107"/>
        <v>-4.6645521572916734E-3</v>
      </c>
      <c r="AI210" s="16">
        <f t="shared" si="108"/>
        <v>1.2542327574552459</v>
      </c>
      <c r="AJ210" s="16">
        <f t="shared" si="109"/>
        <v>-0.64824632508634894</v>
      </c>
      <c r="AK210" s="16">
        <f t="shared" si="110"/>
        <v>0.10483656345332057</v>
      </c>
      <c r="AL210" s="16">
        <f t="shared" si="111"/>
        <v>0.39111977555394561</v>
      </c>
      <c r="AM210" s="16">
        <f t="shared" si="112"/>
        <v>0.19809159954008698</v>
      </c>
      <c r="AN210" s="115">
        <f t="shared" si="134"/>
        <v>6.5797439769453154</v>
      </c>
      <c r="AO210" s="115">
        <f t="shared" si="134"/>
        <v>6.5797240727186699</v>
      </c>
      <c r="AP210" s="115">
        <f t="shared" si="134"/>
        <v>6.5796483913315891</v>
      </c>
      <c r="AQ210" s="115">
        <f t="shared" si="134"/>
        <v>6.5793606456877356</v>
      </c>
      <c r="AR210" s="115">
        <f t="shared" si="134"/>
        <v>6.5782668480687638</v>
      </c>
      <c r="AS210" s="115">
        <f t="shared" si="134"/>
        <v>6.5741123359699891</v>
      </c>
      <c r="AT210" s="115">
        <f t="shared" si="134"/>
        <v>6.5583787488835004</v>
      </c>
      <c r="AU210" s="115">
        <f t="shared" si="113"/>
        <v>6.4993857320827599</v>
      </c>
      <c r="AV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</row>
    <row r="211" spans="1:64">
      <c r="A211" s="2" t="s">
        <v>78</v>
      </c>
      <c r="B211" s="25"/>
      <c r="C211" s="40">
        <v>48479.584000000003</v>
      </c>
      <c r="D211" s="40">
        <v>4.0000000000000001E-3</v>
      </c>
      <c r="E211" s="80">
        <f t="shared" si="96"/>
        <v>8959.5336856228951</v>
      </c>
      <c r="F211" s="28">
        <f t="shared" si="97"/>
        <v>8959.5</v>
      </c>
      <c r="G211" s="9">
        <f t="shared" si="135"/>
        <v>1.281520799966529E-2</v>
      </c>
      <c r="I211" s="2">
        <f t="shared" si="136"/>
        <v>1.281520799966529E-2</v>
      </c>
      <c r="O211" s="100">
        <f t="shared" si="98"/>
        <v>1.1282925216024999E-2</v>
      </c>
      <c r="P211" s="15">
        <f t="shared" si="99"/>
        <v>33461.084000000003</v>
      </c>
      <c r="R211" s="2">
        <f t="shared" si="137"/>
        <v>1.2730440143041277E-4</v>
      </c>
      <c r="S211" s="24">
        <v>0.1</v>
      </c>
      <c r="T211" s="9">
        <f t="shared" si="100"/>
        <v>1.2730440143041278E-5</v>
      </c>
      <c r="U211" s="9">
        <f t="shared" si="101"/>
        <v>1.281520799966529E-2</v>
      </c>
      <c r="Y211" s="137">
        <f t="shared" si="102"/>
        <v>33461.084000000003</v>
      </c>
      <c r="Z211" s="16">
        <f t="shared" si="103"/>
        <v>8959.5</v>
      </c>
      <c r="AA211" s="115">
        <f t="shared" si="104"/>
        <v>6.6183730587333258E-3</v>
      </c>
      <c r="AB211" s="115">
        <f t="shared" si="105"/>
        <v>6.1968349409319643E-3</v>
      </c>
      <c r="AD211" s="147">
        <f t="shared" si="138"/>
        <v>1.5322827836402909E-3</v>
      </c>
      <c r="AG211" s="115">
        <f t="shared" si="106"/>
        <v>3.8400763285155258E-6</v>
      </c>
      <c r="AH211" s="16">
        <f t="shared" si="107"/>
        <v>-4.6645521572916734E-3</v>
      </c>
      <c r="AI211" s="16">
        <f t="shared" si="108"/>
        <v>1.2542327574552459</v>
      </c>
      <c r="AJ211" s="16">
        <f t="shared" si="109"/>
        <v>-0.64824632508634894</v>
      </c>
      <c r="AK211" s="16">
        <f t="shared" si="110"/>
        <v>0.10483656345332057</v>
      </c>
      <c r="AL211" s="16">
        <f t="shared" si="111"/>
        <v>0.39111977555394561</v>
      </c>
      <c r="AM211" s="16">
        <f t="shared" si="112"/>
        <v>0.19809159954008698</v>
      </c>
      <c r="AN211" s="115">
        <f t="shared" ref="AN211:AT220" si="139">$AU211+$AB$7*SIN(AO211)</f>
        <v>6.5797439769453154</v>
      </c>
      <c r="AO211" s="115">
        <f t="shared" si="139"/>
        <v>6.5797240727186699</v>
      </c>
      <c r="AP211" s="115">
        <f t="shared" si="139"/>
        <v>6.5796483913315891</v>
      </c>
      <c r="AQ211" s="115">
        <f t="shared" si="139"/>
        <v>6.5793606456877356</v>
      </c>
      <c r="AR211" s="115">
        <f t="shared" si="139"/>
        <v>6.5782668480687638</v>
      </c>
      <c r="AS211" s="115">
        <f t="shared" si="139"/>
        <v>6.5741123359699891</v>
      </c>
      <c r="AT211" s="115">
        <f t="shared" si="139"/>
        <v>6.5583787488835004</v>
      </c>
      <c r="AU211" s="115">
        <f t="shared" si="113"/>
        <v>6.4993857320827599</v>
      </c>
      <c r="AV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</row>
    <row r="212" spans="1:64">
      <c r="A212" s="2" t="s">
        <v>78</v>
      </c>
      <c r="B212" s="25"/>
      <c r="C212" s="40">
        <v>48479.584999999999</v>
      </c>
      <c r="D212" s="40">
        <v>8.0000000000000002E-3</v>
      </c>
      <c r="E212" s="80">
        <f t="shared" si="96"/>
        <v>8959.5363141891085</v>
      </c>
      <c r="F212" s="28">
        <f t="shared" si="97"/>
        <v>8959.5</v>
      </c>
      <c r="G212" s="9">
        <f t="shared" si="135"/>
        <v>1.3815207996231038E-2</v>
      </c>
      <c r="I212" s="2">
        <f t="shared" si="136"/>
        <v>1.3815207996231038E-2</v>
      </c>
      <c r="O212" s="100">
        <f t="shared" si="98"/>
        <v>1.1282925216024999E-2</v>
      </c>
      <c r="P212" s="15">
        <f t="shared" si="99"/>
        <v>33461.084999999999</v>
      </c>
      <c r="R212" s="2">
        <f t="shared" si="137"/>
        <v>1.2730440143041277E-4</v>
      </c>
      <c r="S212" s="24">
        <v>0.1</v>
      </c>
      <c r="T212" s="9">
        <f t="shared" si="100"/>
        <v>1.2730440143041278E-5</v>
      </c>
      <c r="U212" s="9">
        <f t="shared" si="101"/>
        <v>1.3815207996231038E-2</v>
      </c>
      <c r="Y212" s="137">
        <f t="shared" si="102"/>
        <v>33461.084999999999</v>
      </c>
      <c r="Z212" s="16">
        <f t="shared" si="103"/>
        <v>8959.5</v>
      </c>
      <c r="AA212" s="115">
        <f t="shared" si="104"/>
        <v>6.6183730587333258E-3</v>
      </c>
      <c r="AB212" s="115">
        <f t="shared" si="105"/>
        <v>7.1968349374977123E-3</v>
      </c>
      <c r="AD212" s="147">
        <f t="shared" si="138"/>
        <v>2.5322827802060389E-3</v>
      </c>
      <c r="AG212" s="115">
        <f t="shared" si="106"/>
        <v>5.1794433117587704E-6</v>
      </c>
      <c r="AH212" s="16">
        <f t="shared" si="107"/>
        <v>-4.6645521572916734E-3</v>
      </c>
      <c r="AI212" s="16">
        <f t="shared" si="108"/>
        <v>1.2542327574552459</v>
      </c>
      <c r="AJ212" s="16">
        <f t="shared" si="109"/>
        <v>-0.64824632508634894</v>
      </c>
      <c r="AK212" s="16">
        <f t="shared" si="110"/>
        <v>0.10483656345332057</v>
      </c>
      <c r="AL212" s="16">
        <f t="shared" si="111"/>
        <v>0.39111977555394561</v>
      </c>
      <c r="AM212" s="16">
        <f t="shared" si="112"/>
        <v>0.19809159954008698</v>
      </c>
      <c r="AN212" s="115">
        <f t="shared" si="139"/>
        <v>6.5797439769453154</v>
      </c>
      <c r="AO212" s="115">
        <f t="shared" si="139"/>
        <v>6.5797240727186699</v>
      </c>
      <c r="AP212" s="115">
        <f t="shared" si="139"/>
        <v>6.5796483913315891</v>
      </c>
      <c r="AQ212" s="115">
        <f t="shared" si="139"/>
        <v>6.5793606456877356</v>
      </c>
      <c r="AR212" s="115">
        <f t="shared" si="139"/>
        <v>6.5782668480687638</v>
      </c>
      <c r="AS212" s="115">
        <f t="shared" si="139"/>
        <v>6.5741123359699891</v>
      </c>
      <c r="AT212" s="115">
        <f t="shared" si="139"/>
        <v>6.5583787488835004</v>
      </c>
      <c r="AU212" s="115">
        <f t="shared" si="113"/>
        <v>6.4993857320827599</v>
      </c>
      <c r="AV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</row>
    <row r="213" spans="1:64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80">
        <f t="shared" ref="E213:E276" si="140">(C213-C$7)/C$8</f>
        <v>9059.0196600351228</v>
      </c>
      <c r="F213" s="28">
        <f t="shared" ref="F213:F276" si="141">ROUND(2*E213,0)/2</f>
        <v>9059</v>
      </c>
      <c r="G213" s="9">
        <f t="shared" si="135"/>
        <v>7.4793759995372966E-3</v>
      </c>
      <c r="I213" s="2">
        <f t="shared" si="136"/>
        <v>7.4793759995372966E-3</v>
      </c>
      <c r="O213" s="100">
        <f t="shared" ref="O213:O276" si="142">D$11+D$12*F213+D$13*F213^2</f>
        <v>1.1512588116100002E-2</v>
      </c>
      <c r="P213" s="15">
        <f t="shared" ref="P213:P276" si="143">C213-15018.5</f>
        <v>33498.932000000001</v>
      </c>
      <c r="R213" s="2">
        <f t="shared" si="137"/>
        <v>1.32539685130967E-4</v>
      </c>
      <c r="S213" s="24">
        <v>0.1</v>
      </c>
      <c r="T213" s="9">
        <f t="shared" ref="T213:T276" si="144">S213*R213</f>
        <v>1.3253968513096701E-5</v>
      </c>
      <c r="U213" s="9">
        <f t="shared" ref="U213:U276" si="145">SUM(H213,I213)</f>
        <v>7.4793759995372966E-3</v>
      </c>
      <c r="Y213" s="137">
        <f t="shared" ref="Y213:Y276" si="146">+C213-15018.5</f>
        <v>33498.932000000001</v>
      </c>
      <c r="Z213" s="16">
        <f t="shared" ref="Z213:Z276" si="147">F213</f>
        <v>9059</v>
      </c>
      <c r="AA213" s="115">
        <f t="shared" ref="AA213:AA276" si="148">AB$3+AB$4*Z213+AB$5*Z213^2+AH213</f>
        <v>6.6946949492014182E-3</v>
      </c>
      <c r="AB213" s="115">
        <f t="shared" ref="AB213:AB276" si="149">+G213-AA213</f>
        <v>7.8468105033587844E-4</v>
      </c>
      <c r="AD213" s="147">
        <f t="shared" si="138"/>
        <v>-4.0332121165627052E-3</v>
      </c>
      <c r="AG213" s="115">
        <f t="shared" ref="AG213:AG276" si="150">+(G213-AA213)^2*S213</f>
        <v>6.1572435075621745E-8</v>
      </c>
      <c r="AH213" s="16">
        <f t="shared" ref="AH213:AH276" si="151">$AB$6*($AB$11/AI213*AJ213+$AB$12)</f>
        <v>-4.8178931668985837E-3</v>
      </c>
      <c r="AI213" s="16">
        <f t="shared" ref="AI213:AI276" si="152">1+$AB$7*COS(AL213)</f>
        <v>1.250860977896544</v>
      </c>
      <c r="AJ213" s="16">
        <f t="shared" ref="AJ213:AJ276" si="153">SIN(AL213+RADIANS($AB$9))</f>
        <v>-0.67153686943591251</v>
      </c>
      <c r="AK213" s="16">
        <f t="shared" ref="AK213:AK276" si="154">$AB$7*SIN(AL213)</f>
        <v>0.11266663112381418</v>
      </c>
      <c r="AL213" s="16">
        <f t="shared" ref="AL213:AL276" si="155">2*ATAN(AM213)</f>
        <v>0.42212170638945712</v>
      </c>
      <c r="AM213" s="16">
        <f t="shared" ref="AM213:AM276" si="156">SQRT((1+$AB$7)/(1-$AB$7))*TAN(AN213/2)</f>
        <v>0.21425174306426628</v>
      </c>
      <c r="AN213" s="115">
        <f t="shared" si="139"/>
        <v>6.6035404230405197</v>
      </c>
      <c r="AO213" s="115">
        <f t="shared" si="139"/>
        <v>6.6035198200940659</v>
      </c>
      <c r="AP213" s="115">
        <f t="shared" si="139"/>
        <v>6.6034408858980349</v>
      </c>
      <c r="AQ213" s="115">
        <f t="shared" si="139"/>
        <v>6.6031384916063738</v>
      </c>
      <c r="AR213" s="115">
        <f t="shared" si="139"/>
        <v>6.60198030910695</v>
      </c>
      <c r="AS213" s="115">
        <f t="shared" si="139"/>
        <v>6.597548498370954</v>
      </c>
      <c r="AT213" s="115">
        <f t="shared" si="139"/>
        <v>6.5806479808335263</v>
      </c>
      <c r="AU213" s="115">
        <f t="shared" ref="AU213:AU276" si="157">RADIANS($AB$9)+$AB$18*(F213-AB$15)</f>
        <v>6.5169473025484539</v>
      </c>
      <c r="AV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</row>
    <row r="214" spans="1:64">
      <c r="A214" s="2" t="s">
        <v>81</v>
      </c>
      <c r="B214" s="25"/>
      <c r="C214" s="40">
        <v>48820.455999999998</v>
      </c>
      <c r="D214" s="40">
        <v>5.0000000000000001E-3</v>
      </c>
      <c r="E214" s="80">
        <f t="shared" si="140"/>
        <v>9855.5383112265226</v>
      </c>
      <c r="F214" s="28">
        <f t="shared" si="141"/>
        <v>9855.5</v>
      </c>
      <c r="G214" s="9">
        <f t="shared" si="135"/>
        <v>1.4574951994291041E-2</v>
      </c>
      <c r="I214" s="2">
        <f t="shared" si="136"/>
        <v>1.4574951994291041E-2</v>
      </c>
      <c r="O214" s="100">
        <f t="shared" si="142"/>
        <v>1.3442465760025002E-2</v>
      </c>
      <c r="P214" s="15">
        <f t="shared" si="143"/>
        <v>33801.955999999998</v>
      </c>
      <c r="R214" s="2">
        <f t="shared" si="137"/>
        <v>1.8069988570944455E-4</v>
      </c>
      <c r="S214" s="24">
        <v>0.1</v>
      </c>
      <c r="T214" s="9">
        <f t="shared" si="144"/>
        <v>1.8069988570944454E-5</v>
      </c>
      <c r="U214" s="9">
        <f t="shared" si="145"/>
        <v>1.4574951994291041E-2</v>
      </c>
      <c r="Y214" s="137">
        <f t="shared" si="146"/>
        <v>33801.955999999998</v>
      </c>
      <c r="Z214" s="16">
        <f t="shared" si="147"/>
        <v>9855.5</v>
      </c>
      <c r="AA214" s="115">
        <f t="shared" si="148"/>
        <v>7.5168982265702749E-3</v>
      </c>
      <c r="AB214" s="115">
        <f t="shared" si="149"/>
        <v>7.0580537677207662E-3</v>
      </c>
      <c r="AD214" s="147">
        <f t="shared" si="138"/>
        <v>1.1324862342660391E-3</v>
      </c>
      <c r="AG214" s="115">
        <f t="shared" si="150"/>
        <v>4.9816122988037303E-6</v>
      </c>
      <c r="AH214" s="16">
        <f t="shared" si="151"/>
        <v>-5.9255675334547271E-3</v>
      </c>
      <c r="AI214" s="16">
        <f t="shared" si="152"/>
        <v>1.2166895700348834</v>
      </c>
      <c r="AJ214" s="16">
        <f t="shared" si="153"/>
        <v>-0.82908178347240247</v>
      </c>
      <c r="AK214" s="16">
        <f t="shared" si="154"/>
        <v>0.16932403916189015</v>
      </c>
      <c r="AL214" s="16">
        <f t="shared" si="155"/>
        <v>0.66330418240642286</v>
      </c>
      <c r="AM214" s="16">
        <f t="shared" si="156"/>
        <v>0.34437183434636864</v>
      </c>
      <c r="AN214" s="115">
        <f t="shared" si="139"/>
        <v>6.7913252993575028</v>
      </c>
      <c r="AO214" s="115">
        <f t="shared" si="139"/>
        <v>6.7913048367738327</v>
      </c>
      <c r="AP214" s="115">
        <f t="shared" si="139"/>
        <v>6.7912196691475692</v>
      </c>
      <c r="AQ214" s="115">
        <f t="shared" si="139"/>
        <v>6.7908652350634986</v>
      </c>
      <c r="AR214" s="115">
        <f t="shared" si="139"/>
        <v>6.7893909696198067</v>
      </c>
      <c r="AS214" s="115">
        <f t="shared" si="139"/>
        <v>6.7832716253902303</v>
      </c>
      <c r="AT214" s="115">
        <f t="shared" si="139"/>
        <v>6.7580848705847867</v>
      </c>
      <c r="AU214" s="115">
        <f t="shared" si="157"/>
        <v>6.6575281153718233</v>
      </c>
      <c r="AV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</row>
    <row r="215" spans="1:64">
      <c r="A215" s="2" t="s">
        <v>82</v>
      </c>
      <c r="B215" s="25"/>
      <c r="C215" s="40">
        <v>48852.415999999997</v>
      </c>
      <c r="D215" s="40">
        <v>4.0000000000000001E-3</v>
      </c>
      <c r="E215" s="80">
        <f t="shared" si="140"/>
        <v>9939.5472877170869</v>
      </c>
      <c r="F215" s="28">
        <f t="shared" si="141"/>
        <v>9939.5</v>
      </c>
      <c r="G215" s="9">
        <f t="shared" si="135"/>
        <v>1.7989927997405175E-2</v>
      </c>
      <c r="I215" s="2">
        <f t="shared" si="136"/>
        <v>1.7989927997405175E-2</v>
      </c>
      <c r="O215" s="100">
        <f t="shared" si="142"/>
        <v>1.3655467878025001E-2</v>
      </c>
      <c r="P215" s="15">
        <f t="shared" si="143"/>
        <v>33833.915999999997</v>
      </c>
      <c r="R215" s="2">
        <f t="shared" si="137"/>
        <v>1.8647180296777263E-4</v>
      </c>
      <c r="S215" s="24">
        <v>0.1</v>
      </c>
      <c r="T215" s="9">
        <f t="shared" si="144"/>
        <v>1.8647180296777263E-5</v>
      </c>
      <c r="U215" s="9">
        <f t="shared" si="145"/>
        <v>1.7989927997405175E-2</v>
      </c>
      <c r="Y215" s="137">
        <f t="shared" si="146"/>
        <v>33833.915999999997</v>
      </c>
      <c r="Z215" s="16">
        <f t="shared" si="147"/>
        <v>9939.5</v>
      </c>
      <c r="AA215" s="115">
        <f t="shared" si="148"/>
        <v>7.6263142954352946E-3</v>
      </c>
      <c r="AB215" s="115">
        <f t="shared" si="149"/>
        <v>1.036361370196988E-2</v>
      </c>
      <c r="AD215" s="147">
        <f t="shared" si="138"/>
        <v>4.3344601193801742E-3</v>
      </c>
      <c r="AG215" s="115">
        <f t="shared" si="150"/>
        <v>1.0740448896365787E-5</v>
      </c>
      <c r="AH215" s="16">
        <f t="shared" si="151"/>
        <v>-6.0291535825897063E-3</v>
      </c>
      <c r="AI215" s="16">
        <f t="shared" si="152"/>
        <v>1.2124573614704419</v>
      </c>
      <c r="AJ215" s="16">
        <f t="shared" si="153"/>
        <v>-0.84258930539393151</v>
      </c>
      <c r="AK215" s="16">
        <f t="shared" si="154"/>
        <v>0.17460489557002129</v>
      </c>
      <c r="AL215" s="16">
        <f t="shared" si="155"/>
        <v>0.68791388828567002</v>
      </c>
      <c r="AM215" s="16">
        <f t="shared" si="156"/>
        <v>0.35819521741002341</v>
      </c>
      <c r="AN215" s="115">
        <f t="shared" si="139"/>
        <v>6.8108059427729915</v>
      </c>
      <c r="AO215" s="115">
        <f t="shared" si="139"/>
        <v>6.8107859916713105</v>
      </c>
      <c r="AP215" s="115">
        <f t="shared" si="139"/>
        <v>6.8107020261447824</v>
      </c>
      <c r="AQ215" s="115">
        <f t="shared" si="139"/>
        <v>6.8103486966932918</v>
      </c>
      <c r="AR215" s="115">
        <f t="shared" si="139"/>
        <v>6.808862670893415</v>
      </c>
      <c r="AS215" s="115">
        <f t="shared" si="139"/>
        <v>6.8026267094250201</v>
      </c>
      <c r="AT215" s="115">
        <f t="shared" si="139"/>
        <v>6.7766942896786775</v>
      </c>
      <c r="AU215" s="115">
        <f t="shared" si="157"/>
        <v>6.6723539638051736</v>
      </c>
      <c r="AV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</row>
    <row r="216" spans="1:64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80">
        <f t="shared" si="140"/>
        <v>10281.023800047946</v>
      </c>
      <c r="F216" s="28">
        <f t="shared" si="141"/>
        <v>10281</v>
      </c>
      <c r="G216" s="9">
        <f t="shared" si="135"/>
        <v>9.0543839978636242E-3</v>
      </c>
      <c r="J216" s="2">
        <f t="shared" ref="J216:J223" si="158">G216</f>
        <v>9.0543839978636242E-3</v>
      </c>
      <c r="O216" s="100">
        <f t="shared" si="142"/>
        <v>1.4540036904099999E-2</v>
      </c>
      <c r="P216" s="15">
        <f t="shared" si="143"/>
        <v>33963.825799999999</v>
      </c>
      <c r="R216" s="2">
        <f t="shared" si="137"/>
        <v>2.1141267317258987E-4</v>
      </c>
      <c r="S216" s="24">
        <v>1</v>
      </c>
      <c r="T216" s="9">
        <f t="shared" si="144"/>
        <v>2.1141267317258987E-4</v>
      </c>
      <c r="U216" s="9">
        <f t="shared" si="145"/>
        <v>0</v>
      </c>
      <c r="Y216" s="137">
        <f t="shared" si="146"/>
        <v>33963.825799999999</v>
      </c>
      <c r="Z216" s="16">
        <f t="shared" si="147"/>
        <v>10281</v>
      </c>
      <c r="AA216" s="115">
        <f t="shared" si="148"/>
        <v>8.1171592046540997E-3</v>
      </c>
      <c r="AB216" s="115">
        <f t="shared" si="149"/>
        <v>9.372247932095245E-4</v>
      </c>
      <c r="AD216" s="115"/>
      <c r="AE216" s="147">
        <f t="shared" ref="AE216:AE223" si="159">G216-(AB$3+AB$4*Z216+AB$5*Z216^2)</f>
        <v>-5.4856529062363747E-3</v>
      </c>
      <c r="AG216" s="115">
        <f t="shared" si="150"/>
        <v>8.7839031300663591E-7</v>
      </c>
      <c r="AH216" s="16">
        <f t="shared" si="151"/>
        <v>-6.4228776994458992E-3</v>
      </c>
      <c r="AI216" s="16">
        <f t="shared" si="152"/>
        <v>1.1943083463243218</v>
      </c>
      <c r="AJ216" s="16">
        <f t="shared" si="153"/>
        <v>-0.89134705308512119</v>
      </c>
      <c r="AK216" s="16">
        <f t="shared" si="154"/>
        <v>0.19460027376318723</v>
      </c>
      <c r="AL216" s="16">
        <f t="shared" si="155"/>
        <v>0.78614879572843388</v>
      </c>
      <c r="AM216" s="16">
        <f t="shared" si="156"/>
        <v>0.41465334100132556</v>
      </c>
      <c r="AN216" s="115">
        <f t="shared" si="139"/>
        <v>6.8892816562627823</v>
      </c>
      <c r="AO216" s="115">
        <f t="shared" si="139"/>
        <v>6.8892644038026498</v>
      </c>
      <c r="AP216" s="115">
        <f t="shared" si="139"/>
        <v>6.889188073975208</v>
      </c>
      <c r="AQ216" s="115">
        <f t="shared" si="139"/>
        <v>6.8888504173755161</v>
      </c>
      <c r="AR216" s="115">
        <f t="shared" si="139"/>
        <v>6.8873576876713294</v>
      </c>
      <c r="AS216" s="115">
        <f t="shared" si="139"/>
        <v>6.8807768531121427</v>
      </c>
      <c r="AT216" s="115">
        <f t="shared" si="139"/>
        <v>6.852105623055019</v>
      </c>
      <c r="AU216" s="115">
        <f t="shared" si="157"/>
        <v>6.7326280976145654</v>
      </c>
      <c r="AV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</row>
    <row r="217" spans="1:64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80">
        <f t="shared" si="140"/>
        <v>10281.024588617813</v>
      </c>
      <c r="F217" s="28">
        <f t="shared" si="141"/>
        <v>10281</v>
      </c>
      <c r="G217" s="9">
        <f t="shared" si="135"/>
        <v>9.3543839975609444E-3</v>
      </c>
      <c r="J217" s="2">
        <f t="shared" si="158"/>
        <v>9.3543839975609444E-3</v>
      </c>
      <c r="O217" s="100">
        <f t="shared" si="142"/>
        <v>1.4540036904099999E-2</v>
      </c>
      <c r="P217" s="15">
        <f t="shared" si="143"/>
        <v>33963.826099999998</v>
      </c>
      <c r="R217" s="2">
        <f t="shared" si="137"/>
        <v>2.1141267317258987E-4</v>
      </c>
      <c r="S217" s="24">
        <v>1</v>
      </c>
      <c r="T217" s="9">
        <f t="shared" si="144"/>
        <v>2.1141267317258987E-4</v>
      </c>
      <c r="U217" s="9">
        <f t="shared" si="145"/>
        <v>0</v>
      </c>
      <c r="Y217" s="137">
        <f t="shared" si="146"/>
        <v>33963.826099999998</v>
      </c>
      <c r="Z217" s="16">
        <f t="shared" si="147"/>
        <v>10281</v>
      </c>
      <c r="AA217" s="115">
        <f t="shared" si="148"/>
        <v>8.1171592046540997E-3</v>
      </c>
      <c r="AB217" s="115">
        <f t="shared" si="149"/>
        <v>1.2372247929068447E-3</v>
      </c>
      <c r="AD217" s="115"/>
      <c r="AE217" s="147">
        <f t="shared" si="159"/>
        <v>-5.1856529065390546E-3</v>
      </c>
      <c r="AG217" s="115">
        <f t="shared" si="150"/>
        <v>1.5307251881833847E-6</v>
      </c>
      <c r="AH217" s="16">
        <f t="shared" si="151"/>
        <v>-6.4228776994458992E-3</v>
      </c>
      <c r="AI217" s="16">
        <f t="shared" si="152"/>
        <v>1.1943083463243218</v>
      </c>
      <c r="AJ217" s="16">
        <f t="shared" si="153"/>
        <v>-0.89134705308512119</v>
      </c>
      <c r="AK217" s="16">
        <f t="shared" si="154"/>
        <v>0.19460027376318723</v>
      </c>
      <c r="AL217" s="16">
        <f t="shared" si="155"/>
        <v>0.78614879572843388</v>
      </c>
      <c r="AM217" s="16">
        <f t="shared" si="156"/>
        <v>0.41465334100132556</v>
      </c>
      <c r="AN217" s="115">
        <f t="shared" si="139"/>
        <v>6.8892816562627823</v>
      </c>
      <c r="AO217" s="115">
        <f t="shared" si="139"/>
        <v>6.8892644038026498</v>
      </c>
      <c r="AP217" s="115">
        <f t="shared" si="139"/>
        <v>6.889188073975208</v>
      </c>
      <c r="AQ217" s="115">
        <f t="shared" si="139"/>
        <v>6.8888504173755161</v>
      </c>
      <c r="AR217" s="115">
        <f t="shared" si="139"/>
        <v>6.8873576876713294</v>
      </c>
      <c r="AS217" s="115">
        <f t="shared" si="139"/>
        <v>6.8807768531121427</v>
      </c>
      <c r="AT217" s="115">
        <f t="shared" si="139"/>
        <v>6.852105623055019</v>
      </c>
      <c r="AU217" s="115">
        <f t="shared" si="157"/>
        <v>6.7326280976145654</v>
      </c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</row>
    <row r="218" spans="1:64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80">
        <f t="shared" si="140"/>
        <v>10741.52021382145</v>
      </c>
      <c r="F218" s="28">
        <f t="shared" si="141"/>
        <v>10741.5</v>
      </c>
      <c r="G218" s="9">
        <f t="shared" si="135"/>
        <v>7.6900559943169355E-3</v>
      </c>
      <c r="J218" s="2">
        <f t="shared" si="158"/>
        <v>7.6900559943169355E-3</v>
      </c>
      <c r="O218" s="100">
        <f t="shared" si="142"/>
        <v>1.5780155230224999E-2</v>
      </c>
      <c r="P218" s="15">
        <f t="shared" si="143"/>
        <v>34139.014999999999</v>
      </c>
      <c r="R218" s="2">
        <f t="shared" si="137"/>
        <v>2.4901329908999742E-4</v>
      </c>
      <c r="S218" s="24">
        <v>1</v>
      </c>
      <c r="T218" s="9">
        <f t="shared" si="144"/>
        <v>2.4901329908999742E-4</v>
      </c>
      <c r="U218" s="9">
        <f t="shared" si="145"/>
        <v>0</v>
      </c>
      <c r="Y218" s="137">
        <f t="shared" si="146"/>
        <v>34139.014999999999</v>
      </c>
      <c r="Z218" s="16">
        <f t="shared" si="147"/>
        <v>10741.5</v>
      </c>
      <c r="AA218" s="115">
        <f t="shared" si="148"/>
        <v>8.8973174252410803E-3</v>
      </c>
      <c r="AB218" s="115">
        <f t="shared" si="149"/>
        <v>-1.2072614309241447E-3</v>
      </c>
      <c r="AD218" s="115"/>
      <c r="AE218" s="147">
        <f t="shared" si="159"/>
        <v>-8.0900992359080638E-3</v>
      </c>
      <c r="AG218" s="115">
        <f t="shared" si="150"/>
        <v>1.4574801625970134E-6</v>
      </c>
      <c r="AH218" s="16">
        <f t="shared" si="151"/>
        <v>-6.8828378049839191E-3</v>
      </c>
      <c r="AI218" s="16">
        <f t="shared" si="152"/>
        <v>1.1679599290437788</v>
      </c>
      <c r="AJ218" s="16">
        <f t="shared" si="153"/>
        <v>-0.94179533816098226</v>
      </c>
      <c r="AK218" s="16">
        <f t="shared" si="154"/>
        <v>0.21774862166178877</v>
      </c>
      <c r="AL218" s="16">
        <f t="shared" si="155"/>
        <v>0.91377200495868149</v>
      </c>
      <c r="AM218" s="16">
        <f t="shared" si="156"/>
        <v>0.4915763422028816</v>
      </c>
      <c r="AN218" s="115">
        <f t="shared" si="139"/>
        <v>6.9931497161235479</v>
      </c>
      <c r="AO218" s="115">
        <f t="shared" si="139"/>
        <v>6.9931369378406236</v>
      </c>
      <c r="AP218" s="115">
        <f t="shared" si="139"/>
        <v>6.9930756698235168</v>
      </c>
      <c r="AQ218" s="115">
        <f t="shared" si="139"/>
        <v>6.992781952935367</v>
      </c>
      <c r="AR218" s="115">
        <f t="shared" si="139"/>
        <v>6.9913749109830459</v>
      </c>
      <c r="AS218" s="115">
        <f t="shared" si="139"/>
        <v>6.9846578508830559</v>
      </c>
      <c r="AT218" s="115">
        <f t="shared" si="139"/>
        <v>6.9530980349800604</v>
      </c>
      <c r="AU218" s="115">
        <f t="shared" si="157"/>
        <v>6.813905516704537</v>
      </c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</row>
    <row r="219" spans="1:64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80">
        <f t="shared" si="140"/>
        <v>10741.521790961182</v>
      </c>
      <c r="F219" s="28">
        <f t="shared" si="141"/>
        <v>10741.5</v>
      </c>
      <c r="G219" s="9">
        <f t="shared" si="135"/>
        <v>8.2900559937115759E-3</v>
      </c>
      <c r="J219" s="2">
        <f t="shared" si="158"/>
        <v>8.2900559937115759E-3</v>
      </c>
      <c r="O219" s="100">
        <f t="shared" si="142"/>
        <v>1.5780155230224999E-2</v>
      </c>
      <c r="P219" s="15">
        <f t="shared" si="143"/>
        <v>34139.015599999999</v>
      </c>
      <c r="R219" s="2">
        <f t="shared" si="137"/>
        <v>2.4901329908999742E-4</v>
      </c>
      <c r="S219" s="24">
        <v>1</v>
      </c>
      <c r="T219" s="9">
        <f t="shared" si="144"/>
        <v>2.4901329908999742E-4</v>
      </c>
      <c r="U219" s="9">
        <f t="shared" si="145"/>
        <v>0</v>
      </c>
      <c r="Y219" s="137">
        <f t="shared" si="146"/>
        <v>34139.015599999999</v>
      </c>
      <c r="Z219" s="16">
        <f t="shared" si="147"/>
        <v>10741.5</v>
      </c>
      <c r="AA219" s="115">
        <f t="shared" si="148"/>
        <v>8.8973174252410803E-3</v>
      </c>
      <c r="AB219" s="115">
        <f t="shared" si="149"/>
        <v>-6.072614315295044E-4</v>
      </c>
      <c r="AD219" s="115"/>
      <c r="AE219" s="147">
        <f t="shared" si="159"/>
        <v>-7.4900992365134235E-3</v>
      </c>
      <c r="AG219" s="115">
        <f t="shared" si="150"/>
        <v>3.6876644622326297E-7</v>
      </c>
      <c r="AH219" s="16">
        <f t="shared" si="151"/>
        <v>-6.8828378049839191E-3</v>
      </c>
      <c r="AI219" s="16">
        <f t="shared" si="152"/>
        <v>1.1679599290437788</v>
      </c>
      <c r="AJ219" s="16">
        <f t="shared" si="153"/>
        <v>-0.94179533816098226</v>
      </c>
      <c r="AK219" s="16">
        <f t="shared" si="154"/>
        <v>0.21774862166178877</v>
      </c>
      <c r="AL219" s="16">
        <f t="shared" si="155"/>
        <v>0.91377200495868149</v>
      </c>
      <c r="AM219" s="16">
        <f t="shared" si="156"/>
        <v>0.4915763422028816</v>
      </c>
      <c r="AN219" s="115">
        <f t="shared" si="139"/>
        <v>6.9931497161235479</v>
      </c>
      <c r="AO219" s="115">
        <f t="shared" si="139"/>
        <v>6.9931369378406236</v>
      </c>
      <c r="AP219" s="115">
        <f t="shared" si="139"/>
        <v>6.9930756698235168</v>
      </c>
      <c r="AQ219" s="115">
        <f t="shared" si="139"/>
        <v>6.992781952935367</v>
      </c>
      <c r="AR219" s="115">
        <f t="shared" si="139"/>
        <v>6.9913749109830459</v>
      </c>
      <c r="AS219" s="115">
        <f t="shared" si="139"/>
        <v>6.9846578508830559</v>
      </c>
      <c r="AT219" s="115">
        <f t="shared" si="139"/>
        <v>6.9530980349800604</v>
      </c>
      <c r="AU219" s="115">
        <f t="shared" si="157"/>
        <v>6.813905516704537</v>
      </c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</row>
    <row r="220" spans="1:64">
      <c r="A220" s="52" t="s">
        <v>139</v>
      </c>
      <c r="B220" s="52" t="s">
        <v>95</v>
      </c>
      <c r="C220" s="65">
        <v>49237.409</v>
      </c>
      <c r="D220" s="65" t="s">
        <v>149</v>
      </c>
      <c r="E220" s="80">
        <f t="shared" si="140"/>
        <v>10951.526883650527</v>
      </c>
      <c r="F220" s="28">
        <f t="shared" si="141"/>
        <v>10951.5</v>
      </c>
      <c r="G220" s="9">
        <f t="shared" si="135"/>
        <v>1.022749600087991E-2</v>
      </c>
      <c r="J220" s="2">
        <f t="shared" si="158"/>
        <v>1.022749600087991E-2</v>
      </c>
      <c r="O220" s="100">
        <f t="shared" si="142"/>
        <v>1.6363718623224999E-2</v>
      </c>
      <c r="P220" s="15">
        <f t="shared" si="143"/>
        <v>34218.909</v>
      </c>
      <c r="R220" s="2">
        <f t="shared" si="137"/>
        <v>2.6777128718008064E-4</v>
      </c>
      <c r="S220" s="24">
        <v>1</v>
      </c>
      <c r="T220" s="9">
        <f t="shared" si="144"/>
        <v>2.6777128718008064E-4</v>
      </c>
      <c r="U220" s="9">
        <f t="shared" si="145"/>
        <v>0</v>
      </c>
      <c r="Y220" s="137">
        <f t="shared" si="146"/>
        <v>34218.909</v>
      </c>
      <c r="Z220" s="16">
        <f t="shared" si="147"/>
        <v>10951.5</v>
      </c>
      <c r="AA220" s="115">
        <f t="shared" si="148"/>
        <v>9.2984298751994307E-3</v>
      </c>
      <c r="AB220" s="115">
        <f t="shared" si="149"/>
        <v>9.2906612568047914E-4</v>
      </c>
      <c r="AD220" s="115"/>
      <c r="AE220" s="147">
        <f t="shared" si="159"/>
        <v>-6.1362226223450889E-3</v>
      </c>
      <c r="AG220" s="115">
        <f t="shared" si="150"/>
        <v>8.6316386588693587E-7</v>
      </c>
      <c r="AH220" s="16">
        <f t="shared" si="151"/>
        <v>-7.065288748025568E-3</v>
      </c>
      <c r="AI220" s="16">
        <f t="shared" si="152"/>
        <v>1.1554441583859507</v>
      </c>
      <c r="AJ220" s="16">
        <f t="shared" si="153"/>
        <v>-0.95921656067603311</v>
      </c>
      <c r="AK220" s="16">
        <f t="shared" si="154"/>
        <v>0.22685262534007286</v>
      </c>
      <c r="AL220" s="16">
        <f t="shared" si="155"/>
        <v>0.97005824462820989</v>
      </c>
      <c r="AM220" s="16">
        <f t="shared" si="156"/>
        <v>0.52701987219598667</v>
      </c>
      <c r="AN220" s="115">
        <f t="shared" si="139"/>
        <v>7.0397318966938451</v>
      </c>
      <c r="AO220" s="115">
        <f t="shared" si="139"/>
        <v>7.0397211849506514</v>
      </c>
      <c r="AP220" s="115">
        <f t="shared" si="139"/>
        <v>7.0396676235701268</v>
      </c>
      <c r="AQ220" s="115">
        <f t="shared" si="139"/>
        <v>7.0393998439473915</v>
      </c>
      <c r="AR220" s="115">
        <f t="shared" si="139"/>
        <v>7.0380620949413339</v>
      </c>
      <c r="AS220" s="115">
        <f t="shared" si="139"/>
        <v>7.031404099617693</v>
      </c>
      <c r="AT220" s="115">
        <f t="shared" si="139"/>
        <v>6.9988557253651438</v>
      </c>
      <c r="AU220" s="115">
        <f t="shared" si="157"/>
        <v>6.8509701377879111</v>
      </c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</row>
    <row r="221" spans="1:64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80">
        <f t="shared" si="140"/>
        <v>10951.534769349189</v>
      </c>
      <c r="F221" s="28">
        <f t="shared" si="141"/>
        <v>10951.5</v>
      </c>
      <c r="G221" s="9">
        <f t="shared" si="135"/>
        <v>1.3227495997853111E-2</v>
      </c>
      <c r="J221" s="2">
        <f t="shared" si="158"/>
        <v>1.3227495997853111E-2</v>
      </c>
      <c r="O221" s="100">
        <f t="shared" si="142"/>
        <v>1.6363718623224999E-2</v>
      </c>
      <c r="P221" s="15">
        <f t="shared" si="143"/>
        <v>34218.911999999997</v>
      </c>
      <c r="R221" s="2">
        <f t="shared" si="137"/>
        <v>2.6777128718008064E-4</v>
      </c>
      <c r="S221" s="24">
        <v>1</v>
      </c>
      <c r="T221" s="9">
        <f t="shared" si="144"/>
        <v>2.6777128718008064E-4</v>
      </c>
      <c r="U221" s="9">
        <f t="shared" si="145"/>
        <v>0</v>
      </c>
      <c r="Y221" s="137">
        <f t="shared" si="146"/>
        <v>34218.911999999997</v>
      </c>
      <c r="Z221" s="16">
        <f t="shared" si="147"/>
        <v>10951.5</v>
      </c>
      <c r="AA221" s="115">
        <f t="shared" si="148"/>
        <v>9.2984298751994307E-3</v>
      </c>
      <c r="AB221" s="115">
        <f t="shared" si="149"/>
        <v>3.9290661226536808E-3</v>
      </c>
      <c r="AD221" s="115"/>
      <c r="AE221" s="147">
        <f t="shared" si="159"/>
        <v>-3.1362226253718872E-3</v>
      </c>
      <c r="AG221" s="115">
        <f t="shared" si="150"/>
        <v>1.5437560596184828E-5</v>
      </c>
      <c r="AH221" s="16">
        <f t="shared" si="151"/>
        <v>-7.065288748025568E-3</v>
      </c>
      <c r="AI221" s="16">
        <f t="shared" si="152"/>
        <v>1.1554441583859507</v>
      </c>
      <c r="AJ221" s="16">
        <f t="shared" si="153"/>
        <v>-0.95921656067603311</v>
      </c>
      <c r="AK221" s="16">
        <f t="shared" si="154"/>
        <v>0.22685262534007286</v>
      </c>
      <c r="AL221" s="16">
        <f t="shared" si="155"/>
        <v>0.97005824462820989</v>
      </c>
      <c r="AM221" s="16">
        <f t="shared" si="156"/>
        <v>0.52701987219598667</v>
      </c>
      <c r="AN221" s="115">
        <f t="shared" ref="AN221:AT230" si="160">$AU221+$AB$7*SIN(AO221)</f>
        <v>7.0397318966938451</v>
      </c>
      <c r="AO221" s="115">
        <f t="shared" si="160"/>
        <v>7.0397211849506514</v>
      </c>
      <c r="AP221" s="115">
        <f t="shared" si="160"/>
        <v>7.0396676235701268</v>
      </c>
      <c r="AQ221" s="115">
        <f t="shared" si="160"/>
        <v>7.0393998439473915</v>
      </c>
      <c r="AR221" s="115">
        <f t="shared" si="160"/>
        <v>7.0380620949413339</v>
      </c>
      <c r="AS221" s="115">
        <f t="shared" si="160"/>
        <v>7.031404099617693</v>
      </c>
      <c r="AT221" s="115">
        <f t="shared" si="160"/>
        <v>6.9988557253651438</v>
      </c>
      <c r="AU221" s="115">
        <f t="shared" si="157"/>
        <v>6.8509701377879111</v>
      </c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</row>
    <row r="222" spans="1:64">
      <c r="A222" s="2" t="s">
        <v>14</v>
      </c>
      <c r="B222" s="25"/>
      <c r="C222" s="40">
        <v>49690.3217</v>
      </c>
      <c r="D222" s="40">
        <v>4.0000000000000002E-4</v>
      </c>
      <c r="E222" s="80">
        <f t="shared" si="140"/>
        <v>12142.037908887667</v>
      </c>
      <c r="F222" s="28">
        <f t="shared" si="141"/>
        <v>12142</v>
      </c>
      <c r="G222" s="9">
        <f t="shared" si="135"/>
        <v>1.4421888001379557E-2</v>
      </c>
      <c r="J222" s="2">
        <f t="shared" si="158"/>
        <v>1.4421888001379557E-2</v>
      </c>
      <c r="O222" s="100">
        <f t="shared" si="142"/>
        <v>1.98855478084E-2</v>
      </c>
      <c r="P222" s="15">
        <f t="shared" si="143"/>
        <v>34671.8217</v>
      </c>
      <c r="R222" s="2">
        <f t="shared" si="137"/>
        <v>3.95435011640162E-4</v>
      </c>
      <c r="S222" s="24">
        <v>1</v>
      </c>
      <c r="T222" s="9">
        <f t="shared" si="144"/>
        <v>3.95435011640162E-4</v>
      </c>
      <c r="U222" s="9">
        <f t="shared" si="145"/>
        <v>0</v>
      </c>
      <c r="Y222" s="137">
        <f t="shared" si="146"/>
        <v>34671.8217</v>
      </c>
      <c r="Z222" s="16">
        <f t="shared" si="147"/>
        <v>12142</v>
      </c>
      <c r="AA222" s="115">
        <f t="shared" si="148"/>
        <v>1.2103066497127942E-2</v>
      </c>
      <c r="AB222" s="115">
        <f t="shared" si="149"/>
        <v>2.3188215042516148E-3</v>
      </c>
      <c r="AD222" s="115"/>
      <c r="AE222" s="147">
        <f t="shared" si="159"/>
        <v>-5.4636598070204427E-3</v>
      </c>
      <c r="AG222" s="115">
        <f t="shared" si="150"/>
        <v>5.3769331685797222E-6</v>
      </c>
      <c r="AH222" s="16">
        <f t="shared" si="151"/>
        <v>-7.7824813112720567E-3</v>
      </c>
      <c r="AI222" s="16">
        <f t="shared" si="152"/>
        <v>1.0824668010594163</v>
      </c>
      <c r="AJ222" s="16">
        <f t="shared" si="153"/>
        <v>-0.9999539859804788</v>
      </c>
      <c r="AK222" s="16">
        <f t="shared" si="154"/>
        <v>0.26234371866508771</v>
      </c>
      <c r="AL222" s="16">
        <f t="shared" si="155"/>
        <v>1.2662302227925522</v>
      </c>
      <c r="AM222" s="16">
        <f t="shared" si="156"/>
        <v>0.73389673638946495</v>
      </c>
      <c r="AN222" s="115">
        <f t="shared" si="160"/>
        <v>7.294103911185978</v>
      </c>
      <c r="AO222" s="115">
        <f t="shared" si="160"/>
        <v>7.2941015552254926</v>
      </c>
      <c r="AP222" s="115">
        <f t="shared" si="160"/>
        <v>7.2940854240498698</v>
      </c>
      <c r="AQ222" s="115">
        <f t="shared" si="160"/>
        <v>7.293974985628223</v>
      </c>
      <c r="AR222" s="115">
        <f t="shared" si="160"/>
        <v>7.2932194159194328</v>
      </c>
      <c r="AS222" s="115">
        <f t="shared" si="160"/>
        <v>7.2880743133103749</v>
      </c>
      <c r="AT222" s="115">
        <f t="shared" si="160"/>
        <v>7.2540832634711183</v>
      </c>
      <c r="AU222" s="115">
        <f t="shared" si="157"/>
        <v>7.0610912396915166</v>
      </c>
      <c r="AV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</row>
    <row r="223" spans="1:64">
      <c r="A223" s="2" t="s">
        <v>14</v>
      </c>
      <c r="B223" s="25"/>
      <c r="C223" s="40">
        <v>49690.324000000001</v>
      </c>
      <c r="D223" s="40">
        <v>1.2999999999999999E-3</v>
      </c>
      <c r="E223" s="80">
        <f t="shared" si="140"/>
        <v>12142.043954589981</v>
      </c>
      <c r="F223" s="28">
        <f t="shared" si="141"/>
        <v>12142</v>
      </c>
      <c r="G223" s="9">
        <f t="shared" si="135"/>
        <v>1.6721888001484331E-2</v>
      </c>
      <c r="J223" s="2">
        <f t="shared" si="158"/>
        <v>1.6721888001484331E-2</v>
      </c>
      <c r="O223" s="100">
        <f t="shared" si="142"/>
        <v>1.98855478084E-2</v>
      </c>
      <c r="P223" s="15">
        <f t="shared" si="143"/>
        <v>34671.824000000001</v>
      </c>
      <c r="R223" s="2">
        <f t="shared" si="137"/>
        <v>3.95435011640162E-4</v>
      </c>
      <c r="S223" s="24">
        <v>1</v>
      </c>
      <c r="T223" s="9">
        <f t="shared" si="144"/>
        <v>3.95435011640162E-4</v>
      </c>
      <c r="U223" s="9">
        <f t="shared" si="145"/>
        <v>0</v>
      </c>
      <c r="Y223" s="137">
        <f t="shared" si="146"/>
        <v>34671.824000000001</v>
      </c>
      <c r="Z223" s="16">
        <f t="shared" si="147"/>
        <v>12142</v>
      </c>
      <c r="AA223" s="115">
        <f t="shared" si="148"/>
        <v>1.2103066497127942E-2</v>
      </c>
      <c r="AB223" s="115">
        <f t="shared" si="149"/>
        <v>4.6188215043563886E-3</v>
      </c>
      <c r="AD223" s="115"/>
      <c r="AE223" s="147">
        <f t="shared" si="159"/>
        <v>-3.1636598069156689E-3</v>
      </c>
      <c r="AG223" s="115">
        <f t="shared" si="150"/>
        <v>2.1333512089105014E-5</v>
      </c>
      <c r="AH223" s="16">
        <f t="shared" si="151"/>
        <v>-7.7824813112720567E-3</v>
      </c>
      <c r="AI223" s="16">
        <f t="shared" si="152"/>
        <v>1.0824668010594163</v>
      </c>
      <c r="AJ223" s="16">
        <f t="shared" si="153"/>
        <v>-0.9999539859804788</v>
      </c>
      <c r="AK223" s="16">
        <f t="shared" si="154"/>
        <v>0.26234371866508771</v>
      </c>
      <c r="AL223" s="16">
        <f t="shared" si="155"/>
        <v>1.2662302227925522</v>
      </c>
      <c r="AM223" s="16">
        <f t="shared" si="156"/>
        <v>0.73389673638946495</v>
      </c>
      <c r="AN223" s="115">
        <f t="shared" si="160"/>
        <v>7.294103911185978</v>
      </c>
      <c r="AO223" s="115">
        <f t="shared" si="160"/>
        <v>7.2941015552254926</v>
      </c>
      <c r="AP223" s="115">
        <f t="shared" si="160"/>
        <v>7.2940854240498698</v>
      </c>
      <c r="AQ223" s="115">
        <f t="shared" si="160"/>
        <v>7.293974985628223</v>
      </c>
      <c r="AR223" s="115">
        <f t="shared" si="160"/>
        <v>7.2932194159194328</v>
      </c>
      <c r="AS223" s="115">
        <f t="shared" si="160"/>
        <v>7.2880743133103749</v>
      </c>
      <c r="AT223" s="115">
        <f t="shared" si="160"/>
        <v>7.2540832634711183</v>
      </c>
      <c r="AU223" s="115">
        <f t="shared" si="157"/>
        <v>7.0610912396915166</v>
      </c>
      <c r="AV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</row>
    <row r="224" spans="1:64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80">
        <f t="shared" si="140"/>
        <v>12931.063306346863</v>
      </c>
      <c r="F224" s="28">
        <f t="shared" si="141"/>
        <v>12931</v>
      </c>
      <c r="G224" s="9">
        <f t="shared" si="135"/>
        <v>2.4083984004391823E-2</v>
      </c>
      <c r="I224" s="2">
        <f>G224</f>
        <v>2.4083984004391823E-2</v>
      </c>
      <c r="O224" s="100">
        <f t="shared" si="142"/>
        <v>2.2419698484100001E-2</v>
      </c>
      <c r="P224" s="15">
        <f t="shared" si="143"/>
        <v>34971.995000000003</v>
      </c>
      <c r="R224" s="2">
        <f t="shared" si="137"/>
        <v>5.0264288011795592E-4</v>
      </c>
      <c r="S224" s="24">
        <v>0.1</v>
      </c>
      <c r="T224" s="9">
        <f t="shared" si="144"/>
        <v>5.0264288011795598E-5</v>
      </c>
      <c r="U224" s="9">
        <f t="shared" si="145"/>
        <v>2.4083984004391823E-2</v>
      </c>
      <c r="Y224" s="137">
        <f t="shared" si="146"/>
        <v>34971.995000000003</v>
      </c>
      <c r="Z224" s="16">
        <f t="shared" si="147"/>
        <v>12931</v>
      </c>
      <c r="AA224" s="115">
        <f t="shared" si="148"/>
        <v>1.4441399961538577E-2</v>
      </c>
      <c r="AB224" s="115">
        <f t="shared" si="149"/>
        <v>9.6425840428532462E-3</v>
      </c>
      <c r="AD224" s="147">
        <f>G224-(AB$3+AB$4*Z224+AB$5*Z224^2)</f>
        <v>1.6642855202918215E-3</v>
      </c>
      <c r="AG224" s="115">
        <f t="shared" si="150"/>
        <v>9.2979427023488061E-6</v>
      </c>
      <c r="AH224" s="16">
        <f t="shared" si="151"/>
        <v>-7.9782985225614247E-3</v>
      </c>
      <c r="AI224" s="16">
        <f t="shared" si="152"/>
        <v>1.0353511199765777</v>
      </c>
      <c r="AJ224" s="16">
        <f t="shared" si="153"/>
        <v>-0.98288967465945598</v>
      </c>
      <c r="AK224" s="16">
        <f t="shared" si="154"/>
        <v>0.27271834979773846</v>
      </c>
      <c r="AL224" s="16">
        <f t="shared" si="155"/>
        <v>1.4418900942267037</v>
      </c>
      <c r="AM224" s="16">
        <f t="shared" si="156"/>
        <v>0.87874131022411195</v>
      </c>
      <c r="AN224" s="115">
        <f t="shared" si="160"/>
        <v>7.4535990504832972</v>
      </c>
      <c r="AO224" s="115">
        <f t="shared" si="160"/>
        <v>7.4535985887109861</v>
      </c>
      <c r="AP224" s="115">
        <f t="shared" si="160"/>
        <v>7.4535942806352988</v>
      </c>
      <c r="AQ224" s="115">
        <f t="shared" si="160"/>
        <v>7.4535540908271845</v>
      </c>
      <c r="AR224" s="115">
        <f t="shared" si="160"/>
        <v>7.4531793459235036</v>
      </c>
      <c r="AS224" s="115">
        <f t="shared" si="160"/>
        <v>7.4497008986826199</v>
      </c>
      <c r="AT224" s="115">
        <f t="shared" si="160"/>
        <v>7.4186652374594448</v>
      </c>
      <c r="AU224" s="115">
        <f t="shared" si="157"/>
        <v>7.2003483160476236</v>
      </c>
      <c r="AV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</row>
    <row r="225" spans="1:64">
      <c r="A225" s="2" t="s">
        <v>85</v>
      </c>
      <c r="B225" s="25"/>
      <c r="C225" s="40">
        <v>50006.296000000002</v>
      </c>
      <c r="D225" s="40">
        <v>5.0000000000000001E-3</v>
      </c>
      <c r="E225" s="80">
        <f t="shared" si="140"/>
        <v>12972.59728123821</v>
      </c>
      <c r="F225" s="28">
        <f t="shared" si="141"/>
        <v>12972.5</v>
      </c>
      <c r="G225" s="9">
        <f t="shared" si="135"/>
        <v>3.7009239997132681E-2</v>
      </c>
      <c r="I225" s="2">
        <f>G225</f>
        <v>3.7009239997132681E-2</v>
      </c>
      <c r="O225" s="100">
        <f t="shared" si="142"/>
        <v>2.2557405375625002E-2</v>
      </c>
      <c r="P225" s="15">
        <f t="shared" si="143"/>
        <v>34987.796000000002</v>
      </c>
      <c r="R225" s="2">
        <f t="shared" si="137"/>
        <v>5.0883653728027575E-4</v>
      </c>
      <c r="S225" s="24">
        <v>0.1</v>
      </c>
      <c r="T225" s="9">
        <f t="shared" si="144"/>
        <v>5.0883653728027576E-5</v>
      </c>
      <c r="U225" s="9">
        <f t="shared" si="145"/>
        <v>3.7009239997132681E-2</v>
      </c>
      <c r="Y225" s="137">
        <f t="shared" si="146"/>
        <v>34987.796000000002</v>
      </c>
      <c r="Z225" s="16">
        <f t="shared" si="147"/>
        <v>12972.5</v>
      </c>
      <c r="AA225" s="115">
        <f t="shared" si="148"/>
        <v>1.4574496172764548E-2</v>
      </c>
      <c r="AB225" s="115">
        <f t="shared" si="149"/>
        <v>2.2434743824368133E-2</v>
      </c>
      <c r="AD225" s="147">
        <f>G225-(AB$3+AB$4*Z225+AB$5*Z225^2)</f>
        <v>1.4451834621507679E-2</v>
      </c>
      <c r="AG225" s="115">
        <f t="shared" si="150"/>
        <v>5.0331773046502411E-5</v>
      </c>
      <c r="AH225" s="16">
        <f t="shared" si="151"/>
        <v>-7.982909202860454E-3</v>
      </c>
      <c r="AI225" s="16">
        <f t="shared" si="152"/>
        <v>1.0329459894662136</v>
      </c>
      <c r="AJ225" s="16">
        <f t="shared" si="153"/>
        <v>-0.98122798580249104</v>
      </c>
      <c r="AK225" s="16">
        <f t="shared" si="154"/>
        <v>0.27301934323064392</v>
      </c>
      <c r="AL225" s="16">
        <f t="shared" si="155"/>
        <v>1.4507042735289628</v>
      </c>
      <c r="AM225" s="16">
        <f t="shared" si="156"/>
        <v>0.88658190906752554</v>
      </c>
      <c r="AN225" s="115">
        <f t="shared" si="160"/>
        <v>7.4617935635131953</v>
      </c>
      <c r="AO225" s="115">
        <f t="shared" si="160"/>
        <v>7.4617931478372475</v>
      </c>
      <c r="AP225" s="115">
        <f t="shared" si="160"/>
        <v>7.4617891931130478</v>
      </c>
      <c r="AQ225" s="115">
        <f t="shared" si="160"/>
        <v>7.4617515699175581</v>
      </c>
      <c r="AR225" s="115">
        <f t="shared" si="160"/>
        <v>7.461393813315385</v>
      </c>
      <c r="AS225" s="115">
        <f t="shared" si="160"/>
        <v>7.4580072399356485</v>
      </c>
      <c r="AT225" s="115">
        <f t="shared" si="160"/>
        <v>7.4272088816159911</v>
      </c>
      <c r="AU225" s="115">
        <f t="shared" si="157"/>
        <v>7.207672991166481</v>
      </c>
      <c r="AV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</row>
    <row r="226" spans="1:64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80">
        <f t="shared" si="140"/>
        <v>13953.060368156559</v>
      </c>
      <c r="F226" s="28">
        <f t="shared" si="141"/>
        <v>13953</v>
      </c>
      <c r="G226" s="9">
        <f t="shared" si="135"/>
        <v>2.2966191994783003E-2</v>
      </c>
      <c r="I226" s="2">
        <f>G226</f>
        <v>2.2966191994783003E-2</v>
      </c>
      <c r="O226" s="100">
        <f t="shared" si="142"/>
        <v>2.5939303372900003E-2</v>
      </c>
      <c r="P226" s="15">
        <f t="shared" si="143"/>
        <v>35360.798999999999</v>
      </c>
      <c r="R226" s="2">
        <f t="shared" si="137"/>
        <v>6.7284745947134147E-4</v>
      </c>
      <c r="S226" s="24">
        <v>0.1</v>
      </c>
      <c r="T226" s="9">
        <f t="shared" si="144"/>
        <v>6.7284745947134155E-5</v>
      </c>
      <c r="U226" s="9">
        <f t="shared" si="145"/>
        <v>2.2966191994783003E-2</v>
      </c>
      <c r="Y226" s="137">
        <f t="shared" si="146"/>
        <v>35360.798999999999</v>
      </c>
      <c r="Z226" s="16">
        <f t="shared" si="147"/>
        <v>13953</v>
      </c>
      <c r="AA226" s="115">
        <f t="shared" si="148"/>
        <v>1.7998237536165109E-2</v>
      </c>
      <c r="AB226" s="115">
        <f t="shared" si="149"/>
        <v>4.9679544586178938E-3</v>
      </c>
      <c r="AD226" s="147">
        <f>G226-(AB$3+AB$4*Z226+AB$5*Z226^2)</f>
        <v>-2.973111378117E-3</v>
      </c>
      <c r="AG226" s="115">
        <f t="shared" si="150"/>
        <v>2.4680571502901413E-6</v>
      </c>
      <c r="AH226" s="16">
        <f t="shared" si="151"/>
        <v>-7.9410658367348938E-3</v>
      </c>
      <c r="AI226" s="16">
        <f t="shared" si="152"/>
        <v>0.97889840411868778</v>
      </c>
      <c r="AJ226" s="16">
        <f t="shared" si="153"/>
        <v>-0.9245406644913623</v>
      </c>
      <c r="AK226" s="16">
        <f t="shared" si="154"/>
        <v>0.27418920958210918</v>
      </c>
      <c r="AL226" s="16">
        <f t="shared" si="155"/>
        <v>1.6476049032202571</v>
      </c>
      <c r="AM226" s="16">
        <f t="shared" si="156"/>
        <v>1.0799170263942905</v>
      </c>
      <c r="AN226" s="115">
        <f t="shared" si="160"/>
        <v>7.6500297697468804</v>
      </c>
      <c r="AO226" s="115">
        <f t="shared" si="160"/>
        <v>7.6500297565481858</v>
      </c>
      <c r="AP226" s="115">
        <f t="shared" si="160"/>
        <v>7.6500295195825627</v>
      </c>
      <c r="AQ226" s="115">
        <f t="shared" si="160"/>
        <v>7.6500252652149596</v>
      </c>
      <c r="AR226" s="115">
        <f t="shared" si="160"/>
        <v>7.6499488992145501</v>
      </c>
      <c r="AS226" s="115">
        <f t="shared" si="160"/>
        <v>7.648582889335529</v>
      </c>
      <c r="AT226" s="115">
        <f t="shared" si="160"/>
        <v>7.6255044189890153</v>
      </c>
      <c r="AU226" s="115">
        <f t="shared" si="157"/>
        <v>7.3807294719867116</v>
      </c>
      <c r="AV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</row>
    <row r="227" spans="1:64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80">
        <f t="shared" si="140"/>
        <v>13982.042939332554</v>
      </c>
      <c r="F227" s="28">
        <f t="shared" si="141"/>
        <v>13982</v>
      </c>
      <c r="G227" s="9">
        <f t="shared" si="135"/>
        <v>1.6335647997038905E-2</v>
      </c>
      <c r="I227" s="2">
        <f>G227</f>
        <v>1.6335647997038905E-2</v>
      </c>
      <c r="O227" s="100">
        <f t="shared" si="142"/>
        <v>2.6043079104400003E-2</v>
      </c>
      <c r="P227" s="15">
        <f t="shared" si="143"/>
        <v>35371.824999999997</v>
      </c>
      <c r="R227" s="2">
        <f t="shared" si="137"/>
        <v>6.7824196923803608E-4</v>
      </c>
      <c r="S227" s="24">
        <v>0.1</v>
      </c>
      <c r="T227" s="9">
        <f t="shared" si="144"/>
        <v>6.7824196923803605E-5</v>
      </c>
      <c r="U227" s="9">
        <f t="shared" si="145"/>
        <v>1.6335647997038905E-2</v>
      </c>
      <c r="Y227" s="137">
        <f t="shared" si="146"/>
        <v>35371.824999999997</v>
      </c>
      <c r="Z227" s="16">
        <f t="shared" si="147"/>
        <v>13982</v>
      </c>
      <c r="AA227" s="115">
        <f t="shared" si="148"/>
        <v>1.8107400856939383E-2</v>
      </c>
      <c r="AB227" s="115">
        <f t="shared" si="149"/>
        <v>-1.7717528599004786E-3</v>
      </c>
      <c r="AD227" s="147">
        <f>G227-(AB$3+AB$4*Z227+AB$5*Z227^2)</f>
        <v>-9.7074311073610982E-3</v>
      </c>
      <c r="AG227" s="115">
        <f t="shared" si="150"/>
        <v>3.1391081965655254E-7</v>
      </c>
      <c r="AH227" s="16">
        <f t="shared" si="151"/>
        <v>-7.9356782474606178E-3</v>
      </c>
      <c r="AI227" s="16">
        <f t="shared" si="152"/>
        <v>0.97738788377185848</v>
      </c>
      <c r="AJ227" s="16">
        <f t="shared" si="153"/>
        <v>-0.92242677835934705</v>
      </c>
      <c r="AK227" s="16">
        <f t="shared" si="154"/>
        <v>0.27406877275546193</v>
      </c>
      <c r="AL227" s="16">
        <f t="shared" si="155"/>
        <v>1.6531151431931441</v>
      </c>
      <c r="AM227" s="16">
        <f t="shared" si="156"/>
        <v>1.0859030499388058</v>
      </c>
      <c r="AN227" s="115">
        <f t="shared" si="160"/>
        <v>7.655445939958577</v>
      </c>
      <c r="AO227" s="115">
        <f t="shared" si="160"/>
        <v>7.6554459285353902</v>
      </c>
      <c r="AP227" s="115">
        <f t="shared" si="160"/>
        <v>7.6554457179285151</v>
      </c>
      <c r="AQ227" s="115">
        <f t="shared" si="160"/>
        <v>7.6554418350536322</v>
      </c>
      <c r="AR227" s="115">
        <f t="shared" si="160"/>
        <v>7.6553702614615204</v>
      </c>
      <c r="AS227" s="115">
        <f t="shared" si="160"/>
        <v>7.6540554639107103</v>
      </c>
      <c r="AT227" s="115">
        <f t="shared" si="160"/>
        <v>7.6312612059708114</v>
      </c>
      <c r="AU227" s="115">
        <f t="shared" si="157"/>
        <v>7.3858479196601294</v>
      </c>
      <c r="AV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</row>
    <row r="228" spans="1:64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80">
        <f t="shared" si="140"/>
        <v>14066.043504411206</v>
      </c>
      <c r="F228" s="28">
        <f t="shared" si="141"/>
        <v>14066</v>
      </c>
      <c r="G228" s="9">
        <f t="shared" si="135"/>
        <v>1.6550623993680347E-2</v>
      </c>
      <c r="J228" s="2">
        <f>G228</f>
        <v>1.6550623993680347E-2</v>
      </c>
      <c r="O228" s="100">
        <f t="shared" si="142"/>
        <v>2.63448868036E-2</v>
      </c>
      <c r="P228" s="15">
        <f t="shared" si="143"/>
        <v>35403.781799999997</v>
      </c>
      <c r="R228" s="2">
        <f t="shared" si="137"/>
        <v>6.9405306069449742E-4</v>
      </c>
      <c r="S228" s="24">
        <v>1</v>
      </c>
      <c r="T228" s="9">
        <f t="shared" si="144"/>
        <v>6.9405306069449742E-4</v>
      </c>
      <c r="U228" s="9">
        <f t="shared" si="145"/>
        <v>0</v>
      </c>
      <c r="Y228" s="137">
        <f t="shared" si="146"/>
        <v>35403.781799999997</v>
      </c>
      <c r="Z228" s="16">
        <f t="shared" si="147"/>
        <v>14066</v>
      </c>
      <c r="AA228" s="115">
        <f t="shared" si="148"/>
        <v>1.8426073490774665E-2</v>
      </c>
      <c r="AB228" s="115">
        <f t="shared" si="149"/>
        <v>-1.8754494970943184E-3</v>
      </c>
      <c r="AD228" s="115"/>
      <c r="AE228" s="147">
        <f>G228-(AB$3+AB$4*Z228+AB$5*Z228^2)</f>
        <v>-9.7942628099196537E-3</v>
      </c>
      <c r="AG228" s="115">
        <f t="shared" si="150"/>
        <v>3.5173108161513318E-6</v>
      </c>
      <c r="AH228" s="16">
        <f t="shared" si="151"/>
        <v>-7.9188133128253353E-3</v>
      </c>
      <c r="AI228" s="16">
        <f t="shared" si="152"/>
        <v>0.97304275464990198</v>
      </c>
      <c r="AJ228" s="16">
        <f t="shared" si="153"/>
        <v>-0.91618424977127344</v>
      </c>
      <c r="AK228" s="16">
        <f t="shared" si="154"/>
        <v>0.27367555046648695</v>
      </c>
      <c r="AL228" s="16">
        <f t="shared" si="155"/>
        <v>1.6689803481676841</v>
      </c>
      <c r="AM228" s="16">
        <f t="shared" si="156"/>
        <v>1.1033402320207422</v>
      </c>
      <c r="AN228" s="115">
        <f t="shared" si="160"/>
        <v>7.6710871453265259</v>
      </c>
      <c r="AO228" s="115">
        <f t="shared" si="160"/>
        <v>7.6710871379745793</v>
      </c>
      <c r="AP228" s="115">
        <f t="shared" si="160"/>
        <v>7.6710869909828885</v>
      </c>
      <c r="AQ228" s="115">
        <f t="shared" si="160"/>
        <v>7.6710840521182311</v>
      </c>
      <c r="AR228" s="115">
        <f t="shared" si="160"/>
        <v>7.6710253039983733</v>
      </c>
      <c r="AS228" s="115">
        <f t="shared" si="160"/>
        <v>7.6698548132764914</v>
      </c>
      <c r="AT228" s="115">
        <f t="shared" si="160"/>
        <v>7.6478996951173155</v>
      </c>
      <c r="AU228" s="115">
        <f t="shared" si="157"/>
        <v>7.4006737680934798</v>
      </c>
      <c r="AV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</row>
    <row r="229" spans="1:64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80">
        <f t="shared" si="140"/>
        <v>14066.044030124456</v>
      </c>
      <c r="F229" s="28">
        <f t="shared" si="141"/>
        <v>14066</v>
      </c>
      <c r="G229" s="9">
        <f t="shared" si="135"/>
        <v>1.6750623995903879E-2</v>
      </c>
      <c r="J229" s="2">
        <f>G229</f>
        <v>1.6750623995903879E-2</v>
      </c>
      <c r="O229" s="100">
        <f t="shared" si="142"/>
        <v>2.63448868036E-2</v>
      </c>
      <c r="P229" s="15">
        <f t="shared" si="143"/>
        <v>35403.781999999999</v>
      </c>
      <c r="R229" s="2">
        <f t="shared" si="137"/>
        <v>6.9405306069449742E-4</v>
      </c>
      <c r="S229" s="24">
        <v>1</v>
      </c>
      <c r="T229" s="9">
        <f t="shared" si="144"/>
        <v>6.9405306069449742E-4</v>
      </c>
      <c r="U229" s="9">
        <f t="shared" si="145"/>
        <v>0</v>
      </c>
      <c r="Y229" s="137">
        <f t="shared" si="146"/>
        <v>35403.781999999999</v>
      </c>
      <c r="Z229" s="16">
        <f t="shared" si="147"/>
        <v>14066</v>
      </c>
      <c r="AA229" s="115">
        <f t="shared" si="148"/>
        <v>1.8426073490774665E-2</v>
      </c>
      <c r="AB229" s="115">
        <f t="shared" si="149"/>
        <v>-1.6754494948707857E-3</v>
      </c>
      <c r="AD229" s="115"/>
      <c r="AE229" s="147">
        <f>G229-(AB$3+AB$4*Z229+AB$5*Z229^2)</f>
        <v>-9.594262807696121E-3</v>
      </c>
      <c r="AG229" s="115">
        <f t="shared" si="150"/>
        <v>2.8071310098627712E-6</v>
      </c>
      <c r="AH229" s="16">
        <f t="shared" si="151"/>
        <v>-7.9188133128253353E-3</v>
      </c>
      <c r="AI229" s="16">
        <f t="shared" si="152"/>
        <v>0.97304275464990198</v>
      </c>
      <c r="AJ229" s="16">
        <f t="shared" si="153"/>
        <v>-0.91618424977127344</v>
      </c>
      <c r="AK229" s="16">
        <f t="shared" si="154"/>
        <v>0.27367555046648695</v>
      </c>
      <c r="AL229" s="16">
        <f t="shared" si="155"/>
        <v>1.6689803481676841</v>
      </c>
      <c r="AM229" s="16">
        <f t="shared" si="156"/>
        <v>1.1033402320207422</v>
      </c>
      <c r="AN229" s="115">
        <f t="shared" si="160"/>
        <v>7.6710871453265259</v>
      </c>
      <c r="AO229" s="115">
        <f t="shared" si="160"/>
        <v>7.6710871379745793</v>
      </c>
      <c r="AP229" s="115">
        <f t="shared" si="160"/>
        <v>7.6710869909828885</v>
      </c>
      <c r="AQ229" s="115">
        <f t="shared" si="160"/>
        <v>7.6710840521182311</v>
      </c>
      <c r="AR229" s="115">
        <f t="shared" si="160"/>
        <v>7.6710253039983733</v>
      </c>
      <c r="AS229" s="115">
        <f t="shared" si="160"/>
        <v>7.6698548132764914</v>
      </c>
      <c r="AT229" s="115">
        <f t="shared" si="160"/>
        <v>7.6478996951173155</v>
      </c>
      <c r="AU229" s="115">
        <f t="shared" si="157"/>
        <v>7.4006737680934798</v>
      </c>
      <c r="AV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</row>
    <row r="230" spans="1:64">
      <c r="A230" s="2" t="s">
        <v>86</v>
      </c>
      <c r="B230" s="25"/>
      <c r="C230" s="40">
        <v>50464.321199999998</v>
      </c>
      <c r="D230" s="40">
        <v>8.9999999999999998E-4</v>
      </c>
      <c r="E230" s="80">
        <f t="shared" si="140"/>
        <v>14176.546851290983</v>
      </c>
      <c r="F230" s="28">
        <f t="shared" si="141"/>
        <v>14176.5</v>
      </c>
      <c r="G230" s="9">
        <f t="shared" si="135"/>
        <v>1.7823895999754313E-2</v>
      </c>
      <c r="K230" s="2">
        <f>G230</f>
        <v>1.7823895999754313E-2</v>
      </c>
      <c r="O230" s="100">
        <f t="shared" si="142"/>
        <v>2.6744660803225E-2</v>
      </c>
      <c r="P230" s="15">
        <f t="shared" si="143"/>
        <v>35445.821199999998</v>
      </c>
      <c r="R230" s="2">
        <f t="shared" si="137"/>
        <v>7.1527688147955974E-4</v>
      </c>
      <c r="S230" s="24">
        <v>1</v>
      </c>
      <c r="T230" s="9">
        <f t="shared" si="144"/>
        <v>7.1527688147955974E-4</v>
      </c>
      <c r="U230" s="9">
        <f t="shared" si="145"/>
        <v>0</v>
      </c>
      <c r="Y230" s="137">
        <f t="shared" si="146"/>
        <v>35445.821199999998</v>
      </c>
      <c r="Z230" s="16">
        <f t="shared" si="147"/>
        <v>14176.5</v>
      </c>
      <c r="AA230" s="115">
        <f t="shared" si="148"/>
        <v>1.8850845241355513E-2</v>
      </c>
      <c r="AB230" s="115">
        <f t="shared" si="149"/>
        <v>-1.0269492416012001E-3</v>
      </c>
      <c r="AD230" s="115"/>
      <c r="AF230" s="147">
        <f>G230-(AB$3+AB$4*Z230+AB$5*Z230^2)</f>
        <v>-8.920764803470687E-3</v>
      </c>
      <c r="AG230" s="115">
        <f t="shared" si="150"/>
        <v>1.0546247448252801E-6</v>
      </c>
      <c r="AH230" s="16">
        <f t="shared" si="151"/>
        <v>-7.8938155618694869E-3</v>
      </c>
      <c r="AI230" s="16">
        <f t="shared" si="152"/>
        <v>0.96739561673043262</v>
      </c>
      <c r="AJ230" s="16">
        <f t="shared" si="153"/>
        <v>-0.90771096628808035</v>
      </c>
      <c r="AK230" s="16">
        <f t="shared" si="154"/>
        <v>0.2730603489919603</v>
      </c>
      <c r="AL230" s="16">
        <f t="shared" si="155"/>
        <v>1.6896372580837573</v>
      </c>
      <c r="AM230" s="16">
        <f t="shared" si="156"/>
        <v>1.1265069586453365</v>
      </c>
      <c r="AN230" s="115">
        <f t="shared" si="160"/>
        <v>7.6915573079564252</v>
      </c>
      <c r="AO230" s="115">
        <f t="shared" si="160"/>
        <v>7.6915573040699927</v>
      </c>
      <c r="AP230" s="115">
        <f t="shared" si="160"/>
        <v>7.6915572166766211</v>
      </c>
      <c r="AQ230" s="115">
        <f t="shared" si="160"/>
        <v>7.6915552514930301</v>
      </c>
      <c r="AR230" s="115">
        <f t="shared" si="160"/>
        <v>7.691511067331569</v>
      </c>
      <c r="AS230" s="115">
        <f t="shared" si="160"/>
        <v>7.6905207788453511</v>
      </c>
      <c r="AT230" s="115">
        <f t="shared" si="160"/>
        <v>7.6697044095903015</v>
      </c>
      <c r="AU230" s="115">
        <f t="shared" si="157"/>
        <v>7.4201768187111607</v>
      </c>
      <c r="AV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</row>
    <row r="231" spans="1:64">
      <c r="A231" s="2" t="s">
        <v>88</v>
      </c>
      <c r="B231" s="25"/>
      <c r="C231" s="40">
        <v>50681.374000000003</v>
      </c>
      <c r="D231" s="40">
        <v>5.0000000000000001E-3</v>
      </c>
      <c r="E231" s="80">
        <f t="shared" si="140"/>
        <v>14747.084510002247</v>
      </c>
      <c r="F231" s="28">
        <f t="shared" si="141"/>
        <v>14747</v>
      </c>
      <c r="G231" s="9">
        <f t="shared" si="135"/>
        <v>3.2150607999938074E-2</v>
      </c>
      <c r="I231" s="2">
        <f>G231</f>
        <v>3.2150607999938074E-2</v>
      </c>
      <c r="O231" s="100">
        <f t="shared" si="142"/>
        <v>2.8858420552900003E-2</v>
      </c>
      <c r="P231" s="15">
        <f t="shared" si="143"/>
        <v>35662.874000000003</v>
      </c>
      <c r="R231" s="2">
        <f t="shared" si="137"/>
        <v>8.3280843680804133E-4</v>
      </c>
      <c r="S231" s="24">
        <v>0.1</v>
      </c>
      <c r="T231" s="9">
        <f t="shared" si="144"/>
        <v>8.3280843680804136E-5</v>
      </c>
      <c r="U231" s="9">
        <f t="shared" si="145"/>
        <v>3.2150607999938074E-2</v>
      </c>
      <c r="Y231" s="137">
        <f t="shared" si="146"/>
        <v>35662.874000000003</v>
      </c>
      <c r="Z231" s="16">
        <f t="shared" si="147"/>
        <v>14747</v>
      </c>
      <c r="AA231" s="115">
        <f t="shared" si="148"/>
        <v>2.1142088407840862E-2</v>
      </c>
      <c r="AB231" s="115">
        <f t="shared" si="149"/>
        <v>1.1008519592097213E-2</v>
      </c>
      <c r="AD231" s="147">
        <f>G231-(AB$3+AB$4*Z231+AB$5*Z231^2)</f>
        <v>3.2921874470380717E-3</v>
      </c>
      <c r="AG231" s="115">
        <f t="shared" si="150"/>
        <v>1.211875036095882E-5</v>
      </c>
      <c r="AH231" s="16">
        <f t="shared" si="151"/>
        <v>-7.7163321450591394E-3</v>
      </c>
      <c r="AI231" s="16">
        <f t="shared" si="152"/>
        <v>0.93950238803961583</v>
      </c>
      <c r="AJ231" s="16">
        <f t="shared" si="153"/>
        <v>-0.85977631697420198</v>
      </c>
      <c r="AK231" s="16">
        <f t="shared" si="154"/>
        <v>0.26826300331408132</v>
      </c>
      <c r="AL231" s="16">
        <f t="shared" si="155"/>
        <v>1.7926018954230645</v>
      </c>
      <c r="AM231" s="16">
        <f t="shared" si="156"/>
        <v>1.2506294487711556</v>
      </c>
      <c r="AN231" s="115">
        <f t="shared" ref="AN231:AT240" si="161">$AU231+$AB$7*SIN(AO231)</f>
        <v>7.7953972565023157</v>
      </c>
      <c r="AO231" s="115">
        <f t="shared" si="161"/>
        <v>7.7953972564847342</v>
      </c>
      <c r="AP231" s="115">
        <f t="shared" si="161"/>
        <v>7.7953972553928255</v>
      </c>
      <c r="AQ231" s="115">
        <f t="shared" si="161"/>
        <v>7.7953971875786827</v>
      </c>
      <c r="AR231" s="115">
        <f t="shared" si="161"/>
        <v>7.7953929760660285</v>
      </c>
      <c r="AS231" s="115">
        <f t="shared" si="161"/>
        <v>7.7951320152256987</v>
      </c>
      <c r="AT231" s="115">
        <f t="shared" si="161"/>
        <v>7.7807520549708871</v>
      </c>
      <c r="AU231" s="115">
        <f t="shared" si="157"/>
        <v>7.5208690393209938</v>
      </c>
      <c r="AV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</row>
    <row r="232" spans="1:64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80">
        <f t="shared" si="140"/>
        <v>14799.563834646609</v>
      </c>
      <c r="F232" s="28">
        <f t="shared" si="141"/>
        <v>14799.5</v>
      </c>
      <c r="G232" s="9">
        <f t="shared" si="135"/>
        <v>2.428496799984714E-2</v>
      </c>
      <c r="I232" s="2">
        <f>G232</f>
        <v>2.428496799984714E-2</v>
      </c>
      <c r="O232" s="100">
        <f t="shared" si="142"/>
        <v>2.9057128152025002E-2</v>
      </c>
      <c r="P232" s="15">
        <f t="shared" si="143"/>
        <v>35682.839</v>
      </c>
      <c r="R232" s="2">
        <f t="shared" si="137"/>
        <v>8.443166964432039E-4</v>
      </c>
      <c r="S232" s="24">
        <v>0.1</v>
      </c>
      <c r="T232" s="9">
        <f t="shared" si="144"/>
        <v>8.4431669644320401E-5</v>
      </c>
      <c r="U232" s="9">
        <f t="shared" si="145"/>
        <v>2.428496799984714E-2</v>
      </c>
      <c r="Y232" s="137">
        <f t="shared" si="146"/>
        <v>35682.839</v>
      </c>
      <c r="Z232" s="16">
        <f t="shared" si="147"/>
        <v>14799.5</v>
      </c>
      <c r="AA232" s="115">
        <f t="shared" si="148"/>
        <v>2.1361013268489285E-2</v>
      </c>
      <c r="AB232" s="115">
        <f t="shared" si="149"/>
        <v>2.9239547313578557E-3</v>
      </c>
      <c r="AD232" s="147">
        <f>G232-(AB$3+AB$4*Z232+AB$5*Z232^2)</f>
        <v>-4.7721601521778616E-3</v>
      </c>
      <c r="AG232" s="115">
        <f t="shared" si="150"/>
        <v>8.5495112710299892E-7</v>
      </c>
      <c r="AH232" s="16">
        <f t="shared" si="151"/>
        <v>-7.6961148835357172E-3</v>
      </c>
      <c r="AI232" s="16">
        <f t="shared" si="152"/>
        <v>0.93704264866152731</v>
      </c>
      <c r="AJ232" s="16">
        <f t="shared" si="153"/>
        <v>-0.85505283896263462</v>
      </c>
      <c r="AK232" s="16">
        <f t="shared" si="154"/>
        <v>0.2676964174441715</v>
      </c>
      <c r="AL232" s="16">
        <f t="shared" si="155"/>
        <v>1.8017806578944082</v>
      </c>
      <c r="AM232" s="16">
        <f t="shared" si="156"/>
        <v>1.2624649764278379</v>
      </c>
      <c r="AN232" s="115">
        <f t="shared" si="161"/>
        <v>7.8048027086913043</v>
      </c>
      <c r="AO232" s="115">
        <f t="shared" si="161"/>
        <v>7.8048027086841882</v>
      </c>
      <c r="AP232" s="115">
        <f t="shared" si="161"/>
        <v>7.8048027081577436</v>
      </c>
      <c r="AQ232" s="115">
        <f t="shared" si="161"/>
        <v>7.804802669216004</v>
      </c>
      <c r="AR232" s="115">
        <f t="shared" si="161"/>
        <v>7.8047997887308194</v>
      </c>
      <c r="AS232" s="115">
        <f t="shared" si="161"/>
        <v>7.8045871872305099</v>
      </c>
      <c r="AT232" s="115">
        <f t="shared" si="161"/>
        <v>7.7908402650013926</v>
      </c>
      <c r="AU232" s="115">
        <f t="shared" si="157"/>
        <v>7.5301351945918373</v>
      </c>
      <c r="AV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</row>
    <row r="233" spans="1:64">
      <c r="A233" s="2" t="s">
        <v>55</v>
      </c>
      <c r="B233" s="25"/>
      <c r="C233" s="40">
        <v>51398.492700000003</v>
      </c>
      <c r="D233" s="40">
        <v>1.4E-2</v>
      </c>
      <c r="E233" s="80">
        <f t="shared" si="140"/>
        <v>16632.07850278214</v>
      </c>
      <c r="F233" s="28">
        <f t="shared" si="141"/>
        <v>16632</v>
      </c>
      <c r="G233" s="9">
        <f t="shared" si="135"/>
        <v>2.9865247997804545E-2</v>
      </c>
      <c r="J233" s="2">
        <f>G233</f>
        <v>2.9865247997804545E-2</v>
      </c>
      <c r="O233" s="100">
        <f t="shared" si="142"/>
        <v>3.6435460614399999E-2</v>
      </c>
      <c r="P233" s="15">
        <f t="shared" si="143"/>
        <v>36379.992700000003</v>
      </c>
      <c r="R233" s="2">
        <f t="shared" si="137"/>
        <v>1.3275427901834936E-3</v>
      </c>
      <c r="S233" s="24">
        <v>1</v>
      </c>
      <c r="T233" s="9">
        <f t="shared" si="144"/>
        <v>1.3275427901834936E-3</v>
      </c>
      <c r="U233" s="9">
        <f t="shared" si="145"/>
        <v>0</v>
      </c>
      <c r="Y233" s="137">
        <f t="shared" si="146"/>
        <v>36379.992700000003</v>
      </c>
      <c r="Z233" s="16">
        <f t="shared" si="147"/>
        <v>16632</v>
      </c>
      <c r="AA233" s="115">
        <f t="shared" si="148"/>
        <v>2.9791487768181878E-2</v>
      </c>
      <c r="AB233" s="115">
        <f t="shared" si="149"/>
        <v>7.3760229622667206E-5</v>
      </c>
      <c r="AD233" s="115"/>
      <c r="AE233" s="147">
        <f>G233-(AB$3+AB$4*Z233+AB$5*Z233^2)</f>
        <v>-6.5702126165954541E-3</v>
      </c>
      <c r="AG233" s="115">
        <f t="shared" si="150"/>
        <v>5.440571473988593E-9</v>
      </c>
      <c r="AH233" s="16">
        <f t="shared" si="151"/>
        <v>-6.6439728462181222E-3</v>
      </c>
      <c r="AI233" s="16">
        <f t="shared" si="152"/>
        <v>0.862272563809934</v>
      </c>
      <c r="AJ233" s="16">
        <f t="shared" si="153"/>
        <v>-0.66842041364833804</v>
      </c>
      <c r="AK233" s="16">
        <f t="shared" si="154"/>
        <v>0.23802553081657293</v>
      </c>
      <c r="AL233" s="16">
        <f t="shared" si="155"/>
        <v>2.0953503502854214</v>
      </c>
      <c r="AM233" s="16">
        <f t="shared" si="156"/>
        <v>1.7339628853012485</v>
      </c>
      <c r="AN233" s="115">
        <f t="shared" si="161"/>
        <v>8.1189694545026754</v>
      </c>
      <c r="AO233" s="115">
        <f t="shared" si="161"/>
        <v>8.1189694342344332</v>
      </c>
      <c r="AP233" s="115">
        <f t="shared" si="161"/>
        <v>8.1189697156523941</v>
      </c>
      <c r="AQ233" s="115">
        <f t="shared" si="161"/>
        <v>8.1189658082291807</v>
      </c>
      <c r="AR233" s="115">
        <f t="shared" si="161"/>
        <v>8.1190200568636719</v>
      </c>
      <c r="AS233" s="115">
        <f t="shared" si="161"/>
        <v>8.1182659245403688</v>
      </c>
      <c r="AT233" s="115">
        <f t="shared" si="161"/>
        <v>8.1285681145835973</v>
      </c>
      <c r="AU233" s="115">
        <f t="shared" si="157"/>
        <v>7.8535681380931877</v>
      </c>
      <c r="AV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</row>
    <row r="234" spans="1:64">
      <c r="A234" s="2" t="s">
        <v>55</v>
      </c>
      <c r="B234" s="25"/>
      <c r="C234" s="40">
        <v>51426.453300000001</v>
      </c>
      <c r="D234" s="40">
        <v>5.0000000000000001E-4</v>
      </c>
      <c r="E234" s="80">
        <f t="shared" si="140"/>
        <v>16705.574791520001</v>
      </c>
      <c r="F234" s="28">
        <f t="shared" si="141"/>
        <v>16705.5</v>
      </c>
      <c r="G234" s="9">
        <f t="shared" si="135"/>
        <v>2.8453352002543397E-2</v>
      </c>
      <c r="J234" s="2">
        <f>G234</f>
        <v>2.8453352002543397E-2</v>
      </c>
      <c r="O234" s="100">
        <f t="shared" si="142"/>
        <v>3.6749344845025005E-2</v>
      </c>
      <c r="P234" s="15">
        <f t="shared" si="143"/>
        <v>36407.953300000001</v>
      </c>
      <c r="R234" s="2">
        <f t="shared" si="137"/>
        <v>1.3505143465385658E-3</v>
      </c>
      <c r="S234" s="24">
        <v>1</v>
      </c>
      <c r="T234" s="9">
        <f t="shared" si="144"/>
        <v>1.3505143465385658E-3</v>
      </c>
      <c r="U234" s="9">
        <f t="shared" si="145"/>
        <v>0</v>
      </c>
      <c r="Y234" s="137">
        <f t="shared" si="146"/>
        <v>36407.953300000001</v>
      </c>
      <c r="Z234" s="16">
        <f t="shared" si="147"/>
        <v>16705.5</v>
      </c>
      <c r="AA234" s="115">
        <f t="shared" si="148"/>
        <v>3.0159710358317576E-2</v>
      </c>
      <c r="AB234" s="115">
        <f t="shared" si="149"/>
        <v>-1.706358355774179E-3</v>
      </c>
      <c r="AD234" s="115"/>
      <c r="AE234" s="147">
        <f>G234-(AB$3+AB$4*Z234+AB$5*Z234^2)</f>
        <v>-8.2959928424816073E-3</v>
      </c>
      <c r="AG234" s="115">
        <f t="shared" si="150"/>
        <v>2.9116588383203597E-6</v>
      </c>
      <c r="AH234" s="16">
        <f t="shared" si="151"/>
        <v>-6.5896344867074274E-3</v>
      </c>
      <c r="AI234" s="16">
        <f t="shared" si="152"/>
        <v>0.8597051172509409</v>
      </c>
      <c r="AJ234" s="16">
        <f t="shared" si="153"/>
        <v>-0.66033331589610933</v>
      </c>
      <c r="AK234" s="16">
        <f t="shared" si="154"/>
        <v>0.23652134338031264</v>
      </c>
      <c r="AL234" s="16">
        <f t="shared" si="155"/>
        <v>2.1061708683334919</v>
      </c>
      <c r="AM234" s="16">
        <f t="shared" si="156"/>
        <v>1.7558452730470457</v>
      </c>
      <c r="AN234" s="115">
        <f t="shared" si="161"/>
        <v>8.1310524783577467</v>
      </c>
      <c r="AO234" s="115">
        <f t="shared" si="161"/>
        <v>8.1310524507895572</v>
      </c>
      <c r="AP234" s="115">
        <f t="shared" si="161"/>
        <v>8.1310528172739183</v>
      </c>
      <c r="AQ234" s="115">
        <f t="shared" si="161"/>
        <v>8.131047945287305</v>
      </c>
      <c r="AR234" s="115">
        <f t="shared" si="161"/>
        <v>8.1311127059076806</v>
      </c>
      <c r="AS234" s="115">
        <f t="shared" si="161"/>
        <v>8.1302506705149096</v>
      </c>
      <c r="AT234" s="115">
        <f t="shared" si="161"/>
        <v>8.1415190676716822</v>
      </c>
      <c r="AU234" s="115">
        <f t="shared" si="157"/>
        <v>7.8665407554723688</v>
      </c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</row>
    <row r="235" spans="1:64">
      <c r="A235" s="20" t="s">
        <v>51</v>
      </c>
      <c r="B235" s="25"/>
      <c r="C235" s="40">
        <v>51761.811560000002</v>
      </c>
      <c r="D235" s="40">
        <v>2.9999999999999997E-4</v>
      </c>
      <c r="E235" s="80">
        <f t="shared" si="140"/>
        <v>17587.086186396638</v>
      </c>
      <c r="F235" s="28">
        <f t="shared" si="141"/>
        <v>17587</v>
      </c>
      <c r="G235" s="9">
        <f t="shared" ref="G235:G266" si="162">C235-(C$7+C$8*F235)</f>
        <v>3.2788368000183254E-2</v>
      </c>
      <c r="K235" s="2">
        <f>G235</f>
        <v>3.2788368000183254E-2</v>
      </c>
      <c r="N235" s="2">
        <f t="shared" ref="N235:N266" ca="1" si="163">+C$11+C$12*F235</f>
        <v>3.502767305552798E-2</v>
      </c>
      <c r="O235" s="100">
        <f t="shared" si="142"/>
        <v>4.0621659088900003E-2</v>
      </c>
      <c r="P235" s="15">
        <f t="shared" si="143"/>
        <v>36743.311560000002</v>
      </c>
      <c r="R235" s="2">
        <f t="shared" ref="R235:R266" si="164">(O235-H235)^2</f>
        <v>1.6501191871348122E-3</v>
      </c>
      <c r="S235" s="24">
        <v>1</v>
      </c>
      <c r="T235" s="9">
        <f t="shared" si="144"/>
        <v>1.6501191871348122E-3</v>
      </c>
      <c r="U235" s="9">
        <f t="shared" si="145"/>
        <v>0</v>
      </c>
      <c r="Y235" s="137">
        <f t="shared" si="146"/>
        <v>36743.311560000002</v>
      </c>
      <c r="Z235" s="16">
        <f t="shared" si="147"/>
        <v>17587</v>
      </c>
      <c r="AA235" s="115">
        <f t="shared" si="148"/>
        <v>3.4741783094903771E-2</v>
      </c>
      <c r="AB235" s="115">
        <f t="shared" si="149"/>
        <v>-1.9534150947205162E-3</v>
      </c>
      <c r="AD235" s="115"/>
      <c r="AF235" s="147">
        <f>G235-(AB$3+AB$4*Z235+AB$5*Z235^2)</f>
        <v>-7.8332910887167484E-3</v>
      </c>
      <c r="AG235" s="115">
        <f t="shared" si="150"/>
        <v>3.815830532281963E-6</v>
      </c>
      <c r="AH235" s="16">
        <f t="shared" si="151"/>
        <v>-5.879875993996234E-3</v>
      </c>
      <c r="AI235" s="16">
        <f t="shared" si="152"/>
        <v>0.83130022132392245</v>
      </c>
      <c r="AJ235" s="16">
        <f t="shared" si="153"/>
        <v>-0.56151085482507734</v>
      </c>
      <c r="AK235" s="16">
        <f t="shared" si="154"/>
        <v>0.21717593023777396</v>
      </c>
      <c r="AL235" s="16">
        <f t="shared" si="155"/>
        <v>2.2312228429447014</v>
      </c>
      <c r="AM235" s="16">
        <f t="shared" si="156"/>
        <v>2.043043067389168</v>
      </c>
      <c r="AN235" s="115">
        <f t="shared" si="161"/>
        <v>8.2732998148881247</v>
      </c>
      <c r="AO235" s="115">
        <f t="shared" si="161"/>
        <v>8.2732994168786327</v>
      </c>
      <c r="AP235" s="115">
        <f t="shared" si="161"/>
        <v>8.273302971701531</v>
      </c>
      <c r="AQ235" s="115">
        <f t="shared" si="161"/>
        <v>8.2732712207865688</v>
      </c>
      <c r="AR235" s="115">
        <f t="shared" si="161"/>
        <v>8.2735547330794965</v>
      </c>
      <c r="AS235" s="115">
        <f t="shared" si="161"/>
        <v>8.2710167586569092</v>
      </c>
      <c r="AT235" s="115">
        <f t="shared" si="161"/>
        <v>8.2932456887367145</v>
      </c>
      <c r="AU235" s="115">
        <f t="shared" si="157"/>
        <v>8.0221239149247232</v>
      </c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</row>
    <row r="236" spans="1:64">
      <c r="A236" s="54" t="s">
        <v>110</v>
      </c>
      <c r="B236" s="55" t="s">
        <v>95</v>
      </c>
      <c r="C236" s="54">
        <v>51899.342709999997</v>
      </c>
      <c r="D236" s="54">
        <v>2.8E-3</v>
      </c>
      <c r="E236" s="80">
        <f t="shared" si="140"/>
        <v>17948.595921911972</v>
      </c>
      <c r="F236" s="28">
        <f t="shared" si="141"/>
        <v>17948.5</v>
      </c>
      <c r="G236" s="9">
        <f t="shared" si="162"/>
        <v>3.6492103994532954E-2</v>
      </c>
      <c r="K236" s="2">
        <f>G236</f>
        <v>3.6492103994532954E-2</v>
      </c>
      <c r="N236" s="2">
        <f t="shared" ca="1" si="163"/>
        <v>3.7292927738541079E-2</v>
      </c>
      <c r="O236" s="100">
        <f t="shared" si="142"/>
        <v>4.2267242353225001E-2</v>
      </c>
      <c r="P236" s="15">
        <f t="shared" si="143"/>
        <v>36880.842709999997</v>
      </c>
      <c r="R236" s="2">
        <f t="shared" si="164"/>
        <v>1.7865197761462574E-3</v>
      </c>
      <c r="S236" s="24">
        <v>1</v>
      </c>
      <c r="T236" s="9">
        <f t="shared" si="144"/>
        <v>1.7865197761462574E-3</v>
      </c>
      <c r="U236" s="9">
        <f t="shared" si="145"/>
        <v>0</v>
      </c>
      <c r="Y236" s="137">
        <f t="shared" si="146"/>
        <v>36880.842709999997</v>
      </c>
      <c r="Z236" s="16">
        <f t="shared" si="147"/>
        <v>17948.5</v>
      </c>
      <c r="AA236" s="115">
        <f t="shared" si="148"/>
        <v>3.6706085803807798E-2</v>
      </c>
      <c r="AB236" s="115">
        <f t="shared" si="149"/>
        <v>-2.1398180927484356E-4</v>
      </c>
      <c r="AD236" s="115"/>
      <c r="AF236" s="147">
        <f>G236-(AB$3+AB$4*Z236+AB$5*Z236^2)</f>
        <v>-5.7751383586920474E-3</v>
      </c>
      <c r="AG236" s="115">
        <f t="shared" si="150"/>
        <v>4.5788214700535523E-8</v>
      </c>
      <c r="AH236" s="16">
        <f t="shared" si="151"/>
        <v>-5.5611565494172012E-3</v>
      </c>
      <c r="AI236" s="16">
        <f t="shared" si="152"/>
        <v>0.82086827461957013</v>
      </c>
      <c r="AJ236" s="16">
        <f t="shared" si="153"/>
        <v>-0.52031912164635064</v>
      </c>
      <c r="AK236" s="16">
        <f t="shared" si="154"/>
        <v>0.20865479856027822</v>
      </c>
      <c r="AL236" s="16">
        <f t="shared" si="155"/>
        <v>2.280208789021581</v>
      </c>
      <c r="AM236" s="16">
        <f t="shared" si="156"/>
        <v>2.1764739105639874</v>
      </c>
      <c r="AN236" s="115">
        <f t="shared" si="161"/>
        <v>8.330315627110938</v>
      </c>
      <c r="AO236" s="115">
        <f t="shared" si="161"/>
        <v>8.3303147760643004</v>
      </c>
      <c r="AP236" s="115">
        <f t="shared" si="161"/>
        <v>8.3303215253239919</v>
      </c>
      <c r="AQ236" s="115">
        <f t="shared" si="161"/>
        <v>8.3302679976213359</v>
      </c>
      <c r="AR236" s="115">
        <f t="shared" si="161"/>
        <v>8.3306923679661775</v>
      </c>
      <c r="AS236" s="115">
        <f t="shared" si="161"/>
        <v>8.3273182923095597</v>
      </c>
      <c r="AT236" s="115">
        <f t="shared" si="161"/>
        <v>8.3535637382520225</v>
      </c>
      <c r="AU236" s="115">
        <f t="shared" si="157"/>
        <v>8.0859280126468178</v>
      </c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</row>
    <row r="237" spans="1:64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80">
        <f t="shared" si="140"/>
        <v>17948.596684196189</v>
      </c>
      <c r="F237" s="28">
        <f t="shared" si="141"/>
        <v>17948.5</v>
      </c>
      <c r="G237" s="9">
        <f t="shared" si="162"/>
        <v>3.6782103998120874E-2</v>
      </c>
      <c r="K237" s="2">
        <f>G237</f>
        <v>3.6782103998120874E-2</v>
      </c>
      <c r="N237" s="2">
        <f t="shared" ca="1" si="163"/>
        <v>3.7292927738541079E-2</v>
      </c>
      <c r="O237" s="100">
        <f t="shared" si="142"/>
        <v>4.2267242353225001E-2</v>
      </c>
      <c r="P237" s="15">
        <f t="shared" si="143"/>
        <v>36880.843000000001</v>
      </c>
      <c r="R237" s="2">
        <f t="shared" si="164"/>
        <v>1.7865197761462574E-3</v>
      </c>
      <c r="S237" s="24">
        <v>1</v>
      </c>
      <c r="T237" s="9">
        <f t="shared" si="144"/>
        <v>1.7865197761462574E-3</v>
      </c>
      <c r="U237" s="9">
        <f t="shared" si="145"/>
        <v>0</v>
      </c>
      <c r="Y237" s="137">
        <f t="shared" si="146"/>
        <v>36880.843000000001</v>
      </c>
      <c r="Z237" s="16">
        <f t="shared" si="147"/>
        <v>17948.5</v>
      </c>
      <c r="AA237" s="115">
        <f t="shared" si="148"/>
        <v>3.6706085803807798E-2</v>
      </c>
      <c r="AB237" s="115">
        <f t="shared" si="149"/>
        <v>7.6018194313076659E-5</v>
      </c>
      <c r="AD237" s="115"/>
      <c r="AF237" s="147">
        <f>G237-(AB$3+AB$4*Z237+AB$5*Z237^2)</f>
        <v>-5.4851383551041272E-3</v>
      </c>
      <c r="AG237" s="115">
        <f t="shared" si="150"/>
        <v>5.7787658666206805E-9</v>
      </c>
      <c r="AH237" s="16">
        <f t="shared" si="151"/>
        <v>-5.5611565494172012E-3</v>
      </c>
      <c r="AI237" s="16">
        <f t="shared" si="152"/>
        <v>0.82086827461957013</v>
      </c>
      <c r="AJ237" s="16">
        <f t="shared" si="153"/>
        <v>-0.52031912164635064</v>
      </c>
      <c r="AK237" s="16">
        <f t="shared" si="154"/>
        <v>0.20865479856027822</v>
      </c>
      <c r="AL237" s="16">
        <f t="shared" si="155"/>
        <v>2.280208789021581</v>
      </c>
      <c r="AM237" s="16">
        <f t="shared" si="156"/>
        <v>2.1764739105639874</v>
      </c>
      <c r="AN237" s="115">
        <f t="shared" si="161"/>
        <v>8.330315627110938</v>
      </c>
      <c r="AO237" s="115">
        <f t="shared" si="161"/>
        <v>8.3303147760643004</v>
      </c>
      <c r="AP237" s="115">
        <f t="shared" si="161"/>
        <v>8.3303215253239919</v>
      </c>
      <c r="AQ237" s="115">
        <f t="shared" si="161"/>
        <v>8.3302679976213359</v>
      </c>
      <c r="AR237" s="115">
        <f t="shared" si="161"/>
        <v>8.3306923679661775</v>
      </c>
      <c r="AS237" s="115">
        <f t="shared" si="161"/>
        <v>8.3273182923095597</v>
      </c>
      <c r="AT237" s="115">
        <f t="shared" si="161"/>
        <v>8.3535637382520225</v>
      </c>
      <c r="AU237" s="115">
        <f t="shared" si="157"/>
        <v>8.0859280126468178</v>
      </c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</row>
    <row r="238" spans="1:64">
      <c r="A238" s="33" t="s">
        <v>97</v>
      </c>
      <c r="B238" s="56"/>
      <c r="C238" s="33">
        <v>52114.479899999998</v>
      </c>
      <c r="D238" s="33">
        <v>6.9999999999999999E-4</v>
      </c>
      <c r="E238" s="80">
        <f t="shared" si="140"/>
        <v>18514.098272880579</v>
      </c>
      <c r="F238" s="28">
        <f t="shared" si="141"/>
        <v>18514</v>
      </c>
      <c r="G238" s="9">
        <f t="shared" si="162"/>
        <v>3.7386495998362079E-2</v>
      </c>
      <c r="J238" s="2">
        <f>G238</f>
        <v>3.7386495998362079E-2</v>
      </c>
      <c r="N238" s="2">
        <f t="shared" ca="1" si="163"/>
        <v>4.083650041694746E-2</v>
      </c>
      <c r="O238" s="100">
        <f t="shared" si="142"/>
        <v>4.4908605907599999E-2</v>
      </c>
      <c r="P238" s="15">
        <f t="shared" si="143"/>
        <v>37095.979899999998</v>
      </c>
      <c r="R238" s="2">
        <f t="shared" si="164"/>
        <v>2.0167828845641255E-3</v>
      </c>
      <c r="S238" s="24">
        <v>1</v>
      </c>
      <c r="T238" s="9">
        <f t="shared" si="144"/>
        <v>2.0167828845641255E-3</v>
      </c>
      <c r="U238" s="9">
        <f t="shared" si="145"/>
        <v>0</v>
      </c>
      <c r="Y238" s="137">
        <f t="shared" si="146"/>
        <v>37095.979899999998</v>
      </c>
      <c r="Z238" s="16">
        <f t="shared" si="147"/>
        <v>18514</v>
      </c>
      <c r="AA238" s="115">
        <f t="shared" si="148"/>
        <v>3.9873278589454005E-2</v>
      </c>
      <c r="AB238" s="115">
        <f t="shared" si="149"/>
        <v>-2.4867825910919253E-3</v>
      </c>
      <c r="AD238" s="115"/>
      <c r="AE238" s="147">
        <f>G238-(AB$3+AB$4*Z238+AB$5*Z238^2)</f>
        <v>-7.5221099092379201E-3</v>
      </c>
      <c r="AG238" s="115">
        <f t="shared" si="150"/>
        <v>6.1840876553578693E-6</v>
      </c>
      <c r="AH238" s="16">
        <f t="shared" si="151"/>
        <v>-5.0353273181459966E-3</v>
      </c>
      <c r="AI238" s="16">
        <f t="shared" si="152"/>
        <v>0.80587823674835779</v>
      </c>
      <c r="AJ238" s="16">
        <f t="shared" si="153"/>
        <v>-0.45551254449266998</v>
      </c>
      <c r="AK238" s="16">
        <f t="shared" si="154"/>
        <v>0.19478639847811083</v>
      </c>
      <c r="AL238" s="16">
        <f t="shared" si="155"/>
        <v>2.3544855145399226</v>
      </c>
      <c r="AM238" s="16">
        <f t="shared" si="156"/>
        <v>2.4083907650480008</v>
      </c>
      <c r="AN238" s="115">
        <f t="shared" si="161"/>
        <v>8.4181258531209835</v>
      </c>
      <c r="AO238" s="115">
        <f t="shared" si="161"/>
        <v>8.4181236348504047</v>
      </c>
      <c r="AP238" s="115">
        <f t="shared" si="161"/>
        <v>8.4181387208400178</v>
      </c>
      <c r="AQ238" s="115">
        <f t="shared" si="161"/>
        <v>8.4180361171155695</v>
      </c>
      <c r="AR238" s="115">
        <f t="shared" si="161"/>
        <v>8.4187336237496382</v>
      </c>
      <c r="AS238" s="115">
        <f t="shared" si="161"/>
        <v>8.4139766643399536</v>
      </c>
      <c r="AT238" s="115">
        <f t="shared" si="161"/>
        <v>8.4457424956413618</v>
      </c>
      <c r="AU238" s="115">
        <f t="shared" si="157"/>
        <v>8.1857377422784765</v>
      </c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</row>
    <row r="239" spans="1:64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80">
        <f t="shared" si="140"/>
        <v>18726.606286327566</v>
      </c>
      <c r="F239" s="28">
        <f t="shared" si="141"/>
        <v>18726.5</v>
      </c>
      <c r="G239" s="9">
        <f t="shared" si="162"/>
        <v>4.043509599432582E-2</v>
      </c>
      <c r="K239" s="2">
        <f t="shared" ref="K239:K250" si="165">G239</f>
        <v>4.043509599432582E-2</v>
      </c>
      <c r="N239" s="2">
        <f t="shared" ca="1" si="163"/>
        <v>4.2168081662148804E-2</v>
      </c>
      <c r="O239" s="100">
        <f t="shared" si="142"/>
        <v>4.5922338868224999E-2</v>
      </c>
      <c r="P239" s="15">
        <f t="shared" si="143"/>
        <v>37176.825499999999</v>
      </c>
      <c r="R239" s="2">
        <f t="shared" si="164"/>
        <v>2.1088612071280886E-3</v>
      </c>
      <c r="S239" s="24">
        <v>1</v>
      </c>
      <c r="T239" s="9">
        <f t="shared" si="144"/>
        <v>2.1088612071280886E-3</v>
      </c>
      <c r="U239" s="9">
        <f t="shared" si="145"/>
        <v>0</v>
      </c>
      <c r="Y239" s="137">
        <f t="shared" si="146"/>
        <v>37176.825499999999</v>
      </c>
      <c r="Z239" s="16">
        <f t="shared" si="147"/>
        <v>18726.5</v>
      </c>
      <c r="AA239" s="115">
        <f t="shared" si="148"/>
        <v>4.1092274705237575E-2</v>
      </c>
      <c r="AB239" s="115">
        <f t="shared" si="149"/>
        <v>-6.5717871091175439E-4</v>
      </c>
      <c r="AD239" s="115"/>
      <c r="AF239" s="147">
        <f t="shared" ref="AF239:AF253" si="166">G239-(AB$3+AB$4*Z239+AB$5*Z239^2)</f>
        <v>-5.4872428738991785E-3</v>
      </c>
      <c r="AG239" s="115">
        <f t="shared" si="150"/>
        <v>4.3188385807563527E-7</v>
      </c>
      <c r="AH239" s="16">
        <f t="shared" si="151"/>
        <v>-4.8300641629874215E-3</v>
      </c>
      <c r="AI239" s="16">
        <f t="shared" si="152"/>
        <v>0.80064708008600527</v>
      </c>
      <c r="AJ239" s="16">
        <f t="shared" si="153"/>
        <v>-0.43110695850928688</v>
      </c>
      <c r="AK239" s="16">
        <f t="shared" si="154"/>
        <v>0.18942917758825961</v>
      </c>
      <c r="AL239" s="16">
        <f t="shared" si="155"/>
        <v>2.381714152765193</v>
      </c>
      <c r="AM239" s="16">
        <f t="shared" si="156"/>
        <v>2.5041175068871442</v>
      </c>
      <c r="AN239" s="115">
        <f t="shared" si="161"/>
        <v>8.4507170677619126</v>
      </c>
      <c r="AO239" s="115">
        <f t="shared" si="161"/>
        <v>8.4507140642514393</v>
      </c>
      <c r="AP239" s="115">
        <f t="shared" si="161"/>
        <v>8.450733499865688</v>
      </c>
      <c r="AQ239" s="115">
        <f t="shared" si="161"/>
        <v>8.4506077228218146</v>
      </c>
      <c r="AR239" s="115">
        <f t="shared" si="161"/>
        <v>8.4514212737196619</v>
      </c>
      <c r="AS239" s="115">
        <f t="shared" si="161"/>
        <v>8.4461417032178208</v>
      </c>
      <c r="AT239" s="115">
        <f t="shared" si="161"/>
        <v>8.4797069514108507</v>
      </c>
      <c r="AU239" s="115">
        <f t="shared" si="157"/>
        <v>8.2232436088509377</v>
      </c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</row>
    <row r="240" spans="1:64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80">
        <f t="shared" si="140"/>
        <v>18753.110119555175</v>
      </c>
      <c r="F240" s="28">
        <f t="shared" si="141"/>
        <v>18753</v>
      </c>
      <c r="G240" s="9">
        <f t="shared" si="162"/>
        <v>4.1893391993653495E-2</v>
      </c>
      <c r="K240" s="2">
        <f t="shared" si="165"/>
        <v>4.1893391993653495E-2</v>
      </c>
      <c r="N240" s="2">
        <f t="shared" ca="1" si="163"/>
        <v>4.2334137676256267E-2</v>
      </c>
      <c r="O240" s="100">
        <f t="shared" si="142"/>
        <v>4.6049568652900004E-2</v>
      </c>
      <c r="P240" s="15">
        <f t="shared" si="143"/>
        <v>37186.908499999998</v>
      </c>
      <c r="R240" s="2">
        <f t="shared" si="164"/>
        <v>2.1205627731181505E-3</v>
      </c>
      <c r="S240" s="24">
        <v>1</v>
      </c>
      <c r="T240" s="9">
        <f t="shared" si="144"/>
        <v>2.1205627731181505E-3</v>
      </c>
      <c r="U240" s="9">
        <f t="shared" si="145"/>
        <v>0</v>
      </c>
      <c r="Y240" s="137">
        <f t="shared" si="146"/>
        <v>37186.908499999998</v>
      </c>
      <c r="Z240" s="16">
        <f t="shared" si="147"/>
        <v>18753</v>
      </c>
      <c r="AA240" s="115">
        <f t="shared" si="148"/>
        <v>4.1245371891209984E-2</v>
      </c>
      <c r="AB240" s="115">
        <f t="shared" si="149"/>
        <v>6.4802010244351116E-4</v>
      </c>
      <c r="AD240" s="115"/>
      <c r="AF240" s="147">
        <f t="shared" si="166"/>
        <v>-4.1561766592465091E-3</v>
      </c>
      <c r="AG240" s="115">
        <f t="shared" si="150"/>
        <v>4.199300531708987E-7</v>
      </c>
      <c r="AH240" s="16">
        <f t="shared" si="151"/>
        <v>-4.8041967616900176E-3</v>
      </c>
      <c r="AI240" s="16">
        <f t="shared" si="152"/>
        <v>0.80000965833982907</v>
      </c>
      <c r="AJ240" s="16">
        <f t="shared" si="153"/>
        <v>-0.42806290713019601</v>
      </c>
      <c r="AK240" s="16">
        <f t="shared" si="154"/>
        <v>0.18875609458411693</v>
      </c>
      <c r="AL240" s="16">
        <f t="shared" si="155"/>
        <v>2.3850850991741552</v>
      </c>
      <c r="AM240" s="16">
        <f t="shared" si="156"/>
        <v>2.5164238680965982</v>
      </c>
      <c r="AN240" s="115">
        <f t="shared" si="161"/>
        <v>8.4547666279465048</v>
      </c>
      <c r="AO240" s="115">
        <f t="shared" si="161"/>
        <v>8.4547635145786444</v>
      </c>
      <c r="AP240" s="115">
        <f t="shared" si="161"/>
        <v>8.4547835418567203</v>
      </c>
      <c r="AQ240" s="115">
        <f t="shared" si="161"/>
        <v>8.4546547026925047</v>
      </c>
      <c r="AR240" s="115">
        <f t="shared" si="161"/>
        <v>8.4554831259171852</v>
      </c>
      <c r="AS240" s="115">
        <f t="shared" si="161"/>
        <v>8.4501388284864341</v>
      </c>
      <c r="AT240" s="115">
        <f t="shared" si="161"/>
        <v>8.4839171143917849</v>
      </c>
      <c r="AU240" s="115">
        <f t="shared" si="157"/>
        <v>8.2279208110352684</v>
      </c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</row>
    <row r="241" spans="1:64">
      <c r="A241" s="33" t="s">
        <v>96</v>
      </c>
      <c r="B241" s="57"/>
      <c r="C241" s="58">
        <v>52510.7114</v>
      </c>
      <c r="D241" s="58">
        <v>1E-4</v>
      </c>
      <c r="E241" s="80">
        <f t="shared" si="140"/>
        <v>19555.619010312428</v>
      </c>
      <c r="F241" s="28">
        <f t="shared" si="141"/>
        <v>19555.5</v>
      </c>
      <c r="G241" s="9">
        <f t="shared" si="162"/>
        <v>4.527575199608691E-2</v>
      </c>
      <c r="K241" s="2">
        <f t="shared" si="165"/>
        <v>4.527575199608691E-2</v>
      </c>
      <c r="N241" s="2">
        <f t="shared" ca="1" si="163"/>
        <v>4.7362815084604853E-2</v>
      </c>
      <c r="O241" s="100">
        <f t="shared" si="142"/>
        <v>4.9987692030025004E-2</v>
      </c>
      <c r="P241" s="15">
        <f t="shared" si="143"/>
        <v>37492.2114</v>
      </c>
      <c r="R241" s="2">
        <f t="shared" si="164"/>
        <v>2.4987693544886252E-3</v>
      </c>
      <c r="S241" s="24">
        <v>1</v>
      </c>
      <c r="T241" s="9">
        <f t="shared" si="144"/>
        <v>2.4987693544886252E-3</v>
      </c>
      <c r="U241" s="9">
        <f t="shared" si="145"/>
        <v>0</v>
      </c>
      <c r="Y241" s="137">
        <f t="shared" si="146"/>
        <v>37492.2114</v>
      </c>
      <c r="Z241" s="16">
        <f t="shared" si="147"/>
        <v>19555.5</v>
      </c>
      <c r="AA241" s="115">
        <f t="shared" si="148"/>
        <v>4.5992104044215443E-2</v>
      </c>
      <c r="AB241" s="115">
        <f t="shared" si="149"/>
        <v>-7.1635204812853237E-4</v>
      </c>
      <c r="AD241" s="115"/>
      <c r="AF241" s="147">
        <f t="shared" si="166"/>
        <v>-4.7119400339380932E-3</v>
      </c>
      <c r="AG241" s="115">
        <f t="shared" si="150"/>
        <v>5.1316025685794321E-7</v>
      </c>
      <c r="AH241" s="16">
        <f t="shared" si="151"/>
        <v>-3.9955879858095582E-3</v>
      </c>
      <c r="AI241" s="16">
        <f t="shared" si="152"/>
        <v>0.78221678980493881</v>
      </c>
      <c r="AJ241" s="16">
        <f t="shared" si="153"/>
        <v>-0.33599278508723107</v>
      </c>
      <c r="AK241" s="16">
        <f t="shared" si="154"/>
        <v>0.16791507781355969</v>
      </c>
      <c r="AL241" s="16">
        <f t="shared" si="155"/>
        <v>2.4847742924975691</v>
      </c>
      <c r="AM241" s="16">
        <f t="shared" si="156"/>
        <v>2.934716861711554</v>
      </c>
      <c r="AN241" s="115">
        <f t="shared" ref="AN241:AT250" si="167">$AU241+$AB$7*SIN(AO241)</f>
        <v>8.5759510863784758</v>
      </c>
      <c r="AO241" s="115">
        <f t="shared" si="167"/>
        <v>8.5759432678756866</v>
      </c>
      <c r="AP241" s="115">
        <f t="shared" si="167"/>
        <v>8.5759862880364963</v>
      </c>
      <c r="AQ241" s="115">
        <f t="shared" si="167"/>
        <v>8.5757495498922118</v>
      </c>
      <c r="AR241" s="115">
        <f t="shared" si="167"/>
        <v>8.5770515226176069</v>
      </c>
      <c r="AS241" s="115">
        <f t="shared" si="167"/>
        <v>8.5698671302189524</v>
      </c>
      <c r="AT241" s="115">
        <f t="shared" si="167"/>
        <v>8.6088126505302043</v>
      </c>
      <c r="AU241" s="115">
        <f t="shared" si="157"/>
        <v>8.3695606130324496</v>
      </c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</row>
    <row r="242" spans="1:64">
      <c r="A242" s="26" t="s">
        <v>93</v>
      </c>
      <c r="B242" s="57"/>
      <c r="C242" s="59">
        <v>52524.787929666694</v>
      </c>
      <c r="D242" s="58">
        <v>4.0000000000000002E-4</v>
      </c>
      <c r="E242" s="80">
        <f t="shared" si="140"/>
        <v>19592.620100732896</v>
      </c>
      <c r="F242" s="28">
        <f t="shared" si="141"/>
        <v>19592.5</v>
      </c>
      <c r="G242" s="9">
        <f t="shared" si="162"/>
        <v>4.5690586695855018E-2</v>
      </c>
      <c r="K242" s="2">
        <f t="shared" si="165"/>
        <v>4.5690586695855018E-2</v>
      </c>
      <c r="N242" s="2">
        <f t="shared" ca="1" si="163"/>
        <v>4.7594666877886965E-2</v>
      </c>
      <c r="O242" s="100">
        <f t="shared" si="142"/>
        <v>5.0173241805625005E-2</v>
      </c>
      <c r="P242" s="15">
        <f t="shared" si="143"/>
        <v>37506.287929666694</v>
      </c>
      <c r="R242" s="2">
        <f t="shared" si="164"/>
        <v>2.5173541932857167E-3</v>
      </c>
      <c r="S242" s="24">
        <v>1</v>
      </c>
      <c r="T242" s="9">
        <f t="shared" si="144"/>
        <v>2.5173541932857167E-3</v>
      </c>
      <c r="U242" s="9">
        <f t="shared" si="145"/>
        <v>0</v>
      </c>
      <c r="Y242" s="137">
        <f t="shared" si="146"/>
        <v>37506.287929666694</v>
      </c>
      <c r="Z242" s="16">
        <f t="shared" si="147"/>
        <v>19592.5</v>
      </c>
      <c r="AA242" s="115">
        <f t="shared" si="148"/>
        <v>4.6215999764541028E-2</v>
      </c>
      <c r="AB242" s="115">
        <f t="shared" si="149"/>
        <v>-5.2541306868601062E-4</v>
      </c>
      <c r="AD242" s="115"/>
      <c r="AF242" s="147">
        <f t="shared" si="166"/>
        <v>-4.4826551097699868E-3</v>
      </c>
      <c r="AG242" s="115">
        <f t="shared" si="150"/>
        <v>2.7605889274605053E-7</v>
      </c>
      <c r="AH242" s="16">
        <f t="shared" si="151"/>
        <v>-3.9572420410839762E-3</v>
      </c>
      <c r="AI242" s="16">
        <f t="shared" si="152"/>
        <v>0.78146476661973052</v>
      </c>
      <c r="AJ242" s="16">
        <f t="shared" si="153"/>
        <v>-0.33175884541546485</v>
      </c>
      <c r="AK242" s="16">
        <f t="shared" si="154"/>
        <v>0.16693517236170194</v>
      </c>
      <c r="AL242" s="16">
        <f t="shared" si="155"/>
        <v>2.4892659834576762</v>
      </c>
      <c r="AM242" s="16">
        <f t="shared" si="156"/>
        <v>2.9564484607888173</v>
      </c>
      <c r="AN242" s="115">
        <f t="shared" si="167"/>
        <v>8.581474605768225</v>
      </c>
      <c r="AO242" s="115">
        <f t="shared" si="167"/>
        <v>8.5814665042729725</v>
      </c>
      <c r="AP242" s="115">
        <f t="shared" si="167"/>
        <v>8.5815108043420576</v>
      </c>
      <c r="AQ242" s="115">
        <f t="shared" si="167"/>
        <v>8.581268538654923</v>
      </c>
      <c r="AR242" s="115">
        <f t="shared" si="167"/>
        <v>8.5825926231977494</v>
      </c>
      <c r="AS242" s="115">
        <f t="shared" si="167"/>
        <v>8.5753317094332431</v>
      </c>
      <c r="AT242" s="115">
        <f t="shared" si="167"/>
        <v>8.6144525555497342</v>
      </c>
      <c r="AU242" s="115">
        <f t="shared" si="157"/>
        <v>8.3760910462709486</v>
      </c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</row>
    <row r="243" spans="1:64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80">
        <f t="shared" si="140"/>
        <v>19723.128624871668</v>
      </c>
      <c r="F243" s="28">
        <f t="shared" si="141"/>
        <v>19723</v>
      </c>
      <c r="G243" s="9">
        <f t="shared" si="162"/>
        <v>4.8933471996861044E-2</v>
      </c>
      <c r="K243" s="2">
        <f t="shared" si="165"/>
        <v>4.8933471996861044E-2</v>
      </c>
      <c r="N243" s="2">
        <f t="shared" ca="1" si="163"/>
        <v>4.8412414419057678E-2</v>
      </c>
      <c r="O243" s="100">
        <f t="shared" si="142"/>
        <v>5.0830480984899999E-2</v>
      </c>
      <c r="P243" s="15">
        <f t="shared" si="143"/>
        <v>37555.938009999998</v>
      </c>
      <c r="R243" s="2">
        <f t="shared" si="164"/>
        <v>2.5837377971562802E-3</v>
      </c>
      <c r="S243" s="24">
        <v>1</v>
      </c>
      <c r="T243" s="9">
        <f t="shared" si="144"/>
        <v>2.5837377971562802E-3</v>
      </c>
      <c r="U243" s="9">
        <f t="shared" si="145"/>
        <v>0</v>
      </c>
      <c r="Y243" s="137">
        <f t="shared" si="146"/>
        <v>37555.938009999998</v>
      </c>
      <c r="Z243" s="16">
        <f t="shared" si="147"/>
        <v>19723</v>
      </c>
      <c r="AA243" s="115">
        <f t="shared" si="148"/>
        <v>4.7009147131834697E-2</v>
      </c>
      <c r="AB243" s="115">
        <f t="shared" si="149"/>
        <v>1.9243248650263473E-3</v>
      </c>
      <c r="AD243" s="115"/>
      <c r="AF243" s="147">
        <f t="shared" si="166"/>
        <v>-1.8970089880389548E-3</v>
      </c>
      <c r="AG243" s="115">
        <f t="shared" si="150"/>
        <v>3.7030261861586695E-6</v>
      </c>
      <c r="AH243" s="16">
        <f t="shared" si="151"/>
        <v>-3.8213338530653021E-3</v>
      </c>
      <c r="AI243" s="16">
        <f t="shared" si="152"/>
        <v>0.7788588039763138</v>
      </c>
      <c r="AJ243" s="16">
        <f t="shared" si="153"/>
        <v>-0.31683742432162837</v>
      </c>
      <c r="AK243" s="16">
        <f t="shared" si="154"/>
        <v>0.16346734053386203</v>
      </c>
      <c r="AL243" s="16">
        <f t="shared" si="155"/>
        <v>2.5050401286657467</v>
      </c>
      <c r="AM243" s="16">
        <f t="shared" si="156"/>
        <v>3.0351089973284981</v>
      </c>
      <c r="AN243" s="115">
        <f t="shared" si="167"/>
        <v>8.6009142448740743</v>
      </c>
      <c r="AO243" s="115">
        <f t="shared" si="167"/>
        <v>8.6009051001393502</v>
      </c>
      <c r="AP243" s="115">
        <f t="shared" si="167"/>
        <v>8.6009540454762714</v>
      </c>
      <c r="AQ243" s="115">
        <f t="shared" si="167"/>
        <v>8.6006920453469267</v>
      </c>
      <c r="AR243" s="115">
        <f t="shared" si="167"/>
        <v>8.6020936468568117</v>
      </c>
      <c r="AS243" s="115">
        <f t="shared" si="167"/>
        <v>8.5945707126105599</v>
      </c>
      <c r="AT243" s="115">
        <f t="shared" si="167"/>
        <v>8.634263758303895</v>
      </c>
      <c r="AU243" s="115">
        <f t="shared" si="157"/>
        <v>8.3991240608013307</v>
      </c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</row>
    <row r="244" spans="1:64">
      <c r="A244" s="54" t="s">
        <v>110</v>
      </c>
      <c r="B244" s="55" t="s">
        <v>95</v>
      </c>
      <c r="C244" s="54">
        <v>52855.39271</v>
      </c>
      <c r="D244" s="54" t="s">
        <v>112</v>
      </c>
      <c r="E244" s="80">
        <f t="shared" si="140"/>
        <v>20461.636659515421</v>
      </c>
      <c r="F244" s="28">
        <f t="shared" si="141"/>
        <v>20461.5</v>
      </c>
      <c r="G244" s="9">
        <f t="shared" si="162"/>
        <v>5.1990135994856246E-2</v>
      </c>
      <c r="K244" s="2">
        <f t="shared" si="165"/>
        <v>5.1990135994856246E-2</v>
      </c>
      <c r="N244" s="2">
        <f t="shared" ca="1" si="163"/>
        <v>5.304005088767505E-2</v>
      </c>
      <c r="O244" s="100">
        <f t="shared" si="142"/>
        <v>5.4632009026225004E-2</v>
      </c>
      <c r="P244" s="15">
        <f t="shared" si="143"/>
        <v>37836.89271</v>
      </c>
      <c r="R244" s="2">
        <f t="shared" si="164"/>
        <v>2.9846564102415304E-3</v>
      </c>
      <c r="S244" s="24">
        <v>1</v>
      </c>
      <c r="T244" s="9">
        <f t="shared" si="144"/>
        <v>2.9846564102415304E-3</v>
      </c>
      <c r="U244" s="9">
        <f t="shared" si="145"/>
        <v>0</v>
      </c>
      <c r="Y244" s="137">
        <f t="shared" si="146"/>
        <v>37836.89271</v>
      </c>
      <c r="Z244" s="16">
        <f t="shared" si="147"/>
        <v>20461.5</v>
      </c>
      <c r="AA244" s="115">
        <f t="shared" si="148"/>
        <v>5.1596903232961192E-2</v>
      </c>
      <c r="AB244" s="115">
        <f t="shared" si="149"/>
        <v>3.9323276189505429E-4</v>
      </c>
      <c r="AD244" s="115"/>
      <c r="AF244" s="147">
        <f t="shared" si="166"/>
        <v>-2.6418730313687577E-3</v>
      </c>
      <c r="AG244" s="115">
        <f t="shared" si="150"/>
        <v>1.5463200502761248E-7</v>
      </c>
      <c r="AH244" s="16">
        <f t="shared" si="151"/>
        <v>-3.0351057932638146E-3</v>
      </c>
      <c r="AI244" s="16">
        <f t="shared" si="152"/>
        <v>0.76543357851982929</v>
      </c>
      <c r="AJ244" s="16">
        <f t="shared" si="153"/>
        <v>-0.23283340242308875</v>
      </c>
      <c r="AK244" s="16">
        <f t="shared" si="154"/>
        <v>0.14353952039068166</v>
      </c>
      <c r="AL244" s="16">
        <f t="shared" si="155"/>
        <v>2.5924432421503054</v>
      </c>
      <c r="AM244" s="16">
        <f t="shared" si="156"/>
        <v>3.5500078312456931</v>
      </c>
      <c r="AN244" s="115">
        <f t="shared" si="167"/>
        <v>8.7097681640035649</v>
      </c>
      <c r="AO244" s="115">
        <f t="shared" si="167"/>
        <v>8.7097519738770171</v>
      </c>
      <c r="AP244" s="115">
        <f t="shared" si="167"/>
        <v>8.7098299411000042</v>
      </c>
      <c r="AQ244" s="115">
        <f t="shared" si="167"/>
        <v>8.7094544237581086</v>
      </c>
      <c r="AR244" s="115">
        <f t="shared" si="167"/>
        <v>8.7112619229911701</v>
      </c>
      <c r="AS244" s="115">
        <f t="shared" si="167"/>
        <v>8.7025355235172235</v>
      </c>
      <c r="AT244" s="115">
        <f t="shared" si="167"/>
        <v>8.7440787877578625</v>
      </c>
      <c r="AU244" s="115">
        <f t="shared" si="157"/>
        <v>8.5294679782778644</v>
      </c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</row>
    <row r="245" spans="1:64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80">
        <f t="shared" si="140"/>
        <v>20469.639671095276</v>
      </c>
      <c r="F245" s="28">
        <f t="shared" si="141"/>
        <v>20469.5</v>
      </c>
      <c r="G245" s="9">
        <f t="shared" si="162"/>
        <v>5.3135847992962226E-2</v>
      </c>
      <c r="K245" s="2">
        <f t="shared" si="165"/>
        <v>5.3135847992962226E-2</v>
      </c>
      <c r="N245" s="2">
        <f t="shared" ca="1" si="163"/>
        <v>5.3090181005141429E-2</v>
      </c>
      <c r="O245" s="100">
        <f t="shared" si="142"/>
        <v>5.4673955115025E-2</v>
      </c>
      <c r="P245" s="15">
        <f t="shared" si="143"/>
        <v>37839.937339999997</v>
      </c>
      <c r="R245" s="2">
        <f t="shared" si="164"/>
        <v>2.9892413679197681E-3</v>
      </c>
      <c r="S245" s="24">
        <v>1</v>
      </c>
      <c r="T245" s="9">
        <f t="shared" si="144"/>
        <v>2.9892413679197681E-3</v>
      </c>
      <c r="U245" s="9">
        <f t="shared" si="145"/>
        <v>0</v>
      </c>
      <c r="Y245" s="137">
        <f t="shared" si="146"/>
        <v>37839.937339999997</v>
      </c>
      <c r="Z245" s="16">
        <f t="shared" si="147"/>
        <v>20469.5</v>
      </c>
      <c r="AA245" s="115">
        <f t="shared" si="148"/>
        <v>5.1647505692546856E-2</v>
      </c>
      <c r="AB245" s="115">
        <f t="shared" si="149"/>
        <v>1.4883423004153698E-3</v>
      </c>
      <c r="AD245" s="115"/>
      <c r="AF245" s="147">
        <f t="shared" si="166"/>
        <v>-1.5381071220627734E-3</v>
      </c>
      <c r="AG245" s="115">
        <f t="shared" si="150"/>
        <v>2.2151628032057149E-6</v>
      </c>
      <c r="AH245" s="16">
        <f t="shared" si="151"/>
        <v>-3.026449422478145E-3</v>
      </c>
      <c r="AI245" s="16">
        <f t="shared" si="152"/>
        <v>0.76530008975154229</v>
      </c>
      <c r="AJ245" s="16">
        <f t="shared" si="153"/>
        <v>-0.23192819305730733</v>
      </c>
      <c r="AK245" s="16">
        <f t="shared" si="154"/>
        <v>0.14332115032110887</v>
      </c>
      <c r="AL245" s="16">
        <f t="shared" si="155"/>
        <v>2.5933739292209337</v>
      </c>
      <c r="AM245" s="16">
        <f t="shared" si="156"/>
        <v>3.5563481670812931</v>
      </c>
      <c r="AN245" s="115">
        <f t="shared" si="167"/>
        <v>8.710937281467988</v>
      </c>
      <c r="AO245" s="115">
        <f t="shared" si="167"/>
        <v>8.7109210067739209</v>
      </c>
      <c r="AP245" s="115">
        <f t="shared" si="167"/>
        <v>8.7109993018240228</v>
      </c>
      <c r="AQ245" s="115">
        <f t="shared" si="167"/>
        <v>8.7106225876855365</v>
      </c>
      <c r="AR245" s="115">
        <f t="shared" si="167"/>
        <v>8.7124340105680531</v>
      </c>
      <c r="AS245" s="115">
        <f t="shared" si="167"/>
        <v>8.7036975665467757</v>
      </c>
      <c r="AT245" s="115">
        <f t="shared" si="167"/>
        <v>8.7452477669166893</v>
      </c>
      <c r="AU245" s="115">
        <f t="shared" si="157"/>
        <v>8.5308799638429456</v>
      </c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</row>
    <row r="246" spans="1:64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80">
        <f t="shared" si="140"/>
        <v>20475.140077345448</v>
      </c>
      <c r="F246" s="28">
        <f t="shared" si="141"/>
        <v>20475</v>
      </c>
      <c r="G246" s="9">
        <f t="shared" si="162"/>
        <v>5.3290399999241345E-2</v>
      </c>
      <c r="K246" s="2">
        <f t="shared" si="165"/>
        <v>5.3290399999241345E-2</v>
      </c>
      <c r="N246" s="2">
        <f t="shared" ca="1" si="163"/>
        <v>5.3124645460899594E-2</v>
      </c>
      <c r="O246" s="100">
        <f t="shared" si="142"/>
        <v>5.47028025625E-2</v>
      </c>
      <c r="P246" s="15">
        <f t="shared" si="143"/>
        <v>37842.029889999998</v>
      </c>
      <c r="R246" s="2">
        <f t="shared" si="164"/>
        <v>2.9923966081918567E-3</v>
      </c>
      <c r="S246" s="24">
        <v>1</v>
      </c>
      <c r="T246" s="9">
        <f t="shared" si="144"/>
        <v>2.9923966081918567E-3</v>
      </c>
      <c r="U246" s="9">
        <f t="shared" si="145"/>
        <v>0</v>
      </c>
      <c r="Y246" s="137">
        <f t="shared" si="146"/>
        <v>37842.029889999998</v>
      </c>
      <c r="Z246" s="16">
        <f t="shared" si="147"/>
        <v>20475</v>
      </c>
      <c r="AA246" s="115">
        <f t="shared" si="148"/>
        <v>5.1682305919801635E-2</v>
      </c>
      <c r="AB246" s="115">
        <f t="shared" si="149"/>
        <v>1.6080940794397092E-3</v>
      </c>
      <c r="AD246" s="115"/>
      <c r="AF246" s="147">
        <f t="shared" si="166"/>
        <v>-1.4124025632586551E-3</v>
      </c>
      <c r="AG246" s="115">
        <f t="shared" si="150"/>
        <v>2.5859665683290458E-6</v>
      </c>
      <c r="AH246" s="16">
        <f t="shared" si="151"/>
        <v>-3.0204966426983612E-3</v>
      </c>
      <c r="AI246" s="16">
        <f t="shared" si="152"/>
        <v>0.76520846107862361</v>
      </c>
      <c r="AJ246" s="16">
        <f t="shared" si="153"/>
        <v>-0.23130592808191688</v>
      </c>
      <c r="AK246" s="16">
        <f t="shared" si="154"/>
        <v>0.1431709930500302</v>
      </c>
      <c r="AL246" s="16">
        <f t="shared" si="155"/>
        <v>2.5940135884361304</v>
      </c>
      <c r="AM246" s="16">
        <f t="shared" si="156"/>
        <v>3.5607180481260832</v>
      </c>
      <c r="AN246" s="115">
        <f t="shared" si="167"/>
        <v>8.7117409315566974</v>
      </c>
      <c r="AO246" s="115">
        <f t="shared" si="167"/>
        <v>8.7117245986526335</v>
      </c>
      <c r="AP246" s="115">
        <f t="shared" si="167"/>
        <v>8.7118031191046512</v>
      </c>
      <c r="AQ246" s="115">
        <f t="shared" si="167"/>
        <v>8.7114255831372898</v>
      </c>
      <c r="AR246" s="115">
        <f t="shared" si="167"/>
        <v>8.7132396958947549</v>
      </c>
      <c r="AS246" s="115">
        <f t="shared" si="167"/>
        <v>8.7044963871927816</v>
      </c>
      <c r="AT246" s="115">
        <f t="shared" si="167"/>
        <v>8.7460511921419712</v>
      </c>
      <c r="AU246" s="115">
        <f t="shared" si="157"/>
        <v>8.5318507039189377</v>
      </c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</row>
    <row r="247" spans="1:64">
      <c r="A247" s="60" t="s">
        <v>99</v>
      </c>
      <c r="B247" s="56" t="s">
        <v>95</v>
      </c>
      <c r="C247" s="33">
        <v>52898.3842</v>
      </c>
      <c r="D247" s="33">
        <v>1E-4</v>
      </c>
      <c r="E247" s="80">
        <f t="shared" si="140"/>
        <v>20574.642638010555</v>
      </c>
      <c r="F247" s="28">
        <f t="shared" si="141"/>
        <v>20574.5</v>
      </c>
      <c r="G247" s="9">
        <f t="shared" si="162"/>
        <v>5.4264567996142432E-2</v>
      </c>
      <c r="K247" s="2">
        <f t="shared" si="165"/>
        <v>5.4264567996142432E-2</v>
      </c>
      <c r="N247" s="2">
        <f t="shared" ca="1" si="163"/>
        <v>5.3748138796887973E-2</v>
      </c>
      <c r="O247" s="100">
        <f t="shared" si="142"/>
        <v>5.5226017437025002E-2</v>
      </c>
      <c r="P247" s="15">
        <f t="shared" si="143"/>
        <v>37879.8842</v>
      </c>
      <c r="R247" s="2">
        <f t="shared" si="164"/>
        <v>3.0499130019545897E-3</v>
      </c>
      <c r="S247" s="24">
        <v>1</v>
      </c>
      <c r="T247" s="9">
        <f t="shared" si="144"/>
        <v>3.0499130019545897E-3</v>
      </c>
      <c r="U247" s="9">
        <f t="shared" si="145"/>
        <v>0</v>
      </c>
      <c r="Y247" s="137">
        <f t="shared" si="146"/>
        <v>37879.8842</v>
      </c>
      <c r="Z247" s="16">
        <f t="shared" si="147"/>
        <v>20574.5</v>
      </c>
      <c r="AA247" s="115">
        <f t="shared" si="148"/>
        <v>5.2313422270823071E-2</v>
      </c>
      <c r="AB247" s="115">
        <f t="shared" si="149"/>
        <v>1.9511457253193615E-3</v>
      </c>
      <c r="AD247" s="115"/>
      <c r="AF247" s="147">
        <f t="shared" si="166"/>
        <v>-9.6144944088256967E-4</v>
      </c>
      <c r="AG247" s="115">
        <f t="shared" si="150"/>
        <v>3.8069696414320173E-6</v>
      </c>
      <c r="AH247" s="16">
        <f t="shared" si="151"/>
        <v>-2.9125951662019329E-3</v>
      </c>
      <c r="AI247" s="16">
        <f t="shared" si="152"/>
        <v>0.76357112386806258</v>
      </c>
      <c r="AJ247" s="16">
        <f t="shared" si="153"/>
        <v>-0.2200580731234637</v>
      </c>
      <c r="AK247" s="16">
        <f t="shared" si="154"/>
        <v>0.14045065514617222</v>
      </c>
      <c r="AL247" s="16">
        <f t="shared" si="155"/>
        <v>2.6055593856776653</v>
      </c>
      <c r="AM247" s="16">
        <f t="shared" si="156"/>
        <v>3.6413420471387208</v>
      </c>
      <c r="AN247" s="115">
        <f t="shared" si="167"/>
        <v>8.7262632112341905</v>
      </c>
      <c r="AO247" s="115">
        <f t="shared" si="167"/>
        <v>8.7262458162661378</v>
      </c>
      <c r="AP247" s="115">
        <f t="shared" si="167"/>
        <v>8.7263284139560557</v>
      </c>
      <c r="AQ247" s="115">
        <f t="shared" si="167"/>
        <v>8.7259361588173388</v>
      </c>
      <c r="AR247" s="115">
        <f t="shared" si="167"/>
        <v>8.7277978242031313</v>
      </c>
      <c r="AS247" s="115">
        <f t="shared" si="167"/>
        <v>8.7189361579368292</v>
      </c>
      <c r="AT247" s="115">
        <f t="shared" si="167"/>
        <v>8.7605511844364923</v>
      </c>
      <c r="AU247" s="115">
        <f t="shared" si="157"/>
        <v>8.5494122743846326</v>
      </c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</row>
    <row r="248" spans="1:64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80">
        <f t="shared" si="140"/>
        <v>20583.14394688933</v>
      </c>
      <c r="F248" s="28">
        <f t="shared" si="141"/>
        <v>20583</v>
      </c>
      <c r="G248" s="9">
        <f t="shared" si="162"/>
        <v>5.4762512001616415E-2</v>
      </c>
      <c r="K248" s="2">
        <f t="shared" si="165"/>
        <v>5.4762512001616415E-2</v>
      </c>
      <c r="N248" s="2">
        <f t="shared" ca="1" si="163"/>
        <v>5.3801402046696034E-2</v>
      </c>
      <c r="O248" s="100">
        <f t="shared" si="142"/>
        <v>5.5270831780900004E-2</v>
      </c>
      <c r="P248" s="15">
        <f t="shared" si="143"/>
        <v>37883.118399999999</v>
      </c>
      <c r="R248" s="2">
        <f t="shared" si="164"/>
        <v>3.0548648457525457E-3</v>
      </c>
      <c r="S248" s="24">
        <v>1</v>
      </c>
      <c r="T248" s="9">
        <f t="shared" si="144"/>
        <v>3.0548648457525457E-3</v>
      </c>
      <c r="U248" s="9">
        <f t="shared" si="145"/>
        <v>0</v>
      </c>
      <c r="Y248" s="137">
        <f t="shared" si="146"/>
        <v>37883.118399999999</v>
      </c>
      <c r="Z248" s="16">
        <f t="shared" si="147"/>
        <v>20583</v>
      </c>
      <c r="AA248" s="115">
        <f t="shared" si="148"/>
        <v>5.236747242903729E-2</v>
      </c>
      <c r="AB248" s="115">
        <f t="shared" si="149"/>
        <v>2.3950395725791246E-3</v>
      </c>
      <c r="AD248" s="115"/>
      <c r="AF248" s="147">
        <f t="shared" si="166"/>
        <v>-5.0831977928358918E-4</v>
      </c>
      <c r="AG248" s="115">
        <f t="shared" si="150"/>
        <v>5.7362145542199959E-6</v>
      </c>
      <c r="AH248" s="16">
        <f t="shared" si="151"/>
        <v>-2.9033593518627151E-3</v>
      </c>
      <c r="AI248" s="16">
        <f t="shared" si="152"/>
        <v>0.76343302889877696</v>
      </c>
      <c r="AJ248" s="16">
        <f t="shared" si="153"/>
        <v>-0.21909804594562923</v>
      </c>
      <c r="AK248" s="16">
        <f t="shared" si="154"/>
        <v>0.1402179310359167</v>
      </c>
      <c r="AL248" s="16">
        <f t="shared" si="155"/>
        <v>2.6065434285306299</v>
      </c>
      <c r="AM248" s="16">
        <f t="shared" si="156"/>
        <v>3.6483705566172242</v>
      </c>
      <c r="AN248" s="115">
        <f t="shared" si="167"/>
        <v>8.7275023726913243</v>
      </c>
      <c r="AO248" s="115">
        <f t="shared" si="167"/>
        <v>8.7274848862792496</v>
      </c>
      <c r="AP248" s="115">
        <f t="shared" si="167"/>
        <v>8.7275678319287575</v>
      </c>
      <c r="AQ248" s="115">
        <f t="shared" si="167"/>
        <v>8.7271743334916732</v>
      </c>
      <c r="AR248" s="115">
        <f t="shared" si="167"/>
        <v>8.7290399605515443</v>
      </c>
      <c r="AS248" s="115">
        <f t="shared" si="167"/>
        <v>8.7201687016723675</v>
      </c>
      <c r="AT248" s="115">
        <f t="shared" si="167"/>
        <v>8.7617868448403797</v>
      </c>
      <c r="AU248" s="115">
        <f t="shared" si="157"/>
        <v>8.5509125090475315</v>
      </c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</row>
    <row r="249" spans="1:64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80">
        <f t="shared" si="140"/>
        <v>20605.147411886359</v>
      </c>
      <c r="F249" s="28">
        <f t="shared" si="141"/>
        <v>20605</v>
      </c>
      <c r="G249" s="9">
        <f t="shared" si="162"/>
        <v>5.6080720001773443E-2</v>
      </c>
      <c r="K249" s="2">
        <f t="shared" si="165"/>
        <v>5.6080720001773443E-2</v>
      </c>
      <c r="N249" s="2">
        <f t="shared" ca="1" si="163"/>
        <v>5.393925986972864E-2</v>
      </c>
      <c r="O249" s="100">
        <f t="shared" si="142"/>
        <v>5.5386907802500003E-2</v>
      </c>
      <c r="P249" s="15">
        <f t="shared" si="143"/>
        <v>37891.489300000001</v>
      </c>
      <c r="R249" s="2">
        <f t="shared" si="164"/>
        <v>3.0677095559226357E-3</v>
      </c>
      <c r="S249" s="24">
        <v>1</v>
      </c>
      <c r="T249" s="9">
        <f t="shared" si="144"/>
        <v>3.0677095559226357E-3</v>
      </c>
      <c r="U249" s="9">
        <f t="shared" si="145"/>
        <v>0</v>
      </c>
      <c r="Y249" s="137">
        <f t="shared" si="146"/>
        <v>37891.489300000001</v>
      </c>
      <c r="Z249" s="16">
        <f t="shared" si="147"/>
        <v>20605</v>
      </c>
      <c r="AA249" s="115">
        <f t="shared" si="148"/>
        <v>5.2507465827456988E-2</v>
      </c>
      <c r="AB249" s="115">
        <f t="shared" si="149"/>
        <v>3.573254174316455E-3</v>
      </c>
      <c r="AD249" s="115"/>
      <c r="AF249" s="147">
        <f t="shared" si="166"/>
        <v>6.9381219927344001E-4</v>
      </c>
      <c r="AG249" s="115">
        <f t="shared" si="150"/>
        <v>1.2768145394269971E-5</v>
      </c>
      <c r="AH249" s="16">
        <f t="shared" si="151"/>
        <v>-2.8794419750430176E-3</v>
      </c>
      <c r="AI249" s="16">
        <f t="shared" si="152"/>
        <v>0.76307690093143887</v>
      </c>
      <c r="AJ249" s="16">
        <f t="shared" si="153"/>
        <v>-0.21661389672885725</v>
      </c>
      <c r="AK249" s="16">
        <f t="shared" si="154"/>
        <v>0.13961534703516232</v>
      </c>
      <c r="AL249" s="16">
        <f t="shared" si="155"/>
        <v>2.6090887139057566</v>
      </c>
      <c r="AM249" s="16">
        <f t="shared" si="156"/>
        <v>3.6666678122401017</v>
      </c>
      <c r="AN249" s="115">
        <f t="shared" si="167"/>
        <v>8.7307085757224243</v>
      </c>
      <c r="AO249" s="115">
        <f t="shared" si="167"/>
        <v>8.7306908521735842</v>
      </c>
      <c r="AP249" s="115">
        <f t="shared" si="167"/>
        <v>8.7307746979129277</v>
      </c>
      <c r="AQ249" s="115">
        <f t="shared" si="167"/>
        <v>8.7303779927462788</v>
      </c>
      <c r="AR249" s="115">
        <f t="shared" si="167"/>
        <v>8.7322537974327048</v>
      </c>
      <c r="AS249" s="115">
        <f t="shared" si="167"/>
        <v>8.7233580943870574</v>
      </c>
      <c r="AT249" s="115">
        <f t="shared" si="167"/>
        <v>8.7649828222516977</v>
      </c>
      <c r="AU249" s="115">
        <f t="shared" si="157"/>
        <v>8.5547954693515038</v>
      </c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</row>
    <row r="250" spans="1:64" ht="13.5" thickBot="1">
      <c r="A250" s="156" t="s">
        <v>148</v>
      </c>
      <c r="B250" s="156" t="s">
        <v>95</v>
      </c>
      <c r="C250" s="157">
        <v>52910.178699999997</v>
      </c>
      <c r="D250" s="157" t="s">
        <v>112</v>
      </c>
      <c r="E250" s="80">
        <f t="shared" si="140"/>
        <v>20605.645262329002</v>
      </c>
      <c r="F250" s="28">
        <f t="shared" si="141"/>
        <v>20605.5</v>
      </c>
      <c r="G250" s="158">
        <f t="shared" si="162"/>
        <v>5.5262951995246112E-2</v>
      </c>
      <c r="H250" s="158"/>
      <c r="I250" s="158"/>
      <c r="J250" s="158"/>
      <c r="K250" s="158">
        <f t="shared" si="165"/>
        <v>5.5262951995246112E-2</v>
      </c>
      <c r="L250" s="158"/>
      <c r="M250" s="158"/>
      <c r="N250" s="158">
        <f t="shared" ca="1" si="163"/>
        <v>5.3942393002070294E-2</v>
      </c>
      <c r="O250" s="159">
        <f t="shared" si="142"/>
        <v>5.5389547335025005E-2</v>
      </c>
      <c r="P250" s="160">
        <f t="shared" si="143"/>
        <v>37891.678699999997</v>
      </c>
      <c r="Q250" s="158"/>
      <c r="R250" s="158">
        <f t="shared" si="164"/>
        <v>3.0680019539789756E-3</v>
      </c>
      <c r="S250" s="12">
        <v>1</v>
      </c>
      <c r="T250" s="158">
        <f t="shared" si="144"/>
        <v>3.0680019539789756E-3</v>
      </c>
      <c r="U250" s="158">
        <f t="shared" si="145"/>
        <v>0</v>
      </c>
      <c r="Y250" s="164">
        <f t="shared" si="146"/>
        <v>37891.678699999997</v>
      </c>
      <c r="Z250" s="161">
        <f t="shared" si="147"/>
        <v>20605.5</v>
      </c>
      <c r="AA250" s="162">
        <f t="shared" si="148"/>
        <v>5.2510649152030138E-2</v>
      </c>
      <c r="AB250" s="162">
        <f t="shared" si="149"/>
        <v>2.7523028432159743E-3</v>
      </c>
      <c r="AD250" s="162"/>
      <c r="AF250" s="163">
        <f t="shared" si="166"/>
        <v>-1.265953397788927E-4</v>
      </c>
      <c r="AG250" s="162">
        <f t="shared" si="150"/>
        <v>7.5751709407747361E-6</v>
      </c>
      <c r="AH250" s="133">
        <f t="shared" si="151"/>
        <v>-2.8788981829948675E-3</v>
      </c>
      <c r="AI250" s="133">
        <f t="shared" si="152"/>
        <v>0.76306882879316407</v>
      </c>
      <c r="AJ250" s="133">
        <f t="shared" si="153"/>
        <v>-0.21655744934182788</v>
      </c>
      <c r="AK250" s="133">
        <f t="shared" si="154"/>
        <v>0.13960164795072086</v>
      </c>
      <c r="AL250" s="133">
        <f t="shared" si="155"/>
        <v>2.6091465337263089</v>
      </c>
      <c r="AM250" s="133">
        <f t="shared" si="156"/>
        <v>3.6670854443462342</v>
      </c>
      <c r="AN250" s="162">
        <f t="shared" si="167"/>
        <v>8.7307814266062547</v>
      </c>
      <c r="AO250" s="162">
        <f t="shared" si="167"/>
        <v>8.7307636976605245</v>
      </c>
      <c r="AP250" s="162">
        <f t="shared" si="167"/>
        <v>8.7308475638468401</v>
      </c>
      <c r="AQ250" s="162">
        <f t="shared" si="167"/>
        <v>8.7304507859916729</v>
      </c>
      <c r="AR250" s="162">
        <f t="shared" si="167"/>
        <v>8.7323268207013829</v>
      </c>
      <c r="AS250" s="162">
        <f t="shared" si="167"/>
        <v>8.7234305685599782</v>
      </c>
      <c r="AT250" s="162">
        <f t="shared" si="167"/>
        <v>8.7650554212320237</v>
      </c>
      <c r="AU250" s="162">
        <f t="shared" si="157"/>
        <v>8.5548837184493216</v>
      </c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</row>
    <row r="251" spans="1:64">
      <c r="A251" s="153" t="s">
        <v>99</v>
      </c>
      <c r="B251" s="154" t="s">
        <v>92</v>
      </c>
      <c r="C251" s="155">
        <v>52985.313999999998</v>
      </c>
      <c r="D251" s="155">
        <v>1E-4</v>
      </c>
      <c r="E251" s="80">
        <f t="shared" si="140"/>
        <v>20803.143374072177</v>
      </c>
      <c r="F251" s="28">
        <f t="shared" si="141"/>
        <v>20803</v>
      </c>
      <c r="G251" s="9">
        <f t="shared" si="162"/>
        <v>5.4544591999729164E-2</v>
      </c>
      <c r="H251" s="9"/>
      <c r="I251" s="9"/>
      <c r="J251" s="9"/>
      <c r="L251" s="9">
        <f>G251</f>
        <v>5.4544591999729164E-2</v>
      </c>
      <c r="M251" s="9"/>
      <c r="N251" s="9">
        <f t="shared" ca="1" si="163"/>
        <v>5.5179980277022145E-2</v>
      </c>
      <c r="O251" s="100">
        <f t="shared" si="142"/>
        <v>5.6437172032900003E-2</v>
      </c>
      <c r="P251" s="14">
        <f t="shared" si="143"/>
        <v>37966.813999999998</v>
      </c>
      <c r="Q251" s="9"/>
      <c r="R251" s="9">
        <f t="shared" si="164"/>
        <v>3.1851543870711502E-3</v>
      </c>
      <c r="S251" s="24">
        <v>1</v>
      </c>
      <c r="T251" s="9">
        <f t="shared" si="144"/>
        <v>3.1851543870711502E-3</v>
      </c>
      <c r="U251" s="9">
        <f t="shared" si="145"/>
        <v>0</v>
      </c>
      <c r="Y251" s="137">
        <f t="shared" si="146"/>
        <v>37966.813999999998</v>
      </c>
      <c r="Z251" s="16">
        <f t="shared" si="147"/>
        <v>20803</v>
      </c>
      <c r="AA251" s="115">
        <f t="shared" si="148"/>
        <v>5.3773789445013771E-2</v>
      </c>
      <c r="AB251" s="115">
        <f t="shared" si="149"/>
        <v>7.7080255471539266E-4</v>
      </c>
      <c r="AD251" s="115"/>
      <c r="AF251" s="147">
        <f t="shared" si="166"/>
        <v>-1.8925800331708389E-3</v>
      </c>
      <c r="AG251" s="115">
        <f t="shared" si="150"/>
        <v>5.9413657835577594E-7</v>
      </c>
      <c r="AH251" s="16">
        <f t="shared" si="151"/>
        <v>-2.663382587886229E-3</v>
      </c>
      <c r="AI251" s="16">
        <f t="shared" si="152"/>
        <v>0.75995517496165665</v>
      </c>
      <c r="AJ251" s="16">
        <f t="shared" si="153"/>
        <v>-0.19429829721728148</v>
      </c>
      <c r="AK251" s="16">
        <f t="shared" si="154"/>
        <v>0.13417705456713208</v>
      </c>
      <c r="AL251" s="16">
        <f t="shared" si="155"/>
        <v>2.6318913241039024</v>
      </c>
      <c r="AM251" s="16">
        <f t="shared" si="156"/>
        <v>3.8385462156694881</v>
      </c>
      <c r="AN251" s="115">
        <f t="shared" ref="AN251:AT260" si="168">$AU251+$AB$7*SIN(AO251)</f>
        <v>8.7594982072466259</v>
      </c>
      <c r="AO251" s="115">
        <f t="shared" si="168"/>
        <v>8.7594783274811672</v>
      </c>
      <c r="AP251" s="115">
        <f t="shared" si="168"/>
        <v>8.7595702106937043</v>
      </c>
      <c r="AQ251" s="115">
        <f t="shared" si="168"/>
        <v>8.7591454759335914</v>
      </c>
      <c r="AR251" s="115">
        <f t="shared" si="168"/>
        <v>8.7611076507496133</v>
      </c>
      <c r="AS251" s="115">
        <f t="shared" si="168"/>
        <v>8.752017389950856</v>
      </c>
      <c r="AT251" s="115">
        <f t="shared" si="168"/>
        <v>8.79360526941106</v>
      </c>
      <c r="AU251" s="115">
        <f t="shared" si="157"/>
        <v>8.5897421120872561</v>
      </c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</row>
    <row r="252" spans="1:64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80">
        <f t="shared" si="140"/>
        <v>21408.149158810447</v>
      </c>
      <c r="F252" s="28">
        <f t="shared" si="141"/>
        <v>21408</v>
      </c>
      <c r="G252" s="9">
        <f t="shared" si="162"/>
        <v>5.6745312002021819E-2</v>
      </c>
      <c r="L252" s="2">
        <f>G252</f>
        <v>5.6745312002021819E-2</v>
      </c>
      <c r="N252" s="2">
        <f t="shared" ca="1" si="163"/>
        <v>5.897107041041888E-2</v>
      </c>
      <c r="O252" s="100">
        <f t="shared" si="142"/>
        <v>5.9708545638400001E-2</v>
      </c>
      <c r="P252" s="15">
        <f t="shared" si="143"/>
        <v>38196.979700000004</v>
      </c>
      <c r="R252" s="2">
        <f t="shared" si="164"/>
        <v>3.5651104222528956E-3</v>
      </c>
      <c r="S252" s="24">
        <v>1</v>
      </c>
      <c r="T252" s="9">
        <f t="shared" si="144"/>
        <v>3.5651104222528956E-3</v>
      </c>
      <c r="U252" s="9">
        <f t="shared" si="145"/>
        <v>0</v>
      </c>
      <c r="Y252" s="137">
        <f t="shared" si="146"/>
        <v>38196.979700000004</v>
      </c>
      <c r="Z252" s="16">
        <f t="shared" si="147"/>
        <v>21408</v>
      </c>
      <c r="AA252" s="115">
        <f t="shared" si="148"/>
        <v>5.7712902841685697E-2</v>
      </c>
      <c r="AB252" s="115">
        <f t="shared" si="149"/>
        <v>-9.6759083966387743E-4</v>
      </c>
      <c r="AD252" s="115"/>
      <c r="AF252" s="147">
        <f t="shared" si="166"/>
        <v>-2.9632336363781819E-3</v>
      </c>
      <c r="AG252" s="115">
        <f t="shared" si="150"/>
        <v>9.3623203300144734E-7</v>
      </c>
      <c r="AH252" s="16">
        <f t="shared" si="151"/>
        <v>-1.9956427967143062E-3</v>
      </c>
      <c r="AI252" s="16">
        <f t="shared" si="152"/>
        <v>0.75132408585771504</v>
      </c>
      <c r="AJ252" s="16">
        <f t="shared" si="153"/>
        <v>-0.12661526409033025</v>
      </c>
      <c r="AK252" s="16">
        <f t="shared" si="154"/>
        <v>0.11741077346435844</v>
      </c>
      <c r="AL252" s="16">
        <f t="shared" si="155"/>
        <v>2.7004773561685491</v>
      </c>
      <c r="AM252" s="16">
        <f t="shared" si="156"/>
        <v>4.4602032564009422</v>
      </c>
      <c r="AN252" s="115">
        <f t="shared" si="168"/>
        <v>8.8467762211643812</v>
      </c>
      <c r="AO252" s="115">
        <f t="shared" si="168"/>
        <v>8.8467498542509713</v>
      </c>
      <c r="AP252" s="115">
        <f t="shared" si="168"/>
        <v>8.8468643274875323</v>
      </c>
      <c r="AQ252" s="115">
        <f t="shared" si="168"/>
        <v>8.8463672743323851</v>
      </c>
      <c r="AR252" s="115">
        <f t="shared" si="168"/>
        <v>8.8485243569410557</v>
      </c>
      <c r="AS252" s="115">
        <f t="shared" si="168"/>
        <v>8.8391409971698192</v>
      </c>
      <c r="AT252" s="115">
        <f t="shared" si="168"/>
        <v>8.8795546856058181</v>
      </c>
      <c r="AU252" s="115">
        <f t="shared" si="157"/>
        <v>8.696523520446501</v>
      </c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</row>
    <row r="253" spans="1:64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80">
        <f t="shared" si="140"/>
        <v>21502.660992216042</v>
      </c>
      <c r="F253" s="28">
        <f t="shared" si="141"/>
        <v>21502.5</v>
      </c>
      <c r="G253" s="9">
        <f t="shared" si="162"/>
        <v>6.1247160003404133E-2</v>
      </c>
      <c r="L253" s="2">
        <f>G253</f>
        <v>6.1247160003404133E-2</v>
      </c>
      <c r="N253" s="2">
        <f t="shared" ca="1" si="163"/>
        <v>5.9563232422990775E-2</v>
      </c>
      <c r="O253" s="100">
        <f t="shared" si="142"/>
        <v>6.0227996550625003E-2</v>
      </c>
      <c r="P253" s="15">
        <f t="shared" si="143"/>
        <v>38232.935360000003</v>
      </c>
      <c r="R253" s="2">
        <f t="shared" si="164"/>
        <v>3.6274115685020971E-3</v>
      </c>
      <c r="S253" s="24">
        <v>1</v>
      </c>
      <c r="T253" s="9">
        <f t="shared" si="144"/>
        <v>3.6274115685020971E-3</v>
      </c>
      <c r="U253" s="9">
        <f t="shared" si="145"/>
        <v>0</v>
      </c>
      <c r="Y253" s="137">
        <f t="shared" si="146"/>
        <v>38232.935360000003</v>
      </c>
      <c r="Z253" s="16">
        <f t="shared" si="147"/>
        <v>21502.5</v>
      </c>
      <c r="AA253" s="115">
        <f t="shared" si="148"/>
        <v>5.8337480178962731E-2</v>
      </c>
      <c r="AB253" s="115">
        <f t="shared" si="149"/>
        <v>2.9096798244414024E-3</v>
      </c>
      <c r="AD253" s="115"/>
      <c r="AF253" s="147">
        <f t="shared" si="166"/>
        <v>1.0191634527791302E-3</v>
      </c>
      <c r="AG253" s="115">
        <f t="shared" si="150"/>
        <v>8.4662366807613509E-6</v>
      </c>
      <c r="AH253" s="16">
        <f t="shared" si="151"/>
        <v>-1.8905163716622755E-3</v>
      </c>
      <c r="AI253" s="16">
        <f t="shared" si="152"/>
        <v>0.75009620439914837</v>
      </c>
      <c r="AJ253" s="16">
        <f t="shared" si="153"/>
        <v>-0.11611684147564476</v>
      </c>
      <c r="AK253" s="16">
        <f t="shared" si="154"/>
        <v>0.11477409526669251</v>
      </c>
      <c r="AL253" s="16">
        <f t="shared" si="155"/>
        <v>2.7110540144906077</v>
      </c>
      <c r="AM253" s="16">
        <f t="shared" si="156"/>
        <v>4.5733646985512699</v>
      </c>
      <c r="AN253" s="115">
        <f t="shared" si="168"/>
        <v>8.8603219297021152</v>
      </c>
      <c r="AO253" s="115">
        <f t="shared" si="168"/>
        <v>8.8602946189325387</v>
      </c>
      <c r="AP253" s="115">
        <f t="shared" si="168"/>
        <v>8.8604121621854528</v>
      </c>
      <c r="AQ253" s="115">
        <f t="shared" si="168"/>
        <v>8.859906203694413</v>
      </c>
      <c r="AR253" s="115">
        <f t="shared" si="168"/>
        <v>8.8620829236871792</v>
      </c>
      <c r="AS253" s="115">
        <f t="shared" si="168"/>
        <v>8.8526968174237268</v>
      </c>
      <c r="AT253" s="115">
        <f t="shared" si="168"/>
        <v>8.8927852051354552</v>
      </c>
      <c r="AU253" s="115">
        <f t="shared" si="157"/>
        <v>8.7132025999340197</v>
      </c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</row>
    <row r="254" spans="1:64">
      <c r="A254" s="60" t="s">
        <v>98</v>
      </c>
      <c r="B254" s="56"/>
      <c r="C254" s="33">
        <v>53290.611499999999</v>
      </c>
      <c r="D254" s="33">
        <v>2.9999999999999997E-4</v>
      </c>
      <c r="E254" s="80">
        <f t="shared" si="140"/>
        <v>21605.638070571822</v>
      </c>
      <c r="F254" s="28">
        <f t="shared" si="141"/>
        <v>21605.5</v>
      </c>
      <c r="G254" s="9">
        <f t="shared" si="162"/>
        <v>5.2526952000334859E-2</v>
      </c>
      <c r="L254" s="9">
        <f t="shared" ref="L254:L298" si="169">G254</f>
        <v>5.2526952000334859E-2</v>
      </c>
      <c r="N254" s="2">
        <f t="shared" ca="1" si="163"/>
        <v>6.0208657685370731E-2</v>
      </c>
      <c r="O254" s="100">
        <f t="shared" si="142"/>
        <v>6.0796776435024999E-2</v>
      </c>
      <c r="P254" s="15">
        <f t="shared" si="143"/>
        <v>38272.111499999999</v>
      </c>
      <c r="R254" s="2">
        <f t="shared" si="164"/>
        <v>3.696248024890411E-3</v>
      </c>
      <c r="S254" s="24">
        <v>1</v>
      </c>
      <c r="T254" s="9">
        <f t="shared" si="144"/>
        <v>3.696248024890411E-3</v>
      </c>
      <c r="U254" s="9">
        <f t="shared" si="145"/>
        <v>0</v>
      </c>
      <c r="Y254" s="137">
        <f t="shared" si="146"/>
        <v>38272.111499999999</v>
      </c>
      <c r="Z254" s="16">
        <f t="shared" si="147"/>
        <v>21605.5</v>
      </c>
      <c r="AA254" s="115">
        <f t="shared" si="148"/>
        <v>5.9021042537851204E-2</v>
      </c>
      <c r="AB254" s="115">
        <f t="shared" si="149"/>
        <v>-6.4940905375163449E-3</v>
      </c>
      <c r="AD254" s="115"/>
      <c r="AE254" s="147">
        <f>G254-(AB$3+AB$4*Z254+AB$5*Z254^2)</f>
        <v>-8.2698244346901401E-3</v>
      </c>
      <c r="AG254" s="115">
        <f t="shared" si="150"/>
        <v>4.2173211909459331E-5</v>
      </c>
      <c r="AH254" s="16">
        <f t="shared" si="151"/>
        <v>-1.7757338971737958E-3</v>
      </c>
      <c r="AI254" s="16">
        <f t="shared" si="152"/>
        <v>0.74879406888592093</v>
      </c>
      <c r="AJ254" s="16">
        <f t="shared" si="153"/>
        <v>-0.10469798526287569</v>
      </c>
      <c r="AK254" s="16">
        <f t="shared" si="154"/>
        <v>0.1118953983553774</v>
      </c>
      <c r="AL254" s="16">
        <f t="shared" si="155"/>
        <v>2.7225431758136263</v>
      </c>
      <c r="AM254" s="16">
        <f t="shared" si="156"/>
        <v>4.7026592589881169</v>
      </c>
      <c r="AN254" s="115">
        <f t="shared" si="168"/>
        <v>8.8750611423272119</v>
      </c>
      <c r="AO254" s="115">
        <f t="shared" si="168"/>
        <v>8.8750328403262184</v>
      </c>
      <c r="AP254" s="115">
        <f t="shared" si="168"/>
        <v>8.8751535365445591</v>
      </c>
      <c r="AQ254" s="115">
        <f t="shared" si="168"/>
        <v>8.8746387554022714</v>
      </c>
      <c r="AR254" s="115">
        <f t="shared" si="168"/>
        <v>8.8768332187157064</v>
      </c>
      <c r="AS254" s="115">
        <f t="shared" si="168"/>
        <v>8.8674577419860761</v>
      </c>
      <c r="AT254" s="115">
        <f t="shared" si="168"/>
        <v>8.9071489049425256</v>
      </c>
      <c r="AU254" s="115">
        <f t="shared" si="157"/>
        <v>8.7313819140844373</v>
      </c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</row>
    <row r="255" spans="1:64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80">
        <f t="shared" si="140"/>
        <v>22467.174044435214</v>
      </c>
      <c r="F255" s="28">
        <f t="shared" si="141"/>
        <v>22467</v>
      </c>
      <c r="G255" s="9">
        <f t="shared" si="162"/>
        <v>6.6212687997904141E-2</v>
      </c>
      <c r="L255" s="2">
        <f t="shared" si="169"/>
        <v>6.6212687997904141E-2</v>
      </c>
      <c r="N255" s="2">
        <f t="shared" ca="1" si="163"/>
        <v>6.5607044710034035E-2</v>
      </c>
      <c r="O255" s="100">
        <f t="shared" si="142"/>
        <v>6.5660536000900008E-2</v>
      </c>
      <c r="P255" s="15">
        <f t="shared" si="143"/>
        <v>38599.8704</v>
      </c>
      <c r="R255" s="2">
        <f t="shared" si="164"/>
        <v>4.3113059879254859E-3</v>
      </c>
      <c r="S255" s="24">
        <v>1</v>
      </c>
      <c r="T255" s="9">
        <f t="shared" si="144"/>
        <v>4.3113059879254859E-3</v>
      </c>
      <c r="U255" s="9">
        <f t="shared" si="145"/>
        <v>0</v>
      </c>
      <c r="Y255" s="137">
        <f t="shared" si="146"/>
        <v>38599.8704</v>
      </c>
      <c r="Z255" s="16">
        <f t="shared" si="147"/>
        <v>22467</v>
      </c>
      <c r="AA255" s="115">
        <f t="shared" si="148"/>
        <v>6.4850225661517089E-2</v>
      </c>
      <c r="AB255" s="115">
        <f t="shared" si="149"/>
        <v>1.3624623363870519E-3</v>
      </c>
      <c r="AD255" s="115"/>
      <c r="AE255" s="147">
        <f>G255-(AB$3+AB$4*Z255+AB$5*Z255^2)</f>
        <v>5.5215199700413276E-4</v>
      </c>
      <c r="AG255" s="115">
        <f t="shared" si="150"/>
        <v>1.8563036180732642E-6</v>
      </c>
      <c r="AH255" s="16">
        <f t="shared" si="151"/>
        <v>-8.1031033938291366E-4</v>
      </c>
      <c r="AI255" s="16">
        <f t="shared" si="152"/>
        <v>0.73934160231867641</v>
      </c>
      <c r="AJ255" s="16">
        <f t="shared" si="153"/>
        <v>-1.0219919396744015E-2</v>
      </c>
      <c r="AK255" s="16">
        <f t="shared" si="154"/>
        <v>8.7648158669791559E-2</v>
      </c>
      <c r="AL255" s="16">
        <f t="shared" si="155"/>
        <v>2.8172132909194763</v>
      </c>
      <c r="AM255" s="16">
        <f t="shared" si="156"/>
        <v>6.1114620753115867</v>
      </c>
      <c r="AN255" s="115">
        <f t="shared" si="168"/>
        <v>8.9974218561412584</v>
      </c>
      <c r="AO255" s="115">
        <f t="shared" si="168"/>
        <v>8.9973876581176917</v>
      </c>
      <c r="AP255" s="115">
        <f t="shared" si="168"/>
        <v>8.9975243017126481</v>
      </c>
      <c r="AQ255" s="115">
        <f t="shared" si="168"/>
        <v>8.9969782697693983</v>
      </c>
      <c r="AR255" s="115">
        <f t="shared" si="168"/>
        <v>8.9991594185953172</v>
      </c>
      <c r="AS255" s="115">
        <f t="shared" si="168"/>
        <v>8.9904336686458635</v>
      </c>
      <c r="AT255" s="115">
        <f t="shared" si="168"/>
        <v>9.0251391179035672</v>
      </c>
      <c r="AU255" s="115">
        <f t="shared" si="157"/>
        <v>8.8834351096240898</v>
      </c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</row>
    <row r="256" spans="1:64">
      <c r="A256" s="63" t="s">
        <v>102</v>
      </c>
      <c r="B256" s="72"/>
      <c r="C256" s="33">
        <v>53618.561699999998</v>
      </c>
      <c r="D256" s="33">
        <v>2.9999999999999997E-4</v>
      </c>
      <c r="E256" s="80">
        <f t="shared" si="140"/>
        <v>22467.676889153692</v>
      </c>
      <c r="F256" s="28">
        <f t="shared" si="141"/>
        <v>22467.5</v>
      </c>
      <c r="G256" s="9">
        <f t="shared" si="162"/>
        <v>6.7294919994310476E-2</v>
      </c>
      <c r="L256" s="2">
        <f t="shared" si="169"/>
        <v>6.7294919994310476E-2</v>
      </c>
      <c r="N256" s="2">
        <f t="shared" ca="1" si="163"/>
        <v>6.5610177842375689E-2</v>
      </c>
      <c r="O256" s="100">
        <f t="shared" si="142"/>
        <v>6.5663414055625008E-2</v>
      </c>
      <c r="P256" s="15">
        <f t="shared" si="143"/>
        <v>38600.061699999998</v>
      </c>
      <c r="R256" s="2">
        <f t="shared" si="164"/>
        <v>4.3116839454404518E-3</v>
      </c>
      <c r="S256" s="24">
        <v>1</v>
      </c>
      <c r="T256" s="9">
        <f t="shared" si="144"/>
        <v>4.3116839454404518E-3</v>
      </c>
      <c r="U256" s="9">
        <f t="shared" si="145"/>
        <v>0</v>
      </c>
      <c r="Y256" s="137">
        <f t="shared" si="146"/>
        <v>38600.061699999998</v>
      </c>
      <c r="Z256" s="16">
        <f t="shared" si="147"/>
        <v>22467.5</v>
      </c>
      <c r="AA256" s="115">
        <f t="shared" si="148"/>
        <v>6.4853665524337467E-2</v>
      </c>
      <c r="AB256" s="115">
        <f t="shared" si="149"/>
        <v>2.4412544699730088E-3</v>
      </c>
      <c r="AD256" s="115"/>
      <c r="AE256" s="147">
        <f>G256-(AB$3+AB$4*Z256+AB$5*Z256^2)</f>
        <v>1.631505938685468E-3</v>
      </c>
      <c r="AG256" s="115">
        <f t="shared" si="150"/>
        <v>5.9597233871631963E-6</v>
      </c>
      <c r="AH256" s="16">
        <f t="shared" si="151"/>
        <v>-8.0974853128753729E-4</v>
      </c>
      <c r="AI256" s="16">
        <f t="shared" si="152"/>
        <v>0.73933684527877419</v>
      </c>
      <c r="AJ256" s="16">
        <f t="shared" si="153"/>
        <v>-1.0165643564701274E-2</v>
      </c>
      <c r="AK256" s="16">
        <f t="shared" si="154"/>
        <v>8.7634010354304251E-2</v>
      </c>
      <c r="AL256" s="16">
        <f t="shared" si="155"/>
        <v>2.8172675695711784</v>
      </c>
      <c r="AM256" s="16">
        <f t="shared" si="156"/>
        <v>6.1125030402641602</v>
      </c>
      <c r="AN256" s="115">
        <f t="shared" si="168"/>
        <v>8.9974924406505163</v>
      </c>
      <c r="AO256" s="115">
        <f t="shared" si="168"/>
        <v>8.9974582408280099</v>
      </c>
      <c r="AP256" s="115">
        <f t="shared" si="168"/>
        <v>8.9975948872190479</v>
      </c>
      <c r="AQ256" s="115">
        <f t="shared" si="168"/>
        <v>8.9970488616627051</v>
      </c>
      <c r="AR256" s="115">
        <f t="shared" si="168"/>
        <v>8.9992299150294475</v>
      </c>
      <c r="AS256" s="115">
        <f t="shared" si="168"/>
        <v>8.9905048303587236</v>
      </c>
      <c r="AT256" s="115">
        <f t="shared" si="168"/>
        <v>9.0252065679187918</v>
      </c>
      <c r="AU256" s="115">
        <f t="shared" si="157"/>
        <v>8.8835233587219058</v>
      </c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</row>
    <row r="257" spans="1:64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80">
        <f t="shared" si="140"/>
        <v>22477.671407646831</v>
      </c>
      <c r="F257" s="28">
        <f t="shared" si="141"/>
        <v>22477.5</v>
      </c>
      <c r="G257" s="9">
        <f t="shared" si="162"/>
        <v>6.5209559994400479E-2</v>
      </c>
      <c r="L257" s="9">
        <f t="shared" si="169"/>
        <v>6.5209559994400479E-2</v>
      </c>
      <c r="N257" s="2">
        <f t="shared" ca="1" si="163"/>
        <v>6.5672840489208684E-2</v>
      </c>
      <c r="O257" s="100">
        <f t="shared" si="142"/>
        <v>6.5720988600625002E-2</v>
      </c>
      <c r="P257" s="15">
        <f t="shared" si="143"/>
        <v>38603.863969999999</v>
      </c>
      <c r="R257" s="2">
        <f t="shared" si="164"/>
        <v>4.3192483426434817E-3</v>
      </c>
      <c r="S257" s="24">
        <v>1</v>
      </c>
      <c r="T257" s="9">
        <f t="shared" si="144"/>
        <v>4.3192483426434817E-3</v>
      </c>
      <c r="U257" s="9">
        <f t="shared" si="145"/>
        <v>0</v>
      </c>
      <c r="Y257" s="137">
        <f t="shared" si="146"/>
        <v>38603.863969999999</v>
      </c>
      <c r="Z257" s="16">
        <f t="shared" si="147"/>
        <v>22477.5</v>
      </c>
      <c r="AA257" s="115">
        <f t="shared" si="148"/>
        <v>6.492247631564628E-2</v>
      </c>
      <c r="AB257" s="115">
        <f t="shared" si="149"/>
        <v>2.8708367875419916E-4</v>
      </c>
      <c r="AD257" s="115"/>
      <c r="AF257" s="147">
        <f>G257-(AB$3+AB$4*Z257+AB$5*Z257^2)</f>
        <v>-5.1142860622452324E-4</v>
      </c>
      <c r="AG257" s="115">
        <f t="shared" si="150"/>
        <v>8.2417038607044222E-8</v>
      </c>
      <c r="AH257" s="16">
        <f t="shared" si="151"/>
        <v>-7.9851228497871568E-4</v>
      </c>
      <c r="AI257" s="16">
        <f t="shared" si="152"/>
        <v>0.73924187857398282</v>
      </c>
      <c r="AJ257" s="16">
        <f t="shared" si="153"/>
        <v>-9.0802674145750092E-3</v>
      </c>
      <c r="AK257" s="16">
        <f t="shared" si="154"/>
        <v>8.7351028101416761E-2</v>
      </c>
      <c r="AL257" s="16">
        <f t="shared" si="155"/>
        <v>2.8183529960316998</v>
      </c>
      <c r="AM257" s="16">
        <f t="shared" si="156"/>
        <v>6.1333922802143581</v>
      </c>
      <c r="AN257" s="115">
        <f t="shared" si="168"/>
        <v>8.9989040354802157</v>
      </c>
      <c r="AO257" s="115">
        <f t="shared" si="168"/>
        <v>8.9988698001496932</v>
      </c>
      <c r="AP257" s="115">
        <f t="shared" si="168"/>
        <v>8.9990065006937652</v>
      </c>
      <c r="AQ257" s="115">
        <f t="shared" si="168"/>
        <v>8.9984606092576946</v>
      </c>
      <c r="AR257" s="115">
        <f t="shared" si="168"/>
        <v>9.0006397316253928</v>
      </c>
      <c r="AS257" s="115">
        <f t="shared" si="168"/>
        <v>8.9919280211911374</v>
      </c>
      <c r="AT257" s="115">
        <f t="shared" si="168"/>
        <v>9.0265553367216302</v>
      </c>
      <c r="AU257" s="115">
        <f t="shared" si="157"/>
        <v>8.8852883406782581</v>
      </c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</row>
    <row r="258" spans="1:64">
      <c r="A258" s="63" t="s">
        <v>102</v>
      </c>
      <c r="B258" s="72"/>
      <c r="C258" s="33">
        <v>53637.5844</v>
      </c>
      <c r="D258" s="33">
        <v>2.0000000000000001E-4</v>
      </c>
      <c r="E258" s="80">
        <f t="shared" si="140"/>
        <v>22517.679315846031</v>
      </c>
      <c r="F258" s="28">
        <f t="shared" si="141"/>
        <v>22517.5</v>
      </c>
      <c r="G258" s="9">
        <f t="shared" si="162"/>
        <v>6.8218120002711657E-2</v>
      </c>
      <c r="L258" s="2">
        <f t="shared" si="169"/>
        <v>6.8218120002711657E-2</v>
      </c>
      <c r="N258" s="2">
        <f t="shared" ca="1" si="163"/>
        <v>6.5923491076540691E-2</v>
      </c>
      <c r="O258" s="100">
        <f t="shared" si="142"/>
        <v>6.5951542980625E-2</v>
      </c>
      <c r="P258" s="15">
        <f t="shared" si="143"/>
        <v>38619.0844</v>
      </c>
      <c r="R258" s="2">
        <f t="shared" si="164"/>
        <v>4.3496060215252267E-3</v>
      </c>
      <c r="S258" s="24">
        <v>1</v>
      </c>
      <c r="T258" s="9">
        <f t="shared" si="144"/>
        <v>4.3496060215252267E-3</v>
      </c>
      <c r="U258" s="9">
        <f t="shared" si="145"/>
        <v>0</v>
      </c>
      <c r="Y258" s="137">
        <f t="shared" si="146"/>
        <v>38619.0844</v>
      </c>
      <c r="Z258" s="16">
        <f t="shared" si="147"/>
        <v>22517.5</v>
      </c>
      <c r="AA258" s="115">
        <f t="shared" si="148"/>
        <v>6.5197976986128961E-2</v>
      </c>
      <c r="AB258" s="115">
        <f t="shared" si="149"/>
        <v>3.0201430165826965E-3</v>
      </c>
      <c r="AD258" s="115"/>
      <c r="AE258" s="147">
        <f>G258-(AB$3+AB$4*Z258+AB$5*Z258^2)</f>
        <v>2.2665770220866577E-3</v>
      </c>
      <c r="AG258" s="115">
        <f t="shared" si="150"/>
        <v>9.1212638406132293E-6</v>
      </c>
      <c r="AH258" s="16">
        <f t="shared" si="151"/>
        <v>-7.5356599449604475E-4</v>
      </c>
      <c r="AI258" s="16">
        <f t="shared" si="152"/>
        <v>0.73886532424026474</v>
      </c>
      <c r="AJ258" s="16">
        <f t="shared" si="153"/>
        <v>-4.741443507646154E-3</v>
      </c>
      <c r="AK258" s="16">
        <f t="shared" si="154"/>
        <v>8.6218797926310431E-2</v>
      </c>
      <c r="AL258" s="16">
        <f t="shared" si="155"/>
        <v>2.8226919269573627</v>
      </c>
      <c r="AM258" s="16">
        <f t="shared" si="156"/>
        <v>6.2183037650091011</v>
      </c>
      <c r="AN258" s="115">
        <f t="shared" si="168"/>
        <v>9.0045486091339804</v>
      </c>
      <c r="AO258" s="115">
        <f t="shared" si="168"/>
        <v>9.0045142408098116</v>
      </c>
      <c r="AP258" s="115">
        <f t="shared" si="168"/>
        <v>9.0046511241086744</v>
      </c>
      <c r="AQ258" s="115">
        <f t="shared" si="168"/>
        <v>9.0041058910185079</v>
      </c>
      <c r="AR258" s="115">
        <f t="shared" si="168"/>
        <v>9.0062768737956844</v>
      </c>
      <c r="AS258" s="115">
        <f t="shared" si="168"/>
        <v>8.997619965490065</v>
      </c>
      <c r="AT258" s="115">
        <f t="shared" si="168"/>
        <v>9.0319460242255687</v>
      </c>
      <c r="AU258" s="115">
        <f t="shared" si="157"/>
        <v>8.8923482685036639</v>
      </c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</row>
    <row r="259" spans="1:64">
      <c r="A259" s="63" t="s">
        <v>102</v>
      </c>
      <c r="B259" s="72"/>
      <c r="C259" s="33">
        <v>53655.463300000003</v>
      </c>
      <c r="D259" s="33">
        <v>2.0000000000000001E-4</v>
      </c>
      <c r="E259" s="80">
        <f t="shared" si="140"/>
        <v>22564.675188492383</v>
      </c>
      <c r="F259" s="28">
        <f t="shared" si="141"/>
        <v>22564.5</v>
      </c>
      <c r="G259" s="9">
        <f t="shared" si="162"/>
        <v>6.6647928004385903E-2</v>
      </c>
      <c r="L259" s="2">
        <f t="shared" si="169"/>
        <v>6.6647928004385903E-2</v>
      </c>
      <c r="N259" s="2">
        <f t="shared" ca="1" si="163"/>
        <v>6.6218005516655826E-2</v>
      </c>
      <c r="O259" s="100">
        <f t="shared" si="142"/>
        <v>6.6222968178025005E-2</v>
      </c>
      <c r="P259" s="15">
        <f t="shared" si="143"/>
        <v>38636.963300000003</v>
      </c>
      <c r="R259" s="2">
        <f t="shared" si="164"/>
        <v>4.385481514307712E-3</v>
      </c>
      <c r="S259" s="24">
        <v>1</v>
      </c>
      <c r="T259" s="9">
        <f t="shared" si="144"/>
        <v>4.385481514307712E-3</v>
      </c>
      <c r="U259" s="9">
        <f t="shared" si="145"/>
        <v>0</v>
      </c>
      <c r="Y259" s="137">
        <f t="shared" si="146"/>
        <v>38636.963300000003</v>
      </c>
      <c r="Z259" s="16">
        <f t="shared" si="147"/>
        <v>22564.5</v>
      </c>
      <c r="AA259" s="115">
        <f t="shared" si="148"/>
        <v>6.5522215558116645E-2</v>
      </c>
      <c r="AB259" s="115">
        <f t="shared" si="149"/>
        <v>1.1257124462692586E-3</v>
      </c>
      <c r="AD259" s="115"/>
      <c r="AE259" s="147">
        <f>G259-(AB$3+AB$4*Z259+AB$5*Z259^2)</f>
        <v>4.2495982636089891E-4</v>
      </c>
      <c r="AG259" s="115">
        <f t="shared" si="150"/>
        <v>1.2672285116855185E-6</v>
      </c>
      <c r="AH259" s="16">
        <f t="shared" si="151"/>
        <v>-7.0075261990836294E-4</v>
      </c>
      <c r="AI259" s="16">
        <f t="shared" si="152"/>
        <v>0.73842963135074058</v>
      </c>
      <c r="AJ259" s="16">
        <f t="shared" si="153"/>
        <v>3.511756875552771E-4</v>
      </c>
      <c r="AK259" s="16">
        <f t="shared" si="154"/>
        <v>8.488782153342446E-2</v>
      </c>
      <c r="AL259" s="16">
        <f t="shared" si="155"/>
        <v>2.8277845639255874</v>
      </c>
      <c r="AM259" s="16">
        <f t="shared" si="156"/>
        <v>6.3209346047122423</v>
      </c>
      <c r="AN259" s="115">
        <f t="shared" si="168"/>
        <v>9.0111773331767218</v>
      </c>
      <c r="AO259" s="115">
        <f t="shared" si="168"/>
        <v>9.0111428273388334</v>
      </c>
      <c r="AP259" s="115">
        <f t="shared" si="168"/>
        <v>9.0112798555048919</v>
      </c>
      <c r="AQ259" s="115">
        <f t="shared" si="168"/>
        <v>9.0107356462369594</v>
      </c>
      <c r="AR259" s="115">
        <f t="shared" si="168"/>
        <v>9.012896215253722</v>
      </c>
      <c r="AS259" s="115">
        <f t="shared" si="168"/>
        <v>9.0043063570520232</v>
      </c>
      <c r="AT259" s="115">
        <f t="shared" si="168"/>
        <v>9.0382711973942698</v>
      </c>
      <c r="AU259" s="115">
        <f t="shared" si="157"/>
        <v>8.9006436836985134</v>
      </c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</row>
    <row r="260" spans="1:64">
      <c r="A260" s="63" t="s">
        <v>105</v>
      </c>
      <c r="B260" s="56" t="s">
        <v>95</v>
      </c>
      <c r="C260" s="74">
        <v>53919.492100000003</v>
      </c>
      <c r="D260" s="74">
        <v>1E-4</v>
      </c>
      <c r="E260" s="80">
        <f t="shared" si="140"/>
        <v>23258.69237410041</v>
      </c>
      <c r="F260" s="28">
        <f t="shared" si="141"/>
        <v>23258.5</v>
      </c>
      <c r="G260" s="9">
        <f t="shared" si="162"/>
        <v>7.3185943998396397E-2</v>
      </c>
      <c r="L260" s="9">
        <f t="shared" si="169"/>
        <v>7.3185943998396397E-2</v>
      </c>
      <c r="N260" s="2">
        <f t="shared" ca="1" si="163"/>
        <v>7.0566793206866318E-2</v>
      </c>
      <c r="O260" s="100">
        <f t="shared" si="142"/>
        <v>7.0296697030225008E-2</v>
      </c>
      <c r="P260" s="15">
        <f t="shared" si="143"/>
        <v>38900.992100000003</v>
      </c>
      <c r="R260" s="2">
        <f t="shared" si="164"/>
        <v>4.9416256133592452E-3</v>
      </c>
      <c r="S260" s="24">
        <v>1</v>
      </c>
      <c r="T260" s="9">
        <f t="shared" si="144"/>
        <v>4.9416256133592452E-3</v>
      </c>
      <c r="U260" s="9">
        <f t="shared" si="145"/>
        <v>0</v>
      </c>
      <c r="Y260" s="137">
        <f t="shared" si="146"/>
        <v>38900.992100000003</v>
      </c>
      <c r="Z260" s="16">
        <f t="shared" si="147"/>
        <v>23258.5</v>
      </c>
      <c r="AA260" s="115">
        <f t="shared" si="148"/>
        <v>7.0374787928194515E-2</v>
      </c>
      <c r="AB260" s="115">
        <f t="shared" si="149"/>
        <v>2.8111560702018812E-3</v>
      </c>
      <c r="AD260" s="115"/>
      <c r="AF260" s="147">
        <f>G260-(AB$3+AB$4*Z260+AB$5*Z260^2)</f>
        <v>2.8892469681713884E-3</v>
      </c>
      <c r="AG260" s="115">
        <f t="shared" si="150"/>
        <v>7.9025984510328834E-6</v>
      </c>
      <c r="AH260" s="16">
        <f t="shared" si="151"/>
        <v>7.8090897969513735E-5</v>
      </c>
      <c r="AI260" s="16">
        <f t="shared" si="152"/>
        <v>0.7328330744078646</v>
      </c>
      <c r="AJ260" s="16">
        <f t="shared" si="153"/>
        <v>7.4839708988323969E-2</v>
      </c>
      <c r="AK260" s="16">
        <f t="shared" si="154"/>
        <v>6.516773641646896E-2</v>
      </c>
      <c r="AL260" s="16">
        <f t="shared" si="155"/>
        <v>2.902343136537513</v>
      </c>
      <c r="AM260" s="16">
        <f t="shared" si="156"/>
        <v>8.3195604973494408</v>
      </c>
      <c r="AN260" s="115">
        <f t="shared" si="168"/>
        <v>9.1086394625344891</v>
      </c>
      <c r="AO260" s="115">
        <f t="shared" si="168"/>
        <v>9.1086055078112409</v>
      </c>
      <c r="AP260" s="115">
        <f t="shared" si="168"/>
        <v>9.1087354161426077</v>
      </c>
      <c r="AQ260" s="115">
        <f t="shared" si="168"/>
        <v>9.1082383663445174</v>
      </c>
      <c r="AR260" s="115">
        <f t="shared" si="168"/>
        <v>9.1101397211992694</v>
      </c>
      <c r="AS260" s="115">
        <f t="shared" si="168"/>
        <v>9.1028600728479017</v>
      </c>
      <c r="AT260" s="115">
        <f t="shared" si="168"/>
        <v>9.1306398763479262</v>
      </c>
      <c r="AU260" s="115">
        <f t="shared" si="157"/>
        <v>9.023133431469283</v>
      </c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</row>
    <row r="261" spans="1:64">
      <c r="A261" s="63" t="s">
        <v>105</v>
      </c>
      <c r="B261" s="56" t="s">
        <v>95</v>
      </c>
      <c r="C261" s="74">
        <v>53935.470200000003</v>
      </c>
      <c r="D261" s="74">
        <v>1E-4</v>
      </c>
      <c r="E261" s="80">
        <f t="shared" si="140"/>
        <v>23300.691868069869</v>
      </c>
      <c r="F261" s="28">
        <f t="shared" si="141"/>
        <v>23300.5</v>
      </c>
      <c r="G261" s="9">
        <f t="shared" si="162"/>
        <v>7.2993432004295755E-2</v>
      </c>
      <c r="L261" s="2">
        <f t="shared" si="169"/>
        <v>7.2993432004295755E-2</v>
      </c>
      <c r="N261" s="2">
        <f t="shared" ca="1" si="163"/>
        <v>7.0829976323564942E-2</v>
      </c>
      <c r="O261" s="100">
        <f t="shared" si="142"/>
        <v>7.0547193762025007E-2</v>
      </c>
      <c r="P261" s="15">
        <f t="shared" si="143"/>
        <v>38916.970200000003</v>
      </c>
      <c r="R261" s="2">
        <f t="shared" si="164"/>
        <v>4.9769065476967002E-3</v>
      </c>
      <c r="S261" s="24">
        <v>1</v>
      </c>
      <c r="T261" s="9">
        <f t="shared" si="144"/>
        <v>4.9769065476967002E-3</v>
      </c>
      <c r="U261" s="9">
        <f t="shared" si="145"/>
        <v>0</v>
      </c>
      <c r="Y261" s="137">
        <f t="shared" si="146"/>
        <v>38916.970200000003</v>
      </c>
      <c r="Z261" s="16">
        <f t="shared" si="147"/>
        <v>23300.5</v>
      </c>
      <c r="AA261" s="115">
        <f t="shared" si="148"/>
        <v>7.0672289097301E-2</v>
      </c>
      <c r="AB261" s="115">
        <f t="shared" si="149"/>
        <v>2.3211429069947553E-3</v>
      </c>
      <c r="AD261" s="115"/>
      <c r="AF261" s="147">
        <f>G261-(AB$3+AB$4*Z261+AB$5*Z261^2)</f>
        <v>2.4462382422707485E-3</v>
      </c>
      <c r="AG261" s="115">
        <f t="shared" si="150"/>
        <v>5.3877043946920638E-6</v>
      </c>
      <c r="AH261" s="16">
        <f t="shared" si="151"/>
        <v>1.2509533527599258E-4</v>
      </c>
      <c r="AI261" s="16">
        <f t="shared" si="152"/>
        <v>0.73254395314840837</v>
      </c>
      <c r="AJ261" s="16">
        <f t="shared" si="153"/>
        <v>7.9304070516902359E-2</v>
      </c>
      <c r="AK261" s="16">
        <f t="shared" si="154"/>
        <v>6.3970798045039204E-2</v>
      </c>
      <c r="AL261" s="16">
        <f t="shared" si="155"/>
        <v>2.9068208205626043</v>
      </c>
      <c r="AM261" s="16">
        <f t="shared" si="156"/>
        <v>8.4797448746797031</v>
      </c>
      <c r="AN261" s="115">
        <f t="shared" ref="AN261:AT270" si="170">$AU261+$AB$7*SIN(AO261)</f>
        <v>9.1145151464732912</v>
      </c>
      <c r="AO261" s="115">
        <f t="shared" si="170"/>
        <v>9.1144813899104804</v>
      </c>
      <c r="AP261" s="115">
        <f t="shared" si="170"/>
        <v>9.1146102946057237</v>
      </c>
      <c r="AQ261" s="115">
        <f t="shared" si="170"/>
        <v>9.1141180232553012</v>
      </c>
      <c r="AR261" s="115">
        <f t="shared" si="170"/>
        <v>9.1159975301768608</v>
      </c>
      <c r="AS261" s="115">
        <f t="shared" si="170"/>
        <v>9.1088153823786442</v>
      </c>
      <c r="AT261" s="115">
        <f t="shared" si="170"/>
        <v>9.1361735392733454</v>
      </c>
      <c r="AU261" s="115">
        <f t="shared" si="157"/>
        <v>9.03054635568596</v>
      </c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</row>
    <row r="262" spans="1:64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80">
        <f t="shared" si="140"/>
        <v>23382.189512390876</v>
      </c>
      <c r="F262" s="28">
        <f t="shared" si="141"/>
        <v>23382</v>
      </c>
      <c r="G262" s="9">
        <f t="shared" si="162"/>
        <v>7.2097247997589875E-2</v>
      </c>
      <c r="L262" s="2">
        <f t="shared" si="169"/>
        <v>7.2097247997589875E-2</v>
      </c>
      <c r="N262" s="2">
        <f t="shared" ca="1" si="163"/>
        <v>7.1340676895253918E-2</v>
      </c>
      <c r="O262" s="100">
        <f t="shared" si="142"/>
        <v>7.1034566064400007E-2</v>
      </c>
      <c r="P262" s="15">
        <f t="shared" si="143"/>
        <v>38947.974800000004</v>
      </c>
      <c r="R262" s="2">
        <f t="shared" si="164"/>
        <v>5.0459095759576092E-3</v>
      </c>
      <c r="S262" s="24">
        <v>1</v>
      </c>
      <c r="T262" s="9">
        <f t="shared" si="144"/>
        <v>5.0459095759576092E-3</v>
      </c>
      <c r="U262" s="9">
        <f t="shared" si="145"/>
        <v>0</v>
      </c>
      <c r="Y262" s="137">
        <f t="shared" si="146"/>
        <v>38947.974800000004</v>
      </c>
      <c r="Z262" s="16">
        <f t="shared" si="147"/>
        <v>23382</v>
      </c>
      <c r="AA262" s="115">
        <f t="shared" si="148"/>
        <v>7.1250806445926559E-2</v>
      </c>
      <c r="AB262" s="115">
        <f t="shared" si="149"/>
        <v>8.4644155166331558E-4</v>
      </c>
      <c r="AD262" s="115"/>
      <c r="AF262" s="147">
        <f>G262-(AB$3+AB$4*Z262+AB$5*Z262^2)</f>
        <v>1.0626819331898685E-3</v>
      </c>
      <c r="AG262" s="115">
        <f t="shared" si="150"/>
        <v>7.1646330038220139E-7</v>
      </c>
      <c r="AH262" s="16">
        <f t="shared" si="151"/>
        <v>2.1624038152655772E-4</v>
      </c>
      <c r="AI262" s="16">
        <f t="shared" si="152"/>
        <v>0.73199883616722849</v>
      </c>
      <c r="AJ262" s="16">
        <f t="shared" si="153"/>
        <v>8.7952549903645635E-2</v>
      </c>
      <c r="AK262" s="16">
        <f t="shared" si="154"/>
        <v>6.1647191211602989E-2</v>
      </c>
      <c r="AL262" s="16">
        <f t="shared" si="155"/>
        <v>2.9154997297335976</v>
      </c>
      <c r="AM262" s="16">
        <f t="shared" si="156"/>
        <v>8.8082060700694118</v>
      </c>
      <c r="AN262" s="115">
        <f t="shared" si="170"/>
        <v>9.1259102476718557</v>
      </c>
      <c r="AO262" s="115">
        <f t="shared" si="170"/>
        <v>9.1258769310902004</v>
      </c>
      <c r="AP262" s="115">
        <f t="shared" si="170"/>
        <v>9.1260037008137171</v>
      </c>
      <c r="AQ262" s="115">
        <f t="shared" si="170"/>
        <v>9.1255213150846917</v>
      </c>
      <c r="AR262" s="115">
        <f t="shared" si="170"/>
        <v>9.1273565132690369</v>
      </c>
      <c r="AS262" s="115">
        <f t="shared" si="170"/>
        <v>9.120369075707826</v>
      </c>
      <c r="AT262" s="115">
        <f t="shared" si="170"/>
        <v>9.1468950135068443</v>
      </c>
      <c r="AU262" s="115">
        <f t="shared" si="157"/>
        <v>9.0449309586302213</v>
      </c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</row>
    <row r="263" spans="1:64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80">
        <f t="shared" si="140"/>
        <v>23424.17297210636</v>
      </c>
      <c r="F263" s="28">
        <f t="shared" si="141"/>
        <v>23424</v>
      </c>
      <c r="G263" s="9">
        <f t="shared" si="162"/>
        <v>6.5804735997517128E-2</v>
      </c>
      <c r="L263" s="9">
        <f t="shared" si="169"/>
        <v>6.5804735997517128E-2</v>
      </c>
      <c r="N263" s="2">
        <f t="shared" ca="1" si="163"/>
        <v>7.1603860011952541E-2</v>
      </c>
      <c r="O263" s="100">
        <f t="shared" si="142"/>
        <v>7.12863917056E-2</v>
      </c>
      <c r="P263" s="15">
        <f t="shared" si="143"/>
        <v>38963.946799999998</v>
      </c>
      <c r="R263" s="2">
        <f t="shared" si="164"/>
        <v>5.0817496424042366E-3</v>
      </c>
      <c r="S263" s="24">
        <v>1</v>
      </c>
      <c r="T263" s="9">
        <f t="shared" si="144"/>
        <v>5.0817496424042366E-3</v>
      </c>
      <c r="U263" s="9">
        <f t="shared" si="145"/>
        <v>0</v>
      </c>
      <c r="Y263" s="137">
        <f t="shared" si="146"/>
        <v>38963.946799999998</v>
      </c>
      <c r="Z263" s="16">
        <f t="shared" si="147"/>
        <v>23424</v>
      </c>
      <c r="AA263" s="115">
        <f t="shared" si="148"/>
        <v>7.1549566131388673E-2</v>
      </c>
      <c r="AB263" s="115">
        <f t="shared" si="149"/>
        <v>-5.7448301338715452E-3</v>
      </c>
      <c r="AD263" s="115"/>
      <c r="AF263" s="147">
        <f>G263-(AB$3+AB$4*Z263+AB$5*Z263^2)</f>
        <v>-5.4816557080828721E-3</v>
      </c>
      <c r="AG263" s="115">
        <f t="shared" si="150"/>
        <v>3.3003073267038557E-5</v>
      </c>
      <c r="AH263" s="16">
        <f t="shared" si="151"/>
        <v>2.6317442578866726E-4</v>
      </c>
      <c r="AI263" s="16">
        <f t="shared" si="152"/>
        <v>0.73172609767441155</v>
      </c>
      <c r="AJ263" s="16">
        <f t="shared" si="153"/>
        <v>9.2401927293102329E-2</v>
      </c>
      <c r="AK263" s="16">
        <f t="shared" si="154"/>
        <v>6.044926245208182E-2</v>
      </c>
      <c r="AL263" s="16">
        <f t="shared" si="155"/>
        <v>2.9199673130416075</v>
      </c>
      <c r="AM263" s="16">
        <f t="shared" si="156"/>
        <v>8.9872709821107009</v>
      </c>
      <c r="AN263" s="115">
        <f t="shared" si="170"/>
        <v>9.1317792941631186</v>
      </c>
      <c r="AO263" s="115">
        <f t="shared" si="170"/>
        <v>9.1317462329226924</v>
      </c>
      <c r="AP263" s="115">
        <f t="shared" si="170"/>
        <v>9.1318718062077515</v>
      </c>
      <c r="AQ263" s="115">
        <f t="shared" si="170"/>
        <v>9.1313948281546153</v>
      </c>
      <c r="AR263" s="115">
        <f t="shared" si="170"/>
        <v>9.1332062192796215</v>
      </c>
      <c r="AS263" s="115">
        <f t="shared" si="170"/>
        <v>9.1263219144227392</v>
      </c>
      <c r="AT263" s="115">
        <f t="shared" si="170"/>
        <v>9.1524119047180772</v>
      </c>
      <c r="AU263" s="115">
        <f t="shared" si="157"/>
        <v>9.0523438828468947</v>
      </c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</row>
    <row r="264" spans="1:64">
      <c r="A264" s="63" t="s">
        <v>104</v>
      </c>
      <c r="B264" s="56" t="s">
        <v>92</v>
      </c>
      <c r="C264" s="53">
        <v>53987.3992</v>
      </c>
      <c r="D264" s="53">
        <v>1E-4</v>
      </c>
      <c r="E264" s="80">
        <f t="shared" si="140"/>
        <v>23437.190683469693</v>
      </c>
      <c r="F264" s="28">
        <f t="shared" si="141"/>
        <v>23437</v>
      </c>
      <c r="G264" s="9">
        <f t="shared" si="162"/>
        <v>7.2542768000857905E-2</v>
      </c>
      <c r="L264" s="2">
        <f t="shared" si="169"/>
        <v>7.2542768000857905E-2</v>
      </c>
      <c r="N264" s="2">
        <f t="shared" ca="1" si="163"/>
        <v>7.1685321452835432E-2</v>
      </c>
      <c r="O264" s="100">
        <f t="shared" si="142"/>
        <v>7.1364429328899998E-2</v>
      </c>
      <c r="P264" s="15">
        <f t="shared" si="143"/>
        <v>38968.8992</v>
      </c>
      <c r="R264" s="2">
        <f t="shared" si="164"/>
        <v>5.092881773439562E-3</v>
      </c>
      <c r="S264" s="24">
        <v>1</v>
      </c>
      <c r="T264" s="9">
        <f t="shared" si="144"/>
        <v>5.092881773439562E-3</v>
      </c>
      <c r="U264" s="9">
        <f t="shared" si="145"/>
        <v>0</v>
      </c>
      <c r="Y264" s="137">
        <f t="shared" si="146"/>
        <v>38968.8992</v>
      </c>
      <c r="Z264" s="16">
        <f t="shared" si="147"/>
        <v>23437</v>
      </c>
      <c r="AA264" s="115">
        <f t="shared" si="148"/>
        <v>7.1642125665091261E-2</v>
      </c>
      <c r="AB264" s="115">
        <f t="shared" si="149"/>
        <v>9.0064233576664376E-4</v>
      </c>
      <c r="AD264" s="115"/>
      <c r="AF264" s="147">
        <f>G264-(AB$3+AB$4*Z264+AB$5*Z264^2)</f>
        <v>1.178338671957907E-3</v>
      </c>
      <c r="AG264" s="115">
        <f t="shared" si="150"/>
        <v>8.1115661697519583E-7</v>
      </c>
      <c r="AH264" s="16">
        <f t="shared" si="151"/>
        <v>2.7769633619126273E-4</v>
      </c>
      <c r="AI264" s="16">
        <f t="shared" si="152"/>
        <v>0.73164280390054248</v>
      </c>
      <c r="AJ264" s="16">
        <f t="shared" si="153"/>
        <v>9.3778077114078345E-2</v>
      </c>
      <c r="AK264" s="16">
        <f t="shared" si="154"/>
        <v>6.0078409613082133E-2</v>
      </c>
      <c r="AL264" s="16">
        <f t="shared" si="155"/>
        <v>2.9213494646949503</v>
      </c>
      <c r="AM264" s="16">
        <f t="shared" si="156"/>
        <v>9.0441341506673503</v>
      </c>
      <c r="AN264" s="115">
        <f t="shared" si="170"/>
        <v>9.133595462054009</v>
      </c>
      <c r="AO264" s="115">
        <f t="shared" si="170"/>
        <v>9.1335624837892162</v>
      </c>
      <c r="AP264" s="115">
        <f t="shared" si="170"/>
        <v>9.1336876735419956</v>
      </c>
      <c r="AQ264" s="115">
        <f t="shared" si="170"/>
        <v>9.1332124121301224</v>
      </c>
      <c r="AR264" s="115">
        <f t="shared" si="170"/>
        <v>9.1350163018071093</v>
      </c>
      <c r="AS264" s="115">
        <f t="shared" si="170"/>
        <v>9.1281642979454194</v>
      </c>
      <c r="AT264" s="115">
        <f t="shared" si="170"/>
        <v>9.1541183946118068</v>
      </c>
      <c r="AU264" s="115">
        <f t="shared" si="157"/>
        <v>9.054638359390152</v>
      </c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</row>
    <row r="265" spans="1:64">
      <c r="A265" s="63" t="s">
        <v>106</v>
      </c>
      <c r="B265" s="56" t="s">
        <v>92</v>
      </c>
      <c r="C265" s="33">
        <v>54026.3966</v>
      </c>
      <c r="D265" s="33">
        <v>1.5E-3</v>
      </c>
      <c r="E265" s="80">
        <f t="shared" si="140"/>
        <v>23539.697931898765</v>
      </c>
      <c r="F265" s="28">
        <f t="shared" si="141"/>
        <v>23539.5</v>
      </c>
      <c r="G265" s="9">
        <f t="shared" si="162"/>
        <v>7.5300327996956185E-2</v>
      </c>
      <c r="L265" s="2">
        <f t="shared" si="169"/>
        <v>7.5300327996956185E-2</v>
      </c>
      <c r="N265" s="2">
        <f t="shared" ca="1" si="163"/>
        <v>7.2327613582873734E-2</v>
      </c>
      <c r="O265" s="100">
        <f t="shared" si="142"/>
        <v>7.1981242518024999E-2</v>
      </c>
      <c r="P265" s="15">
        <f t="shared" si="143"/>
        <v>39007.8966</v>
      </c>
      <c r="R265" s="2">
        <f t="shared" si="164"/>
        <v>5.1812992744387299E-3</v>
      </c>
      <c r="S265" s="24">
        <v>1</v>
      </c>
      <c r="T265" s="9">
        <f t="shared" si="144"/>
        <v>5.1812992744387299E-3</v>
      </c>
      <c r="U265" s="9">
        <f t="shared" si="145"/>
        <v>0</v>
      </c>
      <c r="Y265" s="137">
        <f t="shared" si="146"/>
        <v>39007.8966</v>
      </c>
      <c r="Z265" s="16">
        <f t="shared" si="147"/>
        <v>23539.5</v>
      </c>
      <c r="AA265" s="115">
        <f t="shared" si="148"/>
        <v>7.2373345643869963E-2</v>
      </c>
      <c r="AB265" s="115">
        <f t="shared" si="149"/>
        <v>2.9269823530862216E-3</v>
      </c>
      <c r="AD265" s="115"/>
      <c r="AE265" s="147">
        <f>G265-(AB$3+AB$4*Z265+AB$5*Z265^2)</f>
        <v>3.3190854789311858E-3</v>
      </c>
      <c r="AG265" s="115">
        <f t="shared" si="150"/>
        <v>8.5672256952781551E-6</v>
      </c>
      <c r="AH265" s="16">
        <f t="shared" si="151"/>
        <v>3.9210312584496746E-4</v>
      </c>
      <c r="AI265" s="16">
        <f t="shared" si="152"/>
        <v>0.73100465246949176</v>
      </c>
      <c r="AJ265" s="16">
        <f t="shared" si="153"/>
        <v>0.10461122870862255</v>
      </c>
      <c r="AK265" s="16">
        <f t="shared" si="154"/>
        <v>5.7153328922654505E-2</v>
      </c>
      <c r="AL265" s="16">
        <f t="shared" si="155"/>
        <v>2.9322363650506942</v>
      </c>
      <c r="AM265" s="16">
        <f t="shared" si="156"/>
        <v>9.5181743178371381</v>
      </c>
      <c r="AN265" s="115">
        <f t="shared" si="170"/>
        <v>9.1479081196786343</v>
      </c>
      <c r="AO265" s="115">
        <f t="shared" si="170"/>
        <v>9.1478758607792443</v>
      </c>
      <c r="AP265" s="115">
        <f t="shared" si="170"/>
        <v>9.1479978092239786</v>
      </c>
      <c r="AQ265" s="115">
        <f t="shared" si="170"/>
        <v>9.1475367848179143</v>
      </c>
      <c r="AR265" s="115">
        <f t="shared" si="170"/>
        <v>9.1492793642876808</v>
      </c>
      <c r="AS265" s="115">
        <f t="shared" si="170"/>
        <v>9.1426882020827236</v>
      </c>
      <c r="AT265" s="115">
        <f t="shared" si="170"/>
        <v>9.1675553165242185</v>
      </c>
      <c r="AU265" s="115">
        <f t="shared" si="157"/>
        <v>9.0727294244427519</v>
      </c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</row>
    <row r="266" spans="1:64">
      <c r="A266" s="54" t="s">
        <v>106</v>
      </c>
      <c r="B266" s="55" t="s">
        <v>92</v>
      </c>
      <c r="C266" s="54">
        <v>54026.3966</v>
      </c>
      <c r="D266" s="54">
        <v>1.5E-3</v>
      </c>
      <c r="E266" s="80">
        <f t="shared" si="140"/>
        <v>23539.697931898765</v>
      </c>
      <c r="F266" s="28">
        <f t="shared" si="141"/>
        <v>23539.5</v>
      </c>
      <c r="G266" s="9">
        <f t="shared" si="162"/>
        <v>7.5300327996956185E-2</v>
      </c>
      <c r="L266" s="9">
        <f t="shared" si="169"/>
        <v>7.5300327996956185E-2</v>
      </c>
      <c r="N266" s="2">
        <f t="shared" ca="1" si="163"/>
        <v>7.2327613582873734E-2</v>
      </c>
      <c r="O266" s="100">
        <f t="shared" si="142"/>
        <v>7.1981242518024999E-2</v>
      </c>
      <c r="P266" s="15">
        <f t="shared" si="143"/>
        <v>39007.8966</v>
      </c>
      <c r="R266" s="2">
        <f t="shared" si="164"/>
        <v>5.1812992744387299E-3</v>
      </c>
      <c r="S266" s="24">
        <v>1</v>
      </c>
      <c r="T266" s="9">
        <f t="shared" si="144"/>
        <v>5.1812992744387299E-3</v>
      </c>
      <c r="U266" s="9">
        <f t="shared" si="145"/>
        <v>0</v>
      </c>
      <c r="Y266" s="137">
        <f t="shared" si="146"/>
        <v>39007.8966</v>
      </c>
      <c r="Z266" s="16">
        <f t="shared" si="147"/>
        <v>23539.5</v>
      </c>
      <c r="AA266" s="115">
        <f t="shared" si="148"/>
        <v>7.2373345643869963E-2</v>
      </c>
      <c r="AB266" s="115">
        <f t="shared" si="149"/>
        <v>2.9269823530862216E-3</v>
      </c>
      <c r="AD266" s="115"/>
      <c r="AE266" s="147">
        <f>G266-(AB$3+AB$4*Z266+AB$5*Z266^2)</f>
        <v>3.3190854789311858E-3</v>
      </c>
      <c r="AG266" s="115">
        <f t="shared" si="150"/>
        <v>8.5672256952781551E-6</v>
      </c>
      <c r="AH266" s="16">
        <f t="shared" si="151"/>
        <v>3.9210312584496746E-4</v>
      </c>
      <c r="AI266" s="16">
        <f t="shared" si="152"/>
        <v>0.73100465246949176</v>
      </c>
      <c r="AJ266" s="16">
        <f t="shared" si="153"/>
        <v>0.10461122870862255</v>
      </c>
      <c r="AK266" s="16">
        <f t="shared" si="154"/>
        <v>5.7153328922654505E-2</v>
      </c>
      <c r="AL266" s="16">
        <f t="shared" si="155"/>
        <v>2.9322363650506942</v>
      </c>
      <c r="AM266" s="16">
        <f t="shared" si="156"/>
        <v>9.5181743178371381</v>
      </c>
      <c r="AN266" s="115">
        <f t="shared" si="170"/>
        <v>9.1479081196786343</v>
      </c>
      <c r="AO266" s="115">
        <f t="shared" si="170"/>
        <v>9.1478758607792443</v>
      </c>
      <c r="AP266" s="115">
        <f t="shared" si="170"/>
        <v>9.1479978092239786</v>
      </c>
      <c r="AQ266" s="115">
        <f t="shared" si="170"/>
        <v>9.1475367848179143</v>
      </c>
      <c r="AR266" s="115">
        <f t="shared" si="170"/>
        <v>9.1492793642876808</v>
      </c>
      <c r="AS266" s="115">
        <f t="shared" si="170"/>
        <v>9.1426882020827236</v>
      </c>
      <c r="AT266" s="115">
        <f t="shared" si="170"/>
        <v>9.1675553165242185</v>
      </c>
      <c r="AU266" s="115">
        <f t="shared" si="157"/>
        <v>9.0727294244427519</v>
      </c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</row>
    <row r="267" spans="1:64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80">
        <f t="shared" si="140"/>
        <v>23540.191576635465</v>
      </c>
      <c r="F267" s="28">
        <f t="shared" si="141"/>
        <v>23540</v>
      </c>
      <c r="G267" s="9">
        <f t="shared" ref="G267:G298" si="171">C267-(C$7+C$8*F267)</f>
        <v>7.2882560001744423E-2</v>
      </c>
      <c r="L267" s="2">
        <f t="shared" si="169"/>
        <v>7.2882560001744423E-2</v>
      </c>
      <c r="N267" s="2">
        <f t="shared" ref="N267:N298" ca="1" si="172">+C$11+C$12*F267</f>
        <v>7.2330746715215388E-2</v>
      </c>
      <c r="O267" s="100">
        <f t="shared" si="142"/>
        <v>7.1984257960000006E-2</v>
      </c>
      <c r="P267" s="15">
        <f t="shared" si="143"/>
        <v>39008.0844</v>
      </c>
      <c r="R267" s="2">
        <f t="shared" ref="R267:R298" si="173">(O267-H267)^2</f>
        <v>5.1817333940518242E-3</v>
      </c>
      <c r="S267" s="24">
        <v>1</v>
      </c>
      <c r="T267" s="9">
        <f t="shared" si="144"/>
        <v>5.1817333940518242E-3</v>
      </c>
      <c r="U267" s="9">
        <f t="shared" si="145"/>
        <v>0</v>
      </c>
      <c r="Y267" s="137">
        <f t="shared" si="146"/>
        <v>39008.0844</v>
      </c>
      <c r="Z267" s="16">
        <f t="shared" si="147"/>
        <v>23540</v>
      </c>
      <c r="AA267" s="115">
        <f t="shared" si="148"/>
        <v>7.2376918746931113E-2</v>
      </c>
      <c r="AB267" s="115">
        <f t="shared" si="149"/>
        <v>5.0564125481331046E-4</v>
      </c>
      <c r="AD267" s="115"/>
      <c r="AE267" s="147">
        <f>G267-(AB$3+AB$4*Z267+AB$5*Z267^2)</f>
        <v>8.9830204174441708E-4</v>
      </c>
      <c r="AG267" s="115">
        <f t="shared" si="150"/>
        <v>2.5567307856917915E-7</v>
      </c>
      <c r="AH267" s="16">
        <f t="shared" si="151"/>
        <v>3.9266078693111107E-4</v>
      </c>
      <c r="AI267" s="16">
        <f t="shared" si="152"/>
        <v>0.7310016202567875</v>
      </c>
      <c r="AJ267" s="16">
        <f t="shared" si="153"/>
        <v>0.10466399805328649</v>
      </c>
      <c r="AK267" s="16">
        <f t="shared" si="154"/>
        <v>5.7139055780844397E-2</v>
      </c>
      <c r="AL267" s="16">
        <f t="shared" si="155"/>
        <v>2.9322894256760628</v>
      </c>
      <c r="AM267" s="16">
        <f t="shared" si="156"/>
        <v>9.5206049926639711</v>
      </c>
      <c r="AN267" s="115">
        <f t="shared" si="170"/>
        <v>9.147977907110949</v>
      </c>
      <c r="AO267" s="115">
        <f t="shared" si="170"/>
        <v>9.1479456520033775</v>
      </c>
      <c r="AP267" s="115">
        <f t="shared" si="170"/>
        <v>9.1480675836965375</v>
      </c>
      <c r="AQ267" s="115">
        <f t="shared" si="170"/>
        <v>9.1476066317677081</v>
      </c>
      <c r="AR267" s="115">
        <f t="shared" si="170"/>
        <v>9.1493489028530952</v>
      </c>
      <c r="AS267" s="115">
        <f t="shared" si="170"/>
        <v>9.1427590394735585</v>
      </c>
      <c r="AT267" s="115">
        <f t="shared" si="170"/>
        <v>9.1676207851793077</v>
      </c>
      <c r="AU267" s="115">
        <f t="shared" si="157"/>
        <v>9.0728176735405697</v>
      </c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</row>
    <row r="268" spans="1:64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80">
        <f t="shared" si="140"/>
        <v>23540.191576635465</v>
      </c>
      <c r="F268" s="28">
        <f t="shared" si="141"/>
        <v>23540</v>
      </c>
      <c r="G268" s="9">
        <f t="shared" si="171"/>
        <v>7.2882560001744423E-2</v>
      </c>
      <c r="L268" s="2">
        <f t="shared" si="169"/>
        <v>7.2882560001744423E-2</v>
      </c>
      <c r="N268" s="2">
        <f t="shared" ca="1" si="172"/>
        <v>7.2330746715215388E-2</v>
      </c>
      <c r="O268" s="100">
        <f t="shared" si="142"/>
        <v>7.1984257960000006E-2</v>
      </c>
      <c r="P268" s="15">
        <f t="shared" si="143"/>
        <v>39008.0844</v>
      </c>
      <c r="R268" s="2">
        <f t="shared" si="173"/>
        <v>5.1817333940518242E-3</v>
      </c>
      <c r="S268" s="24">
        <v>1</v>
      </c>
      <c r="T268" s="9">
        <f t="shared" si="144"/>
        <v>5.1817333940518242E-3</v>
      </c>
      <c r="U268" s="9">
        <f t="shared" si="145"/>
        <v>0</v>
      </c>
      <c r="Y268" s="137">
        <f t="shared" si="146"/>
        <v>39008.0844</v>
      </c>
      <c r="Z268" s="16">
        <f t="shared" si="147"/>
        <v>23540</v>
      </c>
      <c r="AA268" s="115">
        <f t="shared" si="148"/>
        <v>7.2376918746931113E-2</v>
      </c>
      <c r="AB268" s="115">
        <f t="shared" si="149"/>
        <v>5.0564125481331046E-4</v>
      </c>
      <c r="AD268" s="115"/>
      <c r="AE268" s="147">
        <f>G268-(AB$3+AB$4*Z268+AB$5*Z268^2)</f>
        <v>8.9830204174441708E-4</v>
      </c>
      <c r="AG268" s="115">
        <f t="shared" si="150"/>
        <v>2.5567307856917915E-7</v>
      </c>
      <c r="AH268" s="16">
        <f t="shared" si="151"/>
        <v>3.9266078693111107E-4</v>
      </c>
      <c r="AI268" s="16">
        <f t="shared" si="152"/>
        <v>0.7310016202567875</v>
      </c>
      <c r="AJ268" s="16">
        <f t="shared" si="153"/>
        <v>0.10466399805328649</v>
      </c>
      <c r="AK268" s="16">
        <f t="shared" si="154"/>
        <v>5.7139055780844397E-2</v>
      </c>
      <c r="AL268" s="16">
        <f t="shared" si="155"/>
        <v>2.9322894256760628</v>
      </c>
      <c r="AM268" s="16">
        <f t="shared" si="156"/>
        <v>9.5206049926639711</v>
      </c>
      <c r="AN268" s="115">
        <f t="shared" si="170"/>
        <v>9.147977907110949</v>
      </c>
      <c r="AO268" s="115">
        <f t="shared" si="170"/>
        <v>9.1479456520033775</v>
      </c>
      <c r="AP268" s="115">
        <f t="shared" si="170"/>
        <v>9.1480675836965375</v>
      </c>
      <c r="AQ268" s="115">
        <f t="shared" si="170"/>
        <v>9.1476066317677081</v>
      </c>
      <c r="AR268" s="115">
        <f t="shared" si="170"/>
        <v>9.1493489028530952</v>
      </c>
      <c r="AS268" s="115">
        <f t="shared" si="170"/>
        <v>9.1427590394735585</v>
      </c>
      <c r="AT268" s="115">
        <f t="shared" si="170"/>
        <v>9.1676207851793077</v>
      </c>
      <c r="AU268" s="115">
        <f t="shared" si="157"/>
        <v>9.0728176735405697</v>
      </c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</row>
    <row r="269" spans="1:64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80">
        <f t="shared" si="140"/>
        <v>24249.708102978057</v>
      </c>
      <c r="F269" s="28">
        <f t="shared" si="141"/>
        <v>24249.5</v>
      </c>
      <c r="G269" s="9">
        <f t="shared" si="171"/>
        <v>7.9169768003339414E-2</v>
      </c>
      <c r="L269" s="9">
        <f t="shared" si="169"/>
        <v>7.9169768003339414E-2</v>
      </c>
      <c r="N269" s="2">
        <f t="shared" ca="1" si="172"/>
        <v>7.6776661508017041E-2</v>
      </c>
      <c r="O269" s="100">
        <f t="shared" si="142"/>
        <v>7.6327699857025005E-2</v>
      </c>
      <c r="P269" s="15">
        <f t="shared" si="143"/>
        <v>39278.009700000002</v>
      </c>
      <c r="R269" s="2">
        <f t="shared" si="173"/>
        <v>5.8259177654640948E-3</v>
      </c>
      <c r="S269" s="24">
        <v>1</v>
      </c>
      <c r="T269" s="9">
        <f t="shared" si="144"/>
        <v>5.8259177654640948E-3</v>
      </c>
      <c r="U269" s="9">
        <f t="shared" si="145"/>
        <v>0</v>
      </c>
      <c r="Y269" s="137">
        <f t="shared" si="146"/>
        <v>39278.009700000002</v>
      </c>
      <c r="Z269" s="16">
        <f t="shared" si="147"/>
        <v>24249.5</v>
      </c>
      <c r="AA269" s="115">
        <f t="shared" si="148"/>
        <v>7.7506430932428524E-2</v>
      </c>
      <c r="AB269" s="115">
        <f t="shared" si="149"/>
        <v>1.6633370709108891E-3</v>
      </c>
      <c r="AD269" s="115"/>
      <c r="AE269" s="147">
        <f>G269-(AB$3+AB$4*Z269+AB$5*Z269^2)</f>
        <v>2.8420681463144082E-3</v>
      </c>
      <c r="AG269" s="115">
        <f t="shared" si="150"/>
        <v>2.766690211466416E-6</v>
      </c>
      <c r="AH269" s="16">
        <f t="shared" si="151"/>
        <v>1.1787310754035136E-3</v>
      </c>
      <c r="AI269" s="16">
        <f t="shared" si="152"/>
        <v>0.72747996609715604</v>
      </c>
      <c r="AJ269" s="16">
        <f t="shared" si="153"/>
        <v>0.17879297587006618</v>
      </c>
      <c r="AK269" s="16">
        <f t="shared" si="154"/>
        <v>3.6848760109300729E-2</v>
      </c>
      <c r="AL269" s="16">
        <f t="shared" si="155"/>
        <v>3.0071929106191986</v>
      </c>
      <c r="AM269" s="16">
        <f t="shared" si="156"/>
        <v>14.858574135976093</v>
      </c>
      <c r="AN269" s="115">
        <f t="shared" si="170"/>
        <v>9.2467493621889503</v>
      </c>
      <c r="AO269" s="115">
        <f t="shared" si="170"/>
        <v>9.2467251320361967</v>
      </c>
      <c r="AP269" s="115">
        <f t="shared" si="170"/>
        <v>9.2468146563133917</v>
      </c>
      <c r="AQ269" s="115">
        <f t="shared" si="170"/>
        <v>9.2464838796023052</v>
      </c>
      <c r="AR269" s="115">
        <f t="shared" si="170"/>
        <v>9.2477059444479099</v>
      </c>
      <c r="AS269" s="115">
        <f t="shared" si="170"/>
        <v>9.243189642338411</v>
      </c>
      <c r="AT269" s="115">
        <f t="shared" si="170"/>
        <v>9.2598623500669923</v>
      </c>
      <c r="AU269" s="115">
        <f t="shared" si="157"/>
        <v>9.1980431433436838</v>
      </c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</row>
    <row r="270" spans="1:64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80">
        <f t="shared" si="140"/>
        <v>24260.206070759901</v>
      </c>
      <c r="F270" s="28">
        <f t="shared" si="141"/>
        <v>24260</v>
      </c>
      <c r="G270" s="9">
        <f t="shared" si="171"/>
        <v>7.8396639997663442E-2</v>
      </c>
      <c r="L270" s="2">
        <f t="shared" si="169"/>
        <v>7.8396639997663442E-2</v>
      </c>
      <c r="N270" s="2">
        <f t="shared" ca="1" si="172"/>
        <v>7.684245728719169E-2</v>
      </c>
      <c r="O270" s="100">
        <f t="shared" si="142"/>
        <v>7.6392947560000007E-2</v>
      </c>
      <c r="P270" s="15">
        <f t="shared" si="143"/>
        <v>39282.003499999999</v>
      </c>
      <c r="R270" s="2">
        <f t="shared" si="173"/>
        <v>5.8358824369049113E-3</v>
      </c>
      <c r="S270" s="24">
        <v>1</v>
      </c>
      <c r="T270" s="9">
        <f t="shared" si="144"/>
        <v>5.8358824369049113E-3</v>
      </c>
      <c r="U270" s="9">
        <f t="shared" si="145"/>
        <v>0</v>
      </c>
      <c r="Y270" s="137">
        <f t="shared" si="146"/>
        <v>39282.003499999999</v>
      </c>
      <c r="Z270" s="16">
        <f t="shared" si="147"/>
        <v>24260</v>
      </c>
      <c r="AA270" s="115">
        <f t="shared" si="148"/>
        <v>7.758321805781998E-2</v>
      </c>
      <c r="AB270" s="115">
        <f t="shared" si="149"/>
        <v>8.1342193984346167E-4</v>
      </c>
      <c r="AD270" s="115"/>
      <c r="AF270" s="147">
        <f>G270-(AB$3+AB$4*Z270+AB$5*Z270^2)</f>
        <v>2.0036924376634346E-3</v>
      </c>
      <c r="AG270" s="115">
        <f t="shared" si="150"/>
        <v>6.6165525221870014E-7</v>
      </c>
      <c r="AH270" s="16">
        <f t="shared" si="151"/>
        <v>1.1902704978199734E-3</v>
      </c>
      <c r="AI270" s="16">
        <f t="shared" si="152"/>
        <v>0.72743947004377851</v>
      </c>
      <c r="AJ270" s="16">
        <f t="shared" si="153"/>
        <v>0.17987856910412661</v>
      </c>
      <c r="AK270" s="16">
        <f t="shared" si="154"/>
        <v>3.6548016498624387E-2</v>
      </c>
      <c r="AL270" s="16">
        <f t="shared" si="155"/>
        <v>3.0082963936640894</v>
      </c>
      <c r="AM270" s="16">
        <f t="shared" si="156"/>
        <v>14.981949293385895</v>
      </c>
      <c r="AN270" s="115">
        <f t="shared" si="170"/>
        <v>9.2482077761965158</v>
      </c>
      <c r="AO270" s="115">
        <f t="shared" si="170"/>
        <v>9.2481837018622119</v>
      </c>
      <c r="AP270" s="115">
        <f t="shared" si="170"/>
        <v>9.2482726271937317</v>
      </c>
      <c r="AQ270" s="115">
        <f t="shared" si="170"/>
        <v>9.2479441494232262</v>
      </c>
      <c r="AR270" s="115">
        <f t="shared" si="170"/>
        <v>9.2491574048530385</v>
      </c>
      <c r="AS270" s="115">
        <f t="shared" si="170"/>
        <v>9.2446748474761868</v>
      </c>
      <c r="AT270" s="115">
        <f t="shared" si="170"/>
        <v>9.2612188806045204</v>
      </c>
      <c r="AU270" s="115">
        <f t="shared" si="157"/>
        <v>9.1998963743978521</v>
      </c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</row>
    <row r="271" spans="1:64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80">
        <f t="shared" si="140"/>
        <v>24612.205785108359</v>
      </c>
      <c r="F271" s="28">
        <f t="shared" si="141"/>
        <v>24612</v>
      </c>
      <c r="G271" s="9">
        <f t="shared" si="171"/>
        <v>7.828796799731208E-2</v>
      </c>
      <c r="L271" s="2">
        <f t="shared" si="169"/>
        <v>7.828796799731208E-2</v>
      </c>
      <c r="N271" s="2">
        <f t="shared" ca="1" si="172"/>
        <v>7.9048182455713434E-2</v>
      </c>
      <c r="O271" s="100">
        <f t="shared" si="142"/>
        <v>7.85966446864E-2</v>
      </c>
      <c r="P271" s="15">
        <f t="shared" si="143"/>
        <v>39415.916700000002</v>
      </c>
      <c r="R271" s="2">
        <f t="shared" si="173"/>
        <v>6.1774325559602094E-3</v>
      </c>
      <c r="S271" s="24">
        <v>1</v>
      </c>
      <c r="T271" s="9">
        <f t="shared" si="144"/>
        <v>6.1774325559602094E-3</v>
      </c>
      <c r="U271" s="9">
        <f t="shared" si="145"/>
        <v>0</v>
      </c>
      <c r="Y271" s="137">
        <f t="shared" si="146"/>
        <v>39415.916700000002</v>
      </c>
      <c r="Z271" s="16">
        <f t="shared" si="147"/>
        <v>24612</v>
      </c>
      <c r="AA271" s="115">
        <f t="shared" si="148"/>
        <v>8.0171806993836525E-2</v>
      </c>
      <c r="AB271" s="115">
        <f t="shared" si="149"/>
        <v>-1.8838389965244451E-3</v>
      </c>
      <c r="AD271" s="115"/>
      <c r="AF271" s="147">
        <f>G271-(AB$3+AB$4*Z271+AB$5*Z271^2)</f>
        <v>-3.0867668908791945E-4</v>
      </c>
      <c r="AG271" s="115">
        <f t="shared" si="150"/>
        <v>3.5488493648262283E-6</v>
      </c>
      <c r="AH271" s="16">
        <f t="shared" si="151"/>
        <v>1.5751623074365187E-3</v>
      </c>
      <c r="AI271" s="16">
        <f t="shared" si="152"/>
        <v>0.72627594006384721</v>
      </c>
      <c r="AJ271" s="16">
        <f t="shared" si="153"/>
        <v>0.21607380968033435</v>
      </c>
      <c r="AK271" s="16">
        <f t="shared" si="154"/>
        <v>2.6460140061409603E-2</v>
      </c>
      <c r="AL271" s="16">
        <f t="shared" si="155"/>
        <v>3.045224874474362</v>
      </c>
      <c r="AM271" s="16">
        <f t="shared" si="156"/>
        <v>20.737760974154135</v>
      </c>
      <c r="AN271" s="115">
        <f t="shared" ref="AN271:AT280" si="174">$AU271+$AB$7*SIN(AO271)</f>
        <v>9.2970566753847681</v>
      </c>
      <c r="AO271" s="115">
        <f t="shared" si="174"/>
        <v>9.2970383525554841</v>
      </c>
      <c r="AP271" s="115">
        <f t="shared" si="174"/>
        <v>9.2971055280584096</v>
      </c>
      <c r="AQ271" s="115">
        <f t="shared" si="174"/>
        <v>9.296859245126722</v>
      </c>
      <c r="AR271" s="115">
        <f t="shared" si="174"/>
        <v>9.2977621446401351</v>
      </c>
      <c r="AS271" s="115">
        <f t="shared" si="174"/>
        <v>9.2944515040582782</v>
      </c>
      <c r="AT271" s="115">
        <f t="shared" si="174"/>
        <v>9.3065838156797316</v>
      </c>
      <c r="AU271" s="115">
        <f t="shared" si="157"/>
        <v>9.2620237392614122</v>
      </c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</row>
    <row r="272" spans="1:64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80">
        <f t="shared" si="140"/>
        <v>24625.710569792827</v>
      </c>
      <c r="F272" s="28">
        <f t="shared" si="141"/>
        <v>24625.5</v>
      </c>
      <c r="G272" s="9">
        <f t="shared" si="171"/>
        <v>8.0108232003112789E-2</v>
      </c>
      <c r="L272" s="9">
        <f t="shared" si="169"/>
        <v>8.0108232003112789E-2</v>
      </c>
      <c r="N272" s="2">
        <f t="shared" ca="1" si="172"/>
        <v>7.9132777028938006E-2</v>
      </c>
      <c r="O272" s="100">
        <f t="shared" si="142"/>
        <v>7.8681793557024995E-2</v>
      </c>
      <c r="P272" s="15">
        <f t="shared" si="143"/>
        <v>39421.054400000001</v>
      </c>
      <c r="R272" s="2">
        <f t="shared" si="173"/>
        <v>6.1908246373503003E-3</v>
      </c>
      <c r="S272" s="24">
        <v>1</v>
      </c>
      <c r="T272" s="9">
        <f t="shared" si="144"/>
        <v>6.1908246373503003E-3</v>
      </c>
      <c r="U272" s="9">
        <f t="shared" si="145"/>
        <v>0</v>
      </c>
      <c r="Y272" s="137">
        <f t="shared" si="146"/>
        <v>39421.054400000001</v>
      </c>
      <c r="Z272" s="16">
        <f t="shared" si="147"/>
        <v>24625.5</v>
      </c>
      <c r="AA272" s="115">
        <f t="shared" si="148"/>
        <v>8.0271636812112412E-2</v>
      </c>
      <c r="AB272" s="115">
        <f t="shared" si="149"/>
        <v>-1.6340480899962317E-4</v>
      </c>
      <c r="AD272" s="115"/>
      <c r="AF272" s="147">
        <f>G272-(AB$3+AB$4*Z272+AB$5*Z272^2)</f>
        <v>1.4264384460877938E-3</v>
      </c>
      <c r="AG272" s="115">
        <f t="shared" si="150"/>
        <v>2.6701131604203332E-8</v>
      </c>
      <c r="AH272" s="16">
        <f t="shared" si="151"/>
        <v>1.5898432550874222E-3</v>
      </c>
      <c r="AI272" s="16">
        <f t="shared" si="152"/>
        <v>0.72623879723665397</v>
      </c>
      <c r="AJ272" s="16">
        <f t="shared" si="153"/>
        <v>0.21745425932827411</v>
      </c>
      <c r="AK272" s="16">
        <f t="shared" si="154"/>
        <v>2.6073048566788624E-2</v>
      </c>
      <c r="AL272" s="16">
        <f t="shared" si="155"/>
        <v>3.0466389451589686</v>
      </c>
      <c r="AM272" s="16">
        <f t="shared" si="156"/>
        <v>21.047067102937394</v>
      </c>
      <c r="AN272" s="115">
        <f t="shared" si="174"/>
        <v>9.2989286704094773</v>
      </c>
      <c r="AO272" s="115">
        <f t="shared" si="174"/>
        <v>9.2989105868553565</v>
      </c>
      <c r="AP272" s="115">
        <f t="shared" si="174"/>
        <v>9.2989768693085182</v>
      </c>
      <c r="AQ272" s="115">
        <f t="shared" si="174"/>
        <v>9.2987339185760938</v>
      </c>
      <c r="AR272" s="115">
        <f t="shared" si="174"/>
        <v>9.2996243902075619</v>
      </c>
      <c r="AS272" s="115">
        <f t="shared" si="174"/>
        <v>9.2963601092030235</v>
      </c>
      <c r="AT272" s="115">
        <f t="shared" si="174"/>
        <v>9.308319825181071</v>
      </c>
      <c r="AU272" s="115">
        <f t="shared" si="157"/>
        <v>9.2644064649024873</v>
      </c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</row>
    <row r="273" spans="1:64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80">
        <f t="shared" si="140"/>
        <v>25256.219492597564</v>
      </c>
      <c r="F273" s="28">
        <f t="shared" si="141"/>
        <v>25256</v>
      </c>
      <c r="G273" s="9">
        <f t="shared" si="171"/>
        <v>8.3502784000302199E-2</v>
      </c>
      <c r="L273" s="2">
        <f t="shared" si="169"/>
        <v>8.3502784000302199E-2</v>
      </c>
      <c r="N273" s="2">
        <f t="shared" ca="1" si="172"/>
        <v>8.3083656911758896E-2</v>
      </c>
      <c r="O273" s="100">
        <f t="shared" si="142"/>
        <v>8.2710575161600006E-2</v>
      </c>
      <c r="P273" s="15">
        <f t="shared" si="143"/>
        <v>39660.922400000003</v>
      </c>
      <c r="R273" s="2">
        <f t="shared" si="173"/>
        <v>6.8410392435626841E-3</v>
      </c>
      <c r="S273" s="24">
        <v>1</v>
      </c>
      <c r="T273" s="9">
        <f t="shared" si="144"/>
        <v>6.8410392435626841E-3</v>
      </c>
      <c r="U273" s="9">
        <f t="shared" si="145"/>
        <v>0</v>
      </c>
      <c r="Y273" s="137">
        <f t="shared" si="146"/>
        <v>39660.922400000003</v>
      </c>
      <c r="Z273" s="16">
        <f t="shared" si="147"/>
        <v>25256</v>
      </c>
      <c r="AA273" s="115">
        <f t="shared" si="148"/>
        <v>8.4978368151462383E-2</v>
      </c>
      <c r="AB273" s="115">
        <f t="shared" si="149"/>
        <v>-1.4755841511601836E-3</v>
      </c>
      <c r="AD273" s="115"/>
      <c r="AF273" s="147">
        <f>G273-(AB$3+AB$4*Z273+AB$5*Z273^2)</f>
        <v>7.9220883870219361E-4</v>
      </c>
      <c r="AG273" s="115">
        <f t="shared" si="150"/>
        <v>2.1773485871551197E-6</v>
      </c>
      <c r="AH273" s="16">
        <f t="shared" si="151"/>
        <v>2.2677929898623733E-3</v>
      </c>
      <c r="AI273" s="16">
        <f t="shared" si="152"/>
        <v>0.7251159095230385</v>
      </c>
      <c r="AJ273" s="16">
        <f t="shared" si="153"/>
        <v>0.28127659690910106</v>
      </c>
      <c r="AK273" s="16">
        <f t="shared" si="154"/>
        <v>7.9835332186741874E-3</v>
      </c>
      <c r="AL273" s="16">
        <f t="shared" si="155"/>
        <v>3.1125575442609783</v>
      </c>
      <c r="AM273" s="16">
        <f t="shared" si="156"/>
        <v>68.877284707820394</v>
      </c>
      <c r="AN273" s="115">
        <f t="shared" si="174"/>
        <v>9.3862756840135635</v>
      </c>
      <c r="AO273" s="115">
        <f t="shared" si="174"/>
        <v>9.3862698743287396</v>
      </c>
      <c r="AP273" s="115">
        <f t="shared" si="174"/>
        <v>9.3862910161201256</v>
      </c>
      <c r="AQ273" s="115">
        <f t="shared" si="174"/>
        <v>9.3862140797910278</v>
      </c>
      <c r="AR273" s="115">
        <f t="shared" si="174"/>
        <v>9.3864940549129781</v>
      </c>
      <c r="AS273" s="115">
        <f t="shared" si="174"/>
        <v>9.3854751969612416</v>
      </c>
      <c r="AT273" s="115">
        <f t="shared" si="174"/>
        <v>9.3891827365628213</v>
      </c>
      <c r="AU273" s="115">
        <f t="shared" si="157"/>
        <v>9.375688577250429</v>
      </c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</row>
    <row r="274" spans="1:64">
      <c r="A274" s="54" t="s">
        <v>114</v>
      </c>
      <c r="B274" s="55" t="s">
        <v>92</v>
      </c>
      <c r="C274" s="54">
        <v>54719.370300000002</v>
      </c>
      <c r="D274" s="54">
        <v>1E-4</v>
      </c>
      <c r="E274" s="80">
        <f t="shared" si="140"/>
        <v>25361.2251932217</v>
      </c>
      <c r="F274" s="28">
        <f t="shared" si="141"/>
        <v>25361</v>
      </c>
      <c r="G274" s="9">
        <f t="shared" si="171"/>
        <v>8.5671503999037668E-2</v>
      </c>
      <c r="L274" s="2">
        <f t="shared" si="169"/>
        <v>8.5671503999037668E-2</v>
      </c>
      <c r="N274" s="2">
        <f t="shared" ca="1" si="172"/>
        <v>8.374161470350544E-2</v>
      </c>
      <c r="O274" s="100">
        <f t="shared" si="142"/>
        <v>8.3391399120100004E-2</v>
      </c>
      <c r="P274" s="15">
        <f t="shared" si="143"/>
        <v>39700.870300000002</v>
      </c>
      <c r="R274" s="2">
        <f t="shared" si="173"/>
        <v>6.9541254472078162E-3</v>
      </c>
      <c r="S274" s="24">
        <v>1</v>
      </c>
      <c r="T274" s="9">
        <f t="shared" si="144"/>
        <v>6.9541254472078162E-3</v>
      </c>
      <c r="U274" s="9">
        <f t="shared" si="145"/>
        <v>0</v>
      </c>
      <c r="Y274" s="137">
        <f t="shared" si="146"/>
        <v>39700.870300000002</v>
      </c>
      <c r="Z274" s="16">
        <f t="shared" si="147"/>
        <v>25361</v>
      </c>
      <c r="AA274" s="115">
        <f t="shared" si="148"/>
        <v>8.5770475511770805E-2</v>
      </c>
      <c r="AB274" s="115">
        <f t="shared" si="149"/>
        <v>-9.8971512733136979E-5</v>
      </c>
      <c r="AD274" s="115"/>
      <c r="AF274" s="147">
        <f>G274-(AB$3+AB$4*Z274+AB$5*Z274^2)</f>
        <v>2.2801048789376638E-3</v>
      </c>
      <c r="AG274" s="115">
        <f t="shared" si="150"/>
        <v>9.795360332685496E-9</v>
      </c>
      <c r="AH274" s="16">
        <f t="shared" si="151"/>
        <v>2.3790763916708034E-3</v>
      </c>
      <c r="AI274" s="16">
        <f t="shared" si="152"/>
        <v>0.72504490858304282</v>
      </c>
      <c r="AJ274" s="16">
        <f t="shared" si="153"/>
        <v>0.29177945768852054</v>
      </c>
      <c r="AK274" s="16">
        <f t="shared" si="154"/>
        <v>4.969678449631699E-3</v>
      </c>
      <c r="AL274" s="16">
        <f t="shared" si="155"/>
        <v>3.1235201118080056</v>
      </c>
      <c r="AM274" s="16">
        <f t="shared" si="156"/>
        <v>110.66210761738907</v>
      </c>
      <c r="AN274" s="115">
        <f t="shared" si="174"/>
        <v>9.4008119163698822</v>
      </c>
      <c r="AO274" s="115">
        <f t="shared" si="174"/>
        <v>9.4008082889123674</v>
      </c>
      <c r="AP274" s="115">
        <f t="shared" si="174"/>
        <v>9.4008214834551254</v>
      </c>
      <c r="AQ274" s="115">
        <f t="shared" si="174"/>
        <v>9.4007734895005246</v>
      </c>
      <c r="AR274" s="115">
        <f t="shared" si="174"/>
        <v>9.4009480629004027</v>
      </c>
      <c r="AS274" s="115">
        <f t="shared" si="174"/>
        <v>9.4003130654030471</v>
      </c>
      <c r="AT274" s="115">
        <f t="shared" si="174"/>
        <v>9.4026227751960985</v>
      </c>
      <c r="AU274" s="115">
        <f t="shared" si="157"/>
        <v>9.3942208877921161</v>
      </c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</row>
    <row r="275" spans="1:64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80">
        <f t="shared" si="140"/>
        <v>25532.226043152812</v>
      </c>
      <c r="F275" s="28">
        <f t="shared" si="141"/>
        <v>25532</v>
      </c>
      <c r="G275" s="9">
        <f t="shared" si="171"/>
        <v>8.5994847999245394E-2</v>
      </c>
      <c r="L275" s="9">
        <f t="shared" si="169"/>
        <v>8.5994847999245394E-2</v>
      </c>
      <c r="N275" s="2">
        <f t="shared" ca="1" si="172"/>
        <v>8.4813145964349829E-2</v>
      </c>
      <c r="O275" s="100">
        <f t="shared" si="142"/>
        <v>8.4506215374400007E-2</v>
      </c>
      <c r="P275" s="15">
        <f t="shared" si="143"/>
        <v>39765.9251</v>
      </c>
      <c r="R275" s="2">
        <f t="shared" si="173"/>
        <v>7.1413004369044802E-3</v>
      </c>
      <c r="S275" s="24">
        <v>1</v>
      </c>
      <c r="T275" s="9">
        <f t="shared" si="144"/>
        <v>7.1413004369044802E-3</v>
      </c>
      <c r="U275" s="9">
        <f t="shared" si="145"/>
        <v>0</v>
      </c>
      <c r="Y275" s="137">
        <f t="shared" si="146"/>
        <v>39765.9251</v>
      </c>
      <c r="Z275" s="16">
        <f t="shared" si="147"/>
        <v>25532</v>
      </c>
      <c r="AA275" s="115">
        <f t="shared" si="148"/>
        <v>8.7065422738619877E-2</v>
      </c>
      <c r="AB275" s="115">
        <f t="shared" si="149"/>
        <v>-1.070574739374483E-3</v>
      </c>
      <c r="AD275" s="115"/>
      <c r="AE275" s="147">
        <f>G275-(AB$3+AB$4*Z275+AB$5*Z275^2)</f>
        <v>1.4886326248453874E-3</v>
      </c>
      <c r="AG275" s="115">
        <f t="shared" si="150"/>
        <v>1.1461302725867421E-6</v>
      </c>
      <c r="AH275" s="16">
        <f t="shared" si="151"/>
        <v>2.55920736421987E-3</v>
      </c>
      <c r="AI275" s="16">
        <f t="shared" si="152"/>
        <v>0.72500000679490983</v>
      </c>
      <c r="AJ275" s="16">
        <f t="shared" si="153"/>
        <v>0.30880556637169915</v>
      </c>
      <c r="AK275" s="16">
        <f t="shared" si="154"/>
        <v>6.1132645804500558E-5</v>
      </c>
      <c r="AL275" s="16">
        <f t="shared" si="155"/>
        <v>3.1413703530577641</v>
      </c>
      <c r="AM275" s="16">
        <f t="shared" si="156"/>
        <v>8996.8295330152323</v>
      </c>
      <c r="AN275" s="115">
        <f t="shared" si="174"/>
        <v>9.4244831613730735</v>
      </c>
      <c r="AO275" s="115">
        <f t="shared" si="174"/>
        <v>9.4244831166656429</v>
      </c>
      <c r="AP275" s="115">
        <f t="shared" si="174"/>
        <v>9.4244832792381246</v>
      </c>
      <c r="AQ275" s="115">
        <f t="shared" si="174"/>
        <v>9.4244826880654387</v>
      </c>
      <c r="AR275" s="115">
        <f t="shared" si="174"/>
        <v>9.4244848377843837</v>
      </c>
      <c r="AS275" s="115">
        <f t="shared" si="174"/>
        <v>9.4244770206242414</v>
      </c>
      <c r="AT275" s="115">
        <f t="shared" si="174"/>
        <v>9.4245054466622928</v>
      </c>
      <c r="AU275" s="115">
        <f t="shared" si="157"/>
        <v>9.4244020792457199</v>
      </c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</row>
    <row r="276" spans="1:64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80">
        <f t="shared" si="140"/>
        <v>25532.729413584537</v>
      </c>
      <c r="F276" s="28">
        <f t="shared" si="141"/>
        <v>25532.5</v>
      </c>
      <c r="G276" s="9">
        <f t="shared" si="171"/>
        <v>8.7277079997875262E-2</v>
      </c>
      <c r="L276" s="2">
        <f t="shared" si="169"/>
        <v>8.7277079997875262E-2</v>
      </c>
      <c r="N276" s="2">
        <f t="shared" ca="1" si="172"/>
        <v>8.4816279096691483E-2</v>
      </c>
      <c r="O276" s="100">
        <f t="shared" si="142"/>
        <v>8.4509486055624999E-2</v>
      </c>
      <c r="P276" s="15">
        <f t="shared" si="143"/>
        <v>39766.116600000001</v>
      </c>
      <c r="R276" s="2">
        <f t="shared" si="173"/>
        <v>7.1418532333858758E-3</v>
      </c>
      <c r="S276" s="24">
        <v>1</v>
      </c>
      <c r="T276" s="9">
        <f t="shared" si="144"/>
        <v>7.1418532333858758E-3</v>
      </c>
      <c r="U276" s="9">
        <f t="shared" si="145"/>
        <v>0</v>
      </c>
      <c r="Y276" s="137">
        <f t="shared" si="146"/>
        <v>39766.116600000001</v>
      </c>
      <c r="Z276" s="16">
        <f t="shared" si="147"/>
        <v>25532.5</v>
      </c>
      <c r="AA276" s="115">
        <f t="shared" si="148"/>
        <v>8.7069218054071459E-2</v>
      </c>
      <c r="AB276" s="115">
        <f t="shared" si="149"/>
        <v>2.0786194380380263E-4</v>
      </c>
      <c r="AD276" s="115"/>
      <c r="AF276" s="147">
        <f t="shared" ref="AF276:AF298" si="175">G276-(AB$3+AB$4*Z276+AB$5*Z276^2)</f>
        <v>2.7675939422502627E-3</v>
      </c>
      <c r="AG276" s="115">
        <f t="shared" si="150"/>
        <v>4.32065876818952E-8</v>
      </c>
      <c r="AH276" s="16">
        <f t="shared" si="151"/>
        <v>2.5597319984464639E-3</v>
      </c>
      <c r="AI276" s="16">
        <f t="shared" si="152"/>
        <v>0.72500000397884867</v>
      </c>
      <c r="AJ276" s="16">
        <f t="shared" si="153"/>
        <v>0.30885520660389076</v>
      </c>
      <c r="AK276" s="16">
        <f t="shared" si="154"/>
        <v>4.6779982836327447E-5</v>
      </c>
      <c r="AL276" s="16">
        <f t="shared" si="155"/>
        <v>3.1414225445604771</v>
      </c>
      <c r="AM276" s="16">
        <f t="shared" si="156"/>
        <v>11757.165408662811</v>
      </c>
      <c r="AN276" s="115">
        <f t="shared" si="174"/>
        <v>9.424552374088341</v>
      </c>
      <c r="AO276" s="115">
        <f t="shared" si="174"/>
        <v>9.4245523398772733</v>
      </c>
      <c r="AP276" s="115">
        <f t="shared" si="174"/>
        <v>9.4245524642811578</v>
      </c>
      <c r="AQ276" s="115">
        <f t="shared" si="174"/>
        <v>9.4245520119033817</v>
      </c>
      <c r="AR276" s="115">
        <f t="shared" si="174"/>
        <v>9.4245536569135187</v>
      </c>
      <c r="AS276" s="115">
        <f t="shared" si="174"/>
        <v>9.4245476750583244</v>
      </c>
      <c r="AT276" s="115">
        <f t="shared" si="174"/>
        <v>9.4245694272595539</v>
      </c>
      <c r="AU276" s="115">
        <f t="shared" si="157"/>
        <v>9.4244903283435377</v>
      </c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</row>
    <row r="277" spans="1:64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80">
        <f t="shared" ref="E277:E299" si="176">(C277-C$7)/C$8</f>
        <v>25532.729413584537</v>
      </c>
      <c r="F277" s="28">
        <f>ROUND(2*E277,0)/2</f>
        <v>25532.5</v>
      </c>
      <c r="G277" s="9">
        <f t="shared" si="171"/>
        <v>8.7277079997875262E-2</v>
      </c>
      <c r="L277" s="2">
        <f t="shared" si="169"/>
        <v>8.7277079997875262E-2</v>
      </c>
      <c r="N277" s="2">
        <f t="shared" ca="1" si="172"/>
        <v>8.4816279096691483E-2</v>
      </c>
      <c r="O277" s="100">
        <f t="shared" ref="O277:O298" si="177">D$11+D$12*F277+D$13*F277^2</f>
        <v>8.4509486055624999E-2</v>
      </c>
      <c r="P277" s="15">
        <f t="shared" ref="P277:P298" si="178">C277-15018.5</f>
        <v>39766.116600000001</v>
      </c>
      <c r="R277" s="2">
        <f t="shared" si="173"/>
        <v>7.1418532333858758E-3</v>
      </c>
      <c r="S277" s="24">
        <v>1</v>
      </c>
      <c r="T277" s="9">
        <f t="shared" ref="T277:T298" si="179">S277*R277</f>
        <v>7.1418532333858758E-3</v>
      </c>
      <c r="U277" s="9">
        <f t="shared" ref="U277:U298" si="180">SUM(H277,I277)</f>
        <v>0</v>
      </c>
      <c r="Y277" s="137">
        <f t="shared" ref="Y277:Y298" si="181">+C277-15018.5</f>
        <v>39766.116600000001</v>
      </c>
      <c r="Z277" s="16">
        <f t="shared" ref="Z277:Z298" si="182">F277</f>
        <v>25532.5</v>
      </c>
      <c r="AA277" s="115">
        <f t="shared" ref="AA277:AA298" si="183">AB$3+AB$4*Z277+AB$5*Z277^2+AH277</f>
        <v>8.7069218054071459E-2</v>
      </c>
      <c r="AB277" s="115">
        <f t="shared" ref="AB277:AB298" si="184">+G277-AA277</f>
        <v>2.0786194380380263E-4</v>
      </c>
      <c r="AD277" s="115"/>
      <c r="AF277" s="147">
        <f t="shared" si="175"/>
        <v>2.7675939422502627E-3</v>
      </c>
      <c r="AG277" s="115">
        <f t="shared" ref="AG277:AG298" si="185">+(G277-AA277)^2*S277</f>
        <v>4.32065876818952E-8</v>
      </c>
      <c r="AH277" s="16">
        <f t="shared" ref="AH277:AH298" si="186">$AB$6*($AB$11/AI277*AJ277+$AB$12)</f>
        <v>2.5597319984464639E-3</v>
      </c>
      <c r="AI277" s="16">
        <f t="shared" ref="AI277:AI298" si="187">1+$AB$7*COS(AL277)</f>
        <v>0.72500000397884867</v>
      </c>
      <c r="AJ277" s="16">
        <f t="shared" ref="AJ277:AJ298" si="188">SIN(AL277+RADIANS($AB$9))</f>
        <v>0.30885520660389076</v>
      </c>
      <c r="AK277" s="16">
        <f t="shared" ref="AK277:AK298" si="189">$AB$7*SIN(AL277)</f>
        <v>4.6779982836327447E-5</v>
      </c>
      <c r="AL277" s="16">
        <f t="shared" ref="AL277:AL298" si="190">2*ATAN(AM277)</f>
        <v>3.1414225445604771</v>
      </c>
      <c r="AM277" s="16">
        <f t="shared" ref="AM277:AM298" si="191">SQRT((1+$AB$7)/(1-$AB$7))*TAN(AN277/2)</f>
        <v>11757.165408662811</v>
      </c>
      <c r="AN277" s="115">
        <f t="shared" si="174"/>
        <v>9.424552374088341</v>
      </c>
      <c r="AO277" s="115">
        <f t="shared" si="174"/>
        <v>9.4245523398772733</v>
      </c>
      <c r="AP277" s="115">
        <f t="shared" si="174"/>
        <v>9.4245524642811578</v>
      </c>
      <c r="AQ277" s="115">
        <f t="shared" si="174"/>
        <v>9.4245520119033817</v>
      </c>
      <c r="AR277" s="115">
        <f t="shared" si="174"/>
        <v>9.4245536569135187</v>
      </c>
      <c r="AS277" s="115">
        <f t="shared" si="174"/>
        <v>9.4245476750583244</v>
      </c>
      <c r="AT277" s="115">
        <f t="shared" si="174"/>
        <v>9.4245694272595539</v>
      </c>
      <c r="AU277" s="115">
        <f t="shared" ref="AU277:AU298" si="192">RADIANS($AB$9)+$AB$18*(F277-AB$15)</f>
        <v>9.4244903283435377</v>
      </c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</row>
    <row r="278" spans="1:64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80">
        <f t="shared" si="176"/>
        <v>26197.233057639485</v>
      </c>
      <c r="F278" s="28">
        <f>ROUND(2*E278,0)/2</f>
        <v>26197</v>
      </c>
      <c r="G278" s="9">
        <f t="shared" si="171"/>
        <v>8.8663407994317822E-2</v>
      </c>
      <c r="L278" s="9">
        <f t="shared" si="169"/>
        <v>8.8663407994317822E-2</v>
      </c>
      <c r="N278" s="2">
        <f t="shared" ca="1" si="172"/>
        <v>8.8980211978744617E-2</v>
      </c>
      <c r="O278" s="100">
        <f t="shared" si="177"/>
        <v>8.8912827832899999E-2</v>
      </c>
      <c r="P278" s="15">
        <f t="shared" si="178"/>
        <v>40018.917399999998</v>
      </c>
      <c r="R278" s="2">
        <f t="shared" si="173"/>
        <v>7.9054909532429163E-3</v>
      </c>
      <c r="S278" s="24">
        <v>1</v>
      </c>
      <c r="T278" s="9">
        <f t="shared" si="179"/>
        <v>7.9054909532429163E-3</v>
      </c>
      <c r="U278" s="9">
        <f t="shared" si="180"/>
        <v>0</v>
      </c>
      <c r="Y278" s="137">
        <f t="shared" si="181"/>
        <v>40018.917399999998</v>
      </c>
      <c r="Z278" s="16">
        <f t="shared" si="182"/>
        <v>26197</v>
      </c>
      <c r="AA278" s="115">
        <f t="shared" si="183"/>
        <v>9.2158190346751587E-2</v>
      </c>
      <c r="AB278" s="115">
        <f t="shared" si="184"/>
        <v>-3.4947823524337646E-3</v>
      </c>
      <c r="AD278" s="115"/>
      <c r="AF278" s="147">
        <f t="shared" si="175"/>
        <v>-2.4941983858217665E-4</v>
      </c>
      <c r="AG278" s="115">
        <f t="shared" si="185"/>
        <v>1.2213503690882477E-5</v>
      </c>
      <c r="AH278" s="16">
        <f t="shared" si="186"/>
        <v>3.245362513851594E-3</v>
      </c>
      <c r="AI278" s="16">
        <f t="shared" si="187"/>
        <v>0.72565882928758796</v>
      </c>
      <c r="AJ278" s="16">
        <f t="shared" si="188"/>
        <v>0.37406989105144356</v>
      </c>
      <c r="AK278" s="16">
        <f t="shared" si="189"/>
        <v>-1.9024249055960448E-2</v>
      </c>
      <c r="AL278" s="16">
        <f t="shared" si="190"/>
        <v>-3.0723582680162163</v>
      </c>
      <c r="AM278" s="16">
        <f t="shared" si="191"/>
        <v>-28.875839939674293</v>
      </c>
      <c r="AN278" s="115">
        <f t="shared" si="174"/>
        <v>9.5165639536278288</v>
      </c>
      <c r="AO278" s="115">
        <f t="shared" si="174"/>
        <v>9.516577480164095</v>
      </c>
      <c r="AP278" s="115">
        <f t="shared" si="174"/>
        <v>9.5165280848866729</v>
      </c>
      <c r="AQ278" s="115">
        <f t="shared" si="174"/>
        <v>9.5167084642608302</v>
      </c>
      <c r="AR278" s="115">
        <f t="shared" si="174"/>
        <v>9.51604977773939</v>
      </c>
      <c r="AS278" s="115">
        <f t="shared" si="174"/>
        <v>9.5184552800853268</v>
      </c>
      <c r="AT278" s="115">
        <f t="shared" si="174"/>
        <v>9.5096729876574173</v>
      </c>
      <c r="AU278" s="115">
        <f t="shared" si="192"/>
        <v>9.5417733793430735</v>
      </c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</row>
    <row r="279" spans="1:64">
      <c r="A279" s="54" t="s">
        <v>116</v>
      </c>
      <c r="B279" s="55" t="s">
        <v>95</v>
      </c>
      <c r="C279" s="54">
        <v>55065.380100000002</v>
      </c>
      <c r="D279" s="54">
        <v>1E-4</v>
      </c>
      <c r="E279" s="80">
        <f t="shared" si="176"/>
        <v>26270.734866366427</v>
      </c>
      <c r="F279" s="28">
        <f>ROUND(2*E279,0)/2</f>
        <v>26270.5</v>
      </c>
      <c r="G279" s="9">
        <f t="shared" si="171"/>
        <v>8.9351512004213873E-2</v>
      </c>
      <c r="L279" s="2">
        <f t="shared" si="169"/>
        <v>8.9351512004213873E-2</v>
      </c>
      <c r="N279" s="2">
        <f t="shared" ca="1" si="172"/>
        <v>8.9440782432967186E-2</v>
      </c>
      <c r="O279" s="100">
        <f t="shared" si="177"/>
        <v>8.9406827709025E-2</v>
      </c>
      <c r="P279" s="15">
        <f t="shared" si="178"/>
        <v>40046.880100000002</v>
      </c>
      <c r="R279" s="2">
        <f t="shared" si="173"/>
        <v>7.9935808409912802E-3</v>
      </c>
      <c r="S279" s="24">
        <v>1</v>
      </c>
      <c r="T279" s="9">
        <f t="shared" si="179"/>
        <v>7.9935808409912802E-3</v>
      </c>
      <c r="U279" s="9">
        <f t="shared" si="180"/>
        <v>0</v>
      </c>
      <c r="Y279" s="137">
        <f t="shared" si="181"/>
        <v>40046.880100000002</v>
      </c>
      <c r="Z279" s="16">
        <f t="shared" si="182"/>
        <v>26270.5</v>
      </c>
      <c r="AA279" s="115">
        <f t="shared" si="183"/>
        <v>9.2726497461226798E-2</v>
      </c>
      <c r="AB279" s="115">
        <f t="shared" si="184"/>
        <v>-3.3749854570129245E-3</v>
      </c>
      <c r="AD279" s="115"/>
      <c r="AF279" s="147">
        <f t="shared" si="175"/>
        <v>-5.5315704811126354E-5</v>
      </c>
      <c r="AG279" s="115">
        <f t="shared" si="185"/>
        <v>1.1390526835048739E-5</v>
      </c>
      <c r="AH279" s="16">
        <f t="shared" si="186"/>
        <v>3.3196697522018012E-3</v>
      </c>
      <c r="AI279" s="16">
        <f t="shared" si="187"/>
        <v>0.72581318812490514</v>
      </c>
      <c r="AJ279" s="16">
        <f t="shared" si="188"/>
        <v>0.38118837526544375</v>
      </c>
      <c r="AK279" s="16">
        <f t="shared" si="189"/>
        <v>-2.1132728024828257E-2</v>
      </c>
      <c r="AL279" s="16">
        <f t="shared" si="190"/>
        <v>-3.064670534112715</v>
      </c>
      <c r="AM279" s="16">
        <f t="shared" si="191"/>
        <v>-25.987502003048096</v>
      </c>
      <c r="AN279" s="115">
        <f t="shared" si="174"/>
        <v>9.5267485676887986</v>
      </c>
      <c r="AO279" s="115">
        <f t="shared" si="174"/>
        <v>9.5267634944564783</v>
      </c>
      <c r="AP279" s="115">
        <f t="shared" si="174"/>
        <v>9.5267089319449791</v>
      </c>
      <c r="AQ279" s="115">
        <f t="shared" si="174"/>
        <v>9.5269083783223092</v>
      </c>
      <c r="AR279" s="115">
        <f t="shared" si="174"/>
        <v>9.5261793469759191</v>
      </c>
      <c r="AS279" s="115">
        <f t="shared" si="174"/>
        <v>9.5288444224214821</v>
      </c>
      <c r="AT279" s="115">
        <f t="shared" si="174"/>
        <v>9.5191053234610994</v>
      </c>
      <c r="AU279" s="115">
        <f t="shared" si="192"/>
        <v>9.5547459967222537</v>
      </c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</row>
    <row r="280" spans="1:64">
      <c r="A280" s="54" t="s">
        <v>117</v>
      </c>
      <c r="B280" s="55" t="s">
        <v>95</v>
      </c>
      <c r="C280" s="54">
        <v>55160.302600000003</v>
      </c>
      <c r="D280" s="54">
        <v>1E-4</v>
      </c>
      <c r="E280" s="80">
        <f t="shared" si="176"/>
        <v>26520.244943679503</v>
      </c>
      <c r="F280" s="28">
        <f>ROUND(2*E280,0)/2</f>
        <v>26520</v>
      </c>
      <c r="G280" s="9">
        <f t="shared" si="171"/>
        <v>9.3185279998579063E-2</v>
      </c>
      <c r="L280" s="2">
        <f t="shared" si="169"/>
        <v>9.3185279998579063E-2</v>
      </c>
      <c r="N280" s="2">
        <f t="shared" ca="1" si="172"/>
        <v>9.1004215471450656E-2</v>
      </c>
      <c r="O280" s="100">
        <f t="shared" si="177"/>
        <v>9.1094062240000009E-2</v>
      </c>
      <c r="P280" s="15">
        <f t="shared" si="178"/>
        <v>40141.802600000003</v>
      </c>
      <c r="R280" s="2">
        <f t="shared" si="173"/>
        <v>8.2981281753849948E-3</v>
      </c>
      <c r="S280" s="24">
        <v>1</v>
      </c>
      <c r="T280" s="9">
        <f t="shared" si="179"/>
        <v>8.2981281753849948E-3</v>
      </c>
      <c r="U280" s="9">
        <f t="shared" si="180"/>
        <v>0</v>
      </c>
      <c r="Y280" s="137">
        <f t="shared" si="181"/>
        <v>40141.802600000003</v>
      </c>
      <c r="Z280" s="16">
        <f t="shared" si="182"/>
        <v>26520</v>
      </c>
      <c r="AA280" s="115">
        <f t="shared" si="183"/>
        <v>9.4663490265381775E-2</v>
      </c>
      <c r="AB280" s="115">
        <f t="shared" si="184"/>
        <v>-1.4782102668027125E-3</v>
      </c>
      <c r="AD280" s="115"/>
      <c r="AF280" s="147">
        <f t="shared" si="175"/>
        <v>2.0912177585790531E-3</v>
      </c>
      <c r="AG280" s="115">
        <f t="shared" si="185"/>
        <v>2.1851055928809465E-6</v>
      </c>
      <c r="AH280" s="16">
        <f t="shared" si="186"/>
        <v>3.5694280253817704E-3</v>
      </c>
      <c r="AI280" s="16">
        <f t="shared" si="187"/>
        <v>0.72645875959961015</v>
      </c>
      <c r="AJ280" s="16">
        <f t="shared" si="188"/>
        <v>0.40520735725276263</v>
      </c>
      <c r="AK280" s="16">
        <f t="shared" si="189"/>
        <v>-2.8287626273975446E-2</v>
      </c>
      <c r="AL280" s="16">
        <f t="shared" si="190"/>
        <v>-3.0385462876217204</v>
      </c>
      <c r="AM280" s="16">
        <f t="shared" si="191"/>
        <v>-19.391561352217355</v>
      </c>
      <c r="AN280" s="115">
        <f t="shared" si="174"/>
        <v>9.5613392605004055</v>
      </c>
      <c r="AO280" s="115">
        <f t="shared" si="174"/>
        <v>9.5613586958156844</v>
      </c>
      <c r="AP280" s="115">
        <f t="shared" si="174"/>
        <v>9.5612873579431081</v>
      </c>
      <c r="AQ280" s="115">
        <f t="shared" si="174"/>
        <v>9.5615492090443421</v>
      </c>
      <c r="AR280" s="115">
        <f t="shared" si="174"/>
        <v>9.5605881107186956</v>
      </c>
      <c r="AS280" s="115">
        <f t="shared" si="174"/>
        <v>9.5641163518504655</v>
      </c>
      <c r="AT280" s="115">
        <f t="shared" si="174"/>
        <v>9.5511722080573769</v>
      </c>
      <c r="AU280" s="115">
        <f t="shared" si="192"/>
        <v>9.5987822965332157</v>
      </c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</row>
    <row r="281" spans="1:64">
      <c r="A281" s="54" t="s">
        <v>118</v>
      </c>
      <c r="B281" s="55" t="s">
        <v>92</v>
      </c>
      <c r="C281" s="54">
        <v>55502.699699999997</v>
      </c>
      <c r="D281" s="54">
        <v>4.0000000000000002E-4</v>
      </c>
      <c r="E281" s="80">
        <f t="shared" si="176"/>
        <v>27420.25839562999</v>
      </c>
      <c r="F281" s="166">
        <f t="shared" ref="F281:F299" si="193">ROUND(2*E281,0)/2-0.5</f>
        <v>27420</v>
      </c>
      <c r="G281" s="9">
        <f t="shared" si="171"/>
        <v>9.8302879996481352E-2</v>
      </c>
      <c r="L281" s="9">
        <f t="shared" si="169"/>
        <v>9.8302879996481352E-2</v>
      </c>
      <c r="N281" s="2">
        <f t="shared" ca="1" si="172"/>
        <v>9.6643853686421033E-2</v>
      </c>
      <c r="O281" s="100">
        <f t="shared" si="177"/>
        <v>9.7312804840000003E-2</v>
      </c>
      <c r="P281" s="15">
        <f t="shared" si="178"/>
        <v>40484.199699999997</v>
      </c>
      <c r="R281" s="2">
        <f t="shared" si="173"/>
        <v>9.469781985827928E-3</v>
      </c>
      <c r="S281" s="24">
        <v>1</v>
      </c>
      <c r="T281" s="9">
        <f t="shared" si="179"/>
        <v>9.469781985827928E-3</v>
      </c>
      <c r="U281" s="9">
        <f t="shared" si="180"/>
        <v>0</v>
      </c>
      <c r="Y281" s="137">
        <f t="shared" si="181"/>
        <v>40484.199699999997</v>
      </c>
      <c r="Z281" s="16">
        <f t="shared" si="182"/>
        <v>27420</v>
      </c>
      <c r="AA281" s="115">
        <f t="shared" si="183"/>
        <v>0.1017479653100835</v>
      </c>
      <c r="AB281" s="115">
        <f t="shared" si="184"/>
        <v>-3.4450853136021448E-3</v>
      </c>
      <c r="AD281" s="115"/>
      <c r="AF281" s="147">
        <f t="shared" si="175"/>
        <v>9.9007515648134869E-4</v>
      </c>
      <c r="AG281" s="115">
        <f t="shared" si="185"/>
        <v>1.1868612817997188E-5</v>
      </c>
      <c r="AH281" s="16">
        <f t="shared" si="186"/>
        <v>4.4351604700834943E-3</v>
      </c>
      <c r="AI281" s="16">
        <f t="shared" si="187"/>
        <v>0.73036348845381194</v>
      </c>
      <c r="AJ281" s="16">
        <f t="shared" si="188"/>
        <v>0.4899078617866256</v>
      </c>
      <c r="AK281" s="16">
        <f t="shared" si="189"/>
        <v>-5.4047679332256293E-2</v>
      </c>
      <c r="AL281" s="16">
        <f t="shared" si="190"/>
        <v>-2.9437678596082981</v>
      </c>
      <c r="AM281" s="16">
        <f t="shared" si="191"/>
        <v>-10.076963863666627</v>
      </c>
      <c r="AN281" s="115">
        <f t="shared" ref="AN281:AT290" si="194">$AU281+$AB$7*SIN(AO281)</f>
        <v>9.6864744385634616</v>
      </c>
      <c r="AO281" s="115">
        <f t="shared" si="194"/>
        <v>9.6865058084255811</v>
      </c>
      <c r="AP281" s="115">
        <f t="shared" si="194"/>
        <v>9.686387716298297</v>
      </c>
      <c r="AQ281" s="115">
        <f t="shared" si="194"/>
        <v>9.6868322946159537</v>
      </c>
      <c r="AR281" s="115">
        <f t="shared" si="194"/>
        <v>9.6851588773850139</v>
      </c>
      <c r="AS281" s="115">
        <f t="shared" si="194"/>
        <v>9.6914616383880627</v>
      </c>
      <c r="AT281" s="115">
        <f t="shared" si="194"/>
        <v>9.6677770371947762</v>
      </c>
      <c r="AU281" s="115">
        <f t="shared" si="192"/>
        <v>9.7576306726048188</v>
      </c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</row>
    <row r="282" spans="1:64">
      <c r="A282" s="63" t="s">
        <v>121</v>
      </c>
      <c r="B282" s="56" t="s">
        <v>95</v>
      </c>
      <c r="C282" s="53">
        <v>55784.414700000001</v>
      </c>
      <c r="D282" s="53">
        <v>4.0000000000000002E-4</v>
      </c>
      <c r="E282" s="80">
        <f t="shared" si="176"/>
        <v>28160.764929173176</v>
      </c>
      <c r="F282" s="166">
        <f t="shared" si="193"/>
        <v>28160.5</v>
      </c>
      <c r="G282" s="9">
        <f t="shared" si="171"/>
        <v>0.1007884720020229</v>
      </c>
      <c r="L282" s="2">
        <f t="shared" si="169"/>
        <v>0.1007884720020229</v>
      </c>
      <c r="N282" s="2">
        <f t="shared" ca="1" si="172"/>
        <v>0.10128402268440498</v>
      </c>
      <c r="O282" s="100">
        <f t="shared" si="177"/>
        <v>0.102585062688025</v>
      </c>
      <c r="P282" s="15">
        <f t="shared" si="178"/>
        <v>40765.914700000001</v>
      </c>
      <c r="R282" s="2">
        <f t="shared" si="173"/>
        <v>1.052369508670602E-2</v>
      </c>
      <c r="S282" s="24">
        <v>1</v>
      </c>
      <c r="T282" s="9">
        <f t="shared" si="179"/>
        <v>1.052369508670602E-2</v>
      </c>
      <c r="U282" s="9">
        <f t="shared" si="180"/>
        <v>0</v>
      </c>
      <c r="Y282" s="137">
        <f t="shared" si="181"/>
        <v>40765.914700000001</v>
      </c>
      <c r="Z282" s="16">
        <f t="shared" si="182"/>
        <v>28160.5</v>
      </c>
      <c r="AA282" s="115">
        <f t="shared" si="183"/>
        <v>0.10768507578969888</v>
      </c>
      <c r="AB282" s="115">
        <f t="shared" si="184"/>
        <v>-6.8966037876759811E-3</v>
      </c>
      <c r="AD282" s="115"/>
      <c r="AF282" s="147">
        <f t="shared" si="175"/>
        <v>-1.796590686002103E-3</v>
      </c>
      <c r="AG282" s="115">
        <f t="shared" si="185"/>
        <v>4.756314380418669E-5</v>
      </c>
      <c r="AH282" s="16">
        <f t="shared" si="186"/>
        <v>5.1000131016738807E-3</v>
      </c>
      <c r="AI282" s="16">
        <f t="shared" si="187"/>
        <v>0.73546706649561067</v>
      </c>
      <c r="AJ282" s="16">
        <f t="shared" si="188"/>
        <v>0.55714848263076067</v>
      </c>
      <c r="AK282" s="16">
        <f t="shared" si="189"/>
        <v>-7.5148699866080915E-2</v>
      </c>
      <c r="AL282" s="16">
        <f t="shared" si="190"/>
        <v>-2.8648039453523859</v>
      </c>
      <c r="AM282" s="16">
        <f t="shared" si="191"/>
        <v>-7.1795378292088445</v>
      </c>
      <c r="AN282" s="115">
        <f t="shared" si="194"/>
        <v>9.7900799936525598</v>
      </c>
      <c r="AO282" s="115">
        <f t="shared" si="194"/>
        <v>9.7901148536839724</v>
      </c>
      <c r="AP282" s="115">
        <f t="shared" si="194"/>
        <v>9.7899791363479043</v>
      </c>
      <c r="AQ282" s="115">
        <f t="shared" si="194"/>
        <v>9.7905075517943967</v>
      </c>
      <c r="AR282" s="115">
        <f t="shared" si="194"/>
        <v>9.7884507667640008</v>
      </c>
      <c r="AS282" s="115">
        <f t="shared" si="194"/>
        <v>9.7964656932096013</v>
      </c>
      <c r="AT282" s="115">
        <f t="shared" si="194"/>
        <v>9.7653679490050038</v>
      </c>
      <c r="AU282" s="115">
        <f t="shared" si="192"/>
        <v>9.8883275864726237</v>
      </c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</row>
    <row r="283" spans="1:64">
      <c r="A283" s="63" t="s">
        <v>124</v>
      </c>
      <c r="B283" s="56" t="s">
        <v>95</v>
      </c>
      <c r="C283" s="53">
        <v>55825.502999999997</v>
      </c>
      <c r="D283" s="53">
        <v>1E-4</v>
      </c>
      <c r="E283" s="80">
        <f t="shared" si="176"/>
        <v>28268.76824671814</v>
      </c>
      <c r="F283" s="166">
        <f t="shared" si="193"/>
        <v>28268.5</v>
      </c>
      <c r="G283" s="9">
        <f t="shared" si="171"/>
        <v>0.10205058399878908</v>
      </c>
      <c r="L283" s="2">
        <f t="shared" si="169"/>
        <v>0.10205058399878908</v>
      </c>
      <c r="N283" s="2">
        <f t="shared" ca="1" si="172"/>
        <v>0.10196077927020142</v>
      </c>
      <c r="O283" s="100">
        <f t="shared" si="177"/>
        <v>0.103365746617225</v>
      </c>
      <c r="P283" s="15">
        <f t="shared" si="178"/>
        <v>40807.002999999997</v>
      </c>
      <c r="R283" s="2">
        <f t="shared" si="173"/>
        <v>1.0684477573736362E-2</v>
      </c>
      <c r="S283" s="24">
        <v>1</v>
      </c>
      <c r="T283" s="9">
        <f t="shared" si="179"/>
        <v>1.0684477573736362E-2</v>
      </c>
      <c r="U283" s="9">
        <f t="shared" si="180"/>
        <v>0</v>
      </c>
      <c r="Y283" s="137">
        <f t="shared" si="181"/>
        <v>40807.002999999997</v>
      </c>
      <c r="Z283" s="16">
        <f t="shared" si="182"/>
        <v>28268.5</v>
      </c>
      <c r="AA283" s="115">
        <f t="shared" si="183"/>
        <v>0.1085587135608828</v>
      </c>
      <c r="AB283" s="115">
        <f t="shared" si="184"/>
        <v>-6.5081295620937202E-3</v>
      </c>
      <c r="AD283" s="115"/>
      <c r="AF283" s="147">
        <f t="shared" si="175"/>
        <v>-1.3151626184359222E-3</v>
      </c>
      <c r="AG283" s="115">
        <f t="shared" si="185"/>
        <v>4.2355750396998198E-5</v>
      </c>
      <c r="AH283" s="16">
        <f t="shared" si="186"/>
        <v>5.1929669436578032E-3</v>
      </c>
      <c r="AI283" s="16">
        <f t="shared" si="187"/>
        <v>0.73635778919733808</v>
      </c>
      <c r="AJ283" s="16">
        <f t="shared" si="188"/>
        <v>0.56675642022523076</v>
      </c>
      <c r="AK283" s="16">
        <f t="shared" si="189"/>
        <v>-7.8216268659945548E-2</v>
      </c>
      <c r="AL283" s="16">
        <f t="shared" si="190"/>
        <v>-2.85318835027326</v>
      </c>
      <c r="AM283" s="16">
        <f t="shared" si="191"/>
        <v>-6.8865751336780363</v>
      </c>
      <c r="AN283" s="115">
        <f t="shared" si="194"/>
        <v>9.805255431413304</v>
      </c>
      <c r="AO283" s="115">
        <f t="shared" si="194"/>
        <v>9.8052903073559303</v>
      </c>
      <c r="AP283" s="115">
        <f t="shared" si="194"/>
        <v>9.8051537197069489</v>
      </c>
      <c r="AQ283" s="115">
        <f t="shared" si="194"/>
        <v>9.8056886922796185</v>
      </c>
      <c r="AR283" s="115">
        <f t="shared" si="194"/>
        <v>9.8035940189469439</v>
      </c>
      <c r="AS283" s="115">
        <f t="shared" si="194"/>
        <v>9.8118057538211811</v>
      </c>
      <c r="AT283" s="115">
        <f t="shared" si="194"/>
        <v>9.7797635624377595</v>
      </c>
      <c r="AU283" s="115">
        <f t="shared" si="192"/>
        <v>9.9073893916012139</v>
      </c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</row>
    <row r="284" spans="1:64">
      <c r="A284" s="63" t="s">
        <v>123</v>
      </c>
      <c r="B284" s="64" t="s">
        <v>92</v>
      </c>
      <c r="C284" s="33">
        <v>55831.400370000003</v>
      </c>
      <c r="D284" s="33">
        <v>1E-4</v>
      </c>
      <c r="E284" s="80">
        <f t="shared" si="176"/>
        <v>28284.26987430533</v>
      </c>
      <c r="F284" s="166">
        <f t="shared" si="193"/>
        <v>28284</v>
      </c>
      <c r="G284" s="9">
        <f t="shared" si="171"/>
        <v>0.10266977600258542</v>
      </c>
      <c r="L284" s="9">
        <f t="shared" si="169"/>
        <v>0.10266977600258542</v>
      </c>
      <c r="N284" s="2">
        <f t="shared" ca="1" si="172"/>
        <v>0.10205790637279258</v>
      </c>
      <c r="O284" s="100">
        <f t="shared" si="177"/>
        <v>0.1034780344336</v>
      </c>
      <c r="P284" s="15">
        <f t="shared" si="178"/>
        <v>40812.900370000003</v>
      </c>
      <c r="R284" s="2">
        <f t="shared" si="173"/>
        <v>1.0707703610241308E-2</v>
      </c>
      <c r="S284" s="24">
        <v>1</v>
      </c>
      <c r="T284" s="9">
        <f t="shared" si="179"/>
        <v>1.0707703610241308E-2</v>
      </c>
      <c r="U284" s="9">
        <f t="shared" si="180"/>
        <v>0</v>
      </c>
      <c r="Y284" s="137">
        <f t="shared" si="181"/>
        <v>40812.900370000003</v>
      </c>
      <c r="Z284" s="16">
        <f t="shared" si="182"/>
        <v>28284</v>
      </c>
      <c r="AA284" s="115">
        <f t="shared" si="183"/>
        <v>0.10868425359341535</v>
      </c>
      <c r="AB284" s="115">
        <f t="shared" si="184"/>
        <v>-6.0144775908299308E-3</v>
      </c>
      <c r="AD284" s="115"/>
      <c r="AF284" s="147">
        <f t="shared" si="175"/>
        <v>-8.0825843101457739E-4</v>
      </c>
      <c r="AG284" s="115">
        <f t="shared" si="185"/>
        <v>3.6173940690595407E-5</v>
      </c>
      <c r="AH284" s="16">
        <f t="shared" si="186"/>
        <v>5.2062191598153604E-3</v>
      </c>
      <c r="AI284" s="16">
        <f t="shared" si="187"/>
        <v>0.73648872945642585</v>
      </c>
      <c r="AJ284" s="16">
        <f t="shared" si="188"/>
        <v>0.56813101063019733</v>
      </c>
      <c r="AK284" s="16">
        <f t="shared" si="189"/>
        <v>-7.8656279447424274E-2</v>
      </c>
      <c r="AL284" s="16">
        <f t="shared" si="190"/>
        <v>-2.851518966684373</v>
      </c>
      <c r="AM284" s="16">
        <f t="shared" si="191"/>
        <v>-6.8463862558300628</v>
      </c>
      <c r="AN284" s="115">
        <f t="shared" si="194"/>
        <v>9.8074349108499987</v>
      </c>
      <c r="AO284" s="115">
        <f t="shared" si="194"/>
        <v>9.8074697792645864</v>
      </c>
      <c r="AP284" s="115">
        <f t="shared" si="194"/>
        <v>9.8073331016437795</v>
      </c>
      <c r="AQ284" s="115">
        <f t="shared" si="194"/>
        <v>9.8078688952344457</v>
      </c>
      <c r="AR284" s="115">
        <f t="shared" si="194"/>
        <v>9.8057691766479671</v>
      </c>
      <c r="AS284" s="115">
        <f t="shared" si="194"/>
        <v>9.8140079737205692</v>
      </c>
      <c r="AT284" s="115">
        <f t="shared" si="194"/>
        <v>9.7818333652156539</v>
      </c>
      <c r="AU284" s="115">
        <f t="shared" si="192"/>
        <v>9.9101251136335584</v>
      </c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</row>
    <row r="285" spans="1:64">
      <c r="A285" s="63" t="s">
        <v>123</v>
      </c>
      <c r="B285" s="64" t="s">
        <v>92</v>
      </c>
      <c r="C285" s="33">
        <v>55831.400370000003</v>
      </c>
      <c r="D285" s="33">
        <v>1E-4</v>
      </c>
      <c r="E285" s="80">
        <f t="shared" si="176"/>
        <v>28284.26987430533</v>
      </c>
      <c r="F285" s="166">
        <f t="shared" si="193"/>
        <v>28284</v>
      </c>
      <c r="G285" s="9">
        <f t="shared" si="171"/>
        <v>0.10266977600258542</v>
      </c>
      <c r="L285" s="2">
        <f t="shared" si="169"/>
        <v>0.10266977600258542</v>
      </c>
      <c r="N285" s="2">
        <f t="shared" ca="1" si="172"/>
        <v>0.10205790637279258</v>
      </c>
      <c r="O285" s="100">
        <f t="shared" si="177"/>
        <v>0.1034780344336</v>
      </c>
      <c r="P285" s="15">
        <f t="shared" si="178"/>
        <v>40812.900370000003</v>
      </c>
      <c r="R285" s="2">
        <f t="shared" si="173"/>
        <v>1.0707703610241308E-2</v>
      </c>
      <c r="S285" s="24">
        <v>1</v>
      </c>
      <c r="T285" s="9">
        <f t="shared" si="179"/>
        <v>1.0707703610241308E-2</v>
      </c>
      <c r="U285" s="9">
        <f t="shared" si="180"/>
        <v>0</v>
      </c>
      <c r="Y285" s="137">
        <f t="shared" si="181"/>
        <v>40812.900370000003</v>
      </c>
      <c r="Z285" s="16">
        <f t="shared" si="182"/>
        <v>28284</v>
      </c>
      <c r="AA285" s="115">
        <f t="shared" si="183"/>
        <v>0.10868425359341535</v>
      </c>
      <c r="AB285" s="115">
        <f t="shared" si="184"/>
        <v>-6.0144775908299308E-3</v>
      </c>
      <c r="AD285" s="115"/>
      <c r="AF285" s="147">
        <f t="shared" si="175"/>
        <v>-8.0825843101457739E-4</v>
      </c>
      <c r="AG285" s="115">
        <f t="shared" si="185"/>
        <v>3.6173940690595407E-5</v>
      </c>
      <c r="AH285" s="16">
        <f t="shared" si="186"/>
        <v>5.2062191598153604E-3</v>
      </c>
      <c r="AI285" s="16">
        <f t="shared" si="187"/>
        <v>0.73648872945642585</v>
      </c>
      <c r="AJ285" s="16">
        <f t="shared" si="188"/>
        <v>0.56813101063019733</v>
      </c>
      <c r="AK285" s="16">
        <f t="shared" si="189"/>
        <v>-7.8656279447424274E-2</v>
      </c>
      <c r="AL285" s="16">
        <f t="shared" si="190"/>
        <v>-2.851518966684373</v>
      </c>
      <c r="AM285" s="16">
        <f t="shared" si="191"/>
        <v>-6.8463862558300628</v>
      </c>
      <c r="AN285" s="115">
        <f t="shared" si="194"/>
        <v>9.8074349108499987</v>
      </c>
      <c r="AO285" s="115">
        <f t="shared" si="194"/>
        <v>9.8074697792645864</v>
      </c>
      <c r="AP285" s="115">
        <f t="shared" si="194"/>
        <v>9.8073331016437795</v>
      </c>
      <c r="AQ285" s="115">
        <f t="shared" si="194"/>
        <v>9.8078688952344457</v>
      </c>
      <c r="AR285" s="115">
        <f t="shared" si="194"/>
        <v>9.8057691766479671</v>
      </c>
      <c r="AS285" s="115">
        <f t="shared" si="194"/>
        <v>9.8140079737205692</v>
      </c>
      <c r="AT285" s="115">
        <f t="shared" si="194"/>
        <v>9.7818333652156539</v>
      </c>
      <c r="AU285" s="115">
        <f t="shared" si="192"/>
        <v>9.9101251136335584</v>
      </c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</row>
    <row r="286" spans="1:64">
      <c r="A286" s="63" t="s">
        <v>124</v>
      </c>
      <c r="B286" s="56" t="s">
        <v>95</v>
      </c>
      <c r="C286" s="53">
        <v>55880.2883</v>
      </c>
      <c r="D286" s="53">
        <v>2.0000000000000001E-4</v>
      </c>
      <c r="E286" s="80">
        <f t="shared" si="176"/>
        <v>28412.775035821047</v>
      </c>
      <c r="F286" s="166">
        <f t="shared" si="193"/>
        <v>28412.5</v>
      </c>
      <c r="G286" s="9">
        <f t="shared" si="171"/>
        <v>0.10463339999841992</v>
      </c>
      <c r="L286" s="2">
        <f t="shared" si="169"/>
        <v>0.10463339999841992</v>
      </c>
      <c r="N286" s="2">
        <f t="shared" ca="1" si="172"/>
        <v>0.10286312138459669</v>
      </c>
      <c r="O286" s="100">
        <f t="shared" si="177"/>
        <v>0.104411307015625</v>
      </c>
      <c r="P286" s="15">
        <f t="shared" si="178"/>
        <v>40861.7883</v>
      </c>
      <c r="R286" s="2">
        <f t="shared" si="173"/>
        <v>1.0901721032711101E-2</v>
      </c>
      <c r="S286" s="24">
        <v>1</v>
      </c>
      <c r="T286" s="9">
        <f t="shared" si="179"/>
        <v>1.0901721032711101E-2</v>
      </c>
      <c r="U286" s="9">
        <f t="shared" si="180"/>
        <v>0</v>
      </c>
      <c r="Y286" s="137">
        <f t="shared" si="181"/>
        <v>40861.7883</v>
      </c>
      <c r="Z286" s="16">
        <f t="shared" si="182"/>
        <v>28412.5</v>
      </c>
      <c r="AA286" s="115">
        <f t="shared" si="183"/>
        <v>0.10972652402196904</v>
      </c>
      <c r="AB286" s="115">
        <f t="shared" si="184"/>
        <v>-5.0931240235491254E-3</v>
      </c>
      <c r="AD286" s="115"/>
      <c r="AF286" s="147">
        <f t="shared" si="175"/>
        <v>2.2209298279492196E-4</v>
      </c>
      <c r="AG286" s="115">
        <f t="shared" si="185"/>
        <v>2.5939912319253231E-5</v>
      </c>
      <c r="AH286" s="16">
        <f t="shared" si="186"/>
        <v>5.3152170063440456E-3</v>
      </c>
      <c r="AI286" s="16">
        <f t="shared" si="187"/>
        <v>0.73760442877137211</v>
      </c>
      <c r="AJ286" s="16">
        <f t="shared" si="188"/>
        <v>0.57948445947244176</v>
      </c>
      <c r="AK286" s="16">
        <f t="shared" si="189"/>
        <v>-8.2301665837345314E-2</v>
      </c>
      <c r="AL286" s="16">
        <f t="shared" si="190"/>
        <v>-2.8376559486806743</v>
      </c>
      <c r="AM286" s="16">
        <f t="shared" si="191"/>
        <v>-6.5295831592363545</v>
      </c>
      <c r="AN286" s="115">
        <f t="shared" si="194"/>
        <v>9.8255187032408937</v>
      </c>
      <c r="AO286" s="115">
        <f t="shared" si="194"/>
        <v>9.825553416727999</v>
      </c>
      <c r="AP286" s="115">
        <f t="shared" si="194"/>
        <v>9.8254163263143734</v>
      </c>
      <c r="AQ286" s="115">
        <f t="shared" si="194"/>
        <v>9.8259577698123053</v>
      </c>
      <c r="AR286" s="115">
        <f t="shared" si="194"/>
        <v>9.8238200414694354</v>
      </c>
      <c r="AS286" s="115">
        <f t="shared" si="194"/>
        <v>9.8322715744528857</v>
      </c>
      <c r="AT286" s="115">
        <f t="shared" si="194"/>
        <v>9.7990301381339773</v>
      </c>
      <c r="AU286" s="115">
        <f t="shared" si="192"/>
        <v>9.9328051317726711</v>
      </c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</row>
    <row r="287" spans="1:64">
      <c r="A287" s="62" t="s">
        <v>125</v>
      </c>
      <c r="B287" s="64"/>
      <c r="C287" s="33">
        <v>56074.879699999998</v>
      </c>
      <c r="D287" s="33">
        <v>4.0000000000000002E-4</v>
      </c>
      <c r="E287" s="80">
        <f t="shared" si="176"/>
        <v>28924.271417168547</v>
      </c>
      <c r="F287" s="166">
        <f t="shared" si="193"/>
        <v>28924</v>
      </c>
      <c r="G287" s="9">
        <f t="shared" si="171"/>
        <v>0.10325673599436413</v>
      </c>
      <c r="L287" s="9">
        <f t="shared" si="169"/>
        <v>0.10325673599436413</v>
      </c>
      <c r="N287" s="2">
        <f t="shared" ca="1" si="172"/>
        <v>0.10606831577010487</v>
      </c>
      <c r="O287" s="100">
        <f t="shared" si="177"/>
        <v>0.10816817510560001</v>
      </c>
      <c r="P287" s="15">
        <f t="shared" si="178"/>
        <v>41056.379699999998</v>
      </c>
      <c r="R287" s="2">
        <f t="shared" si="173"/>
        <v>1.1700354105675746E-2</v>
      </c>
      <c r="S287" s="24">
        <v>1</v>
      </c>
      <c r="T287" s="9">
        <f t="shared" si="179"/>
        <v>1.1700354105675746E-2</v>
      </c>
      <c r="U287" s="9">
        <f t="shared" si="180"/>
        <v>0</v>
      </c>
      <c r="Y287" s="137">
        <f t="shared" si="181"/>
        <v>41056.379699999998</v>
      </c>
      <c r="Z287" s="16">
        <f t="shared" si="182"/>
        <v>28924</v>
      </c>
      <c r="AA287" s="115">
        <f t="shared" si="183"/>
        <v>0.11390131707454755</v>
      </c>
      <c r="AB287" s="115">
        <f t="shared" si="184"/>
        <v>-1.0644581080183416E-2</v>
      </c>
      <c r="AD287" s="115"/>
      <c r="AF287" s="147">
        <f t="shared" si="175"/>
        <v>-4.9114391112358713E-3</v>
      </c>
      <c r="AG287" s="115">
        <f t="shared" si="185"/>
        <v>1.1330710637259874E-4</v>
      </c>
      <c r="AH287" s="16">
        <f t="shared" si="186"/>
        <v>5.7331419689475452E-3</v>
      </c>
      <c r="AI287" s="16">
        <f t="shared" si="187"/>
        <v>0.74258642555162369</v>
      </c>
      <c r="AJ287" s="16">
        <f t="shared" si="188"/>
        <v>0.62390219459264684</v>
      </c>
      <c r="AK287" s="16">
        <f t="shared" si="189"/>
        <v>-9.676389662322514E-2</v>
      </c>
      <c r="AL287" s="16">
        <f t="shared" si="190"/>
        <v>-2.7820259120652593</v>
      </c>
      <c r="AM287" s="16">
        <f t="shared" si="191"/>
        <v>-5.502192377819016</v>
      </c>
      <c r="AN287" s="115">
        <f t="shared" si="194"/>
        <v>9.8977934714839915</v>
      </c>
      <c r="AO287" s="115">
        <f t="shared" si="194"/>
        <v>9.8978260670553482</v>
      </c>
      <c r="AP287" s="115">
        <f t="shared" si="194"/>
        <v>9.8976929200297938</v>
      </c>
      <c r="AQ287" s="115">
        <f t="shared" si="194"/>
        <v>9.8982368587852161</v>
      </c>
      <c r="AR287" s="115">
        <f t="shared" si="194"/>
        <v>9.8960156859831656</v>
      </c>
      <c r="AS287" s="115">
        <f t="shared" si="194"/>
        <v>9.9051018582697363</v>
      </c>
      <c r="AT287" s="115">
        <f t="shared" si="194"/>
        <v>9.8681919843008448</v>
      </c>
      <c r="AU287" s="115">
        <f t="shared" si="192"/>
        <v>10.023083958840033</v>
      </c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</row>
    <row r="288" spans="1:64">
      <c r="A288" s="62" t="s">
        <v>122</v>
      </c>
      <c r="B288" s="64"/>
      <c r="C288" s="33">
        <v>56114.827400000002</v>
      </c>
      <c r="D288" s="33">
        <v>2.0000000000000001E-4</v>
      </c>
      <c r="E288" s="80">
        <f t="shared" si="176"/>
        <v>29029.276592079455</v>
      </c>
      <c r="F288" s="166">
        <f t="shared" si="193"/>
        <v>29029</v>
      </c>
      <c r="G288" s="9">
        <f t="shared" si="171"/>
        <v>0.10522545599815203</v>
      </c>
      <c r="L288" s="2">
        <f t="shared" si="169"/>
        <v>0.10522545599815203</v>
      </c>
      <c r="N288" s="2">
        <f t="shared" ca="1" si="172"/>
        <v>0.10672627356185141</v>
      </c>
      <c r="O288" s="100">
        <f t="shared" si="177"/>
        <v>0.1089476719321</v>
      </c>
      <c r="P288" s="15">
        <f t="shared" si="178"/>
        <v>41096.327400000002</v>
      </c>
      <c r="R288" s="2">
        <f t="shared" si="173"/>
        <v>1.1869595219424491E-2</v>
      </c>
      <c r="S288" s="24">
        <v>1</v>
      </c>
      <c r="T288" s="9">
        <f t="shared" si="179"/>
        <v>1.1869595219424491E-2</v>
      </c>
      <c r="U288" s="9">
        <f t="shared" si="180"/>
        <v>0</v>
      </c>
      <c r="Y288" s="137">
        <f t="shared" si="181"/>
        <v>41096.327400000002</v>
      </c>
      <c r="Z288" s="16">
        <f t="shared" si="182"/>
        <v>29029</v>
      </c>
      <c r="AA288" s="115">
        <f t="shared" si="183"/>
        <v>0.11476331515086695</v>
      </c>
      <c r="AB288" s="115">
        <f t="shared" si="184"/>
        <v>-9.5378591527149198E-3</v>
      </c>
      <c r="AD288" s="115"/>
      <c r="AF288" s="147">
        <f t="shared" si="175"/>
        <v>-3.7222159339479755E-3</v>
      </c>
      <c r="AG288" s="115">
        <f t="shared" si="185"/>
        <v>9.0970757217027773E-5</v>
      </c>
      <c r="AH288" s="16">
        <f t="shared" si="186"/>
        <v>5.8156432187669469E-3</v>
      </c>
      <c r="AI288" s="16">
        <f t="shared" si="187"/>
        <v>0.74371783679399073</v>
      </c>
      <c r="AJ288" s="16">
        <f t="shared" si="188"/>
        <v>0.6328606729377404</v>
      </c>
      <c r="AK288" s="16">
        <f t="shared" si="189"/>
        <v>-9.9721877351203234E-2</v>
      </c>
      <c r="AL288" s="16">
        <f t="shared" si="190"/>
        <v>-2.7705095695342488</v>
      </c>
      <c r="AM288" s="16">
        <f t="shared" si="191"/>
        <v>-5.3276390027729335</v>
      </c>
      <c r="AN288" s="115">
        <f t="shared" si="194"/>
        <v>9.9126926623796479</v>
      </c>
      <c r="AO288" s="115">
        <f t="shared" si="194"/>
        <v>9.9127245623588198</v>
      </c>
      <c r="AP288" s="115">
        <f t="shared" si="194"/>
        <v>9.9125932409207937</v>
      </c>
      <c r="AQ288" s="115">
        <f t="shared" si="194"/>
        <v>9.9131339056597962</v>
      </c>
      <c r="AR288" s="115">
        <f t="shared" si="194"/>
        <v>9.9109089233631504</v>
      </c>
      <c r="AS288" s="115">
        <f t="shared" si="194"/>
        <v>9.9200823020457083</v>
      </c>
      <c r="AT288" s="115">
        <f t="shared" si="194"/>
        <v>9.8825400366209077</v>
      </c>
      <c r="AU288" s="115">
        <f t="shared" si="192"/>
        <v>10.04161626938172</v>
      </c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</row>
    <row r="289" spans="1:64">
      <c r="A289" s="62" t="s">
        <v>122</v>
      </c>
      <c r="B289" s="64"/>
      <c r="C289" s="33">
        <v>56117.871599999999</v>
      </c>
      <c r="D289" s="33">
        <v>5.0000000000000001E-4</v>
      </c>
      <c r="E289" s="80">
        <f t="shared" si="176"/>
        <v>29037.278473375834</v>
      </c>
      <c r="F289" s="166">
        <f t="shared" si="193"/>
        <v>29037</v>
      </c>
      <c r="G289" s="9">
        <f t="shared" si="171"/>
        <v>0.10594116799620679</v>
      </c>
      <c r="L289" s="2">
        <f t="shared" si="169"/>
        <v>0.10594116799620679</v>
      </c>
      <c r="N289" s="2">
        <f t="shared" ca="1" si="172"/>
        <v>0.10677640367931782</v>
      </c>
      <c r="O289" s="100">
        <f t="shared" si="177"/>
        <v>0.1090071779689</v>
      </c>
      <c r="P289" s="15">
        <f t="shared" si="178"/>
        <v>41099.371599999999</v>
      </c>
      <c r="R289" s="2">
        <f t="shared" si="173"/>
        <v>1.1882564848743437E-2</v>
      </c>
      <c r="S289" s="24">
        <v>1</v>
      </c>
      <c r="T289" s="9">
        <f t="shared" si="179"/>
        <v>1.1882564848743437E-2</v>
      </c>
      <c r="U289" s="9">
        <f t="shared" si="180"/>
        <v>0</v>
      </c>
      <c r="Y289" s="137">
        <f t="shared" si="181"/>
        <v>41099.371599999999</v>
      </c>
      <c r="Z289" s="16">
        <f t="shared" si="182"/>
        <v>29037</v>
      </c>
      <c r="AA289" s="115">
        <f t="shared" si="183"/>
        <v>0.11482905943880395</v>
      </c>
      <c r="AB289" s="115">
        <f t="shared" si="184"/>
        <v>-8.8878914425971622E-3</v>
      </c>
      <c r="AD289" s="115"/>
      <c r="AF289" s="147">
        <f t="shared" si="175"/>
        <v>-3.0660099726932122E-3</v>
      </c>
      <c r="AG289" s="115">
        <f t="shared" si="185"/>
        <v>7.8994614295391867E-5</v>
      </c>
      <c r="AH289" s="16">
        <f t="shared" si="186"/>
        <v>5.8218814699039527E-3</v>
      </c>
      <c r="AI289" s="16">
        <f t="shared" si="187"/>
        <v>0.74380557965605965</v>
      </c>
      <c r="AJ289" s="16">
        <f t="shared" si="188"/>
        <v>0.63354091761792386</v>
      </c>
      <c r="AK289" s="16">
        <f t="shared" si="189"/>
        <v>-9.9947080921017561E-2</v>
      </c>
      <c r="AL289" s="16">
        <f t="shared" si="190"/>
        <v>-2.7696306862348088</v>
      </c>
      <c r="AM289" s="16">
        <f t="shared" si="191"/>
        <v>-5.3147567237477649</v>
      </c>
      <c r="AN289" s="115">
        <f t="shared" si="194"/>
        <v>9.9138287753094776</v>
      </c>
      <c r="AO289" s="115">
        <f t="shared" si="194"/>
        <v>9.9138606191255896</v>
      </c>
      <c r="AP289" s="115">
        <f t="shared" si="194"/>
        <v>9.9137294497238173</v>
      </c>
      <c r="AQ289" s="115">
        <f t="shared" si="194"/>
        <v>9.914269814793343</v>
      </c>
      <c r="AR289" s="115">
        <f t="shared" si="194"/>
        <v>9.9120447251440531</v>
      </c>
      <c r="AS289" s="115">
        <f t="shared" si="194"/>
        <v>9.921224137937882</v>
      </c>
      <c r="AT289" s="115">
        <f t="shared" si="194"/>
        <v>9.8836354433526701</v>
      </c>
      <c r="AU289" s="115">
        <f t="shared" si="192"/>
        <v>10.043028254946801</v>
      </c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</row>
    <row r="290" spans="1:64">
      <c r="A290" s="83" t="s">
        <v>122</v>
      </c>
      <c r="B290" s="63" t="s">
        <v>95</v>
      </c>
      <c r="C290" s="33">
        <v>56118.823299999996</v>
      </c>
      <c r="D290" s="33">
        <v>2.0000000000000001E-4</v>
      </c>
      <c r="E290" s="80">
        <f t="shared" si="176"/>
        <v>29039.780079850359</v>
      </c>
      <c r="F290" s="166">
        <f t="shared" si="193"/>
        <v>29039.5</v>
      </c>
      <c r="G290" s="9">
        <f t="shared" si="171"/>
        <v>0.1065523279903573</v>
      </c>
      <c r="L290" s="9">
        <f t="shared" si="169"/>
        <v>0.1065523279903573</v>
      </c>
      <c r="N290" s="2">
        <f t="shared" ca="1" si="172"/>
        <v>0.10679206934102606</v>
      </c>
      <c r="O290" s="100">
        <f t="shared" si="177"/>
        <v>0.109025776968025</v>
      </c>
      <c r="P290" s="15">
        <f t="shared" si="178"/>
        <v>41100.323299999996</v>
      </c>
      <c r="R290" s="2">
        <f t="shared" si="173"/>
        <v>1.188662004348153E-2</v>
      </c>
      <c r="S290" s="24">
        <v>1</v>
      </c>
      <c r="T290" s="9">
        <f t="shared" si="179"/>
        <v>1.188662004348153E-2</v>
      </c>
      <c r="U290" s="9">
        <f t="shared" si="180"/>
        <v>0</v>
      </c>
      <c r="Y290" s="137">
        <f t="shared" si="181"/>
        <v>41100.323299999996</v>
      </c>
      <c r="Z290" s="16">
        <f t="shared" si="182"/>
        <v>29039.5</v>
      </c>
      <c r="AA290" s="115">
        <f t="shared" si="183"/>
        <v>0.1148496065016746</v>
      </c>
      <c r="AB290" s="115">
        <f t="shared" si="184"/>
        <v>-8.2972785113172992E-3</v>
      </c>
      <c r="AD290" s="115"/>
      <c r="AF290" s="147">
        <f t="shared" si="175"/>
        <v>-2.4734489776676999E-3</v>
      </c>
      <c r="AG290" s="115">
        <f t="shared" si="185"/>
        <v>6.8844830694367819E-5</v>
      </c>
      <c r="AH290" s="16">
        <f t="shared" si="186"/>
        <v>5.8238295336495993E-3</v>
      </c>
      <c r="AI290" s="16">
        <f t="shared" si="187"/>
        <v>0.74383304414498275</v>
      </c>
      <c r="AJ290" s="16">
        <f t="shared" si="188"/>
        <v>0.63375342667489265</v>
      </c>
      <c r="AK290" s="16">
        <f t="shared" si="189"/>
        <v>-0.10001745211698619</v>
      </c>
      <c r="AL290" s="16">
        <f t="shared" si="190"/>
        <v>-2.7693559926345683</v>
      </c>
      <c r="AM290" s="16">
        <f t="shared" si="191"/>
        <v>-5.3107427215175766</v>
      </c>
      <c r="AN290" s="115">
        <f t="shared" si="194"/>
        <v>9.9141838381214917</v>
      </c>
      <c r="AO290" s="115">
        <f t="shared" si="194"/>
        <v>9.9142156642974957</v>
      </c>
      <c r="AP290" s="115">
        <f t="shared" si="194"/>
        <v>9.9140845427753792</v>
      </c>
      <c r="AQ290" s="115">
        <f t="shared" si="194"/>
        <v>9.9146248127571113</v>
      </c>
      <c r="AR290" s="115">
        <f t="shared" si="194"/>
        <v>9.9123996948454653</v>
      </c>
      <c r="AS290" s="115">
        <f t="shared" si="194"/>
        <v>9.9215809755541748</v>
      </c>
      <c r="AT290" s="115">
        <f t="shared" si="194"/>
        <v>9.8839778230968189</v>
      </c>
      <c r="AU290" s="115">
        <f t="shared" si="192"/>
        <v>10.04346950043589</v>
      </c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</row>
    <row r="291" spans="1:64">
      <c r="A291" s="63" t="s">
        <v>123</v>
      </c>
      <c r="B291" s="64" t="s">
        <v>95</v>
      </c>
      <c r="C291" s="33">
        <v>56143.551290000003</v>
      </c>
      <c r="D291" s="33">
        <v>1E-4</v>
      </c>
      <c r="E291" s="80">
        <f t="shared" si="176"/>
        <v>29104.779239129759</v>
      </c>
      <c r="F291" s="166">
        <f t="shared" si="193"/>
        <v>29104.5</v>
      </c>
      <c r="G291" s="9">
        <f t="shared" si="171"/>
        <v>0.10623248800402507</v>
      </c>
      <c r="L291" s="2">
        <f t="shared" si="169"/>
        <v>0.10623248800402507</v>
      </c>
      <c r="N291" s="2">
        <f t="shared" ca="1" si="172"/>
        <v>0.10719937654544059</v>
      </c>
      <c r="O291" s="100">
        <f t="shared" si="177"/>
        <v>0.109509912984025</v>
      </c>
      <c r="P291" s="15">
        <f t="shared" si="178"/>
        <v>41125.051290000003</v>
      </c>
      <c r="R291" s="2">
        <f t="shared" si="173"/>
        <v>1.1992421041768727E-2</v>
      </c>
      <c r="S291" s="24">
        <v>1</v>
      </c>
      <c r="T291" s="9">
        <f t="shared" si="179"/>
        <v>1.1992421041768727E-2</v>
      </c>
      <c r="U291" s="9">
        <f t="shared" si="180"/>
        <v>0</v>
      </c>
      <c r="Y291" s="137">
        <f t="shared" si="181"/>
        <v>41125.051290000003</v>
      </c>
      <c r="Z291" s="16">
        <f t="shared" si="182"/>
        <v>29104.5</v>
      </c>
      <c r="AA291" s="115">
        <f t="shared" si="183"/>
        <v>0.11538415893201175</v>
      </c>
      <c r="AB291" s="115">
        <f t="shared" si="184"/>
        <v>-9.1516709279866743E-3</v>
      </c>
      <c r="AD291" s="115"/>
      <c r="AF291" s="147">
        <f t="shared" si="175"/>
        <v>-3.2774249799999294E-3</v>
      </c>
      <c r="AG291" s="115">
        <f t="shared" si="185"/>
        <v>8.375308077415647E-5</v>
      </c>
      <c r="AH291" s="16">
        <f t="shared" si="186"/>
        <v>5.8742459479867414E-3</v>
      </c>
      <c r="AI291" s="16">
        <f t="shared" si="187"/>
        <v>0.74455463000641542</v>
      </c>
      <c r="AJ291" s="16">
        <f t="shared" si="188"/>
        <v>0.63926734657394479</v>
      </c>
      <c r="AK291" s="16">
        <f t="shared" si="189"/>
        <v>-0.10184627115825434</v>
      </c>
      <c r="AL291" s="16">
        <f t="shared" si="190"/>
        <v>-2.76220678547344</v>
      </c>
      <c r="AM291" s="16">
        <f t="shared" si="191"/>
        <v>-5.2082944614570099</v>
      </c>
      <c r="AN291" s="115">
        <f t="shared" ref="AN291:AT298" si="195">$AU291+$AB$7*SIN(AO291)</f>
        <v>9.9234201072305659</v>
      </c>
      <c r="AO291" s="115">
        <f t="shared" si="195"/>
        <v>9.9234514601694208</v>
      </c>
      <c r="AP291" s="115">
        <f t="shared" si="195"/>
        <v>9.9233216442354202</v>
      </c>
      <c r="AQ291" s="115">
        <f t="shared" si="195"/>
        <v>9.9238592030353878</v>
      </c>
      <c r="AR291" s="115">
        <f t="shared" si="195"/>
        <v>9.9216342306567906</v>
      </c>
      <c r="AS291" s="115">
        <f t="shared" si="195"/>
        <v>9.9308611089599825</v>
      </c>
      <c r="AT291" s="115">
        <f t="shared" si="195"/>
        <v>9.8928906521014301</v>
      </c>
      <c r="AU291" s="115">
        <f t="shared" si="192"/>
        <v>10.054941883152171</v>
      </c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</row>
    <row r="292" spans="1:64">
      <c r="A292" s="63" t="s">
        <v>123</v>
      </c>
      <c r="B292" s="64" t="s">
        <v>95</v>
      </c>
      <c r="C292" s="33">
        <v>56153.443079999997</v>
      </c>
      <c r="D292" s="33">
        <v>2.9999999999999997E-4</v>
      </c>
      <c r="E292" s="80">
        <f t="shared" si="176"/>
        <v>29130.780464209831</v>
      </c>
      <c r="F292" s="166">
        <f t="shared" si="193"/>
        <v>29130.5</v>
      </c>
      <c r="G292" s="9">
        <f t="shared" si="171"/>
        <v>0.10669855199375888</v>
      </c>
      <c r="L292" s="2">
        <f t="shared" si="169"/>
        <v>0.10669855199375888</v>
      </c>
      <c r="N292" s="2">
        <f t="shared" ca="1" si="172"/>
        <v>0.1073622994272064</v>
      </c>
      <c r="O292" s="100">
        <f t="shared" si="177"/>
        <v>0.109703870475025</v>
      </c>
      <c r="P292" s="15">
        <f t="shared" si="178"/>
        <v>41134.943079999997</v>
      </c>
      <c r="R292" s="2">
        <f t="shared" si="173"/>
        <v>1.2034939197201062E-2</v>
      </c>
      <c r="S292" s="24">
        <v>1</v>
      </c>
      <c r="T292" s="9">
        <f t="shared" si="179"/>
        <v>1.2034939197201062E-2</v>
      </c>
      <c r="U292" s="9">
        <f t="shared" si="180"/>
        <v>0</v>
      </c>
      <c r="Y292" s="137">
        <f t="shared" si="181"/>
        <v>41134.943079999997</v>
      </c>
      <c r="Z292" s="16">
        <f t="shared" si="182"/>
        <v>29130.5</v>
      </c>
      <c r="AA292" s="115">
        <f t="shared" si="183"/>
        <v>0.11559815656900209</v>
      </c>
      <c r="AB292" s="115">
        <f t="shared" si="184"/>
        <v>-8.8996045752432057E-3</v>
      </c>
      <c r="AD292" s="115"/>
      <c r="AF292" s="147">
        <f t="shared" si="175"/>
        <v>-3.0053184812661171E-3</v>
      </c>
      <c r="AG292" s="115">
        <f t="shared" si="185"/>
        <v>7.9202961595689798E-5</v>
      </c>
      <c r="AH292" s="16">
        <f t="shared" si="186"/>
        <v>5.8942860939770868E-3</v>
      </c>
      <c r="AI292" s="16">
        <f t="shared" si="187"/>
        <v>0.7448473229564021</v>
      </c>
      <c r="AJ292" s="16">
        <f t="shared" si="188"/>
        <v>0.64146677933541008</v>
      </c>
      <c r="AK292" s="16">
        <f t="shared" si="189"/>
        <v>-0.10257734349009759</v>
      </c>
      <c r="AL292" s="16">
        <f t="shared" si="190"/>
        <v>-2.7593431950758265</v>
      </c>
      <c r="AM292" s="16">
        <f t="shared" si="191"/>
        <v>-5.1683213759067259</v>
      </c>
      <c r="AN292" s="115">
        <f t="shared" si="195"/>
        <v>9.927117138953653</v>
      </c>
      <c r="AO292" s="115">
        <f t="shared" si="195"/>
        <v>9.9271482949345273</v>
      </c>
      <c r="AP292" s="115">
        <f t="shared" si="195"/>
        <v>9.9270190334043864</v>
      </c>
      <c r="AQ292" s="115">
        <f t="shared" si="195"/>
        <v>9.9275553802490411</v>
      </c>
      <c r="AR292" s="115">
        <f t="shared" si="195"/>
        <v>9.9253309386831639</v>
      </c>
      <c r="AS292" s="115">
        <f t="shared" si="195"/>
        <v>9.9345744541313774</v>
      </c>
      <c r="AT292" s="115">
        <f t="shared" si="195"/>
        <v>9.8964617368367307</v>
      </c>
      <c r="AU292" s="115">
        <f t="shared" si="192"/>
        <v>10.059530836238686</v>
      </c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</row>
    <row r="293" spans="1:64">
      <c r="A293" s="63" t="s">
        <v>123</v>
      </c>
      <c r="B293" s="64" t="s">
        <v>95</v>
      </c>
      <c r="C293" s="33">
        <v>56153.443379999997</v>
      </c>
      <c r="D293" s="33">
        <v>4.0000000000000002E-4</v>
      </c>
      <c r="E293" s="80">
        <f t="shared" si="176"/>
        <v>29130.781252779696</v>
      </c>
      <c r="F293" s="166">
        <f t="shared" si="193"/>
        <v>29130.5</v>
      </c>
      <c r="G293" s="9">
        <f t="shared" si="171"/>
        <v>0.1069985519934562</v>
      </c>
      <c r="L293" s="9">
        <f t="shared" si="169"/>
        <v>0.1069985519934562</v>
      </c>
      <c r="N293" s="2">
        <f t="shared" ca="1" si="172"/>
        <v>0.1073622994272064</v>
      </c>
      <c r="O293" s="100">
        <f t="shared" si="177"/>
        <v>0.109703870475025</v>
      </c>
      <c r="P293" s="15">
        <f t="shared" si="178"/>
        <v>41134.943379999997</v>
      </c>
      <c r="R293" s="2">
        <f t="shared" si="173"/>
        <v>1.2034939197201062E-2</v>
      </c>
      <c r="S293" s="24">
        <v>1</v>
      </c>
      <c r="T293" s="9">
        <f t="shared" si="179"/>
        <v>1.2034939197201062E-2</v>
      </c>
      <c r="U293" s="9">
        <f t="shared" si="180"/>
        <v>0</v>
      </c>
      <c r="Y293" s="137">
        <f t="shared" si="181"/>
        <v>41134.943379999997</v>
      </c>
      <c r="Z293" s="16">
        <f t="shared" si="182"/>
        <v>29130.5</v>
      </c>
      <c r="AA293" s="115">
        <f t="shared" si="183"/>
        <v>0.11559815656900209</v>
      </c>
      <c r="AB293" s="115">
        <f t="shared" si="184"/>
        <v>-8.5996045755458855E-3</v>
      </c>
      <c r="AD293" s="115"/>
      <c r="AF293" s="147">
        <f t="shared" si="175"/>
        <v>-2.705318481568797E-3</v>
      </c>
      <c r="AG293" s="115">
        <f t="shared" si="185"/>
        <v>7.3953198855749726E-5</v>
      </c>
      <c r="AH293" s="16">
        <f t="shared" si="186"/>
        <v>5.8942860939770868E-3</v>
      </c>
      <c r="AI293" s="16">
        <f t="shared" si="187"/>
        <v>0.7448473229564021</v>
      </c>
      <c r="AJ293" s="16">
        <f t="shared" si="188"/>
        <v>0.64146677933541008</v>
      </c>
      <c r="AK293" s="16">
        <f t="shared" si="189"/>
        <v>-0.10257734349009759</v>
      </c>
      <c r="AL293" s="16">
        <f t="shared" si="190"/>
        <v>-2.7593431950758265</v>
      </c>
      <c r="AM293" s="16">
        <f t="shared" si="191"/>
        <v>-5.1683213759067259</v>
      </c>
      <c r="AN293" s="115">
        <f t="shared" si="195"/>
        <v>9.927117138953653</v>
      </c>
      <c r="AO293" s="115">
        <f t="shared" si="195"/>
        <v>9.9271482949345273</v>
      </c>
      <c r="AP293" s="115">
        <f t="shared" si="195"/>
        <v>9.9270190334043864</v>
      </c>
      <c r="AQ293" s="115">
        <f t="shared" si="195"/>
        <v>9.9275553802490411</v>
      </c>
      <c r="AR293" s="115">
        <f t="shared" si="195"/>
        <v>9.9253309386831639</v>
      </c>
      <c r="AS293" s="115">
        <f t="shared" si="195"/>
        <v>9.9345744541313774</v>
      </c>
      <c r="AT293" s="115">
        <f t="shared" si="195"/>
        <v>9.8964617368367307</v>
      </c>
      <c r="AU293" s="115">
        <f t="shared" si="192"/>
        <v>10.059530836238686</v>
      </c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</row>
    <row r="294" spans="1:64">
      <c r="A294" s="63" t="s">
        <v>123</v>
      </c>
      <c r="B294" s="64" t="s">
        <v>95</v>
      </c>
      <c r="C294" s="33">
        <v>56153.443879999999</v>
      </c>
      <c r="D294" s="33">
        <v>4.0000000000000002E-4</v>
      </c>
      <c r="E294" s="80">
        <f t="shared" si="176"/>
        <v>29130.782567062812</v>
      </c>
      <c r="F294" s="166">
        <f t="shared" si="193"/>
        <v>29130.5</v>
      </c>
      <c r="G294" s="9">
        <f t="shared" si="171"/>
        <v>0.10749855199537706</v>
      </c>
      <c r="L294" s="2">
        <f t="shared" si="169"/>
        <v>0.10749855199537706</v>
      </c>
      <c r="N294" s="2">
        <f t="shared" ca="1" si="172"/>
        <v>0.1073622994272064</v>
      </c>
      <c r="O294" s="100">
        <f t="shared" si="177"/>
        <v>0.109703870475025</v>
      </c>
      <c r="P294" s="15">
        <f t="shared" si="178"/>
        <v>41134.943879999999</v>
      </c>
      <c r="R294" s="2">
        <f t="shared" si="173"/>
        <v>1.2034939197201062E-2</v>
      </c>
      <c r="S294" s="24">
        <v>1</v>
      </c>
      <c r="T294" s="9">
        <f t="shared" si="179"/>
        <v>1.2034939197201062E-2</v>
      </c>
      <c r="U294" s="9">
        <f t="shared" si="180"/>
        <v>0</v>
      </c>
      <c r="Y294" s="137">
        <f t="shared" si="181"/>
        <v>41134.943879999999</v>
      </c>
      <c r="Z294" s="16">
        <f t="shared" si="182"/>
        <v>29130.5</v>
      </c>
      <c r="AA294" s="115">
        <f t="shared" si="183"/>
        <v>0.11559815656900209</v>
      </c>
      <c r="AB294" s="115">
        <f t="shared" si="184"/>
        <v>-8.0996045736250327E-3</v>
      </c>
      <c r="AD294" s="115"/>
      <c r="AF294" s="147">
        <f t="shared" si="175"/>
        <v>-2.2053184796479441E-3</v>
      </c>
      <c r="AG294" s="115">
        <f t="shared" si="185"/>
        <v>6.5603594249087548E-5</v>
      </c>
      <c r="AH294" s="16">
        <f t="shared" si="186"/>
        <v>5.8942860939770868E-3</v>
      </c>
      <c r="AI294" s="16">
        <f t="shared" si="187"/>
        <v>0.7448473229564021</v>
      </c>
      <c r="AJ294" s="16">
        <f t="shared" si="188"/>
        <v>0.64146677933541008</v>
      </c>
      <c r="AK294" s="16">
        <f t="shared" si="189"/>
        <v>-0.10257734349009759</v>
      </c>
      <c r="AL294" s="16">
        <f t="shared" si="190"/>
        <v>-2.7593431950758265</v>
      </c>
      <c r="AM294" s="16">
        <f t="shared" si="191"/>
        <v>-5.1683213759067259</v>
      </c>
      <c r="AN294" s="115">
        <f t="shared" si="195"/>
        <v>9.927117138953653</v>
      </c>
      <c r="AO294" s="115">
        <f t="shared" si="195"/>
        <v>9.9271482949345273</v>
      </c>
      <c r="AP294" s="115">
        <f t="shared" si="195"/>
        <v>9.9270190334043864</v>
      </c>
      <c r="AQ294" s="115">
        <f t="shared" si="195"/>
        <v>9.9275553802490411</v>
      </c>
      <c r="AR294" s="115">
        <f t="shared" si="195"/>
        <v>9.9253309386831639</v>
      </c>
      <c r="AS294" s="115">
        <f t="shared" si="195"/>
        <v>9.9345744541313774</v>
      </c>
      <c r="AT294" s="115">
        <f t="shared" si="195"/>
        <v>9.8964617368367307</v>
      </c>
      <c r="AU294" s="115">
        <f t="shared" si="192"/>
        <v>10.059530836238686</v>
      </c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</row>
    <row r="295" spans="1:64">
      <c r="A295" s="63" t="s">
        <v>121</v>
      </c>
      <c r="B295" s="56" t="s">
        <v>92</v>
      </c>
      <c r="C295" s="53">
        <v>56160.478300000002</v>
      </c>
      <c r="D295" s="53">
        <v>8.0000000000000004E-4</v>
      </c>
      <c r="E295" s="80">
        <f t="shared" si="176"/>
        <v>29149.273005873987</v>
      </c>
      <c r="F295" s="166">
        <f t="shared" si="193"/>
        <v>29149</v>
      </c>
      <c r="G295" s="9">
        <f t="shared" si="171"/>
        <v>0.10386113599815872</v>
      </c>
      <c r="L295" s="2">
        <f t="shared" si="169"/>
        <v>0.10386113599815872</v>
      </c>
      <c r="N295" s="2">
        <f t="shared" ca="1" si="172"/>
        <v>0.10747822532384746</v>
      </c>
      <c r="O295" s="100">
        <f t="shared" si="177"/>
        <v>0.10984198414810001</v>
      </c>
      <c r="P295" s="15">
        <f t="shared" si="178"/>
        <v>41141.978300000002</v>
      </c>
      <c r="R295" s="2">
        <f t="shared" si="173"/>
        <v>1.2065261481591453E-2</v>
      </c>
      <c r="S295" s="24">
        <v>1</v>
      </c>
      <c r="T295" s="9">
        <f t="shared" si="179"/>
        <v>1.2065261481591453E-2</v>
      </c>
      <c r="U295" s="9">
        <f t="shared" si="180"/>
        <v>0</v>
      </c>
      <c r="Y295" s="137">
        <f t="shared" si="181"/>
        <v>41141.978300000002</v>
      </c>
      <c r="Z295" s="16">
        <f t="shared" si="182"/>
        <v>29149</v>
      </c>
      <c r="AA295" s="115">
        <f t="shared" si="183"/>
        <v>0.11575048532721878</v>
      </c>
      <c r="AB295" s="115">
        <f t="shared" si="184"/>
        <v>-1.1889349329060064E-2</v>
      </c>
      <c r="AD295" s="115"/>
      <c r="AF295" s="147">
        <f t="shared" si="175"/>
        <v>-5.9808481499412924E-3</v>
      </c>
      <c r="AG295" s="115">
        <f t="shared" si="185"/>
        <v>1.4135662746842101E-4</v>
      </c>
      <c r="AH295" s="16">
        <f t="shared" si="186"/>
        <v>5.908501179118778E-3</v>
      </c>
      <c r="AI295" s="16">
        <f t="shared" si="187"/>
        <v>0.74505700123288121</v>
      </c>
      <c r="AJ295" s="16">
        <f t="shared" si="188"/>
        <v>0.64302961194701225</v>
      </c>
      <c r="AK295" s="16">
        <f t="shared" si="189"/>
        <v>-0.10309736844182231</v>
      </c>
      <c r="AL295" s="16">
        <f t="shared" si="190"/>
        <v>-2.7573042647487163</v>
      </c>
      <c r="AM295" s="16">
        <f t="shared" si="191"/>
        <v>-5.1402184825519068</v>
      </c>
      <c r="AN295" s="115">
        <f t="shared" si="195"/>
        <v>9.9297486073025283</v>
      </c>
      <c r="AO295" s="115">
        <f t="shared" si="195"/>
        <v>9.9297796205589357</v>
      </c>
      <c r="AP295" s="115">
        <f t="shared" si="195"/>
        <v>9.9296507644640997</v>
      </c>
      <c r="AQ295" s="115">
        <f t="shared" si="195"/>
        <v>9.9301862051611085</v>
      </c>
      <c r="AR295" s="115">
        <f t="shared" si="195"/>
        <v>9.9279623048129633</v>
      </c>
      <c r="AS295" s="115">
        <f t="shared" si="195"/>
        <v>9.9372171004434691</v>
      </c>
      <c r="AT295" s="115">
        <f t="shared" si="195"/>
        <v>9.8990047907191467</v>
      </c>
      <c r="AU295" s="115">
        <f t="shared" si="192"/>
        <v>10.062796052857934</v>
      </c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</row>
    <row r="296" spans="1:64">
      <c r="A296" s="63" t="s">
        <v>121</v>
      </c>
      <c r="B296" s="56" t="s">
        <v>92</v>
      </c>
      <c r="C296" s="53">
        <v>56181.4067</v>
      </c>
      <c r="D296" s="53">
        <v>2.9999999999999997E-4</v>
      </c>
      <c r="E296" s="80">
        <f t="shared" si="176"/>
        <v>29204.284691217694</v>
      </c>
      <c r="F296" s="166">
        <f t="shared" si="193"/>
        <v>29204</v>
      </c>
      <c r="G296" s="9">
        <f t="shared" si="171"/>
        <v>0.10830665600224165</v>
      </c>
      <c r="L296" s="9">
        <f t="shared" si="169"/>
        <v>0.10830665600224165</v>
      </c>
      <c r="N296" s="2">
        <f t="shared" ca="1" si="172"/>
        <v>0.10782286988142897</v>
      </c>
      <c r="O296" s="100">
        <f t="shared" si="177"/>
        <v>0.11025311020960001</v>
      </c>
      <c r="P296" s="15">
        <f t="shared" si="178"/>
        <v>41162.9067</v>
      </c>
      <c r="R296" s="2">
        <f t="shared" si="173"/>
        <v>1.2155748310890205E-2</v>
      </c>
      <c r="S296" s="24">
        <v>1</v>
      </c>
      <c r="T296" s="9">
        <f t="shared" si="179"/>
        <v>1.2155748310890205E-2</v>
      </c>
      <c r="U296" s="9">
        <f t="shared" si="180"/>
        <v>0</v>
      </c>
      <c r="Y296" s="137">
        <f t="shared" si="181"/>
        <v>41162.9067</v>
      </c>
      <c r="Z296" s="16">
        <f t="shared" si="182"/>
        <v>29204</v>
      </c>
      <c r="AA296" s="115">
        <f t="shared" si="183"/>
        <v>0.11620365399847857</v>
      </c>
      <c r="AB296" s="115">
        <f t="shared" si="184"/>
        <v>-7.8969979962369152E-3</v>
      </c>
      <c r="AD296" s="115"/>
      <c r="AF296" s="147">
        <f t="shared" si="175"/>
        <v>-1.946454207358353E-3</v>
      </c>
      <c r="AG296" s="115">
        <f t="shared" si="185"/>
        <v>6.2362577352569857E-5</v>
      </c>
      <c r="AH296" s="16">
        <f t="shared" si="186"/>
        <v>5.9505437888785553E-3</v>
      </c>
      <c r="AI296" s="16">
        <f t="shared" si="187"/>
        <v>0.7456873392979968</v>
      </c>
      <c r="AJ296" s="16">
        <f t="shared" si="188"/>
        <v>0.64766525977701417</v>
      </c>
      <c r="AK296" s="16">
        <f t="shared" si="189"/>
        <v>-0.10464258505344644</v>
      </c>
      <c r="AL296" s="16">
        <f t="shared" si="190"/>
        <v>-2.751235753419405</v>
      </c>
      <c r="AM296" s="16">
        <f t="shared" si="191"/>
        <v>-5.0582911386569425</v>
      </c>
      <c r="AN296" s="115">
        <f t="shared" si="195"/>
        <v>9.937576296443833</v>
      </c>
      <c r="AO296" s="115">
        <f t="shared" si="195"/>
        <v>9.9376068730933724</v>
      </c>
      <c r="AP296" s="115">
        <f t="shared" si="195"/>
        <v>9.9374792750606424</v>
      </c>
      <c r="AQ296" s="115">
        <f t="shared" si="195"/>
        <v>9.9380118093573895</v>
      </c>
      <c r="AR296" s="115">
        <f t="shared" si="195"/>
        <v>9.9357903166209862</v>
      </c>
      <c r="AS296" s="115">
        <f t="shared" si="195"/>
        <v>9.9450759078641617</v>
      </c>
      <c r="AT296" s="115">
        <f t="shared" si="195"/>
        <v>9.9065755641348829</v>
      </c>
      <c r="AU296" s="115">
        <f t="shared" si="192"/>
        <v>10.072503453617866</v>
      </c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</row>
    <row r="297" spans="1:64">
      <c r="A297" s="63" t="s">
        <v>121</v>
      </c>
      <c r="B297" s="56" t="s">
        <v>95</v>
      </c>
      <c r="C297" s="53">
        <v>56187.303399999997</v>
      </c>
      <c r="D297" s="53">
        <v>4.0000000000000002E-4</v>
      </c>
      <c r="E297" s="80">
        <f t="shared" si="176"/>
        <v>29219.784557665495</v>
      </c>
      <c r="F297" s="166">
        <f t="shared" si="193"/>
        <v>29219.5</v>
      </c>
      <c r="G297" s="9">
        <f t="shared" si="171"/>
        <v>0.10825584799749777</v>
      </c>
      <c r="L297" s="2">
        <f t="shared" si="169"/>
        <v>0.10825584799749777</v>
      </c>
      <c r="N297" s="2">
        <f t="shared" ca="1" si="172"/>
        <v>0.10791999698402013</v>
      </c>
      <c r="O297" s="100">
        <f t="shared" si="177"/>
        <v>0.110369112990025</v>
      </c>
      <c r="P297" s="15">
        <f t="shared" si="178"/>
        <v>41168.803399999997</v>
      </c>
      <c r="R297" s="2">
        <f t="shared" si="173"/>
        <v>1.2181341102204904E-2</v>
      </c>
      <c r="S297" s="24">
        <v>1</v>
      </c>
      <c r="T297" s="9">
        <f t="shared" si="179"/>
        <v>1.2181341102204904E-2</v>
      </c>
      <c r="U297" s="9">
        <f t="shared" si="180"/>
        <v>0</v>
      </c>
      <c r="Y297" s="137">
        <f t="shared" si="181"/>
        <v>41168.803399999997</v>
      </c>
      <c r="Z297" s="16">
        <f t="shared" si="182"/>
        <v>29219.5</v>
      </c>
      <c r="AA297" s="115">
        <f t="shared" si="183"/>
        <v>0.11633144581567391</v>
      </c>
      <c r="AB297" s="115">
        <f t="shared" si="184"/>
        <v>-8.0755978181761418E-3</v>
      </c>
      <c r="AD297" s="115"/>
      <c r="AF297" s="147">
        <f t="shared" si="175"/>
        <v>-2.1132649925272307E-3</v>
      </c>
      <c r="AG297" s="115">
        <f t="shared" si="185"/>
        <v>6.5215280120931257E-5</v>
      </c>
      <c r="AH297" s="16">
        <f t="shared" si="186"/>
        <v>5.9623328256489128E-3</v>
      </c>
      <c r="AI297" s="16">
        <f t="shared" si="187"/>
        <v>0.74586686836310845</v>
      </c>
      <c r="AJ297" s="16">
        <f t="shared" si="188"/>
        <v>0.64896878613450848</v>
      </c>
      <c r="AK297" s="16">
        <f t="shared" si="189"/>
        <v>-0.10507783498162866</v>
      </c>
      <c r="AL297" s="16">
        <f t="shared" si="190"/>
        <v>-2.7495236738686533</v>
      </c>
      <c r="AM297" s="16">
        <f t="shared" si="191"/>
        <v>-5.0356303185101101</v>
      </c>
      <c r="AN297" s="115">
        <f t="shared" si="195"/>
        <v>9.9397834829280249</v>
      </c>
      <c r="AO297" s="115">
        <f t="shared" si="195"/>
        <v>9.9398139333050235</v>
      </c>
      <c r="AP297" s="115">
        <f t="shared" si="195"/>
        <v>9.9396867038008505</v>
      </c>
      <c r="AQ297" s="115">
        <f t="shared" si="195"/>
        <v>9.9402183622378679</v>
      </c>
      <c r="AR297" s="115">
        <f t="shared" si="195"/>
        <v>9.9379977627707703</v>
      </c>
      <c r="AS297" s="115">
        <f t="shared" si="195"/>
        <v>9.9472912919509824</v>
      </c>
      <c r="AT297" s="115">
        <f t="shared" si="195"/>
        <v>9.9087119612114805</v>
      </c>
      <c r="AU297" s="115">
        <f t="shared" si="192"/>
        <v>10.075239175650211</v>
      </c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</row>
    <row r="298" spans="1:64">
      <c r="A298" s="63" t="s">
        <v>120</v>
      </c>
      <c r="B298" s="64" t="s">
        <v>92</v>
      </c>
      <c r="C298" s="33">
        <v>56226.6783</v>
      </c>
      <c r="D298" s="33">
        <v>2.0000000000000001E-4</v>
      </c>
      <c r="E298" s="80">
        <f t="shared" si="176"/>
        <v>29323.284089843801</v>
      </c>
      <c r="F298" s="166">
        <f t="shared" si="193"/>
        <v>29323</v>
      </c>
      <c r="G298" s="9">
        <f t="shared" si="171"/>
        <v>0.10807787199883023</v>
      </c>
      <c r="L298" s="2">
        <f t="shared" si="169"/>
        <v>0.10807787199883023</v>
      </c>
      <c r="N298" s="2">
        <f t="shared" ca="1" si="172"/>
        <v>0.10856855537874172</v>
      </c>
      <c r="O298" s="100">
        <f t="shared" si="177"/>
        <v>0.1111452899449</v>
      </c>
      <c r="P298" s="15">
        <f t="shared" si="178"/>
        <v>41208.1783</v>
      </c>
      <c r="R298" s="2">
        <f t="shared" si="173"/>
        <v>1.2353275476935889E-2</v>
      </c>
      <c r="S298" s="24">
        <v>1</v>
      </c>
      <c r="T298" s="9">
        <f t="shared" si="179"/>
        <v>1.2353275476935889E-2</v>
      </c>
      <c r="U298" s="9">
        <f t="shared" si="180"/>
        <v>0</v>
      </c>
      <c r="Y298" s="137">
        <f t="shared" si="181"/>
        <v>41208.1783</v>
      </c>
      <c r="Z298" s="16">
        <f t="shared" si="182"/>
        <v>29323</v>
      </c>
      <c r="AA298" s="115">
        <f t="shared" si="183"/>
        <v>0.11718566807498824</v>
      </c>
      <c r="AB298" s="115">
        <f t="shared" si="184"/>
        <v>-9.1077960761580118E-3</v>
      </c>
      <c r="AD298" s="115"/>
      <c r="AF298" s="147">
        <f t="shared" si="175"/>
        <v>-3.067417946069767E-3</v>
      </c>
      <c r="AG298" s="115">
        <f t="shared" si="185"/>
        <v>8.2951949364879271E-5</v>
      </c>
      <c r="AH298" s="16">
        <f t="shared" si="186"/>
        <v>6.0403781300882482E-3</v>
      </c>
      <c r="AI298" s="16">
        <f t="shared" si="187"/>
        <v>0.74708703635470375</v>
      </c>
      <c r="AJ298" s="16">
        <f t="shared" si="188"/>
        <v>0.65764013996069381</v>
      </c>
      <c r="AK298" s="16">
        <f t="shared" si="189"/>
        <v>-0.10798163186465133</v>
      </c>
      <c r="AL298" s="16">
        <f t="shared" si="190"/>
        <v>-2.7380700203837463</v>
      </c>
      <c r="AM298" s="16">
        <f t="shared" si="191"/>
        <v>-4.88891448044612</v>
      </c>
      <c r="AN298" s="115">
        <f t="shared" si="195"/>
        <v>9.9545355691315294</v>
      </c>
      <c r="AO298" s="115">
        <f t="shared" si="195"/>
        <v>9.95456514202818</v>
      </c>
      <c r="AP298" s="115">
        <f t="shared" si="195"/>
        <v>9.9544405249714547</v>
      </c>
      <c r="AQ298" s="115">
        <f t="shared" si="195"/>
        <v>9.9549657096676558</v>
      </c>
      <c r="AR298" s="115">
        <f t="shared" si="195"/>
        <v>9.9527534692717801</v>
      </c>
      <c r="AS298" s="115">
        <f t="shared" si="195"/>
        <v>9.9620916547527045</v>
      </c>
      <c r="AT298" s="115">
        <f t="shared" si="195"/>
        <v>9.9230097434653484</v>
      </c>
      <c r="AU298" s="115">
        <f t="shared" si="192"/>
        <v>10.093506738898444</v>
      </c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</row>
    <row r="299" spans="1:64">
      <c r="A299" s="186" t="s">
        <v>251</v>
      </c>
      <c r="B299" s="185" t="s">
        <v>92</v>
      </c>
      <c r="C299" s="184">
        <v>56629.371299999999</v>
      </c>
      <c r="D299" s="183">
        <v>5.0000000000000001E-4</v>
      </c>
      <c r="E299" s="80">
        <f t="shared" si="176"/>
        <v>30381.789307926265</v>
      </c>
      <c r="F299" s="166">
        <f t="shared" si="193"/>
        <v>30381.5</v>
      </c>
      <c r="G299" s="9">
        <f>C299-(C$7+C$8*F299)</f>
        <v>0.11006301599991275</v>
      </c>
      <c r="L299" s="2">
        <f>G299</f>
        <v>0.11006301599991275</v>
      </c>
      <c r="N299" s="2">
        <f ca="1">+C$11+C$12*F299</f>
        <v>0.11520139654601522</v>
      </c>
      <c r="O299" s="100">
        <f>D$11+D$12*F299+D$13*F299^2</f>
        <v>0.119240852962225</v>
      </c>
      <c r="P299" s="15">
        <f>C299-15018.5</f>
        <v>41610.871299999999</v>
      </c>
      <c r="R299" s="2">
        <f>(O299-H299)^2</f>
        <v>1.4218381015158963E-2</v>
      </c>
      <c r="S299" s="24">
        <v>1</v>
      </c>
      <c r="T299" s="9">
        <f>S299*R299</f>
        <v>1.4218381015158963E-2</v>
      </c>
      <c r="U299" s="9">
        <f>SUM(H299,I299)</f>
        <v>0</v>
      </c>
      <c r="Y299" s="137">
        <f>+C299-15018.5</f>
        <v>41610.871299999999</v>
      </c>
      <c r="Z299" s="16">
        <f>F299</f>
        <v>30381.5</v>
      </c>
      <c r="AA299" s="115">
        <f>AB$3+AB$4*Z299+AB$5*Z299^2+AH299</f>
        <v>0.12600767473069105</v>
      </c>
      <c r="AB299" s="115">
        <f>+G299-AA299</f>
        <v>-1.5944658730778299E-2</v>
      </c>
      <c r="AD299" s="115"/>
      <c r="AF299" s="147">
        <f>G299-(AB$3+AB$4*Z299+AB$5*Z299^2)</f>
        <v>-9.1778369623122524E-3</v>
      </c>
      <c r="AG299" s="115">
        <f>+(G299-AA299)^2*S299</f>
        <v>2.5423214204098467E-4</v>
      </c>
      <c r="AH299" s="16">
        <f>$AB$6*($AB$11/AI299*AJ299+$AB$12)</f>
        <v>6.7668217684660548E-3</v>
      </c>
      <c r="AI299" s="16">
        <f>1+$AB$7*COS(AL299)</f>
        <v>0.76176971683132411</v>
      </c>
      <c r="AJ299" s="16">
        <f>SIN(AL299+RADIANS($AB$9))</f>
        <v>0.74278786150515608</v>
      </c>
      <c r="AK299" s="16">
        <f>$AB$7*SIN(AL299)</f>
        <v>-0.13737296743308888</v>
      </c>
      <c r="AL299" s="16">
        <f>2*ATAN(AM299)</f>
        <v>-2.6185271943587054</v>
      </c>
      <c r="AM299" s="16">
        <f>SQRT((1+$AB$7)/(1-$AB$7))*TAN(AN299/2)</f>
        <v>-3.7360355007156563</v>
      </c>
      <c r="AN299" s="115">
        <f t="shared" ref="AN299:AT299" si="196">$AU299+$AB$7*SIN(AO299)</f>
        <v>10.106945039519088</v>
      </c>
      <c r="AO299" s="115">
        <f t="shared" si="196"/>
        <v>10.106963649410117</v>
      </c>
      <c r="AP299" s="115">
        <f t="shared" si="196"/>
        <v>10.106876467963689</v>
      </c>
      <c r="AQ299" s="115">
        <f t="shared" si="196"/>
        <v>10.107284938737303</v>
      </c>
      <c r="AR299" s="115">
        <f t="shared" si="196"/>
        <v>10.105372300663884</v>
      </c>
      <c r="AS299" s="115">
        <f t="shared" si="196"/>
        <v>10.114353942956205</v>
      </c>
      <c r="AT299" s="115">
        <f t="shared" si="196"/>
        <v>10.072723473372157</v>
      </c>
      <c r="AU299" s="115">
        <f>RADIANS($AB$9)+$AB$18*(F299-AB$15)</f>
        <v>10.280330078978215</v>
      </c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</row>
    <row r="300" spans="1:64">
      <c r="A300" s="52"/>
      <c r="B300" s="52"/>
      <c r="C300" s="65"/>
      <c r="D300" s="65"/>
      <c r="E300" s="28"/>
      <c r="F300" s="28"/>
      <c r="P300" s="15"/>
      <c r="S300" s="24"/>
      <c r="T300" s="9"/>
      <c r="U300" s="9"/>
      <c r="AA300" s="115"/>
      <c r="AB300" s="115"/>
      <c r="AC300" s="147"/>
      <c r="AD300" s="115"/>
      <c r="AE300" s="115"/>
      <c r="AF300" s="137"/>
      <c r="AG300" s="138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</row>
    <row r="301" spans="1:64">
      <c r="S301" s="24"/>
      <c r="T301" s="9"/>
      <c r="U301" s="9"/>
      <c r="AA301" s="115"/>
      <c r="AB301" s="115"/>
      <c r="AC301" s="147"/>
      <c r="AD301" s="115"/>
      <c r="AE301" s="115"/>
      <c r="AF301" s="137"/>
      <c r="AG301" s="138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</row>
    <row r="302" spans="1:64">
      <c r="S302" s="24"/>
      <c r="T302" s="9"/>
      <c r="U302" s="9"/>
      <c r="AA302" s="115"/>
      <c r="AB302" s="115"/>
      <c r="AC302" s="147"/>
      <c r="AD302" s="115"/>
      <c r="AE302" s="115"/>
      <c r="AF302" s="137"/>
      <c r="AG302" s="138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</row>
    <row r="303" spans="1:64">
      <c r="S303" s="24"/>
      <c r="T303" s="9"/>
      <c r="U303" s="9"/>
      <c r="AA303" s="115"/>
      <c r="AB303" s="115"/>
      <c r="AC303" s="147"/>
      <c r="AD303" s="115"/>
      <c r="AE303" s="115"/>
      <c r="AF303" s="137"/>
      <c r="AG303" s="138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</row>
    <row r="304" spans="1:64">
      <c r="S304" s="24"/>
      <c r="T304" s="9"/>
      <c r="U304" s="9"/>
      <c r="AA304" s="115"/>
      <c r="AB304" s="115"/>
      <c r="AC304" s="147"/>
      <c r="AD304" s="115"/>
      <c r="AE304" s="115"/>
      <c r="AF304" s="137"/>
      <c r="AG304" s="138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</row>
    <row r="305" spans="3:64">
      <c r="S305" s="24"/>
      <c r="T305" s="9"/>
      <c r="U305" s="9"/>
      <c r="AA305" s="115"/>
      <c r="AB305" s="115"/>
      <c r="AC305" s="147"/>
      <c r="AD305" s="115"/>
      <c r="AE305" s="115"/>
      <c r="AF305" s="137"/>
      <c r="AG305" s="138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</row>
    <row r="306" spans="3:64">
      <c r="S306" s="24"/>
      <c r="T306" s="9"/>
      <c r="U306" s="9"/>
      <c r="AA306" s="115"/>
      <c r="AB306" s="115"/>
      <c r="AC306" s="147"/>
      <c r="AD306" s="115"/>
      <c r="AE306" s="115"/>
      <c r="AF306" s="137"/>
      <c r="AG306" s="138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</row>
    <row r="307" spans="3:64">
      <c r="C307" s="40"/>
      <c r="D307" s="40"/>
      <c r="S307" s="24"/>
      <c r="T307" s="9"/>
      <c r="U307" s="9"/>
      <c r="AA307" s="115"/>
      <c r="AB307" s="115"/>
      <c r="AC307" s="147"/>
      <c r="AD307" s="115"/>
      <c r="AE307" s="115"/>
      <c r="AF307" s="137"/>
      <c r="AG307" s="138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</row>
    <row r="308" spans="3:64">
      <c r="C308" s="40"/>
      <c r="D308" s="40"/>
      <c r="S308" s="24"/>
      <c r="T308" s="9"/>
      <c r="U308" s="9"/>
      <c r="AA308" s="115"/>
      <c r="AB308" s="115"/>
      <c r="AC308" s="147"/>
      <c r="AD308" s="115"/>
      <c r="AE308" s="115"/>
      <c r="AF308" s="137"/>
      <c r="AG308" s="138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</row>
    <row r="309" spans="3:64">
      <c r="C309" s="40"/>
      <c r="D309" s="40"/>
      <c r="S309" s="24"/>
      <c r="T309" s="9"/>
      <c r="U309" s="9"/>
      <c r="AA309" s="115"/>
      <c r="AB309" s="115"/>
      <c r="AC309" s="147"/>
      <c r="AD309" s="115"/>
      <c r="AE309" s="115"/>
      <c r="AF309" s="137"/>
      <c r="AG309" s="138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</row>
    <row r="310" spans="3:64">
      <c r="C310" s="40"/>
      <c r="D310" s="40"/>
      <c r="S310" s="24"/>
      <c r="T310" s="9"/>
      <c r="U310" s="9"/>
      <c r="AA310" s="115"/>
      <c r="AB310" s="115"/>
      <c r="AC310" s="147"/>
      <c r="AD310" s="115"/>
      <c r="AE310" s="115"/>
      <c r="AF310" s="137"/>
      <c r="AG310" s="138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</row>
    <row r="311" spans="3:64">
      <c r="C311" s="40"/>
      <c r="D311" s="40"/>
      <c r="S311" s="24"/>
      <c r="T311" s="9"/>
      <c r="U311" s="9"/>
      <c r="AA311" s="115"/>
      <c r="AB311" s="115"/>
      <c r="AC311" s="147"/>
      <c r="AD311" s="115"/>
      <c r="AE311" s="115"/>
      <c r="AF311" s="137"/>
      <c r="AG311" s="138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</row>
    <row r="312" spans="3:64">
      <c r="C312" s="40"/>
      <c r="D312" s="40"/>
      <c r="S312" s="24"/>
      <c r="T312" s="9"/>
      <c r="U312" s="9"/>
      <c r="AA312" s="115"/>
      <c r="AB312" s="115"/>
      <c r="AC312" s="147"/>
      <c r="AD312" s="115"/>
      <c r="AE312" s="115"/>
      <c r="AF312" s="137"/>
      <c r="AG312" s="138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</row>
    <row r="313" spans="3:64">
      <c r="C313" s="40"/>
      <c r="D313" s="40"/>
      <c r="S313" s="24"/>
      <c r="T313" s="9"/>
      <c r="U313" s="9"/>
      <c r="AA313" s="115"/>
      <c r="AB313" s="115"/>
      <c r="AC313" s="147"/>
      <c r="AD313" s="115"/>
      <c r="AE313" s="115"/>
      <c r="AF313" s="137"/>
      <c r="AG313" s="138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</row>
    <row r="314" spans="3:64">
      <c r="C314" s="40"/>
      <c r="D314" s="40"/>
      <c r="S314" s="24"/>
      <c r="T314" s="9"/>
      <c r="U314" s="9"/>
      <c r="AA314" s="115"/>
      <c r="AB314" s="115"/>
      <c r="AC314" s="147"/>
      <c r="AD314" s="115"/>
      <c r="AE314" s="115"/>
      <c r="AF314" s="137"/>
      <c r="AG314" s="138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</row>
    <row r="315" spans="3:64">
      <c r="C315" s="40"/>
      <c r="D315" s="40"/>
      <c r="S315" s="24"/>
      <c r="T315" s="9"/>
      <c r="U315" s="9"/>
      <c r="AA315" s="115"/>
      <c r="AB315" s="115"/>
      <c r="AC315" s="147"/>
      <c r="AD315" s="115"/>
      <c r="AE315" s="115"/>
      <c r="AF315" s="137"/>
      <c r="AG315" s="138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</row>
    <row r="316" spans="3:64">
      <c r="C316" s="40"/>
      <c r="D316" s="40"/>
      <c r="S316" s="24"/>
      <c r="T316" s="9"/>
      <c r="U316" s="9"/>
      <c r="AA316" s="115"/>
      <c r="AB316" s="115"/>
      <c r="AC316" s="147"/>
      <c r="AD316" s="115"/>
      <c r="AE316" s="115"/>
      <c r="AF316" s="137"/>
      <c r="AG316" s="138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</row>
    <row r="317" spans="3:64">
      <c r="C317" s="40"/>
      <c r="D317" s="40"/>
      <c r="S317" s="24"/>
      <c r="T317" s="9"/>
      <c r="U317" s="9"/>
      <c r="AA317" s="115"/>
      <c r="AB317" s="115"/>
      <c r="AC317" s="147"/>
      <c r="AD317" s="115"/>
      <c r="AE317" s="115"/>
      <c r="AF317" s="137"/>
      <c r="AG317" s="138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</row>
    <row r="318" spans="3:64">
      <c r="C318" s="40"/>
      <c r="D318" s="40"/>
      <c r="S318" s="24"/>
      <c r="T318" s="9"/>
      <c r="U318" s="9"/>
      <c r="AA318" s="115"/>
      <c r="AB318" s="115"/>
      <c r="AC318" s="147"/>
      <c r="AD318" s="115"/>
      <c r="AE318" s="115"/>
      <c r="AF318" s="137"/>
      <c r="AG318" s="138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</row>
    <row r="319" spans="3:64">
      <c r="C319" s="40"/>
      <c r="D319" s="40"/>
      <c r="S319" s="24"/>
      <c r="T319" s="9"/>
      <c r="U319" s="9"/>
      <c r="AA319" s="115"/>
      <c r="AB319" s="115"/>
      <c r="AC319" s="147"/>
      <c r="AD319" s="115"/>
      <c r="AE319" s="115"/>
      <c r="AF319" s="137"/>
      <c r="AG319" s="138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</row>
    <row r="320" spans="3:64">
      <c r="C320" s="40"/>
      <c r="D320" s="40"/>
      <c r="S320" s="24"/>
      <c r="T320" s="9"/>
      <c r="U320" s="9"/>
      <c r="AA320" s="115"/>
      <c r="AB320" s="115"/>
      <c r="AC320" s="147"/>
      <c r="AD320" s="115"/>
      <c r="AE320" s="115"/>
      <c r="AF320" s="137"/>
      <c r="AG320" s="138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</row>
    <row r="321" spans="3:64">
      <c r="C321" s="40"/>
      <c r="D321" s="40"/>
      <c r="S321" s="24"/>
      <c r="T321" s="9"/>
      <c r="U321" s="9"/>
      <c r="AA321" s="115"/>
      <c r="AB321" s="115"/>
      <c r="AC321" s="147"/>
      <c r="AD321" s="115"/>
      <c r="AE321" s="115"/>
      <c r="AF321" s="137"/>
      <c r="AG321" s="138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</row>
    <row r="322" spans="3:64">
      <c r="C322" s="40"/>
      <c r="D322" s="40"/>
      <c r="S322" s="24"/>
      <c r="T322" s="9"/>
      <c r="U322" s="9"/>
      <c r="AA322" s="115"/>
      <c r="AB322" s="115"/>
      <c r="AC322" s="147"/>
      <c r="AD322" s="115"/>
      <c r="AE322" s="115"/>
      <c r="AF322" s="137"/>
      <c r="AG322" s="138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</row>
    <row r="323" spans="3:64">
      <c r="C323" s="40"/>
      <c r="D323" s="40"/>
      <c r="S323" s="24"/>
      <c r="T323" s="9"/>
      <c r="U323" s="9"/>
      <c r="AA323" s="115"/>
      <c r="AB323" s="115"/>
      <c r="AC323" s="147"/>
      <c r="AD323" s="115"/>
      <c r="AE323" s="115"/>
      <c r="AF323" s="137"/>
      <c r="AG323" s="138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</row>
    <row r="324" spans="3:64">
      <c r="C324" s="40"/>
      <c r="D324" s="40"/>
      <c r="S324" s="24"/>
      <c r="T324" s="9"/>
      <c r="U324" s="9"/>
      <c r="AA324" s="115"/>
      <c r="AB324" s="115"/>
      <c r="AC324" s="147"/>
      <c r="AD324" s="115"/>
      <c r="AE324" s="115"/>
      <c r="AF324" s="137"/>
      <c r="AG324" s="138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</row>
    <row r="325" spans="3:64">
      <c r="C325" s="40"/>
      <c r="D325" s="40"/>
      <c r="S325" s="24"/>
      <c r="T325" s="9"/>
      <c r="U325" s="9"/>
      <c r="AA325" s="115"/>
      <c r="AB325" s="115"/>
      <c r="AC325" s="147"/>
      <c r="AD325" s="115"/>
      <c r="AE325" s="115"/>
      <c r="AF325" s="137"/>
      <c r="AG325" s="138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</row>
    <row r="326" spans="3:64">
      <c r="C326" s="40"/>
      <c r="D326" s="40"/>
      <c r="S326" s="24"/>
      <c r="T326" s="9"/>
      <c r="U326" s="9"/>
      <c r="AA326" s="115"/>
      <c r="AB326" s="115"/>
      <c r="AC326" s="147"/>
      <c r="AD326" s="115"/>
      <c r="AE326" s="115"/>
      <c r="AF326" s="137"/>
      <c r="AG326" s="138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</row>
    <row r="327" spans="3:64">
      <c r="C327" s="40"/>
      <c r="D327" s="40"/>
      <c r="S327" s="24"/>
      <c r="T327" s="9"/>
      <c r="U327" s="9"/>
      <c r="AA327" s="115"/>
      <c r="AB327" s="115"/>
      <c r="AC327" s="147"/>
      <c r="AD327" s="115"/>
      <c r="AE327" s="115"/>
      <c r="AF327" s="137"/>
      <c r="AG327" s="138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</row>
    <row r="328" spans="3:64">
      <c r="C328" s="40"/>
      <c r="D328" s="40"/>
      <c r="S328" s="24"/>
      <c r="T328" s="9"/>
      <c r="U328" s="9"/>
      <c r="AA328" s="115"/>
      <c r="AB328" s="115"/>
      <c r="AC328" s="147"/>
      <c r="AD328" s="115"/>
      <c r="AE328" s="115"/>
      <c r="AF328" s="137"/>
      <c r="AG328" s="138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</row>
    <row r="329" spans="3:64">
      <c r="C329" s="40"/>
      <c r="D329" s="40"/>
      <c r="S329" s="24"/>
      <c r="T329" s="9"/>
      <c r="U329" s="9"/>
      <c r="AA329" s="115"/>
      <c r="AB329" s="115"/>
      <c r="AC329" s="147"/>
      <c r="AD329" s="115"/>
      <c r="AE329" s="115"/>
      <c r="AF329" s="137"/>
      <c r="AG329" s="138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</row>
    <row r="330" spans="3:64">
      <c r="C330" s="40"/>
      <c r="D330" s="40"/>
      <c r="S330" s="24"/>
      <c r="T330" s="9"/>
      <c r="U330" s="9"/>
      <c r="AA330" s="115"/>
      <c r="AB330" s="115"/>
      <c r="AC330" s="147"/>
      <c r="AD330" s="115"/>
      <c r="AE330" s="115"/>
      <c r="AF330" s="137"/>
      <c r="AG330" s="138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</row>
    <row r="331" spans="3:64">
      <c r="C331" s="40"/>
      <c r="D331" s="40"/>
      <c r="S331" s="24"/>
      <c r="T331" s="9"/>
      <c r="U331" s="9"/>
      <c r="AA331" s="115"/>
      <c r="AB331" s="115"/>
      <c r="AC331" s="147"/>
      <c r="AD331" s="115"/>
      <c r="AE331" s="115"/>
      <c r="AF331" s="137"/>
      <c r="AG331" s="138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</row>
    <row r="332" spans="3:64">
      <c r="C332" s="40"/>
      <c r="D332" s="40"/>
      <c r="S332" s="24"/>
      <c r="T332" s="9"/>
      <c r="U332" s="9"/>
      <c r="AA332" s="115"/>
      <c r="AB332" s="115"/>
      <c r="AC332" s="147"/>
      <c r="AD332" s="115"/>
      <c r="AE332" s="115"/>
      <c r="AF332" s="137"/>
      <c r="AG332" s="138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</row>
    <row r="333" spans="3:64">
      <c r="C333" s="40"/>
      <c r="D333" s="40"/>
      <c r="S333" s="24"/>
      <c r="T333" s="9"/>
      <c r="U333" s="9"/>
      <c r="AA333" s="115"/>
      <c r="AB333" s="115"/>
      <c r="AC333" s="147"/>
      <c r="AD333" s="115"/>
      <c r="AE333" s="115"/>
      <c r="AF333" s="137"/>
      <c r="AG333" s="138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</row>
    <row r="334" spans="3:64">
      <c r="C334" s="40"/>
      <c r="D334" s="40"/>
      <c r="S334" s="24"/>
      <c r="T334" s="9"/>
      <c r="U334" s="9"/>
      <c r="AA334" s="115"/>
      <c r="AB334" s="115"/>
      <c r="AC334" s="147"/>
      <c r="AD334" s="115"/>
      <c r="AE334" s="115"/>
      <c r="AF334" s="137"/>
      <c r="AG334" s="138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</row>
    <row r="335" spans="3:64">
      <c r="C335" s="40"/>
      <c r="D335" s="40"/>
      <c r="S335" s="24"/>
      <c r="T335" s="9"/>
      <c r="U335" s="9"/>
      <c r="AA335" s="115"/>
      <c r="AB335" s="115"/>
      <c r="AC335" s="147"/>
      <c r="AD335" s="115"/>
      <c r="AE335" s="115"/>
      <c r="AF335" s="137"/>
      <c r="AG335" s="138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</row>
    <row r="336" spans="3:64">
      <c r="C336" s="40"/>
      <c r="D336" s="40"/>
      <c r="S336" s="24"/>
      <c r="T336" s="9"/>
      <c r="U336" s="9"/>
      <c r="AA336" s="115"/>
      <c r="AB336" s="115"/>
      <c r="AC336" s="147"/>
      <c r="AD336" s="115"/>
      <c r="AE336" s="115"/>
      <c r="AF336" s="137"/>
      <c r="AG336" s="138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</row>
    <row r="337" spans="3:64">
      <c r="C337" s="40"/>
      <c r="D337" s="40"/>
      <c r="S337" s="24"/>
      <c r="T337" s="9"/>
      <c r="U337" s="9"/>
      <c r="AA337" s="115"/>
      <c r="AB337" s="115"/>
      <c r="AC337" s="147"/>
      <c r="AD337" s="115"/>
      <c r="AE337" s="115"/>
      <c r="AF337" s="137"/>
      <c r="AG337" s="138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</row>
    <row r="338" spans="3:64">
      <c r="C338" s="40"/>
      <c r="D338" s="40"/>
      <c r="S338" s="24"/>
      <c r="T338" s="9"/>
      <c r="U338" s="9"/>
      <c r="AA338" s="115"/>
      <c r="AB338" s="115"/>
      <c r="AC338" s="147"/>
      <c r="AD338" s="115"/>
      <c r="AE338" s="115"/>
      <c r="AF338" s="137"/>
      <c r="AG338" s="138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</row>
    <row r="339" spans="3:64">
      <c r="C339" s="40"/>
      <c r="D339" s="40"/>
      <c r="S339" s="24"/>
      <c r="T339" s="9"/>
      <c r="U339" s="9"/>
      <c r="AA339" s="115"/>
      <c r="AB339" s="115"/>
      <c r="AC339" s="147"/>
      <c r="AD339" s="115"/>
      <c r="AE339" s="115"/>
      <c r="AF339" s="137"/>
      <c r="AG339" s="138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</row>
    <row r="340" spans="3:64">
      <c r="C340" s="40"/>
      <c r="D340" s="40"/>
      <c r="S340" s="24"/>
      <c r="T340" s="9"/>
      <c r="U340" s="9"/>
      <c r="AA340" s="115"/>
      <c r="AB340" s="115"/>
      <c r="AC340" s="147"/>
      <c r="AD340" s="115"/>
      <c r="AE340" s="115"/>
      <c r="AF340" s="137"/>
      <c r="AG340" s="138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</row>
    <row r="341" spans="3:64">
      <c r="C341" s="40"/>
      <c r="D341" s="40"/>
      <c r="S341" s="24"/>
      <c r="T341" s="9"/>
      <c r="U341" s="9"/>
      <c r="AA341" s="115"/>
      <c r="AB341" s="115"/>
      <c r="AC341" s="147"/>
      <c r="AD341" s="115"/>
      <c r="AE341" s="115"/>
      <c r="AF341" s="137"/>
      <c r="AG341" s="138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</row>
    <row r="342" spans="3:64">
      <c r="C342" s="40"/>
      <c r="D342" s="40"/>
      <c r="S342" s="24"/>
      <c r="T342" s="9"/>
      <c r="U342" s="9"/>
      <c r="AA342" s="115"/>
      <c r="AB342" s="115"/>
      <c r="AC342" s="147"/>
      <c r="AD342" s="115"/>
      <c r="AE342" s="115"/>
      <c r="AF342" s="137"/>
      <c r="AG342" s="138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</row>
    <row r="343" spans="3:64">
      <c r="C343" s="40"/>
      <c r="D343" s="40"/>
      <c r="S343" s="24"/>
      <c r="T343" s="9"/>
      <c r="U343" s="9"/>
      <c r="AA343" s="115"/>
      <c r="AB343" s="115"/>
      <c r="AC343" s="147"/>
      <c r="AD343" s="115"/>
      <c r="AE343" s="115"/>
      <c r="AF343" s="137"/>
      <c r="AG343" s="138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</row>
    <row r="344" spans="3:64">
      <c r="C344" s="40"/>
      <c r="D344" s="40"/>
      <c r="S344" s="24"/>
      <c r="T344" s="9"/>
      <c r="U344" s="9"/>
      <c r="AA344" s="115"/>
      <c r="AB344" s="115"/>
      <c r="AC344" s="147"/>
      <c r="AD344" s="115"/>
      <c r="AE344" s="115"/>
      <c r="AF344" s="137"/>
      <c r="AG344" s="138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</row>
    <row r="345" spans="3:64">
      <c r="C345" s="40"/>
      <c r="D345" s="40"/>
      <c r="S345" s="24"/>
      <c r="T345" s="9"/>
      <c r="U345" s="9"/>
      <c r="AA345" s="115"/>
      <c r="AB345" s="115"/>
      <c r="AC345" s="147"/>
      <c r="AD345" s="115"/>
      <c r="AE345" s="115"/>
      <c r="AF345" s="137"/>
      <c r="AG345" s="138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</row>
    <row r="346" spans="3:64">
      <c r="C346" s="40"/>
      <c r="D346" s="40"/>
      <c r="S346" s="24"/>
      <c r="T346" s="9"/>
      <c r="U346" s="9"/>
      <c r="AA346" s="115"/>
      <c r="AB346" s="115"/>
      <c r="AC346" s="147"/>
      <c r="AD346" s="115"/>
      <c r="AE346" s="115"/>
      <c r="AF346" s="137"/>
      <c r="AG346" s="138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</row>
    <row r="347" spans="3:64">
      <c r="C347" s="40"/>
      <c r="D347" s="40"/>
      <c r="S347" s="24"/>
      <c r="T347" s="9"/>
      <c r="U347" s="9"/>
      <c r="AA347" s="115"/>
      <c r="AB347" s="115"/>
      <c r="AC347" s="147"/>
      <c r="AD347" s="115"/>
      <c r="AE347" s="115"/>
      <c r="AF347" s="137"/>
      <c r="AG347" s="138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</row>
    <row r="348" spans="3:64">
      <c r="C348" s="40"/>
      <c r="D348" s="40"/>
      <c r="S348" s="24"/>
      <c r="T348" s="9"/>
      <c r="U348" s="9"/>
      <c r="AA348" s="115"/>
      <c r="AB348" s="115"/>
      <c r="AC348" s="147"/>
      <c r="AD348" s="115"/>
      <c r="AE348" s="115"/>
      <c r="AF348" s="137"/>
      <c r="AG348" s="138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</row>
    <row r="349" spans="3:64">
      <c r="C349" s="40"/>
      <c r="D349" s="40"/>
      <c r="S349" s="24"/>
      <c r="T349" s="9"/>
      <c r="U349" s="9"/>
      <c r="AA349" s="115"/>
      <c r="AB349" s="115"/>
      <c r="AC349" s="147"/>
      <c r="AD349" s="115"/>
      <c r="AE349" s="115"/>
      <c r="AF349" s="137"/>
      <c r="AG349" s="138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</row>
    <row r="350" spans="3:64">
      <c r="C350" s="40"/>
      <c r="D350" s="40"/>
      <c r="S350" s="24"/>
      <c r="T350" s="9"/>
      <c r="U350" s="9"/>
      <c r="AA350" s="115"/>
      <c r="AB350" s="115"/>
      <c r="AC350" s="147"/>
      <c r="AD350" s="115"/>
      <c r="AE350" s="115"/>
      <c r="AF350" s="137"/>
      <c r="AG350" s="138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</row>
    <row r="351" spans="3:64">
      <c r="C351" s="40"/>
      <c r="D351" s="40"/>
      <c r="S351" s="24"/>
      <c r="T351" s="9"/>
      <c r="U351" s="9"/>
      <c r="AA351" s="115"/>
      <c r="AB351" s="115"/>
      <c r="AC351" s="147"/>
      <c r="AD351" s="115"/>
      <c r="AE351" s="115"/>
      <c r="AF351" s="137"/>
      <c r="AG351" s="138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</row>
    <row r="352" spans="3:64">
      <c r="C352" s="40"/>
      <c r="D352" s="40"/>
      <c r="S352" s="24"/>
      <c r="T352" s="9"/>
      <c r="U352" s="9"/>
      <c r="AA352" s="115"/>
      <c r="AB352" s="115"/>
      <c r="AC352" s="147"/>
      <c r="AD352" s="115"/>
      <c r="AE352" s="115"/>
      <c r="AF352" s="137"/>
      <c r="AG352" s="138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</row>
    <row r="353" spans="3:64">
      <c r="C353" s="40"/>
      <c r="D353" s="40"/>
      <c r="S353" s="24"/>
      <c r="T353" s="9"/>
      <c r="U353" s="9"/>
      <c r="AA353" s="115"/>
      <c r="AB353" s="115"/>
      <c r="AC353" s="147"/>
      <c r="AD353" s="115"/>
      <c r="AE353" s="115"/>
      <c r="AF353" s="137"/>
      <c r="AG353" s="138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</row>
    <row r="354" spans="3:64">
      <c r="C354" s="40"/>
      <c r="D354" s="40"/>
      <c r="S354" s="24"/>
      <c r="T354" s="9"/>
      <c r="U354" s="9"/>
      <c r="AA354" s="115"/>
      <c r="AB354" s="115"/>
      <c r="AC354" s="147"/>
      <c r="AD354" s="115"/>
      <c r="AE354" s="115"/>
      <c r="AF354" s="137"/>
      <c r="AG354" s="138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</row>
    <row r="355" spans="3:64">
      <c r="C355" s="40"/>
      <c r="D355" s="40"/>
      <c r="S355" s="24"/>
      <c r="T355" s="9"/>
      <c r="U355" s="9"/>
      <c r="AA355" s="115"/>
      <c r="AB355" s="115"/>
      <c r="AC355" s="147"/>
      <c r="AD355" s="115"/>
      <c r="AE355" s="115"/>
      <c r="AF355" s="137"/>
      <c r="AG355" s="138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</row>
    <row r="356" spans="3:64">
      <c r="C356" s="40"/>
      <c r="D356" s="40"/>
      <c r="S356" s="24"/>
      <c r="T356" s="9"/>
      <c r="U356" s="9"/>
      <c r="AA356" s="115"/>
      <c r="AB356" s="115"/>
      <c r="AC356" s="147"/>
      <c r="AD356" s="115"/>
      <c r="AE356" s="115"/>
      <c r="AF356" s="137"/>
      <c r="AG356" s="138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</row>
    <row r="357" spans="3:64">
      <c r="C357" s="40"/>
      <c r="D357" s="40"/>
      <c r="S357" s="24"/>
      <c r="T357" s="9"/>
      <c r="U357" s="9"/>
      <c r="AA357" s="115"/>
      <c r="AB357" s="115"/>
      <c r="AC357" s="147"/>
      <c r="AD357" s="115"/>
      <c r="AE357" s="115"/>
      <c r="AF357" s="137"/>
      <c r="AG357" s="138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</row>
    <row r="358" spans="3:64">
      <c r="C358" s="40"/>
      <c r="D358" s="40"/>
      <c r="S358" s="24"/>
      <c r="T358" s="9"/>
      <c r="U358" s="9"/>
      <c r="AA358" s="115"/>
      <c r="AB358" s="115"/>
      <c r="AC358" s="147"/>
      <c r="AD358" s="115"/>
      <c r="AE358" s="115"/>
      <c r="AF358" s="137"/>
      <c r="AG358" s="138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</row>
    <row r="359" spans="3:64">
      <c r="C359" s="40"/>
      <c r="D359" s="40"/>
      <c r="S359" s="24"/>
      <c r="T359" s="9"/>
      <c r="U359" s="9"/>
      <c r="AA359" s="115"/>
      <c r="AB359" s="115"/>
      <c r="AC359" s="147"/>
      <c r="AD359" s="115"/>
      <c r="AE359" s="115"/>
      <c r="AF359" s="137"/>
      <c r="AG359" s="138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</row>
    <row r="360" spans="3:64">
      <c r="C360" s="40"/>
      <c r="D360" s="40"/>
      <c r="S360" s="24"/>
      <c r="T360" s="9"/>
      <c r="U360" s="9"/>
      <c r="AA360" s="115"/>
      <c r="AB360" s="115"/>
      <c r="AC360" s="147"/>
      <c r="AD360" s="115"/>
      <c r="AE360" s="115"/>
      <c r="AF360" s="137"/>
      <c r="AG360" s="138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</row>
    <row r="361" spans="3:64">
      <c r="C361" s="40"/>
      <c r="D361" s="40"/>
      <c r="S361" s="24"/>
      <c r="T361" s="9"/>
      <c r="U361" s="9"/>
      <c r="AA361" s="115"/>
      <c r="AB361" s="115"/>
      <c r="AC361" s="147"/>
      <c r="AD361" s="115"/>
      <c r="AE361" s="115"/>
      <c r="AF361" s="137"/>
      <c r="AG361" s="138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</row>
    <row r="362" spans="3:64">
      <c r="C362" s="40"/>
      <c r="D362" s="40"/>
      <c r="S362" s="24"/>
      <c r="T362" s="9"/>
      <c r="U362" s="9"/>
      <c r="AA362" s="115"/>
      <c r="AB362" s="115"/>
      <c r="AC362" s="147"/>
      <c r="AD362" s="115"/>
      <c r="AE362" s="115"/>
      <c r="AF362" s="137"/>
      <c r="AG362" s="138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</row>
    <row r="363" spans="3:64">
      <c r="C363" s="40"/>
      <c r="D363" s="40"/>
      <c r="S363" s="24"/>
      <c r="T363" s="9"/>
      <c r="U363" s="9"/>
      <c r="AA363" s="115"/>
      <c r="AB363" s="115"/>
      <c r="AC363" s="147"/>
      <c r="AD363" s="115"/>
      <c r="AE363" s="115"/>
      <c r="AF363" s="137"/>
      <c r="AG363" s="138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</row>
    <row r="364" spans="3:64">
      <c r="C364" s="40"/>
      <c r="D364" s="40"/>
      <c r="S364" s="24"/>
      <c r="T364" s="9"/>
      <c r="U364" s="9"/>
      <c r="AA364" s="115"/>
      <c r="AB364" s="115"/>
      <c r="AC364" s="147"/>
      <c r="AD364" s="115"/>
      <c r="AE364" s="115"/>
      <c r="AF364" s="137"/>
      <c r="AG364" s="138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</row>
    <row r="365" spans="3:64">
      <c r="C365" s="40"/>
      <c r="D365" s="40"/>
      <c r="S365" s="24"/>
      <c r="T365" s="9"/>
      <c r="U365" s="9"/>
      <c r="AA365" s="115"/>
      <c r="AB365" s="115"/>
      <c r="AC365" s="147"/>
      <c r="AD365" s="115"/>
      <c r="AE365" s="115"/>
      <c r="AF365" s="137"/>
      <c r="AG365" s="138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</row>
    <row r="366" spans="3:64">
      <c r="C366" s="40"/>
      <c r="D366" s="40"/>
      <c r="S366" s="24"/>
      <c r="T366" s="9"/>
      <c r="U366" s="9"/>
      <c r="AA366" s="115"/>
      <c r="AB366" s="115"/>
      <c r="AC366" s="147"/>
      <c r="AD366" s="115"/>
      <c r="AE366" s="115"/>
      <c r="AF366" s="137"/>
      <c r="AG366" s="138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</row>
    <row r="367" spans="3:64">
      <c r="C367" s="40"/>
      <c r="D367" s="40"/>
      <c r="S367" s="24"/>
      <c r="T367" s="9"/>
      <c r="U367" s="9"/>
      <c r="AA367" s="115"/>
      <c r="AB367" s="115"/>
      <c r="AC367" s="147"/>
      <c r="AD367" s="115"/>
      <c r="AE367" s="115"/>
      <c r="AF367" s="137"/>
      <c r="AG367" s="138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</row>
    <row r="368" spans="3:64">
      <c r="C368" s="40"/>
      <c r="D368" s="40"/>
      <c r="S368" s="24"/>
      <c r="T368" s="9"/>
      <c r="U368" s="9"/>
      <c r="AA368" s="115"/>
      <c r="AB368" s="115"/>
      <c r="AC368" s="147"/>
      <c r="AD368" s="115"/>
      <c r="AE368" s="115"/>
      <c r="AF368" s="137"/>
      <c r="AG368" s="138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</row>
    <row r="369" spans="3:64">
      <c r="C369" s="40"/>
      <c r="D369" s="40"/>
      <c r="S369" s="24"/>
      <c r="T369" s="9"/>
      <c r="U369" s="9"/>
      <c r="AA369" s="115"/>
      <c r="AB369" s="115"/>
      <c r="AC369" s="147"/>
      <c r="AD369" s="115"/>
      <c r="AE369" s="115"/>
      <c r="AF369" s="137"/>
      <c r="AG369" s="138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</row>
    <row r="370" spans="3:64">
      <c r="C370" s="40"/>
      <c r="D370" s="40"/>
      <c r="S370" s="24"/>
      <c r="T370" s="9"/>
      <c r="U370" s="9"/>
      <c r="AA370" s="115"/>
      <c r="AB370" s="115"/>
      <c r="AC370" s="147"/>
      <c r="AD370" s="115"/>
      <c r="AE370" s="115"/>
      <c r="AF370" s="137"/>
      <c r="AG370" s="138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</row>
    <row r="371" spans="3:64">
      <c r="C371" s="40"/>
      <c r="D371" s="40"/>
      <c r="S371" s="24"/>
      <c r="T371" s="9"/>
      <c r="U371" s="9"/>
      <c r="AA371" s="115"/>
      <c r="AB371" s="115"/>
      <c r="AC371" s="147"/>
      <c r="AD371" s="115"/>
      <c r="AE371" s="115"/>
      <c r="AF371" s="137"/>
      <c r="AG371" s="138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</row>
    <row r="372" spans="3:64">
      <c r="C372" s="40"/>
      <c r="D372" s="40"/>
      <c r="S372" s="24"/>
      <c r="T372" s="9"/>
      <c r="U372" s="9"/>
      <c r="AA372" s="115"/>
      <c r="AB372" s="115"/>
      <c r="AC372" s="147"/>
      <c r="AD372" s="115"/>
      <c r="AE372" s="115"/>
      <c r="AF372" s="137"/>
      <c r="AG372" s="138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</row>
    <row r="373" spans="3:64">
      <c r="C373" s="40"/>
      <c r="D373" s="40"/>
      <c r="S373" s="24"/>
      <c r="T373" s="9"/>
      <c r="U373" s="9"/>
      <c r="AA373" s="115"/>
      <c r="AB373" s="115"/>
      <c r="AC373" s="147"/>
      <c r="AD373" s="115"/>
      <c r="AE373" s="115"/>
      <c r="AF373" s="137"/>
      <c r="AG373" s="138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</row>
    <row r="374" spans="3:64">
      <c r="C374" s="40"/>
      <c r="D374" s="40"/>
      <c r="S374" s="24"/>
      <c r="T374" s="9"/>
      <c r="U374" s="9"/>
      <c r="AA374" s="115"/>
      <c r="AB374" s="115"/>
      <c r="AC374" s="147"/>
      <c r="AD374" s="115"/>
      <c r="AE374" s="115"/>
      <c r="AF374" s="137"/>
      <c r="AG374" s="138"/>
      <c r="AN374" s="115"/>
      <c r="AO374" s="115"/>
      <c r="AP374" s="115"/>
      <c r="AQ374" s="115"/>
      <c r="AR374" s="115"/>
      <c r="AS374" s="115"/>
      <c r="AT374" s="115"/>
      <c r="AU374" s="115"/>
      <c r="AV374" s="115"/>
    </row>
    <row r="375" spans="3:64">
      <c r="C375" s="40"/>
      <c r="D375" s="40"/>
      <c r="S375" s="24"/>
      <c r="T375" s="9"/>
      <c r="U375" s="9"/>
      <c r="AA375" s="115"/>
      <c r="AB375" s="115"/>
      <c r="AC375" s="147"/>
      <c r="AD375" s="115"/>
      <c r="AE375" s="115"/>
      <c r="AF375" s="137"/>
      <c r="AG375" s="138"/>
      <c r="AN375" s="115"/>
      <c r="AO375" s="115"/>
      <c r="AP375" s="115"/>
      <c r="AQ375" s="115"/>
      <c r="AR375" s="115"/>
      <c r="AS375" s="115"/>
      <c r="AT375" s="115"/>
      <c r="AU375" s="115"/>
      <c r="AV375" s="115"/>
    </row>
    <row r="376" spans="3:64">
      <c r="C376" s="40"/>
      <c r="D376" s="40"/>
      <c r="S376" s="24"/>
      <c r="T376" s="9"/>
      <c r="U376" s="9"/>
      <c r="AA376" s="115"/>
      <c r="AB376" s="115"/>
      <c r="AC376" s="147"/>
      <c r="AD376" s="115"/>
      <c r="AE376" s="115"/>
      <c r="AF376" s="137"/>
      <c r="AG376" s="138"/>
      <c r="AN376" s="115"/>
      <c r="AO376" s="115"/>
      <c r="AP376" s="115"/>
      <c r="AQ376" s="115"/>
      <c r="AR376" s="115"/>
      <c r="AS376" s="115"/>
      <c r="AT376" s="115"/>
      <c r="AU376" s="115"/>
      <c r="AV376" s="115"/>
    </row>
    <row r="377" spans="3:64">
      <c r="C377" s="40"/>
      <c r="D377" s="40"/>
      <c r="S377" s="24"/>
      <c r="T377" s="9"/>
      <c r="U377" s="9"/>
      <c r="AA377" s="115"/>
      <c r="AB377" s="115"/>
      <c r="AC377" s="147"/>
      <c r="AD377" s="115"/>
      <c r="AE377" s="115"/>
      <c r="AF377" s="137"/>
      <c r="AG377" s="138"/>
      <c r="AN377" s="115"/>
      <c r="AO377" s="115"/>
      <c r="AP377" s="115"/>
      <c r="AQ377" s="115"/>
      <c r="AR377" s="115"/>
      <c r="AS377" s="115"/>
      <c r="AT377" s="115"/>
      <c r="AU377" s="115"/>
      <c r="AV377" s="115"/>
    </row>
    <row r="378" spans="3:64">
      <c r="C378" s="40"/>
      <c r="D378" s="40"/>
      <c r="S378" s="24"/>
      <c r="T378" s="9"/>
      <c r="U378" s="9"/>
      <c r="AA378" s="115"/>
      <c r="AB378" s="115"/>
      <c r="AC378" s="147"/>
      <c r="AD378" s="115"/>
      <c r="AE378" s="115"/>
      <c r="AF378" s="137"/>
      <c r="AG378" s="138"/>
      <c r="AN378" s="115"/>
      <c r="AO378" s="115"/>
      <c r="AP378" s="115"/>
      <c r="AQ378" s="115"/>
      <c r="AR378" s="115"/>
      <c r="AS378" s="115"/>
      <c r="AT378" s="115"/>
      <c r="AU378" s="115"/>
      <c r="AV378" s="115"/>
    </row>
    <row r="379" spans="3:64">
      <c r="C379" s="40"/>
      <c r="D379" s="40"/>
      <c r="S379" s="24"/>
      <c r="T379" s="9"/>
      <c r="U379" s="9"/>
      <c r="AA379" s="115"/>
      <c r="AB379" s="115"/>
      <c r="AC379" s="147"/>
      <c r="AD379" s="115"/>
      <c r="AE379" s="115"/>
      <c r="AF379" s="137"/>
      <c r="AG379" s="138"/>
      <c r="AN379" s="115"/>
      <c r="AO379" s="115"/>
      <c r="AP379" s="115"/>
      <c r="AQ379" s="115"/>
      <c r="AR379" s="115"/>
      <c r="AS379" s="115"/>
      <c r="AT379" s="115"/>
      <c r="AU379" s="115"/>
      <c r="AV379" s="115"/>
    </row>
    <row r="380" spans="3:64">
      <c r="C380" s="40"/>
      <c r="D380" s="40"/>
      <c r="S380" s="24"/>
      <c r="T380" s="9"/>
      <c r="U380" s="9"/>
      <c r="AA380" s="115"/>
      <c r="AB380" s="115"/>
      <c r="AC380" s="147"/>
      <c r="AD380" s="115"/>
      <c r="AE380" s="115"/>
      <c r="AF380" s="137"/>
      <c r="AG380" s="138"/>
      <c r="AN380" s="115"/>
      <c r="AO380" s="115"/>
      <c r="AP380" s="115"/>
      <c r="AQ380" s="115"/>
      <c r="AR380" s="115"/>
      <c r="AS380" s="115"/>
      <c r="AT380" s="115"/>
      <c r="AU380" s="115"/>
      <c r="AV380" s="115"/>
    </row>
    <row r="381" spans="3:64">
      <c r="C381" s="40"/>
      <c r="D381" s="40"/>
      <c r="S381" s="24"/>
      <c r="T381" s="9"/>
      <c r="U381" s="9"/>
      <c r="AA381" s="115"/>
      <c r="AB381" s="115"/>
      <c r="AC381" s="147"/>
      <c r="AD381" s="115"/>
      <c r="AE381" s="115"/>
      <c r="AF381" s="137"/>
      <c r="AG381" s="138"/>
      <c r="AN381" s="115"/>
      <c r="AO381" s="115"/>
      <c r="AP381" s="115"/>
      <c r="AQ381" s="115"/>
      <c r="AR381" s="115"/>
      <c r="AS381" s="115"/>
      <c r="AT381" s="115"/>
      <c r="AU381" s="115"/>
      <c r="AV381" s="115"/>
    </row>
    <row r="382" spans="3:64">
      <c r="C382" s="40"/>
      <c r="D382" s="40"/>
      <c r="S382" s="24"/>
      <c r="T382" s="9"/>
      <c r="U382" s="9"/>
      <c r="AA382" s="115"/>
      <c r="AB382" s="115"/>
      <c r="AC382" s="147"/>
      <c r="AD382" s="115"/>
      <c r="AE382" s="115"/>
      <c r="AF382" s="137"/>
      <c r="AG382" s="138"/>
      <c r="AN382" s="115"/>
      <c r="AO382" s="115"/>
      <c r="AP382" s="115"/>
      <c r="AQ382" s="115"/>
      <c r="AR382" s="115"/>
      <c r="AS382" s="115"/>
      <c r="AT382" s="115"/>
      <c r="AU382" s="115"/>
      <c r="AV382" s="115"/>
    </row>
    <row r="383" spans="3:64">
      <c r="C383" s="40"/>
      <c r="D383" s="40"/>
      <c r="S383" s="24"/>
      <c r="T383" s="9"/>
      <c r="U383" s="9"/>
      <c r="AA383" s="115"/>
      <c r="AB383" s="115"/>
      <c r="AC383" s="147"/>
      <c r="AD383" s="115"/>
      <c r="AE383" s="115"/>
      <c r="AF383" s="137"/>
      <c r="AG383" s="138"/>
      <c r="AN383" s="115"/>
      <c r="AO383" s="115"/>
      <c r="AP383" s="115"/>
      <c r="AQ383" s="115"/>
      <c r="AR383" s="115"/>
      <c r="AS383" s="115"/>
      <c r="AT383" s="115"/>
      <c r="AU383" s="115"/>
      <c r="AV383" s="115"/>
    </row>
    <row r="384" spans="3:64">
      <c r="C384" s="40"/>
      <c r="D384" s="40"/>
      <c r="S384" s="24"/>
      <c r="T384" s="9"/>
      <c r="U384" s="9"/>
      <c r="AA384" s="115"/>
      <c r="AB384" s="115"/>
      <c r="AC384" s="147"/>
      <c r="AD384" s="115"/>
      <c r="AE384" s="115"/>
      <c r="AF384" s="137"/>
      <c r="AG384" s="138"/>
      <c r="AN384" s="115"/>
      <c r="AO384" s="115"/>
      <c r="AP384" s="115"/>
      <c r="AQ384" s="115"/>
      <c r="AR384" s="115"/>
      <c r="AS384" s="115"/>
      <c r="AT384" s="115"/>
      <c r="AU384" s="115"/>
      <c r="AV384" s="115"/>
    </row>
    <row r="385" spans="3:48">
      <c r="C385" s="40"/>
      <c r="D385" s="40"/>
      <c r="S385" s="24"/>
      <c r="T385" s="9"/>
      <c r="U385" s="9"/>
      <c r="AA385" s="115"/>
      <c r="AB385" s="115"/>
      <c r="AC385" s="147"/>
      <c r="AD385" s="115"/>
      <c r="AE385" s="115"/>
      <c r="AF385" s="137"/>
      <c r="AG385" s="138"/>
      <c r="AN385" s="115"/>
      <c r="AO385" s="115"/>
      <c r="AP385" s="115"/>
      <c r="AQ385" s="115"/>
      <c r="AR385" s="115"/>
      <c r="AS385" s="115"/>
      <c r="AT385" s="115"/>
      <c r="AU385" s="115"/>
      <c r="AV385" s="115"/>
    </row>
    <row r="386" spans="3:48">
      <c r="C386" s="40"/>
      <c r="D386" s="40"/>
      <c r="S386" s="24"/>
      <c r="T386" s="9"/>
      <c r="U386" s="9"/>
      <c r="AA386" s="115"/>
      <c r="AB386" s="115"/>
      <c r="AC386" s="147"/>
      <c r="AD386" s="115"/>
      <c r="AE386" s="115"/>
      <c r="AF386" s="137"/>
      <c r="AG386" s="138"/>
      <c r="AN386" s="115"/>
      <c r="AO386" s="115"/>
      <c r="AP386" s="115"/>
      <c r="AQ386" s="115"/>
      <c r="AR386" s="115"/>
      <c r="AS386" s="115"/>
      <c r="AT386" s="115"/>
      <c r="AU386" s="115"/>
      <c r="AV386" s="115"/>
    </row>
    <row r="387" spans="3:48">
      <c r="C387" s="40"/>
      <c r="D387" s="40"/>
      <c r="S387" s="24"/>
      <c r="T387" s="9"/>
      <c r="U387" s="9"/>
      <c r="AA387" s="115"/>
      <c r="AB387" s="115"/>
      <c r="AC387" s="147"/>
      <c r="AD387" s="115"/>
      <c r="AE387" s="115"/>
      <c r="AF387" s="137"/>
      <c r="AG387" s="138"/>
      <c r="AN387" s="115"/>
      <c r="AO387" s="115"/>
      <c r="AP387" s="115"/>
      <c r="AQ387" s="115"/>
      <c r="AR387" s="115"/>
      <c r="AS387" s="115"/>
      <c r="AT387" s="115"/>
      <c r="AU387" s="115"/>
      <c r="AV387" s="115"/>
    </row>
    <row r="388" spans="3:48">
      <c r="C388" s="40"/>
      <c r="D388" s="40"/>
      <c r="S388" s="24"/>
      <c r="T388" s="9"/>
      <c r="U388" s="9"/>
      <c r="AA388" s="115"/>
      <c r="AB388" s="115"/>
      <c r="AC388" s="147"/>
      <c r="AD388" s="115"/>
      <c r="AE388" s="115"/>
      <c r="AF388" s="137"/>
      <c r="AG388" s="138"/>
      <c r="AN388" s="115"/>
      <c r="AO388" s="115"/>
      <c r="AP388" s="115"/>
      <c r="AQ388" s="115"/>
      <c r="AR388" s="115"/>
      <c r="AS388" s="115"/>
      <c r="AT388" s="115"/>
      <c r="AU388" s="115"/>
      <c r="AV388" s="115"/>
    </row>
    <row r="389" spans="3:48">
      <c r="C389" s="40"/>
      <c r="D389" s="40"/>
      <c r="S389" s="24"/>
      <c r="T389" s="9"/>
      <c r="U389" s="9"/>
      <c r="AA389" s="115"/>
      <c r="AB389" s="115"/>
      <c r="AC389" s="147"/>
      <c r="AD389" s="115"/>
      <c r="AE389" s="115"/>
      <c r="AF389" s="137"/>
      <c r="AG389" s="138"/>
      <c r="AN389" s="115"/>
      <c r="AO389" s="115"/>
      <c r="AP389" s="115"/>
      <c r="AQ389" s="115"/>
      <c r="AR389" s="115"/>
      <c r="AS389" s="115"/>
      <c r="AT389" s="115"/>
      <c r="AU389" s="115"/>
      <c r="AV389" s="115"/>
    </row>
    <row r="390" spans="3:48">
      <c r="C390" s="40"/>
      <c r="D390" s="40"/>
      <c r="S390" s="24"/>
      <c r="T390" s="9"/>
      <c r="U390" s="9"/>
      <c r="AA390" s="115"/>
      <c r="AB390" s="115"/>
      <c r="AC390" s="147"/>
      <c r="AD390" s="115"/>
      <c r="AE390" s="115"/>
      <c r="AF390" s="137"/>
      <c r="AG390" s="138"/>
      <c r="AN390" s="115"/>
      <c r="AO390" s="115"/>
      <c r="AP390" s="115"/>
      <c r="AQ390" s="115"/>
      <c r="AR390" s="115"/>
      <c r="AS390" s="115"/>
      <c r="AT390" s="115"/>
      <c r="AU390" s="115"/>
      <c r="AV390" s="115"/>
    </row>
    <row r="391" spans="3:48">
      <c r="C391" s="40"/>
      <c r="D391" s="40"/>
      <c r="S391" s="24"/>
      <c r="T391" s="9"/>
      <c r="U391" s="9"/>
      <c r="AA391" s="115"/>
      <c r="AB391" s="115"/>
      <c r="AC391" s="147"/>
      <c r="AD391" s="115"/>
      <c r="AE391" s="115"/>
      <c r="AF391" s="137"/>
      <c r="AG391" s="138"/>
      <c r="AN391" s="115"/>
      <c r="AO391" s="115"/>
      <c r="AP391" s="115"/>
      <c r="AQ391" s="115"/>
      <c r="AR391" s="115"/>
      <c r="AS391" s="115"/>
      <c r="AT391" s="115"/>
      <c r="AU391" s="115"/>
      <c r="AV391" s="115"/>
    </row>
    <row r="392" spans="3:48">
      <c r="C392" s="40"/>
      <c r="D392" s="40"/>
      <c r="S392" s="24"/>
      <c r="T392" s="9"/>
      <c r="U392" s="9"/>
      <c r="AA392" s="115"/>
      <c r="AB392" s="115"/>
      <c r="AC392" s="147"/>
      <c r="AD392" s="115"/>
      <c r="AE392" s="115"/>
      <c r="AF392" s="137"/>
      <c r="AG392" s="138"/>
      <c r="AN392" s="115"/>
      <c r="AO392" s="115"/>
      <c r="AP392" s="115"/>
      <c r="AQ392" s="115"/>
      <c r="AR392" s="115"/>
      <c r="AS392" s="115"/>
      <c r="AT392" s="115"/>
      <c r="AU392" s="115"/>
      <c r="AV392" s="115"/>
    </row>
    <row r="393" spans="3:48">
      <c r="C393" s="40"/>
      <c r="D393" s="40"/>
      <c r="S393" s="24"/>
      <c r="T393" s="9"/>
      <c r="U393" s="9"/>
      <c r="AA393" s="115"/>
      <c r="AB393" s="115"/>
      <c r="AC393" s="147"/>
      <c r="AD393" s="115"/>
      <c r="AE393" s="115"/>
      <c r="AF393" s="137"/>
      <c r="AG393" s="138"/>
      <c r="AN393" s="115"/>
      <c r="AO393" s="115"/>
      <c r="AP393" s="115"/>
      <c r="AQ393" s="115"/>
      <c r="AR393" s="115"/>
      <c r="AS393" s="115"/>
      <c r="AT393" s="115"/>
      <c r="AU393" s="115"/>
      <c r="AV393" s="115"/>
    </row>
    <row r="394" spans="3:48">
      <c r="C394" s="40"/>
      <c r="D394" s="40"/>
      <c r="S394" s="24"/>
      <c r="T394" s="9"/>
      <c r="U394" s="9"/>
      <c r="AA394" s="115"/>
      <c r="AB394" s="115"/>
      <c r="AC394" s="147"/>
      <c r="AD394" s="115"/>
      <c r="AE394" s="115"/>
      <c r="AF394" s="137"/>
      <c r="AG394" s="138"/>
      <c r="AN394" s="115"/>
      <c r="AO394" s="115"/>
      <c r="AP394" s="115"/>
      <c r="AQ394" s="115"/>
      <c r="AR394" s="115"/>
      <c r="AS394" s="115"/>
      <c r="AT394" s="115"/>
      <c r="AU394" s="115"/>
      <c r="AV394" s="115"/>
    </row>
    <row r="395" spans="3:48">
      <c r="C395" s="40"/>
      <c r="D395" s="40"/>
      <c r="S395" s="24"/>
      <c r="T395" s="9"/>
      <c r="U395" s="9"/>
      <c r="AA395" s="115"/>
      <c r="AB395" s="115"/>
      <c r="AC395" s="147"/>
      <c r="AD395" s="115"/>
      <c r="AE395" s="115"/>
      <c r="AF395" s="137"/>
      <c r="AG395" s="138"/>
      <c r="AN395" s="115"/>
      <c r="AO395" s="115"/>
      <c r="AP395" s="115"/>
      <c r="AQ395" s="115"/>
      <c r="AR395" s="115"/>
      <c r="AS395" s="115"/>
      <c r="AT395" s="115"/>
      <c r="AU395" s="115"/>
      <c r="AV395" s="115"/>
    </row>
    <row r="396" spans="3:48">
      <c r="C396" s="40"/>
      <c r="D396" s="40"/>
      <c r="S396" s="24"/>
      <c r="T396" s="9"/>
      <c r="U396" s="9"/>
      <c r="AA396" s="115"/>
      <c r="AB396" s="115"/>
      <c r="AC396" s="147"/>
      <c r="AD396" s="115"/>
      <c r="AE396" s="115"/>
      <c r="AF396" s="137"/>
      <c r="AG396" s="138"/>
      <c r="AN396" s="115"/>
      <c r="AO396" s="115"/>
      <c r="AP396" s="115"/>
      <c r="AQ396" s="115"/>
      <c r="AR396" s="115"/>
      <c r="AS396" s="115"/>
      <c r="AT396" s="115"/>
      <c r="AU396" s="115"/>
      <c r="AV396" s="115"/>
    </row>
    <row r="397" spans="3:48">
      <c r="C397" s="40"/>
      <c r="D397" s="40"/>
      <c r="S397" s="24"/>
      <c r="T397" s="9"/>
      <c r="U397" s="9"/>
      <c r="AA397" s="115"/>
      <c r="AB397" s="115"/>
      <c r="AC397" s="147"/>
      <c r="AD397" s="115"/>
      <c r="AE397" s="115"/>
      <c r="AF397" s="137"/>
      <c r="AG397" s="138"/>
      <c r="AN397" s="115"/>
      <c r="AO397" s="115"/>
      <c r="AP397" s="115"/>
      <c r="AQ397" s="115"/>
      <c r="AR397" s="115"/>
      <c r="AS397" s="115"/>
      <c r="AT397" s="115"/>
      <c r="AU397" s="115"/>
    </row>
    <row r="398" spans="3:48">
      <c r="C398" s="40"/>
      <c r="D398" s="40"/>
      <c r="S398" s="24"/>
      <c r="T398" s="9"/>
      <c r="U398" s="9"/>
      <c r="AA398" s="115"/>
      <c r="AB398" s="115"/>
      <c r="AC398" s="147"/>
      <c r="AD398" s="115"/>
      <c r="AE398" s="115"/>
      <c r="AF398" s="137"/>
      <c r="AG398" s="138"/>
      <c r="AN398" s="115"/>
      <c r="AO398" s="115"/>
      <c r="AP398" s="115"/>
      <c r="AQ398" s="115"/>
      <c r="AR398" s="115"/>
      <c r="AS398" s="115"/>
      <c r="AT398" s="115"/>
      <c r="AU398" s="115"/>
    </row>
    <row r="399" spans="3:48">
      <c r="C399" s="40"/>
      <c r="D399" s="40"/>
      <c r="S399" s="24"/>
      <c r="T399" s="9"/>
      <c r="U399" s="9"/>
      <c r="AA399" s="115"/>
      <c r="AB399" s="115"/>
      <c r="AC399" s="147"/>
      <c r="AD399" s="115"/>
      <c r="AE399" s="115"/>
      <c r="AF399" s="137"/>
      <c r="AG399" s="138"/>
      <c r="AN399" s="115"/>
      <c r="AO399" s="115"/>
      <c r="AP399" s="115"/>
      <c r="AQ399" s="115"/>
      <c r="AR399" s="115"/>
      <c r="AS399" s="115"/>
      <c r="AT399" s="115"/>
      <c r="AU399" s="115"/>
    </row>
    <row r="400" spans="3:48">
      <c r="C400" s="40"/>
      <c r="D400" s="40"/>
      <c r="S400" s="24"/>
      <c r="T400" s="9"/>
      <c r="U400" s="9"/>
      <c r="AA400" s="115"/>
      <c r="AB400" s="115"/>
      <c r="AC400" s="147"/>
      <c r="AD400" s="115"/>
      <c r="AE400" s="115"/>
      <c r="AF400" s="137"/>
      <c r="AG400" s="138"/>
      <c r="AN400" s="115"/>
      <c r="AO400" s="115"/>
      <c r="AP400" s="115"/>
      <c r="AQ400" s="115"/>
      <c r="AR400" s="115"/>
      <c r="AS400" s="115"/>
      <c r="AT400" s="115"/>
      <c r="AU400" s="115"/>
    </row>
    <row r="401" spans="3:47">
      <c r="C401" s="40"/>
      <c r="D401" s="40"/>
      <c r="S401" s="24"/>
      <c r="T401" s="9"/>
      <c r="U401" s="9"/>
      <c r="AA401" s="115"/>
      <c r="AB401" s="115"/>
      <c r="AC401" s="147"/>
      <c r="AD401" s="115"/>
      <c r="AE401" s="115"/>
      <c r="AF401" s="137"/>
      <c r="AG401" s="138"/>
      <c r="AN401" s="115"/>
      <c r="AO401" s="115"/>
      <c r="AP401" s="115"/>
      <c r="AQ401" s="115"/>
      <c r="AR401" s="115"/>
      <c r="AS401" s="115"/>
      <c r="AT401" s="115"/>
      <c r="AU401" s="115"/>
    </row>
    <row r="402" spans="3:47">
      <c r="C402" s="40"/>
      <c r="D402" s="40"/>
      <c r="S402" s="24"/>
      <c r="T402" s="9"/>
      <c r="U402" s="9"/>
      <c r="AA402" s="115"/>
      <c r="AB402" s="115"/>
      <c r="AC402" s="147"/>
      <c r="AD402" s="115"/>
      <c r="AE402" s="115"/>
      <c r="AF402" s="137"/>
      <c r="AG402" s="138"/>
      <c r="AN402" s="115"/>
      <c r="AO402" s="115"/>
      <c r="AP402" s="115"/>
      <c r="AQ402" s="115"/>
      <c r="AR402" s="115"/>
      <c r="AS402" s="115"/>
      <c r="AT402" s="115"/>
      <c r="AU402" s="115"/>
    </row>
    <row r="403" spans="3:47">
      <c r="C403" s="40"/>
      <c r="D403" s="40"/>
      <c r="S403" s="24"/>
      <c r="T403" s="9"/>
      <c r="U403" s="9"/>
      <c r="AA403" s="115"/>
      <c r="AB403" s="115"/>
      <c r="AC403" s="115"/>
      <c r="AD403" s="115"/>
      <c r="AE403" s="115"/>
      <c r="AF403" s="137"/>
      <c r="AG403" s="138"/>
      <c r="AN403" s="115"/>
      <c r="AO403" s="115"/>
      <c r="AP403" s="115"/>
      <c r="AQ403" s="115"/>
      <c r="AR403" s="115"/>
      <c r="AS403" s="115"/>
      <c r="AT403" s="115"/>
      <c r="AU403" s="115"/>
    </row>
    <row r="404" spans="3:47">
      <c r="C404" s="40"/>
      <c r="D404" s="40"/>
      <c r="S404" s="24"/>
      <c r="T404" s="9"/>
      <c r="U404" s="9"/>
      <c r="AA404" s="115"/>
      <c r="AB404" s="115"/>
      <c r="AC404" s="115"/>
      <c r="AD404" s="115"/>
      <c r="AE404" s="115"/>
      <c r="AF404" s="137"/>
      <c r="AG404" s="138"/>
      <c r="AN404" s="115"/>
      <c r="AO404" s="115"/>
      <c r="AP404" s="115"/>
      <c r="AQ404" s="115"/>
      <c r="AR404" s="115"/>
      <c r="AS404" s="115"/>
      <c r="AT404" s="115"/>
      <c r="AU404" s="115"/>
    </row>
    <row r="405" spans="3:47">
      <c r="C405" s="40"/>
      <c r="D405" s="40"/>
      <c r="S405" s="24"/>
      <c r="T405" s="9"/>
      <c r="U405" s="9"/>
      <c r="AA405" s="115"/>
      <c r="AB405" s="115"/>
      <c r="AC405" s="115"/>
      <c r="AD405" s="115"/>
      <c r="AE405" s="115"/>
      <c r="AF405" s="137"/>
      <c r="AG405" s="138"/>
      <c r="AN405" s="115"/>
      <c r="AO405" s="115"/>
      <c r="AP405" s="115"/>
      <c r="AQ405" s="115"/>
      <c r="AR405" s="115"/>
      <c r="AS405" s="115"/>
      <c r="AT405" s="115"/>
      <c r="AU405" s="115"/>
    </row>
    <row r="406" spans="3:47">
      <c r="C406" s="40"/>
      <c r="D406" s="40"/>
      <c r="S406" s="24"/>
      <c r="T406" s="9"/>
      <c r="U406" s="9"/>
      <c r="AA406" s="115"/>
      <c r="AB406" s="115"/>
      <c r="AC406" s="115"/>
      <c r="AD406" s="115"/>
      <c r="AE406" s="115"/>
      <c r="AF406" s="137"/>
      <c r="AG406" s="138"/>
      <c r="AN406" s="115"/>
      <c r="AO406" s="115"/>
      <c r="AP406" s="115"/>
      <c r="AQ406" s="115"/>
      <c r="AR406" s="115"/>
      <c r="AS406" s="115"/>
      <c r="AT406" s="115"/>
      <c r="AU406" s="115"/>
    </row>
    <row r="407" spans="3:47">
      <c r="C407" s="40"/>
      <c r="D407" s="40"/>
      <c r="S407" s="24"/>
      <c r="T407" s="9"/>
      <c r="U407" s="9"/>
      <c r="AA407" s="115"/>
      <c r="AB407" s="115"/>
      <c r="AC407" s="115"/>
      <c r="AD407" s="115"/>
      <c r="AE407" s="115"/>
      <c r="AF407" s="137"/>
      <c r="AG407" s="138"/>
      <c r="AN407" s="115"/>
      <c r="AO407" s="115"/>
      <c r="AP407" s="115"/>
      <c r="AQ407" s="115"/>
      <c r="AR407" s="115"/>
      <c r="AS407" s="115"/>
      <c r="AT407" s="115"/>
      <c r="AU407" s="115"/>
    </row>
    <row r="408" spans="3:47">
      <c r="C408" s="40"/>
      <c r="D408" s="40"/>
      <c r="S408" s="24"/>
      <c r="T408" s="9"/>
      <c r="U408" s="9"/>
      <c r="AA408" s="115"/>
      <c r="AB408" s="115"/>
      <c r="AC408" s="115"/>
      <c r="AD408" s="115"/>
      <c r="AE408" s="115"/>
      <c r="AF408" s="137"/>
      <c r="AG408" s="138"/>
      <c r="AN408" s="115"/>
      <c r="AO408" s="115"/>
      <c r="AP408" s="115"/>
      <c r="AQ408" s="115"/>
      <c r="AR408" s="115"/>
      <c r="AS408" s="115"/>
      <c r="AT408" s="115"/>
      <c r="AU408" s="115"/>
    </row>
    <row r="409" spans="3:47">
      <c r="C409" s="40"/>
      <c r="D409" s="40"/>
      <c r="S409" s="24"/>
      <c r="T409" s="9"/>
      <c r="U409" s="9"/>
      <c r="AA409" s="115"/>
      <c r="AB409" s="115"/>
      <c r="AC409" s="115"/>
      <c r="AD409" s="115"/>
      <c r="AE409" s="115"/>
      <c r="AF409" s="137"/>
      <c r="AG409" s="138"/>
      <c r="AN409" s="115"/>
      <c r="AO409" s="115"/>
      <c r="AP409" s="115"/>
      <c r="AQ409" s="115"/>
      <c r="AR409" s="115"/>
      <c r="AS409" s="115"/>
      <c r="AT409" s="115"/>
      <c r="AU409" s="115"/>
    </row>
    <row r="410" spans="3:47">
      <c r="C410" s="40"/>
      <c r="D410" s="40"/>
      <c r="S410" s="24"/>
      <c r="T410" s="9"/>
      <c r="U410" s="9"/>
      <c r="AA410" s="115"/>
      <c r="AB410" s="115"/>
      <c r="AC410" s="115"/>
      <c r="AD410" s="115"/>
      <c r="AE410" s="115"/>
      <c r="AF410" s="137"/>
      <c r="AG410" s="138"/>
      <c r="AN410" s="115"/>
      <c r="AO410" s="115"/>
      <c r="AP410" s="115"/>
      <c r="AQ410" s="115"/>
      <c r="AR410" s="115"/>
      <c r="AS410" s="115"/>
      <c r="AT410" s="115"/>
      <c r="AU410" s="115"/>
    </row>
    <row r="411" spans="3:47">
      <c r="C411" s="40"/>
      <c r="D411" s="40"/>
      <c r="S411" s="24"/>
      <c r="T411" s="9"/>
      <c r="U411" s="9"/>
      <c r="AA411" s="115"/>
      <c r="AB411" s="115"/>
      <c r="AC411" s="115"/>
      <c r="AD411" s="115"/>
      <c r="AE411" s="115"/>
      <c r="AF411" s="137"/>
      <c r="AG411" s="138"/>
      <c r="AN411" s="115"/>
      <c r="AO411" s="115"/>
      <c r="AP411" s="115"/>
      <c r="AQ411" s="115"/>
      <c r="AR411" s="115"/>
      <c r="AS411" s="115"/>
      <c r="AT411" s="115"/>
      <c r="AU411" s="115"/>
    </row>
    <row r="412" spans="3:47">
      <c r="C412" s="40"/>
      <c r="D412" s="40"/>
      <c r="S412" s="24"/>
      <c r="T412" s="9"/>
      <c r="U412" s="9"/>
      <c r="AA412" s="115"/>
      <c r="AB412" s="115"/>
      <c r="AC412" s="115"/>
      <c r="AD412" s="115"/>
      <c r="AE412" s="115"/>
      <c r="AF412" s="137"/>
      <c r="AG412" s="138"/>
      <c r="AN412" s="115"/>
      <c r="AO412" s="115"/>
      <c r="AP412" s="115"/>
      <c r="AQ412" s="115"/>
      <c r="AR412" s="115"/>
      <c r="AS412" s="115"/>
      <c r="AT412" s="115"/>
      <c r="AU412" s="115"/>
    </row>
    <row r="413" spans="3:47">
      <c r="C413" s="40"/>
      <c r="D413" s="40"/>
      <c r="S413" s="24"/>
      <c r="T413" s="9"/>
      <c r="U413" s="9"/>
      <c r="AA413" s="115"/>
      <c r="AB413" s="115"/>
      <c r="AC413" s="115"/>
      <c r="AD413" s="115"/>
      <c r="AE413" s="115"/>
      <c r="AF413" s="137"/>
      <c r="AG413" s="138"/>
      <c r="AN413" s="115"/>
      <c r="AO413" s="115"/>
      <c r="AP413" s="115"/>
      <c r="AQ413" s="115"/>
      <c r="AR413" s="115"/>
      <c r="AS413" s="115"/>
      <c r="AT413" s="115"/>
      <c r="AU413" s="115"/>
    </row>
    <row r="414" spans="3:47">
      <c r="C414" s="40"/>
      <c r="D414" s="40"/>
      <c r="S414" s="24"/>
      <c r="T414" s="9"/>
      <c r="U414" s="9"/>
      <c r="AA414" s="115"/>
      <c r="AB414" s="115"/>
      <c r="AC414" s="115"/>
      <c r="AD414" s="115"/>
      <c r="AE414" s="115"/>
      <c r="AF414" s="137"/>
      <c r="AG414" s="138"/>
      <c r="AN414" s="115"/>
      <c r="AO414" s="115"/>
      <c r="AP414" s="115"/>
      <c r="AQ414" s="115"/>
      <c r="AR414" s="115"/>
      <c r="AS414" s="115"/>
      <c r="AT414" s="115"/>
      <c r="AU414" s="115"/>
    </row>
    <row r="415" spans="3:47">
      <c r="C415" s="40"/>
      <c r="D415" s="40"/>
      <c r="S415" s="24"/>
      <c r="T415" s="9"/>
      <c r="U415" s="9"/>
      <c r="AA415" s="115"/>
      <c r="AB415" s="115"/>
      <c r="AC415" s="115"/>
      <c r="AD415" s="115"/>
      <c r="AE415" s="115"/>
      <c r="AF415" s="137"/>
      <c r="AG415" s="138"/>
      <c r="AN415" s="115"/>
      <c r="AO415" s="115"/>
      <c r="AP415" s="115"/>
      <c r="AQ415" s="115"/>
      <c r="AR415" s="115"/>
      <c r="AS415" s="115"/>
      <c r="AT415" s="115"/>
      <c r="AU415" s="115"/>
    </row>
    <row r="416" spans="3:47">
      <c r="C416" s="40"/>
      <c r="D416" s="40"/>
      <c r="S416" s="24"/>
      <c r="T416" s="9"/>
      <c r="U416" s="9"/>
      <c r="AA416" s="115"/>
      <c r="AB416" s="115"/>
      <c r="AC416" s="115"/>
      <c r="AD416" s="115"/>
      <c r="AE416" s="115"/>
      <c r="AF416" s="137"/>
      <c r="AG416" s="138"/>
      <c r="AN416" s="115"/>
      <c r="AO416" s="115"/>
      <c r="AP416" s="115"/>
      <c r="AQ416" s="115"/>
      <c r="AR416" s="115"/>
      <c r="AS416" s="115"/>
      <c r="AT416" s="115"/>
      <c r="AU416" s="115"/>
    </row>
    <row r="417" spans="3:47">
      <c r="C417" s="40"/>
      <c r="D417" s="40"/>
      <c r="S417" s="24"/>
      <c r="T417" s="9"/>
      <c r="U417" s="9"/>
      <c r="AA417" s="115"/>
      <c r="AB417" s="115"/>
      <c r="AC417" s="115"/>
      <c r="AD417" s="115"/>
      <c r="AE417" s="115"/>
      <c r="AF417" s="137"/>
      <c r="AG417" s="138"/>
      <c r="AN417" s="115"/>
      <c r="AO417" s="115"/>
      <c r="AP417" s="115"/>
      <c r="AQ417" s="115"/>
      <c r="AR417" s="115"/>
      <c r="AS417" s="115"/>
      <c r="AT417" s="115"/>
      <c r="AU417" s="115"/>
    </row>
    <row r="418" spans="3:47">
      <c r="C418" s="40"/>
      <c r="D418" s="40"/>
      <c r="S418" s="24"/>
      <c r="T418" s="9"/>
      <c r="U418" s="9"/>
      <c r="AA418" s="115"/>
      <c r="AB418" s="115"/>
      <c r="AC418" s="115"/>
      <c r="AD418" s="115"/>
      <c r="AE418" s="115"/>
      <c r="AF418" s="137"/>
      <c r="AG418" s="138"/>
      <c r="AN418" s="115"/>
      <c r="AO418" s="115"/>
      <c r="AP418" s="115"/>
      <c r="AQ418" s="115"/>
      <c r="AR418" s="115"/>
      <c r="AS418" s="115"/>
      <c r="AT418" s="115"/>
      <c r="AU418" s="115"/>
    </row>
    <row r="419" spans="3:47">
      <c r="C419" s="40"/>
      <c r="D419" s="40"/>
      <c r="S419" s="24"/>
      <c r="T419" s="9"/>
      <c r="U419" s="9"/>
      <c r="AA419" s="115"/>
      <c r="AB419" s="115"/>
      <c r="AC419" s="115"/>
      <c r="AD419" s="115"/>
      <c r="AE419" s="115"/>
      <c r="AF419" s="137"/>
      <c r="AG419" s="138"/>
      <c r="AN419" s="115"/>
      <c r="AO419" s="115"/>
      <c r="AP419" s="115"/>
      <c r="AQ419" s="115"/>
      <c r="AR419" s="115"/>
      <c r="AS419" s="115"/>
      <c r="AT419" s="115"/>
      <c r="AU419" s="115"/>
    </row>
    <row r="420" spans="3:47">
      <c r="C420" s="40"/>
      <c r="D420" s="40"/>
      <c r="S420" s="24"/>
      <c r="T420" s="9"/>
      <c r="U420" s="9"/>
      <c r="AA420" s="115"/>
      <c r="AB420" s="115"/>
      <c r="AC420" s="115"/>
      <c r="AD420" s="115"/>
      <c r="AE420" s="115"/>
      <c r="AF420" s="137"/>
      <c r="AG420" s="138"/>
      <c r="AN420" s="115"/>
      <c r="AO420" s="115"/>
      <c r="AP420" s="115"/>
      <c r="AQ420" s="115"/>
      <c r="AR420" s="115"/>
      <c r="AS420" s="115"/>
      <c r="AT420" s="115"/>
      <c r="AU420" s="115"/>
    </row>
    <row r="421" spans="3:47">
      <c r="C421" s="40"/>
      <c r="D421" s="40"/>
      <c r="S421" s="24"/>
      <c r="T421" s="9"/>
      <c r="U421" s="9"/>
      <c r="AA421" s="115"/>
      <c r="AB421" s="115"/>
      <c r="AC421" s="115"/>
      <c r="AD421" s="115"/>
      <c r="AE421" s="115"/>
      <c r="AF421" s="137"/>
      <c r="AG421" s="138"/>
      <c r="AN421" s="115"/>
      <c r="AO421" s="115"/>
      <c r="AP421" s="115"/>
      <c r="AQ421" s="115"/>
      <c r="AR421" s="115"/>
      <c r="AS421" s="115"/>
      <c r="AT421" s="115"/>
      <c r="AU421" s="115"/>
    </row>
    <row r="422" spans="3:47">
      <c r="C422" s="40"/>
      <c r="D422" s="40"/>
      <c r="S422" s="24"/>
      <c r="T422" s="9"/>
      <c r="U422" s="9"/>
      <c r="AA422" s="115"/>
      <c r="AB422" s="115"/>
      <c r="AC422" s="115"/>
      <c r="AD422" s="115"/>
      <c r="AE422" s="115"/>
      <c r="AF422" s="137"/>
      <c r="AG422" s="138"/>
      <c r="AN422" s="115"/>
      <c r="AO422" s="115"/>
      <c r="AP422" s="115"/>
      <c r="AQ422" s="115"/>
      <c r="AR422" s="115"/>
      <c r="AS422" s="115"/>
      <c r="AT422" s="115"/>
      <c r="AU422" s="115"/>
    </row>
    <row r="423" spans="3:47">
      <c r="C423" s="40"/>
      <c r="D423" s="40"/>
      <c r="S423" s="24"/>
      <c r="T423" s="9"/>
      <c r="U423" s="9"/>
      <c r="AA423" s="115"/>
      <c r="AB423" s="115"/>
      <c r="AC423" s="115"/>
      <c r="AD423" s="115"/>
      <c r="AE423" s="115"/>
      <c r="AF423" s="137"/>
      <c r="AG423" s="138"/>
      <c r="AN423" s="115"/>
      <c r="AO423" s="115"/>
      <c r="AP423" s="115"/>
      <c r="AQ423" s="115"/>
      <c r="AR423" s="115"/>
      <c r="AS423" s="115"/>
      <c r="AT423" s="115"/>
      <c r="AU423" s="115"/>
    </row>
    <row r="424" spans="3:47">
      <c r="C424" s="40"/>
      <c r="D424" s="40"/>
      <c r="S424" s="24"/>
      <c r="T424" s="9"/>
      <c r="U424" s="9"/>
      <c r="AA424" s="115"/>
      <c r="AB424" s="115"/>
      <c r="AC424" s="115"/>
      <c r="AD424" s="115"/>
      <c r="AE424" s="115"/>
      <c r="AF424" s="137"/>
      <c r="AG424" s="138"/>
      <c r="AN424" s="115"/>
      <c r="AO424" s="115"/>
      <c r="AP424" s="115"/>
      <c r="AQ424" s="115"/>
      <c r="AR424" s="115"/>
      <c r="AS424" s="115"/>
      <c r="AT424" s="115"/>
      <c r="AU424" s="115"/>
    </row>
    <row r="425" spans="3:47">
      <c r="C425" s="40"/>
      <c r="D425" s="40"/>
      <c r="S425" s="24"/>
      <c r="T425" s="9"/>
      <c r="U425" s="9"/>
      <c r="AA425" s="115"/>
      <c r="AB425" s="115"/>
      <c r="AC425" s="115"/>
      <c r="AD425" s="115"/>
      <c r="AE425" s="115"/>
      <c r="AF425" s="137"/>
      <c r="AG425" s="138"/>
      <c r="AN425" s="115"/>
      <c r="AO425" s="115"/>
      <c r="AP425" s="115"/>
      <c r="AQ425" s="115"/>
      <c r="AR425" s="115"/>
      <c r="AS425" s="115"/>
      <c r="AT425" s="115"/>
      <c r="AU425" s="115"/>
    </row>
    <row r="426" spans="3:47">
      <c r="C426" s="40"/>
      <c r="D426" s="40"/>
      <c r="S426" s="24"/>
      <c r="T426" s="9"/>
      <c r="U426" s="9"/>
      <c r="AA426" s="115"/>
      <c r="AB426" s="115"/>
      <c r="AC426" s="115"/>
      <c r="AD426" s="115"/>
      <c r="AE426" s="115"/>
      <c r="AF426" s="137"/>
      <c r="AG426" s="138"/>
      <c r="AN426" s="115"/>
      <c r="AO426" s="115"/>
      <c r="AP426" s="115"/>
      <c r="AQ426" s="115"/>
      <c r="AR426" s="115"/>
      <c r="AS426" s="115"/>
      <c r="AT426" s="115"/>
      <c r="AU426" s="115"/>
    </row>
    <row r="427" spans="3:47">
      <c r="C427" s="40"/>
      <c r="D427" s="40"/>
      <c r="S427" s="24"/>
      <c r="T427" s="9"/>
      <c r="U427" s="9"/>
      <c r="AA427" s="115"/>
      <c r="AB427" s="115"/>
      <c r="AC427" s="115"/>
      <c r="AD427" s="115"/>
      <c r="AE427" s="115"/>
      <c r="AF427" s="137"/>
      <c r="AG427" s="138"/>
      <c r="AN427" s="115"/>
      <c r="AO427" s="115"/>
      <c r="AP427" s="115"/>
      <c r="AQ427" s="115"/>
      <c r="AR427" s="115"/>
      <c r="AS427" s="115"/>
      <c r="AT427" s="115"/>
      <c r="AU427" s="115"/>
    </row>
    <row r="428" spans="3:47">
      <c r="C428" s="40"/>
      <c r="D428" s="40"/>
      <c r="S428" s="24"/>
      <c r="T428" s="9"/>
      <c r="U428" s="9"/>
      <c r="AA428" s="115"/>
      <c r="AB428" s="115"/>
      <c r="AC428" s="115"/>
      <c r="AD428" s="115"/>
      <c r="AE428" s="115"/>
      <c r="AF428" s="137"/>
      <c r="AG428" s="138"/>
      <c r="AN428" s="115"/>
      <c r="AO428" s="115"/>
      <c r="AP428" s="115"/>
      <c r="AQ428" s="115"/>
      <c r="AR428" s="115"/>
      <c r="AS428" s="115"/>
      <c r="AT428" s="115"/>
      <c r="AU428" s="115"/>
    </row>
    <row r="429" spans="3:47">
      <c r="C429" s="40"/>
      <c r="D429" s="40"/>
      <c r="S429" s="24"/>
      <c r="T429" s="9"/>
      <c r="U429" s="9"/>
      <c r="AA429" s="115"/>
      <c r="AB429" s="115"/>
      <c r="AC429" s="115"/>
      <c r="AD429" s="115"/>
      <c r="AE429" s="115"/>
      <c r="AF429" s="137"/>
      <c r="AG429" s="138"/>
      <c r="AN429" s="115"/>
      <c r="AO429" s="115"/>
      <c r="AP429" s="115"/>
      <c r="AQ429" s="115"/>
      <c r="AR429" s="115"/>
      <c r="AS429" s="115"/>
      <c r="AT429" s="115"/>
      <c r="AU429" s="115"/>
    </row>
    <row r="430" spans="3:47">
      <c r="C430" s="40"/>
      <c r="D430" s="40"/>
      <c r="S430" s="24"/>
      <c r="T430" s="9"/>
      <c r="U430" s="9"/>
      <c r="AA430" s="115"/>
      <c r="AB430" s="115"/>
      <c r="AC430" s="115"/>
      <c r="AD430" s="115"/>
      <c r="AE430" s="115"/>
      <c r="AF430" s="137"/>
      <c r="AG430" s="138"/>
      <c r="AN430" s="115"/>
      <c r="AO430" s="115"/>
      <c r="AP430" s="115"/>
      <c r="AQ430" s="115"/>
      <c r="AR430" s="115"/>
      <c r="AS430" s="115"/>
      <c r="AT430" s="115"/>
      <c r="AU430" s="115"/>
    </row>
    <row r="431" spans="3:47">
      <c r="C431" s="40"/>
      <c r="D431" s="40"/>
      <c r="S431" s="24"/>
      <c r="T431" s="9"/>
      <c r="U431" s="9"/>
      <c r="AA431" s="115"/>
      <c r="AB431" s="115"/>
      <c r="AC431" s="115"/>
      <c r="AD431" s="115"/>
      <c r="AE431" s="115"/>
      <c r="AF431" s="137"/>
      <c r="AG431" s="138"/>
      <c r="AN431" s="115"/>
      <c r="AO431" s="115"/>
      <c r="AP431" s="115"/>
      <c r="AQ431" s="115"/>
      <c r="AR431" s="115"/>
      <c r="AS431" s="115"/>
      <c r="AT431" s="115"/>
      <c r="AU431" s="115"/>
    </row>
    <row r="432" spans="3:47">
      <c r="C432" s="40"/>
      <c r="D432" s="40"/>
      <c r="S432" s="24"/>
      <c r="T432" s="9"/>
      <c r="U432" s="9"/>
      <c r="AA432" s="115"/>
      <c r="AB432" s="115"/>
      <c r="AC432" s="115"/>
      <c r="AD432" s="115"/>
      <c r="AE432" s="115"/>
      <c r="AF432" s="137"/>
      <c r="AG432" s="138"/>
      <c r="AN432" s="115"/>
      <c r="AO432" s="115"/>
      <c r="AP432" s="115"/>
      <c r="AQ432" s="115"/>
      <c r="AR432" s="115"/>
      <c r="AS432" s="115"/>
      <c r="AT432" s="115"/>
      <c r="AU432" s="115"/>
    </row>
    <row r="433" spans="3:47">
      <c r="C433" s="40"/>
      <c r="D433" s="40"/>
      <c r="S433" s="24"/>
      <c r="T433" s="9"/>
      <c r="U433" s="9"/>
      <c r="AA433" s="115"/>
      <c r="AB433" s="115"/>
      <c r="AC433" s="115"/>
      <c r="AD433" s="115"/>
      <c r="AE433" s="115"/>
      <c r="AF433" s="137"/>
      <c r="AG433" s="138"/>
      <c r="AN433" s="115"/>
      <c r="AO433" s="115"/>
      <c r="AP433" s="115"/>
      <c r="AQ433" s="115"/>
      <c r="AR433" s="115"/>
      <c r="AS433" s="115"/>
      <c r="AT433" s="115"/>
      <c r="AU433" s="115"/>
    </row>
    <row r="434" spans="3:47">
      <c r="C434" s="40"/>
      <c r="D434" s="40"/>
      <c r="S434" s="24"/>
      <c r="T434" s="9"/>
      <c r="U434" s="9"/>
      <c r="AA434" s="115"/>
      <c r="AB434" s="115"/>
      <c r="AC434" s="115"/>
      <c r="AD434" s="115"/>
      <c r="AE434" s="115"/>
      <c r="AF434" s="137"/>
      <c r="AG434" s="138"/>
      <c r="AN434" s="115"/>
      <c r="AO434" s="115"/>
      <c r="AP434" s="115"/>
      <c r="AQ434" s="115"/>
      <c r="AR434" s="115"/>
      <c r="AS434" s="115"/>
      <c r="AT434" s="115"/>
      <c r="AU434" s="115"/>
    </row>
    <row r="435" spans="3:47">
      <c r="C435" s="40"/>
      <c r="D435" s="40"/>
      <c r="S435" s="24"/>
      <c r="T435" s="9"/>
      <c r="U435" s="9"/>
      <c r="AA435" s="115"/>
      <c r="AB435" s="115"/>
      <c r="AC435" s="115"/>
      <c r="AD435" s="115"/>
      <c r="AE435" s="115"/>
      <c r="AF435" s="137"/>
      <c r="AG435" s="138"/>
      <c r="AN435" s="115"/>
      <c r="AO435" s="115"/>
      <c r="AP435" s="115"/>
      <c r="AQ435" s="115"/>
      <c r="AR435" s="115"/>
      <c r="AS435" s="115"/>
      <c r="AT435" s="115"/>
      <c r="AU435" s="115"/>
    </row>
    <row r="436" spans="3:47">
      <c r="C436" s="40"/>
      <c r="D436" s="40"/>
      <c r="S436" s="24"/>
      <c r="T436" s="9"/>
      <c r="U436" s="9"/>
      <c r="AA436" s="115"/>
      <c r="AB436" s="115"/>
      <c r="AC436" s="115"/>
      <c r="AD436" s="115"/>
      <c r="AE436" s="115"/>
      <c r="AF436" s="137"/>
      <c r="AG436" s="138"/>
      <c r="AN436" s="115"/>
      <c r="AO436" s="115"/>
      <c r="AP436" s="115"/>
      <c r="AQ436" s="115"/>
      <c r="AR436" s="115"/>
      <c r="AS436" s="115"/>
      <c r="AT436" s="115"/>
      <c r="AU436" s="115"/>
    </row>
    <row r="437" spans="3:47">
      <c r="C437" s="40"/>
      <c r="D437" s="40"/>
      <c r="S437" s="24"/>
      <c r="T437" s="9"/>
      <c r="U437" s="9"/>
      <c r="AA437" s="115"/>
      <c r="AB437" s="115"/>
      <c r="AC437" s="115"/>
      <c r="AD437" s="115"/>
      <c r="AE437" s="115"/>
      <c r="AF437" s="137"/>
      <c r="AG437" s="138"/>
      <c r="AN437" s="115"/>
      <c r="AO437" s="115"/>
      <c r="AP437" s="115"/>
      <c r="AQ437" s="115"/>
      <c r="AR437" s="115"/>
      <c r="AS437" s="115"/>
      <c r="AT437" s="115"/>
      <c r="AU437" s="115"/>
    </row>
    <row r="438" spans="3:47">
      <c r="C438" s="40"/>
      <c r="D438" s="40"/>
      <c r="S438" s="24"/>
      <c r="T438" s="9"/>
      <c r="U438" s="9"/>
      <c r="AA438" s="115"/>
      <c r="AB438" s="115"/>
      <c r="AC438" s="115"/>
      <c r="AD438" s="115"/>
      <c r="AE438" s="115"/>
      <c r="AF438" s="137"/>
      <c r="AG438" s="138"/>
      <c r="AN438" s="115"/>
      <c r="AO438" s="115"/>
      <c r="AP438" s="115"/>
      <c r="AQ438" s="115"/>
      <c r="AR438" s="115"/>
      <c r="AS438" s="115"/>
      <c r="AT438" s="115"/>
      <c r="AU438" s="115"/>
    </row>
    <row r="439" spans="3:47">
      <c r="C439" s="40"/>
      <c r="D439" s="40"/>
      <c r="S439" s="24"/>
      <c r="T439" s="9"/>
      <c r="U439" s="9"/>
      <c r="AA439" s="115"/>
      <c r="AB439" s="115"/>
      <c r="AC439" s="115"/>
      <c r="AD439" s="115"/>
      <c r="AE439" s="115"/>
      <c r="AF439" s="137"/>
      <c r="AG439" s="138"/>
      <c r="AN439" s="115"/>
      <c r="AO439" s="115"/>
      <c r="AP439" s="115"/>
      <c r="AQ439" s="115"/>
      <c r="AR439" s="115"/>
      <c r="AS439" s="115"/>
      <c r="AT439" s="115"/>
      <c r="AU439" s="115"/>
    </row>
    <row r="440" spans="3:47">
      <c r="C440" s="40"/>
      <c r="D440" s="40"/>
      <c r="S440" s="24"/>
      <c r="T440" s="9"/>
      <c r="U440" s="9"/>
      <c r="AA440" s="115"/>
      <c r="AB440" s="115"/>
      <c r="AC440" s="115"/>
      <c r="AD440" s="115"/>
      <c r="AE440" s="115"/>
      <c r="AF440" s="137"/>
      <c r="AG440" s="138"/>
      <c r="AN440" s="115"/>
      <c r="AO440" s="115"/>
      <c r="AP440" s="115"/>
      <c r="AQ440" s="115"/>
      <c r="AR440" s="115"/>
      <c r="AS440" s="115"/>
      <c r="AT440" s="115"/>
      <c r="AU440" s="115"/>
    </row>
    <row r="441" spans="3:47">
      <c r="C441" s="40"/>
      <c r="D441" s="40"/>
      <c r="S441" s="24"/>
      <c r="T441" s="9"/>
      <c r="U441" s="9"/>
      <c r="AA441" s="115"/>
      <c r="AB441" s="115"/>
      <c r="AC441" s="115"/>
      <c r="AD441" s="115"/>
      <c r="AE441" s="115"/>
      <c r="AF441" s="137"/>
      <c r="AG441" s="138"/>
      <c r="AN441" s="115"/>
      <c r="AO441" s="115"/>
      <c r="AP441" s="115"/>
      <c r="AQ441" s="115"/>
      <c r="AR441" s="115"/>
      <c r="AS441" s="115"/>
      <c r="AT441" s="115"/>
      <c r="AU441" s="115"/>
    </row>
    <row r="442" spans="3:47">
      <c r="C442" s="40"/>
      <c r="D442" s="40"/>
      <c r="S442" s="24"/>
      <c r="T442" s="9"/>
      <c r="U442" s="9"/>
      <c r="AA442" s="115"/>
      <c r="AB442" s="115"/>
      <c r="AC442" s="115"/>
      <c r="AD442" s="115"/>
      <c r="AE442" s="115"/>
      <c r="AF442" s="137"/>
      <c r="AG442" s="138"/>
      <c r="AN442" s="115"/>
      <c r="AO442" s="115"/>
      <c r="AP442" s="115"/>
      <c r="AQ442" s="115"/>
      <c r="AR442" s="115"/>
      <c r="AS442" s="115"/>
      <c r="AT442" s="115"/>
      <c r="AU442" s="115"/>
    </row>
    <row r="443" spans="3:47">
      <c r="C443" s="40"/>
      <c r="D443" s="40"/>
      <c r="S443" s="24"/>
      <c r="T443" s="9"/>
      <c r="U443" s="9"/>
      <c r="AA443" s="115"/>
      <c r="AB443" s="115"/>
      <c r="AC443" s="115"/>
      <c r="AD443" s="115"/>
      <c r="AE443" s="115"/>
      <c r="AF443" s="137"/>
      <c r="AG443" s="138"/>
      <c r="AN443" s="115"/>
      <c r="AO443" s="115"/>
      <c r="AP443" s="115"/>
      <c r="AQ443" s="115"/>
      <c r="AR443" s="115"/>
      <c r="AS443" s="115"/>
      <c r="AT443" s="115"/>
      <c r="AU443" s="115"/>
    </row>
    <row r="444" spans="3:47">
      <c r="C444" s="40"/>
      <c r="D444" s="40"/>
      <c r="S444" s="24"/>
      <c r="T444" s="9"/>
      <c r="U444" s="9"/>
      <c r="AA444" s="115"/>
      <c r="AB444" s="115"/>
      <c r="AC444" s="115"/>
      <c r="AD444" s="115"/>
      <c r="AE444" s="115"/>
      <c r="AF444" s="137"/>
      <c r="AG444" s="138"/>
      <c r="AN444" s="115"/>
      <c r="AO444" s="115"/>
      <c r="AP444" s="115"/>
      <c r="AQ444" s="115"/>
      <c r="AR444" s="115"/>
      <c r="AS444" s="115"/>
      <c r="AT444" s="115"/>
      <c r="AU444" s="115"/>
    </row>
    <row r="445" spans="3:47">
      <c r="C445" s="40"/>
      <c r="D445" s="40"/>
      <c r="S445" s="24"/>
      <c r="T445" s="9"/>
      <c r="U445" s="9"/>
      <c r="AA445" s="115"/>
      <c r="AB445" s="115"/>
      <c r="AC445" s="115"/>
      <c r="AD445" s="115"/>
      <c r="AE445" s="115"/>
      <c r="AF445" s="137"/>
      <c r="AG445" s="138"/>
      <c r="AN445" s="115"/>
      <c r="AO445" s="115"/>
      <c r="AP445" s="115"/>
      <c r="AQ445" s="115"/>
      <c r="AR445" s="115"/>
      <c r="AS445" s="115"/>
      <c r="AT445" s="115"/>
      <c r="AU445" s="115"/>
    </row>
    <row r="446" spans="3:47">
      <c r="C446" s="40"/>
      <c r="D446" s="40"/>
      <c r="S446" s="24"/>
      <c r="T446" s="9"/>
      <c r="U446" s="9"/>
      <c r="AA446" s="115"/>
      <c r="AB446" s="115"/>
      <c r="AC446" s="115"/>
      <c r="AD446" s="115"/>
      <c r="AE446" s="115"/>
      <c r="AF446" s="137"/>
      <c r="AG446" s="138"/>
      <c r="AN446" s="115"/>
      <c r="AO446" s="115"/>
      <c r="AP446" s="115"/>
      <c r="AQ446" s="115"/>
      <c r="AR446" s="115"/>
      <c r="AS446" s="115"/>
      <c r="AT446" s="115"/>
      <c r="AU446" s="115"/>
    </row>
    <row r="447" spans="3:47">
      <c r="C447" s="40"/>
      <c r="D447" s="40"/>
      <c r="S447" s="24"/>
      <c r="T447" s="9"/>
      <c r="U447" s="9"/>
      <c r="AA447" s="115"/>
      <c r="AB447" s="115"/>
      <c r="AC447" s="115"/>
      <c r="AD447" s="115"/>
      <c r="AE447" s="115"/>
      <c r="AF447" s="137"/>
      <c r="AG447" s="138"/>
      <c r="AN447" s="115"/>
      <c r="AO447" s="115"/>
      <c r="AP447" s="115"/>
      <c r="AQ447" s="115"/>
      <c r="AR447" s="115"/>
      <c r="AS447" s="115"/>
      <c r="AT447" s="115"/>
      <c r="AU447" s="115"/>
    </row>
    <row r="448" spans="3:47">
      <c r="C448" s="40"/>
      <c r="D448" s="40"/>
      <c r="S448" s="24"/>
      <c r="T448" s="9"/>
      <c r="U448" s="9"/>
      <c r="AA448" s="115"/>
      <c r="AB448" s="115"/>
      <c r="AC448" s="115"/>
      <c r="AD448" s="115"/>
      <c r="AE448" s="115"/>
      <c r="AF448" s="137"/>
      <c r="AG448" s="138"/>
      <c r="AN448" s="115"/>
      <c r="AO448" s="115"/>
      <c r="AP448" s="115"/>
      <c r="AQ448" s="115"/>
      <c r="AR448" s="115"/>
      <c r="AS448" s="115"/>
      <c r="AT448" s="115"/>
      <c r="AU448" s="115"/>
    </row>
    <row r="449" spans="3:47">
      <c r="C449" s="40"/>
      <c r="D449" s="40"/>
      <c r="S449" s="24"/>
      <c r="T449" s="9"/>
      <c r="U449" s="9"/>
      <c r="AA449" s="115"/>
      <c r="AB449" s="115"/>
      <c r="AC449" s="115"/>
      <c r="AD449" s="115"/>
      <c r="AE449" s="115"/>
      <c r="AF449" s="137"/>
      <c r="AG449" s="138"/>
      <c r="AN449" s="115"/>
      <c r="AO449" s="115"/>
      <c r="AP449" s="115"/>
      <c r="AQ449" s="115"/>
      <c r="AR449" s="115"/>
      <c r="AS449" s="115"/>
      <c r="AT449" s="115"/>
      <c r="AU449" s="115"/>
    </row>
    <row r="450" spans="3:47">
      <c r="C450" s="40"/>
      <c r="D450" s="40"/>
      <c r="S450" s="24"/>
      <c r="T450" s="9"/>
      <c r="U450" s="9"/>
      <c r="AA450" s="115"/>
      <c r="AB450" s="115"/>
      <c r="AC450" s="115"/>
      <c r="AD450" s="115"/>
      <c r="AE450" s="115"/>
      <c r="AF450" s="137"/>
      <c r="AG450" s="138"/>
      <c r="AN450" s="115"/>
      <c r="AO450" s="115"/>
      <c r="AP450" s="115"/>
      <c r="AQ450" s="115"/>
      <c r="AR450" s="115"/>
      <c r="AS450" s="115"/>
      <c r="AT450" s="115"/>
      <c r="AU450" s="115"/>
    </row>
    <row r="451" spans="3:47">
      <c r="C451" s="40"/>
      <c r="D451" s="40"/>
      <c r="S451" s="24"/>
      <c r="T451" s="9"/>
      <c r="U451" s="9"/>
      <c r="AA451" s="115"/>
      <c r="AB451" s="115"/>
      <c r="AC451" s="115"/>
      <c r="AD451" s="115"/>
      <c r="AE451" s="115"/>
      <c r="AF451" s="137"/>
      <c r="AG451" s="138"/>
      <c r="AN451" s="115"/>
      <c r="AO451" s="115"/>
      <c r="AP451" s="115"/>
      <c r="AQ451" s="115"/>
      <c r="AR451" s="115"/>
      <c r="AS451" s="115"/>
      <c r="AT451" s="115"/>
      <c r="AU451" s="115"/>
    </row>
    <row r="452" spans="3:47">
      <c r="C452" s="40"/>
      <c r="D452" s="40"/>
      <c r="S452" s="24"/>
      <c r="T452" s="9"/>
      <c r="U452" s="9"/>
      <c r="AA452" s="115"/>
      <c r="AB452" s="115"/>
      <c r="AC452" s="115"/>
      <c r="AD452" s="115"/>
      <c r="AE452" s="115"/>
      <c r="AF452" s="137"/>
      <c r="AG452" s="138"/>
      <c r="AN452" s="115"/>
      <c r="AO452" s="115"/>
      <c r="AP452" s="115"/>
      <c r="AQ452" s="115"/>
      <c r="AR452" s="115"/>
      <c r="AS452" s="115"/>
      <c r="AT452" s="115"/>
      <c r="AU452" s="115"/>
    </row>
    <row r="453" spans="3:47">
      <c r="C453" s="40"/>
      <c r="D453" s="40"/>
      <c r="S453" s="24"/>
      <c r="T453" s="9"/>
      <c r="U453" s="9"/>
      <c r="AA453" s="115"/>
      <c r="AB453" s="115"/>
      <c r="AC453" s="115"/>
      <c r="AD453" s="115"/>
      <c r="AE453" s="115"/>
      <c r="AF453" s="137"/>
      <c r="AG453" s="138"/>
      <c r="AN453" s="115"/>
      <c r="AO453" s="115"/>
      <c r="AP453" s="115"/>
      <c r="AQ453" s="115"/>
      <c r="AR453" s="115"/>
      <c r="AS453" s="115"/>
      <c r="AT453" s="115"/>
      <c r="AU453" s="115"/>
    </row>
    <row r="454" spans="3:47">
      <c r="C454" s="40"/>
      <c r="D454" s="40"/>
      <c r="S454" s="24"/>
      <c r="T454" s="9"/>
      <c r="U454" s="9"/>
      <c r="AA454" s="115"/>
      <c r="AB454" s="115"/>
      <c r="AC454" s="115"/>
      <c r="AD454" s="115"/>
      <c r="AE454" s="115"/>
      <c r="AF454" s="137"/>
      <c r="AG454" s="138"/>
      <c r="AN454" s="115"/>
      <c r="AO454" s="115"/>
      <c r="AP454" s="115"/>
      <c r="AQ454" s="115"/>
      <c r="AR454" s="115"/>
      <c r="AS454" s="115"/>
      <c r="AT454" s="115"/>
      <c r="AU454" s="115"/>
    </row>
    <row r="455" spans="3:47">
      <c r="C455" s="40"/>
      <c r="D455" s="40"/>
      <c r="S455" s="24"/>
      <c r="T455" s="9"/>
      <c r="U455" s="9"/>
      <c r="AA455" s="115"/>
      <c r="AB455" s="115"/>
      <c r="AC455" s="115"/>
      <c r="AD455" s="115"/>
      <c r="AE455" s="115"/>
      <c r="AF455" s="137"/>
      <c r="AG455" s="138"/>
      <c r="AN455" s="115"/>
      <c r="AO455" s="115"/>
      <c r="AP455" s="115"/>
      <c r="AQ455" s="115"/>
      <c r="AR455" s="115"/>
      <c r="AS455" s="115"/>
      <c r="AT455" s="115"/>
      <c r="AU455" s="115"/>
    </row>
    <row r="456" spans="3:47">
      <c r="C456" s="40"/>
      <c r="D456" s="40"/>
      <c r="S456" s="24"/>
      <c r="T456" s="9"/>
      <c r="U456" s="9"/>
      <c r="AA456" s="115"/>
      <c r="AB456" s="115"/>
      <c r="AC456" s="115"/>
      <c r="AD456" s="115"/>
      <c r="AE456" s="115"/>
      <c r="AF456" s="137"/>
      <c r="AG456" s="138"/>
      <c r="AN456" s="115"/>
      <c r="AO456" s="115"/>
      <c r="AP456" s="115"/>
      <c r="AQ456" s="115"/>
      <c r="AR456" s="115"/>
      <c r="AS456" s="115"/>
      <c r="AT456" s="115"/>
      <c r="AU456" s="115"/>
    </row>
    <row r="457" spans="3:47">
      <c r="C457" s="40"/>
      <c r="D457" s="40"/>
      <c r="S457" s="24"/>
      <c r="T457" s="9"/>
      <c r="U457" s="9"/>
      <c r="AA457" s="115"/>
      <c r="AB457" s="115"/>
      <c r="AC457" s="115"/>
      <c r="AD457" s="115"/>
      <c r="AE457" s="115"/>
      <c r="AF457" s="137"/>
      <c r="AG457" s="138"/>
      <c r="AN457" s="115"/>
      <c r="AO457" s="115"/>
      <c r="AP457" s="115"/>
      <c r="AQ457" s="115"/>
      <c r="AR457" s="115"/>
      <c r="AS457" s="115"/>
      <c r="AT457" s="115"/>
      <c r="AU457" s="115"/>
    </row>
    <row r="458" spans="3:47">
      <c r="C458" s="40"/>
      <c r="D458" s="40"/>
      <c r="S458" s="24"/>
      <c r="T458" s="9"/>
      <c r="U458" s="9"/>
      <c r="AA458" s="115"/>
      <c r="AB458" s="115"/>
      <c r="AC458" s="115"/>
      <c r="AD458" s="115"/>
      <c r="AE458" s="115"/>
      <c r="AF458" s="137"/>
      <c r="AG458" s="138"/>
      <c r="AN458" s="115"/>
      <c r="AO458" s="115"/>
      <c r="AP458" s="115"/>
      <c r="AQ458" s="115"/>
      <c r="AR458" s="115"/>
      <c r="AS458" s="115"/>
      <c r="AT458" s="115"/>
      <c r="AU458" s="115"/>
    </row>
    <row r="459" spans="3:47">
      <c r="C459" s="40"/>
      <c r="D459" s="40"/>
      <c r="S459" s="24"/>
      <c r="T459" s="9"/>
      <c r="U459" s="9"/>
      <c r="AA459" s="115"/>
      <c r="AB459" s="115"/>
      <c r="AC459" s="115"/>
      <c r="AD459" s="115"/>
      <c r="AE459" s="115"/>
      <c r="AF459" s="137"/>
      <c r="AG459" s="138"/>
      <c r="AN459" s="115"/>
      <c r="AO459" s="115"/>
      <c r="AP459" s="115"/>
      <c r="AQ459" s="115"/>
      <c r="AR459" s="115"/>
      <c r="AS459" s="115"/>
      <c r="AT459" s="115"/>
      <c r="AU459" s="115"/>
    </row>
    <row r="460" spans="3:47">
      <c r="C460" s="40"/>
      <c r="D460" s="40"/>
      <c r="S460" s="24"/>
      <c r="T460" s="9"/>
      <c r="U460" s="9"/>
      <c r="AA460" s="115"/>
      <c r="AB460" s="115"/>
      <c r="AC460" s="115"/>
      <c r="AD460" s="115"/>
      <c r="AE460" s="115"/>
      <c r="AF460" s="137"/>
      <c r="AG460" s="138"/>
      <c r="AN460" s="115"/>
      <c r="AO460" s="115"/>
      <c r="AP460" s="115"/>
      <c r="AQ460" s="115"/>
      <c r="AR460" s="115"/>
      <c r="AS460" s="115"/>
      <c r="AT460" s="115"/>
      <c r="AU460" s="115"/>
    </row>
    <row r="461" spans="3:47">
      <c r="C461" s="40"/>
      <c r="D461" s="40"/>
      <c r="S461" s="24"/>
      <c r="T461" s="9"/>
      <c r="U461" s="9"/>
      <c r="AA461" s="115"/>
      <c r="AB461" s="115"/>
      <c r="AC461" s="115"/>
      <c r="AD461" s="115"/>
      <c r="AE461" s="115"/>
      <c r="AF461" s="137"/>
      <c r="AG461" s="138"/>
      <c r="AN461" s="115"/>
      <c r="AO461" s="115"/>
      <c r="AP461" s="115"/>
      <c r="AQ461" s="115"/>
      <c r="AR461" s="115"/>
      <c r="AS461" s="115"/>
      <c r="AT461" s="115"/>
      <c r="AU461" s="115"/>
    </row>
    <row r="462" spans="3:47">
      <c r="C462" s="40"/>
      <c r="D462" s="40"/>
      <c r="S462" s="24"/>
      <c r="T462" s="9"/>
      <c r="U462" s="9"/>
      <c r="AA462" s="115"/>
      <c r="AB462" s="115"/>
      <c r="AC462" s="115"/>
      <c r="AD462" s="115"/>
      <c r="AE462" s="115"/>
      <c r="AF462" s="137"/>
      <c r="AG462" s="138"/>
      <c r="AN462" s="115"/>
      <c r="AO462" s="115"/>
      <c r="AP462" s="115"/>
      <c r="AQ462" s="115"/>
      <c r="AR462" s="115"/>
      <c r="AS462" s="115"/>
      <c r="AT462" s="115"/>
      <c r="AU462" s="115"/>
    </row>
    <row r="463" spans="3:47">
      <c r="C463" s="40"/>
      <c r="D463" s="40"/>
      <c r="S463" s="24"/>
      <c r="T463" s="9"/>
      <c r="U463" s="9"/>
      <c r="AA463" s="115"/>
      <c r="AB463" s="115"/>
      <c r="AC463" s="115"/>
      <c r="AD463" s="115"/>
      <c r="AE463" s="115"/>
      <c r="AF463" s="137"/>
      <c r="AG463" s="138"/>
      <c r="AN463" s="115"/>
      <c r="AO463" s="115"/>
      <c r="AP463" s="115"/>
      <c r="AQ463" s="115"/>
      <c r="AR463" s="115"/>
      <c r="AS463" s="115"/>
      <c r="AT463" s="115"/>
      <c r="AU463" s="115"/>
    </row>
    <row r="464" spans="3:47">
      <c r="C464" s="40"/>
      <c r="D464" s="40"/>
      <c r="S464" s="24"/>
      <c r="T464" s="9"/>
      <c r="U464" s="9"/>
      <c r="AA464" s="115"/>
      <c r="AB464" s="115"/>
      <c r="AC464" s="115"/>
      <c r="AD464" s="115"/>
      <c r="AE464" s="115"/>
      <c r="AF464" s="137"/>
      <c r="AG464" s="138"/>
      <c r="AN464" s="115"/>
      <c r="AO464" s="115"/>
      <c r="AP464" s="115"/>
      <c r="AQ464" s="115"/>
      <c r="AR464" s="115"/>
      <c r="AS464" s="115"/>
      <c r="AT464" s="115"/>
      <c r="AU464" s="115"/>
    </row>
    <row r="465" spans="3:47">
      <c r="C465" s="40"/>
      <c r="D465" s="40"/>
      <c r="S465" s="24"/>
      <c r="T465" s="9"/>
      <c r="U465" s="9"/>
      <c r="AA465" s="115"/>
      <c r="AB465" s="115"/>
      <c r="AC465" s="115"/>
      <c r="AD465" s="115"/>
      <c r="AE465" s="115"/>
      <c r="AF465" s="137"/>
      <c r="AG465" s="138"/>
      <c r="AN465" s="115"/>
      <c r="AO465" s="115"/>
      <c r="AP465" s="115"/>
      <c r="AQ465" s="115"/>
      <c r="AR465" s="115"/>
      <c r="AS465" s="115"/>
      <c r="AT465" s="115"/>
      <c r="AU465" s="115"/>
    </row>
    <row r="466" spans="3:47">
      <c r="C466" s="40"/>
      <c r="D466" s="40"/>
      <c r="S466" s="24"/>
      <c r="T466" s="9"/>
      <c r="U466" s="9"/>
      <c r="AA466" s="115"/>
      <c r="AB466" s="115"/>
      <c r="AC466" s="115"/>
      <c r="AD466" s="115"/>
      <c r="AE466" s="115"/>
      <c r="AF466" s="137"/>
      <c r="AG466" s="138"/>
      <c r="AN466" s="115"/>
      <c r="AO466" s="115"/>
      <c r="AP466" s="115"/>
      <c r="AQ466" s="115"/>
      <c r="AR466" s="115"/>
      <c r="AS466" s="115"/>
      <c r="AT466" s="115"/>
      <c r="AU466" s="115"/>
    </row>
    <row r="467" spans="3:47">
      <c r="C467" s="40"/>
      <c r="D467" s="40"/>
      <c r="S467" s="24"/>
      <c r="T467" s="9"/>
      <c r="U467" s="9"/>
      <c r="AA467" s="115"/>
      <c r="AB467" s="115"/>
      <c r="AC467" s="115"/>
      <c r="AD467" s="115"/>
      <c r="AE467" s="115"/>
      <c r="AF467" s="137"/>
      <c r="AG467" s="138"/>
      <c r="AN467" s="115"/>
      <c r="AO467" s="115"/>
      <c r="AP467" s="115"/>
      <c r="AQ467" s="115"/>
      <c r="AR467" s="115"/>
      <c r="AS467" s="115"/>
      <c r="AT467" s="115"/>
      <c r="AU467" s="115"/>
    </row>
    <row r="468" spans="3:47">
      <c r="C468" s="40"/>
      <c r="D468" s="40"/>
      <c r="S468" s="24"/>
      <c r="U468" s="9"/>
      <c r="AA468" s="115"/>
      <c r="AB468" s="115"/>
      <c r="AC468" s="115"/>
      <c r="AD468" s="115"/>
      <c r="AE468" s="115"/>
      <c r="AF468" s="137"/>
      <c r="AG468" s="138"/>
      <c r="AN468" s="115"/>
      <c r="AO468" s="115"/>
      <c r="AP468" s="115"/>
      <c r="AQ468" s="115"/>
      <c r="AR468" s="115"/>
      <c r="AS468" s="115"/>
      <c r="AT468" s="115"/>
      <c r="AU468" s="115"/>
    </row>
    <row r="469" spans="3:47">
      <c r="C469" s="40"/>
      <c r="D469" s="40"/>
      <c r="S469" s="24"/>
      <c r="U469" s="9"/>
      <c r="AA469" s="115"/>
      <c r="AB469" s="115"/>
      <c r="AC469" s="115"/>
      <c r="AD469" s="115"/>
      <c r="AE469" s="115"/>
      <c r="AF469" s="137"/>
      <c r="AG469" s="138"/>
      <c r="AN469" s="115"/>
      <c r="AO469" s="115"/>
      <c r="AP469" s="115"/>
      <c r="AQ469" s="115"/>
      <c r="AR469" s="115"/>
      <c r="AS469" s="115"/>
      <c r="AT469" s="115"/>
      <c r="AU469" s="115"/>
    </row>
    <row r="470" spans="3:47">
      <c r="C470" s="40"/>
      <c r="D470" s="40"/>
      <c r="S470" s="24"/>
      <c r="U470" s="9"/>
      <c r="AA470" s="115"/>
      <c r="AB470" s="115"/>
      <c r="AC470" s="115"/>
      <c r="AD470" s="115"/>
      <c r="AE470" s="115"/>
      <c r="AF470" s="137"/>
      <c r="AG470" s="138"/>
      <c r="AN470" s="115"/>
      <c r="AO470" s="115"/>
      <c r="AP470" s="115"/>
      <c r="AQ470" s="115"/>
      <c r="AR470" s="115"/>
      <c r="AS470" s="115"/>
      <c r="AT470" s="115"/>
      <c r="AU470" s="115"/>
    </row>
    <row r="471" spans="3:47">
      <c r="C471" s="40"/>
      <c r="D471" s="40"/>
      <c r="S471" s="24"/>
      <c r="U471" s="9"/>
      <c r="AA471" s="115"/>
      <c r="AB471" s="115"/>
      <c r="AC471" s="115"/>
      <c r="AD471" s="115"/>
      <c r="AE471" s="115"/>
      <c r="AF471" s="137"/>
      <c r="AG471" s="138"/>
      <c r="AN471" s="115"/>
      <c r="AO471" s="115"/>
      <c r="AP471" s="115"/>
      <c r="AQ471" s="115"/>
      <c r="AR471" s="115"/>
      <c r="AS471" s="115"/>
      <c r="AT471" s="115"/>
      <c r="AU471" s="115"/>
    </row>
    <row r="472" spans="3:47">
      <c r="C472" s="40"/>
      <c r="D472" s="40"/>
      <c r="S472" s="24"/>
      <c r="U472" s="9"/>
      <c r="AA472" s="115"/>
      <c r="AB472" s="115"/>
      <c r="AC472" s="115"/>
      <c r="AD472" s="115"/>
      <c r="AE472" s="115"/>
      <c r="AF472" s="137"/>
      <c r="AG472" s="138"/>
      <c r="AN472" s="115"/>
      <c r="AO472" s="115"/>
      <c r="AP472" s="115"/>
      <c r="AQ472" s="115"/>
      <c r="AR472" s="115"/>
      <c r="AS472" s="115"/>
      <c r="AT472" s="115"/>
      <c r="AU472" s="115"/>
    </row>
    <row r="473" spans="3:47">
      <c r="C473" s="40"/>
      <c r="D473" s="40"/>
      <c r="S473" s="24"/>
      <c r="U473" s="9"/>
      <c r="AA473" s="115"/>
      <c r="AB473" s="115"/>
      <c r="AC473" s="115"/>
      <c r="AD473" s="115"/>
      <c r="AE473" s="115"/>
      <c r="AF473" s="137"/>
      <c r="AG473" s="138"/>
      <c r="AN473" s="115"/>
      <c r="AO473" s="115"/>
      <c r="AP473" s="115"/>
      <c r="AQ473" s="115"/>
      <c r="AR473" s="115"/>
      <c r="AS473" s="115"/>
      <c r="AT473" s="115"/>
      <c r="AU473" s="115"/>
    </row>
    <row r="474" spans="3:47">
      <c r="C474" s="40"/>
      <c r="D474" s="40"/>
      <c r="S474" s="24"/>
      <c r="U474" s="9"/>
      <c r="AA474" s="115"/>
      <c r="AB474" s="115"/>
      <c r="AC474" s="115"/>
      <c r="AD474" s="115"/>
      <c r="AE474" s="115"/>
      <c r="AF474" s="137"/>
      <c r="AG474" s="138"/>
      <c r="AN474" s="115"/>
      <c r="AO474" s="115"/>
      <c r="AP474" s="115"/>
      <c r="AQ474" s="115"/>
      <c r="AR474" s="115"/>
      <c r="AS474" s="115"/>
      <c r="AT474" s="115"/>
      <c r="AU474" s="115"/>
    </row>
    <row r="475" spans="3:47">
      <c r="C475" s="40"/>
      <c r="D475" s="40"/>
      <c r="S475" s="24"/>
      <c r="U475" s="9"/>
      <c r="AA475" s="115"/>
      <c r="AB475" s="115"/>
      <c r="AC475" s="115"/>
      <c r="AD475" s="115"/>
      <c r="AE475" s="115"/>
      <c r="AF475" s="137"/>
      <c r="AG475" s="138"/>
      <c r="AN475" s="115"/>
      <c r="AO475" s="115"/>
      <c r="AP475" s="115"/>
      <c r="AQ475" s="115"/>
      <c r="AR475" s="115"/>
      <c r="AS475" s="115"/>
      <c r="AT475" s="115"/>
      <c r="AU475" s="115"/>
    </row>
    <row r="476" spans="3:47">
      <c r="C476" s="40"/>
      <c r="D476" s="40"/>
      <c r="S476" s="24"/>
      <c r="U476" s="9"/>
      <c r="AA476" s="115"/>
      <c r="AB476" s="115"/>
      <c r="AC476" s="115"/>
      <c r="AD476" s="115"/>
      <c r="AE476" s="115"/>
      <c r="AF476" s="137"/>
      <c r="AG476" s="138"/>
      <c r="AN476" s="115"/>
      <c r="AO476" s="115"/>
      <c r="AP476" s="115"/>
      <c r="AQ476" s="115"/>
      <c r="AR476" s="115"/>
      <c r="AS476" s="115"/>
      <c r="AT476" s="115"/>
      <c r="AU476" s="115"/>
    </row>
    <row r="477" spans="3:47">
      <c r="C477" s="40"/>
      <c r="D477" s="40"/>
      <c r="S477" s="24"/>
      <c r="U477" s="9"/>
      <c r="AA477" s="115"/>
      <c r="AB477" s="115"/>
      <c r="AC477" s="115"/>
      <c r="AD477" s="115"/>
      <c r="AE477" s="115"/>
      <c r="AF477" s="137"/>
      <c r="AG477" s="138"/>
      <c r="AN477" s="115"/>
      <c r="AO477" s="115"/>
      <c r="AP477" s="115"/>
      <c r="AQ477" s="115"/>
      <c r="AR477" s="115"/>
      <c r="AS477" s="115"/>
      <c r="AT477" s="115"/>
      <c r="AU477" s="115"/>
    </row>
    <row r="478" spans="3:47">
      <c r="C478" s="40"/>
      <c r="D478" s="40"/>
      <c r="S478" s="24"/>
      <c r="U478" s="9"/>
      <c r="AA478" s="115"/>
      <c r="AB478" s="115"/>
      <c r="AC478" s="115"/>
      <c r="AD478" s="115"/>
      <c r="AE478" s="115"/>
      <c r="AF478" s="137"/>
      <c r="AG478" s="138"/>
      <c r="AN478" s="115"/>
      <c r="AO478" s="115"/>
      <c r="AP478" s="115"/>
      <c r="AQ478" s="115"/>
      <c r="AR478" s="115"/>
      <c r="AS478" s="115"/>
      <c r="AT478" s="115"/>
      <c r="AU478" s="115"/>
    </row>
    <row r="479" spans="3:47">
      <c r="C479" s="40"/>
      <c r="D479" s="40"/>
      <c r="S479" s="24"/>
      <c r="U479" s="9"/>
      <c r="AA479" s="115"/>
      <c r="AB479" s="115"/>
      <c r="AC479" s="115"/>
      <c r="AD479" s="115"/>
      <c r="AE479" s="115"/>
      <c r="AF479" s="137"/>
      <c r="AG479" s="138"/>
      <c r="AN479" s="115"/>
      <c r="AO479" s="115"/>
      <c r="AP479" s="115"/>
      <c r="AQ479" s="115"/>
      <c r="AR479" s="115"/>
      <c r="AS479" s="115"/>
      <c r="AT479" s="115"/>
      <c r="AU479" s="115"/>
    </row>
    <row r="480" spans="3:47">
      <c r="C480" s="40"/>
      <c r="D480" s="40"/>
      <c r="S480" s="24"/>
      <c r="U480" s="9"/>
      <c r="AA480" s="115"/>
      <c r="AB480" s="115"/>
      <c r="AC480" s="115"/>
      <c r="AD480" s="115"/>
      <c r="AE480" s="115"/>
      <c r="AF480" s="137"/>
      <c r="AG480" s="138"/>
      <c r="AN480" s="115"/>
      <c r="AO480" s="115"/>
      <c r="AP480" s="115"/>
      <c r="AQ480" s="115"/>
      <c r="AR480" s="115"/>
      <c r="AS480" s="115"/>
      <c r="AT480" s="115"/>
      <c r="AU480" s="115"/>
    </row>
    <row r="481" spans="3:47">
      <c r="C481" s="40"/>
      <c r="D481" s="40"/>
      <c r="S481" s="24"/>
      <c r="U481" s="9"/>
      <c r="AA481" s="115"/>
      <c r="AB481" s="115"/>
      <c r="AC481" s="115"/>
      <c r="AD481" s="115"/>
      <c r="AE481" s="115"/>
      <c r="AF481" s="137"/>
      <c r="AG481" s="138"/>
      <c r="AN481" s="115"/>
      <c r="AO481" s="115"/>
      <c r="AP481" s="115"/>
      <c r="AQ481" s="115"/>
      <c r="AR481" s="115"/>
      <c r="AS481" s="115"/>
      <c r="AT481" s="115"/>
      <c r="AU481" s="115"/>
    </row>
    <row r="482" spans="3:47">
      <c r="C482" s="40"/>
      <c r="D482" s="40"/>
      <c r="S482" s="24"/>
      <c r="U482" s="9"/>
      <c r="AA482" s="115"/>
      <c r="AB482" s="115"/>
      <c r="AC482" s="115"/>
      <c r="AD482" s="115"/>
      <c r="AE482" s="115"/>
      <c r="AF482" s="137"/>
      <c r="AG482" s="138"/>
      <c r="AN482" s="115"/>
      <c r="AO482" s="115"/>
      <c r="AP482" s="115"/>
      <c r="AQ482" s="115"/>
      <c r="AR482" s="115"/>
      <c r="AS482" s="115"/>
      <c r="AT482" s="115"/>
      <c r="AU482" s="115"/>
    </row>
    <row r="483" spans="3:47">
      <c r="C483" s="40"/>
      <c r="D483" s="40"/>
      <c r="S483" s="24"/>
      <c r="U483" s="9"/>
      <c r="AA483" s="115"/>
      <c r="AB483" s="115"/>
      <c r="AC483" s="115"/>
      <c r="AD483" s="115"/>
      <c r="AE483" s="115"/>
      <c r="AF483" s="137"/>
      <c r="AG483" s="138"/>
      <c r="AN483" s="115"/>
      <c r="AO483" s="115"/>
      <c r="AP483" s="115"/>
      <c r="AQ483" s="115"/>
      <c r="AR483" s="115"/>
      <c r="AS483" s="115"/>
      <c r="AT483" s="115"/>
      <c r="AU483" s="115"/>
    </row>
    <row r="484" spans="3:47">
      <c r="C484" s="40"/>
      <c r="D484" s="40"/>
      <c r="S484" s="24"/>
      <c r="U484" s="9"/>
      <c r="AA484" s="115"/>
      <c r="AB484" s="115"/>
      <c r="AC484" s="115"/>
      <c r="AD484" s="115"/>
      <c r="AE484" s="115"/>
      <c r="AF484" s="137"/>
      <c r="AG484" s="138"/>
      <c r="AN484" s="115"/>
      <c r="AO484" s="115"/>
      <c r="AP484" s="115"/>
      <c r="AQ484" s="115"/>
      <c r="AR484" s="115"/>
      <c r="AS484" s="115"/>
      <c r="AT484" s="115"/>
      <c r="AU484" s="115"/>
    </row>
    <row r="485" spans="3:47">
      <c r="C485" s="40"/>
      <c r="D485" s="40"/>
      <c r="S485" s="24"/>
      <c r="U485" s="9"/>
      <c r="AA485" s="115"/>
      <c r="AB485" s="115"/>
      <c r="AC485" s="115"/>
      <c r="AD485" s="115"/>
      <c r="AE485" s="115"/>
      <c r="AF485" s="137"/>
      <c r="AG485" s="138"/>
      <c r="AN485" s="115"/>
      <c r="AO485" s="115"/>
      <c r="AP485" s="115"/>
      <c r="AQ485" s="115"/>
      <c r="AR485" s="115"/>
      <c r="AS485" s="115"/>
      <c r="AT485" s="115"/>
      <c r="AU485" s="115"/>
    </row>
    <row r="486" spans="3:47">
      <c r="C486" s="40"/>
      <c r="D486" s="40"/>
      <c r="S486" s="24"/>
      <c r="U486" s="9"/>
      <c r="AA486" s="115"/>
      <c r="AB486" s="115"/>
      <c r="AC486" s="115"/>
      <c r="AD486" s="115"/>
      <c r="AE486" s="115"/>
      <c r="AF486" s="137"/>
      <c r="AG486" s="138"/>
      <c r="AN486" s="115"/>
      <c r="AO486" s="115"/>
      <c r="AP486" s="115"/>
      <c r="AQ486" s="115"/>
      <c r="AR486" s="115"/>
      <c r="AS486" s="115"/>
      <c r="AT486" s="115"/>
      <c r="AU486" s="115"/>
    </row>
    <row r="487" spans="3:47">
      <c r="C487" s="40"/>
      <c r="D487" s="40"/>
      <c r="S487" s="24"/>
      <c r="U487" s="9"/>
      <c r="AA487" s="115"/>
      <c r="AB487" s="115"/>
      <c r="AC487" s="115"/>
      <c r="AD487" s="115"/>
      <c r="AE487" s="115"/>
      <c r="AF487" s="137"/>
      <c r="AG487" s="138"/>
      <c r="AN487" s="115"/>
      <c r="AO487" s="115"/>
      <c r="AP487" s="115"/>
      <c r="AQ487" s="115"/>
      <c r="AR487" s="115"/>
      <c r="AS487" s="115"/>
      <c r="AT487" s="115"/>
      <c r="AU487" s="115"/>
    </row>
    <row r="488" spans="3:47">
      <c r="C488" s="40"/>
      <c r="D488" s="40"/>
      <c r="S488" s="24"/>
      <c r="U488" s="9"/>
      <c r="AA488" s="115"/>
      <c r="AB488" s="115"/>
      <c r="AC488" s="115"/>
      <c r="AD488" s="115"/>
      <c r="AE488" s="115"/>
      <c r="AF488" s="137"/>
      <c r="AG488" s="138"/>
      <c r="AN488" s="115"/>
      <c r="AO488" s="115"/>
      <c r="AP488" s="115"/>
      <c r="AQ488" s="115"/>
      <c r="AR488" s="115"/>
      <c r="AS488" s="115"/>
      <c r="AT488" s="115"/>
      <c r="AU488" s="115"/>
    </row>
    <row r="489" spans="3:47">
      <c r="C489" s="40"/>
      <c r="D489" s="40"/>
      <c r="S489" s="24"/>
      <c r="U489" s="9"/>
      <c r="AA489" s="115"/>
      <c r="AB489" s="115"/>
      <c r="AC489" s="115"/>
      <c r="AD489" s="115"/>
      <c r="AE489" s="115"/>
      <c r="AF489" s="137"/>
      <c r="AG489" s="138"/>
      <c r="AN489" s="115"/>
      <c r="AO489" s="115"/>
      <c r="AP489" s="115"/>
      <c r="AQ489" s="115"/>
      <c r="AR489" s="115"/>
      <c r="AS489" s="115"/>
      <c r="AT489" s="115"/>
      <c r="AU489" s="115"/>
    </row>
    <row r="490" spans="3:47">
      <c r="C490" s="40"/>
      <c r="D490" s="40"/>
      <c r="S490" s="24"/>
      <c r="U490" s="9"/>
      <c r="AA490" s="115"/>
      <c r="AB490" s="115"/>
      <c r="AC490" s="115"/>
      <c r="AD490" s="115"/>
      <c r="AE490" s="115"/>
      <c r="AF490" s="137"/>
      <c r="AG490" s="138"/>
      <c r="AN490" s="115"/>
      <c r="AO490" s="115"/>
      <c r="AP490" s="115"/>
      <c r="AQ490" s="115"/>
      <c r="AR490" s="115"/>
      <c r="AS490" s="115"/>
      <c r="AT490" s="115"/>
      <c r="AU490" s="115"/>
    </row>
    <row r="491" spans="3:47">
      <c r="C491" s="40"/>
      <c r="D491" s="40"/>
      <c r="S491" s="24"/>
      <c r="U491" s="9"/>
      <c r="AA491" s="115"/>
      <c r="AB491" s="115"/>
      <c r="AC491" s="115"/>
      <c r="AD491" s="115"/>
      <c r="AE491" s="115"/>
      <c r="AF491" s="137"/>
      <c r="AG491" s="138"/>
      <c r="AN491" s="115"/>
      <c r="AO491" s="115"/>
      <c r="AP491" s="115"/>
      <c r="AQ491" s="115"/>
      <c r="AR491" s="115"/>
      <c r="AS491" s="115"/>
      <c r="AT491" s="115"/>
      <c r="AU491" s="115"/>
    </row>
    <row r="492" spans="3:47">
      <c r="C492" s="40"/>
      <c r="D492" s="40"/>
      <c r="S492" s="24"/>
      <c r="U492" s="9"/>
      <c r="AA492" s="115"/>
      <c r="AB492" s="115"/>
      <c r="AC492" s="115"/>
      <c r="AD492" s="115"/>
      <c r="AE492" s="115"/>
      <c r="AF492" s="137"/>
      <c r="AG492" s="138"/>
      <c r="AN492" s="115"/>
      <c r="AO492" s="115"/>
      <c r="AP492" s="115"/>
      <c r="AQ492" s="115"/>
      <c r="AR492" s="115"/>
      <c r="AS492" s="115"/>
      <c r="AT492" s="115"/>
      <c r="AU492" s="115"/>
    </row>
    <row r="493" spans="3:47">
      <c r="C493" s="40"/>
      <c r="D493" s="40"/>
      <c r="S493" s="24"/>
      <c r="U493" s="9"/>
      <c r="AA493" s="115"/>
      <c r="AB493" s="115"/>
      <c r="AC493" s="115"/>
      <c r="AD493" s="115"/>
      <c r="AE493" s="115"/>
      <c r="AF493" s="137"/>
      <c r="AG493" s="138"/>
      <c r="AN493" s="115"/>
      <c r="AO493" s="115"/>
      <c r="AP493" s="115"/>
      <c r="AQ493" s="115"/>
      <c r="AR493" s="115"/>
      <c r="AS493" s="115"/>
      <c r="AT493" s="115"/>
      <c r="AU493" s="115"/>
    </row>
    <row r="494" spans="3:47">
      <c r="C494" s="40"/>
      <c r="D494" s="40"/>
      <c r="S494" s="24"/>
      <c r="U494" s="9"/>
      <c r="AA494" s="115"/>
      <c r="AB494" s="115"/>
      <c r="AC494" s="115"/>
      <c r="AD494" s="115"/>
      <c r="AE494" s="115"/>
      <c r="AF494" s="137"/>
      <c r="AG494" s="138"/>
      <c r="AN494" s="115"/>
      <c r="AO494" s="115"/>
      <c r="AP494" s="115"/>
      <c r="AQ494" s="115"/>
      <c r="AR494" s="115"/>
      <c r="AS494" s="115"/>
      <c r="AT494" s="115"/>
      <c r="AU494" s="115"/>
    </row>
    <row r="495" spans="3:47">
      <c r="C495" s="40"/>
      <c r="D495" s="40"/>
      <c r="S495" s="24"/>
      <c r="U495" s="9"/>
      <c r="AA495" s="115"/>
      <c r="AB495" s="115"/>
      <c r="AC495" s="115"/>
      <c r="AD495" s="115"/>
      <c r="AE495" s="115"/>
      <c r="AF495" s="137"/>
      <c r="AG495" s="138"/>
      <c r="AN495" s="115"/>
      <c r="AO495" s="115"/>
      <c r="AP495" s="115"/>
      <c r="AQ495" s="115"/>
      <c r="AR495" s="115"/>
      <c r="AS495" s="115"/>
      <c r="AT495" s="115"/>
      <c r="AU495" s="115"/>
    </row>
    <row r="496" spans="3:47">
      <c r="C496" s="40"/>
      <c r="D496" s="40"/>
      <c r="S496" s="24"/>
      <c r="U496" s="9"/>
      <c r="AA496" s="115"/>
      <c r="AB496" s="115"/>
      <c r="AC496" s="115"/>
      <c r="AD496" s="115"/>
      <c r="AE496" s="115"/>
      <c r="AF496" s="137"/>
      <c r="AG496" s="138"/>
      <c r="AN496" s="115"/>
      <c r="AO496" s="115"/>
      <c r="AP496" s="115"/>
      <c r="AQ496" s="115"/>
      <c r="AR496" s="115"/>
      <c r="AS496" s="115"/>
      <c r="AT496" s="115"/>
      <c r="AU496" s="115"/>
    </row>
    <row r="497" spans="3:47">
      <c r="C497" s="40"/>
      <c r="D497" s="40"/>
      <c r="S497" s="24"/>
      <c r="U497" s="9"/>
      <c r="AA497" s="115"/>
      <c r="AB497" s="115"/>
      <c r="AC497" s="115"/>
      <c r="AD497" s="115"/>
      <c r="AE497" s="115"/>
      <c r="AF497" s="137"/>
      <c r="AG497" s="138"/>
      <c r="AN497" s="115"/>
      <c r="AO497" s="115"/>
      <c r="AP497" s="115"/>
      <c r="AQ497" s="115"/>
      <c r="AR497" s="115"/>
      <c r="AS497" s="115"/>
      <c r="AT497" s="115"/>
      <c r="AU497" s="115"/>
    </row>
    <row r="498" spans="3:47">
      <c r="C498" s="40"/>
      <c r="D498" s="40"/>
      <c r="S498" s="24"/>
      <c r="U498" s="9"/>
      <c r="AA498" s="115"/>
      <c r="AB498" s="115"/>
      <c r="AC498" s="115"/>
      <c r="AD498" s="115"/>
      <c r="AE498" s="115"/>
      <c r="AF498" s="137"/>
      <c r="AG498" s="138"/>
      <c r="AN498" s="115"/>
      <c r="AO498" s="115"/>
      <c r="AP498" s="115"/>
      <c r="AQ498" s="115"/>
      <c r="AR498" s="115"/>
      <c r="AS498" s="115"/>
      <c r="AT498" s="115"/>
      <c r="AU498" s="115"/>
    </row>
    <row r="499" spans="3:47">
      <c r="C499" s="40"/>
      <c r="D499" s="40"/>
      <c r="S499" s="24"/>
      <c r="U499" s="9"/>
      <c r="AA499" s="115"/>
      <c r="AB499" s="115"/>
      <c r="AC499" s="115"/>
      <c r="AD499" s="115"/>
      <c r="AE499" s="115"/>
      <c r="AF499" s="137"/>
      <c r="AG499" s="138"/>
      <c r="AN499" s="115"/>
      <c r="AO499" s="115"/>
      <c r="AP499" s="115"/>
      <c r="AQ499" s="115"/>
      <c r="AR499" s="115"/>
      <c r="AS499" s="115"/>
      <c r="AT499" s="115"/>
      <c r="AU499" s="115"/>
    </row>
    <row r="500" spans="3:47">
      <c r="C500" s="40"/>
      <c r="D500" s="40"/>
      <c r="S500" s="24"/>
      <c r="U500" s="9"/>
      <c r="AA500" s="115"/>
      <c r="AB500" s="115"/>
      <c r="AC500" s="115"/>
      <c r="AD500" s="115"/>
      <c r="AE500" s="115"/>
      <c r="AF500" s="137"/>
      <c r="AG500" s="138"/>
      <c r="AN500" s="115"/>
      <c r="AO500" s="115"/>
      <c r="AP500" s="115"/>
      <c r="AQ500" s="115"/>
      <c r="AR500" s="115"/>
      <c r="AS500" s="115"/>
      <c r="AT500" s="115"/>
      <c r="AU500" s="115"/>
    </row>
    <row r="501" spans="3:47">
      <c r="C501" s="40"/>
      <c r="D501" s="40"/>
      <c r="S501" s="24"/>
      <c r="U501" s="9"/>
      <c r="AA501" s="115"/>
      <c r="AB501" s="115"/>
      <c r="AC501" s="115"/>
      <c r="AD501" s="115"/>
      <c r="AE501" s="115"/>
      <c r="AF501" s="137"/>
      <c r="AG501" s="138"/>
      <c r="AN501" s="115"/>
      <c r="AO501" s="115"/>
      <c r="AP501" s="115"/>
      <c r="AQ501" s="115"/>
      <c r="AR501" s="115"/>
      <c r="AS501" s="115"/>
      <c r="AT501" s="115"/>
      <c r="AU501" s="115"/>
    </row>
    <row r="502" spans="3:47">
      <c r="C502" s="40"/>
      <c r="D502" s="40"/>
      <c r="S502" s="24"/>
      <c r="U502" s="9"/>
      <c r="AA502" s="115"/>
      <c r="AB502" s="115"/>
      <c r="AC502" s="115"/>
      <c r="AD502" s="115"/>
      <c r="AE502" s="115"/>
      <c r="AF502" s="137"/>
      <c r="AG502" s="138"/>
      <c r="AN502" s="115"/>
      <c r="AO502" s="115"/>
      <c r="AP502" s="115"/>
      <c r="AQ502" s="115"/>
      <c r="AR502" s="115"/>
      <c r="AS502" s="115"/>
      <c r="AT502" s="115"/>
      <c r="AU502" s="115"/>
    </row>
    <row r="503" spans="3:47">
      <c r="C503" s="40"/>
      <c r="D503" s="40"/>
      <c r="S503" s="24"/>
      <c r="U503" s="9"/>
      <c r="AA503" s="115"/>
      <c r="AB503" s="115"/>
      <c r="AC503" s="115"/>
      <c r="AD503" s="115"/>
      <c r="AE503" s="115"/>
      <c r="AF503" s="137"/>
      <c r="AG503" s="138"/>
      <c r="AN503" s="115"/>
      <c r="AO503" s="115"/>
      <c r="AP503" s="115"/>
      <c r="AQ503" s="115"/>
      <c r="AR503" s="115"/>
      <c r="AS503" s="115"/>
      <c r="AT503" s="115"/>
      <c r="AU503" s="115"/>
    </row>
    <row r="504" spans="3:47">
      <c r="C504" s="40"/>
      <c r="D504" s="40"/>
      <c r="S504" s="24"/>
      <c r="U504" s="9"/>
      <c r="AA504" s="115"/>
      <c r="AB504" s="115"/>
      <c r="AC504" s="115"/>
      <c r="AD504" s="115"/>
      <c r="AE504" s="115"/>
      <c r="AF504" s="137"/>
      <c r="AG504" s="138"/>
      <c r="AN504" s="115"/>
      <c r="AO504" s="115"/>
      <c r="AP504" s="115"/>
      <c r="AQ504" s="115"/>
      <c r="AR504" s="115"/>
      <c r="AS504" s="115"/>
      <c r="AT504" s="115"/>
      <c r="AU504" s="115"/>
    </row>
    <row r="505" spans="3:47">
      <c r="C505" s="40"/>
      <c r="D505" s="40"/>
      <c r="S505" s="24"/>
      <c r="AA505" s="115"/>
      <c r="AB505" s="115"/>
      <c r="AC505" s="115"/>
      <c r="AD505" s="115"/>
      <c r="AE505" s="115"/>
      <c r="AF505" s="137"/>
      <c r="AG505" s="138"/>
      <c r="AN505" s="115"/>
      <c r="AO505" s="115"/>
      <c r="AP505" s="115"/>
      <c r="AQ505" s="115"/>
      <c r="AR505" s="115"/>
      <c r="AS505" s="115"/>
      <c r="AT505" s="115"/>
      <c r="AU505" s="115"/>
    </row>
    <row r="506" spans="3:47">
      <c r="C506" s="40"/>
      <c r="D506" s="40"/>
      <c r="S506" s="24"/>
      <c r="AA506" s="115"/>
      <c r="AB506" s="115"/>
      <c r="AC506" s="115"/>
      <c r="AD506" s="115"/>
      <c r="AE506" s="115"/>
      <c r="AF506" s="137"/>
      <c r="AG506" s="138"/>
      <c r="AN506" s="115"/>
      <c r="AO506" s="115"/>
      <c r="AP506" s="115"/>
      <c r="AQ506" s="115"/>
      <c r="AR506" s="115"/>
      <c r="AS506" s="115"/>
      <c r="AT506" s="115"/>
      <c r="AU506" s="115"/>
    </row>
    <row r="507" spans="3:47">
      <c r="C507" s="40"/>
      <c r="D507" s="40"/>
      <c r="S507" s="24"/>
      <c r="AA507" s="115"/>
      <c r="AB507" s="115"/>
      <c r="AC507" s="115"/>
      <c r="AD507" s="115"/>
      <c r="AE507" s="115"/>
      <c r="AF507" s="137"/>
      <c r="AG507" s="138"/>
      <c r="AN507" s="115"/>
      <c r="AO507" s="115"/>
      <c r="AP507" s="115"/>
      <c r="AQ507" s="115"/>
      <c r="AR507" s="115"/>
      <c r="AS507" s="115"/>
      <c r="AT507" s="115"/>
      <c r="AU507" s="115"/>
    </row>
    <row r="508" spans="3:47">
      <c r="C508" s="40"/>
      <c r="D508" s="40"/>
      <c r="S508" s="24"/>
      <c r="AA508" s="115"/>
      <c r="AB508" s="115"/>
      <c r="AC508" s="115"/>
      <c r="AD508" s="115"/>
      <c r="AE508" s="115"/>
      <c r="AF508" s="137"/>
      <c r="AG508" s="138"/>
      <c r="AN508" s="115"/>
      <c r="AO508" s="115"/>
      <c r="AP508" s="115"/>
      <c r="AQ508" s="115"/>
      <c r="AR508" s="115"/>
      <c r="AS508" s="115"/>
      <c r="AT508" s="115"/>
      <c r="AU508" s="115"/>
    </row>
    <row r="509" spans="3:47">
      <c r="C509" s="40"/>
      <c r="D509" s="40"/>
      <c r="S509" s="24"/>
      <c r="AA509" s="115"/>
      <c r="AB509" s="115"/>
      <c r="AC509" s="115"/>
      <c r="AD509" s="115"/>
      <c r="AE509" s="115"/>
      <c r="AF509" s="137"/>
      <c r="AG509" s="138"/>
      <c r="AN509" s="115"/>
      <c r="AO509" s="115"/>
      <c r="AP509" s="115"/>
      <c r="AQ509" s="115"/>
      <c r="AR509" s="115"/>
      <c r="AS509" s="115"/>
      <c r="AT509" s="115"/>
      <c r="AU509" s="115"/>
    </row>
    <row r="510" spans="3:47">
      <c r="C510" s="40"/>
      <c r="D510" s="40"/>
      <c r="S510" s="24"/>
      <c r="AA510" s="115"/>
      <c r="AB510" s="115"/>
      <c r="AC510" s="115"/>
      <c r="AD510" s="115"/>
      <c r="AE510" s="115"/>
      <c r="AF510" s="137"/>
      <c r="AG510" s="138"/>
      <c r="AN510" s="115"/>
      <c r="AO510" s="115"/>
      <c r="AP510" s="115"/>
      <c r="AQ510" s="115"/>
      <c r="AR510" s="115"/>
      <c r="AS510" s="115"/>
      <c r="AT510" s="115"/>
      <c r="AU510" s="115"/>
    </row>
    <row r="511" spans="3:47">
      <c r="C511" s="40"/>
      <c r="D511" s="40"/>
      <c r="S511" s="24"/>
      <c r="AA511" s="115"/>
      <c r="AB511" s="115"/>
      <c r="AC511" s="115"/>
      <c r="AD511" s="115"/>
      <c r="AE511" s="115"/>
      <c r="AF511" s="137"/>
      <c r="AG511" s="138"/>
      <c r="AN511" s="115"/>
      <c r="AO511" s="115"/>
      <c r="AP511" s="115"/>
      <c r="AQ511" s="115"/>
      <c r="AR511" s="115"/>
      <c r="AS511" s="115"/>
      <c r="AT511" s="115"/>
      <c r="AU511" s="115"/>
    </row>
    <row r="512" spans="3:47">
      <c r="C512" s="40"/>
      <c r="D512" s="40"/>
      <c r="S512" s="24"/>
      <c r="AA512" s="115"/>
      <c r="AB512" s="115"/>
      <c r="AC512" s="115"/>
      <c r="AD512" s="115"/>
      <c r="AE512" s="115"/>
      <c r="AF512" s="137"/>
      <c r="AG512" s="138"/>
      <c r="AN512" s="115"/>
      <c r="AO512" s="115"/>
      <c r="AP512" s="115"/>
      <c r="AQ512" s="115"/>
      <c r="AR512" s="115"/>
      <c r="AS512" s="115"/>
      <c r="AT512" s="115"/>
      <c r="AU512" s="115"/>
    </row>
    <row r="513" spans="3:47">
      <c r="C513" s="40"/>
      <c r="D513" s="40"/>
      <c r="S513" s="24"/>
      <c r="AA513" s="115"/>
      <c r="AB513" s="115"/>
      <c r="AC513" s="115"/>
      <c r="AD513" s="115"/>
      <c r="AE513" s="115"/>
      <c r="AF513" s="137"/>
      <c r="AG513" s="138"/>
      <c r="AN513" s="115"/>
      <c r="AO513" s="115"/>
      <c r="AP513" s="115"/>
      <c r="AQ513" s="115"/>
      <c r="AR513" s="115"/>
      <c r="AS513" s="115"/>
      <c r="AT513" s="115"/>
      <c r="AU513" s="115"/>
    </row>
    <row r="514" spans="3:47">
      <c r="C514" s="40"/>
      <c r="D514" s="40"/>
      <c r="S514" s="24"/>
      <c r="AA514" s="115"/>
      <c r="AB514" s="115"/>
      <c r="AC514" s="115"/>
      <c r="AD514" s="115"/>
      <c r="AE514" s="115"/>
      <c r="AF514" s="137"/>
      <c r="AG514" s="138"/>
      <c r="AN514" s="115"/>
      <c r="AO514" s="115"/>
      <c r="AP514" s="115"/>
      <c r="AQ514" s="115"/>
      <c r="AR514" s="115"/>
      <c r="AS514" s="115"/>
      <c r="AT514" s="115"/>
      <c r="AU514" s="115"/>
    </row>
    <row r="515" spans="3:47">
      <c r="C515" s="40"/>
      <c r="D515" s="40"/>
      <c r="S515" s="24"/>
      <c r="AA515" s="115"/>
      <c r="AB515" s="115"/>
      <c r="AC515" s="115"/>
      <c r="AD515" s="115"/>
      <c r="AE515" s="115"/>
      <c r="AF515" s="137"/>
      <c r="AG515" s="138"/>
      <c r="AN515" s="115"/>
      <c r="AO515" s="115"/>
      <c r="AP515" s="115"/>
      <c r="AQ515" s="115"/>
      <c r="AR515" s="115"/>
      <c r="AS515" s="115"/>
      <c r="AT515" s="115"/>
      <c r="AU515" s="115"/>
    </row>
    <row r="516" spans="3:47">
      <c r="C516" s="40"/>
      <c r="D516" s="40"/>
      <c r="S516" s="24"/>
      <c r="AA516" s="115"/>
      <c r="AB516" s="115"/>
      <c r="AC516" s="115"/>
      <c r="AD516" s="115"/>
      <c r="AE516" s="115"/>
      <c r="AF516" s="137"/>
      <c r="AG516" s="138"/>
      <c r="AN516" s="115"/>
      <c r="AO516" s="115"/>
      <c r="AP516" s="115"/>
      <c r="AQ516" s="115"/>
      <c r="AR516" s="115"/>
      <c r="AS516" s="115"/>
      <c r="AT516" s="115"/>
      <c r="AU516" s="115"/>
    </row>
    <row r="517" spans="3:47">
      <c r="C517" s="40"/>
      <c r="D517" s="40"/>
      <c r="S517" s="24"/>
      <c r="AA517" s="115"/>
      <c r="AB517" s="115"/>
      <c r="AC517" s="115"/>
      <c r="AD517" s="115"/>
      <c r="AE517" s="115"/>
      <c r="AF517" s="137"/>
      <c r="AG517" s="138"/>
      <c r="AN517" s="115"/>
      <c r="AO517" s="115"/>
      <c r="AP517" s="115"/>
      <c r="AQ517" s="115"/>
      <c r="AR517" s="115"/>
      <c r="AS517" s="115"/>
      <c r="AT517" s="115"/>
      <c r="AU517" s="115"/>
    </row>
    <row r="518" spans="3:47">
      <c r="C518" s="40"/>
      <c r="D518" s="40"/>
      <c r="S518" s="24"/>
      <c r="AA518" s="115"/>
      <c r="AB518" s="115"/>
      <c r="AC518" s="115"/>
      <c r="AD518" s="115"/>
      <c r="AE518" s="115"/>
      <c r="AF518" s="137"/>
      <c r="AG518" s="138"/>
      <c r="AN518" s="115"/>
      <c r="AO518" s="115"/>
      <c r="AP518" s="115"/>
      <c r="AQ518" s="115"/>
      <c r="AR518" s="115"/>
      <c r="AS518" s="115"/>
      <c r="AT518" s="115"/>
      <c r="AU518" s="115"/>
    </row>
    <row r="519" spans="3:47">
      <c r="C519" s="40"/>
      <c r="D519" s="40"/>
      <c r="S519" s="24"/>
      <c r="AA519" s="115"/>
      <c r="AB519" s="115"/>
      <c r="AC519" s="115"/>
      <c r="AD519" s="115"/>
      <c r="AE519" s="115"/>
      <c r="AF519" s="137"/>
      <c r="AG519" s="138"/>
      <c r="AN519" s="115"/>
      <c r="AO519" s="115"/>
      <c r="AP519" s="115"/>
      <c r="AQ519" s="115"/>
      <c r="AR519" s="115"/>
      <c r="AS519" s="115"/>
      <c r="AT519" s="115"/>
      <c r="AU519" s="115"/>
    </row>
    <row r="520" spans="3:47">
      <c r="C520" s="40"/>
      <c r="D520" s="40"/>
      <c r="S520" s="24"/>
      <c r="AA520" s="115"/>
      <c r="AB520" s="115"/>
      <c r="AC520" s="115"/>
      <c r="AD520" s="115"/>
      <c r="AE520" s="115"/>
      <c r="AF520" s="137"/>
      <c r="AG520" s="138"/>
      <c r="AN520" s="115"/>
      <c r="AO520" s="115"/>
      <c r="AP520" s="115"/>
      <c r="AQ520" s="115"/>
      <c r="AR520" s="115"/>
      <c r="AS520" s="115"/>
      <c r="AT520" s="115"/>
      <c r="AU520" s="115"/>
    </row>
    <row r="521" spans="3:47">
      <c r="C521" s="40"/>
      <c r="D521" s="40"/>
      <c r="S521" s="24"/>
      <c r="AA521" s="115"/>
      <c r="AB521" s="115"/>
      <c r="AC521" s="115"/>
      <c r="AD521" s="115"/>
      <c r="AE521" s="115"/>
      <c r="AF521" s="137"/>
      <c r="AG521" s="138"/>
      <c r="AN521" s="115"/>
      <c r="AO521" s="115"/>
      <c r="AP521" s="115"/>
      <c r="AQ521" s="115"/>
      <c r="AR521" s="115"/>
      <c r="AS521" s="115"/>
      <c r="AT521" s="115"/>
      <c r="AU521" s="115"/>
    </row>
    <row r="522" spans="3:47">
      <c r="C522" s="40"/>
      <c r="D522" s="40"/>
      <c r="S522" s="24"/>
      <c r="AA522" s="115"/>
      <c r="AB522" s="115"/>
      <c r="AC522" s="115"/>
      <c r="AD522" s="115"/>
      <c r="AE522" s="115"/>
      <c r="AF522" s="137"/>
      <c r="AG522" s="138"/>
      <c r="AN522" s="115"/>
      <c r="AO522" s="115"/>
      <c r="AP522" s="115"/>
      <c r="AQ522" s="115"/>
      <c r="AR522" s="115"/>
      <c r="AS522" s="115"/>
      <c r="AT522" s="115"/>
      <c r="AU522" s="115"/>
    </row>
    <row r="523" spans="3:47">
      <c r="C523" s="40"/>
      <c r="D523" s="40"/>
      <c r="S523" s="24"/>
      <c r="AA523" s="115"/>
      <c r="AB523" s="115"/>
      <c r="AC523" s="115"/>
      <c r="AD523" s="115"/>
      <c r="AE523" s="115"/>
      <c r="AF523" s="137"/>
      <c r="AG523" s="138"/>
      <c r="AN523" s="115"/>
      <c r="AO523" s="115"/>
      <c r="AP523" s="115"/>
      <c r="AQ523" s="115"/>
      <c r="AR523" s="115"/>
      <c r="AS523" s="115"/>
      <c r="AT523" s="115"/>
      <c r="AU523" s="115"/>
    </row>
    <row r="524" spans="3:47">
      <c r="C524" s="40"/>
      <c r="D524" s="40"/>
      <c r="S524" s="24"/>
      <c r="AA524" s="115"/>
      <c r="AB524" s="115"/>
      <c r="AC524" s="115"/>
      <c r="AD524" s="115"/>
      <c r="AE524" s="115"/>
      <c r="AF524" s="137"/>
      <c r="AG524" s="138"/>
      <c r="AN524" s="115"/>
      <c r="AO524" s="115"/>
      <c r="AP524" s="115"/>
      <c r="AQ524" s="115"/>
      <c r="AR524" s="115"/>
      <c r="AS524" s="115"/>
      <c r="AT524" s="115"/>
      <c r="AU524" s="115"/>
    </row>
    <row r="525" spans="3:47">
      <c r="C525" s="40"/>
      <c r="D525" s="40"/>
      <c r="S525" s="24"/>
      <c r="AA525" s="115"/>
      <c r="AB525" s="115"/>
      <c r="AC525" s="115"/>
      <c r="AD525" s="115"/>
      <c r="AE525" s="115"/>
      <c r="AF525" s="137"/>
      <c r="AG525" s="138"/>
      <c r="AN525" s="115"/>
      <c r="AO525" s="115"/>
      <c r="AP525" s="115"/>
      <c r="AQ525" s="115"/>
      <c r="AR525" s="115"/>
      <c r="AS525" s="115"/>
      <c r="AT525" s="115"/>
      <c r="AU525" s="115"/>
    </row>
    <row r="526" spans="3:47">
      <c r="C526" s="40"/>
      <c r="D526" s="40"/>
      <c r="S526" s="24"/>
      <c r="AA526" s="115"/>
      <c r="AB526" s="115"/>
      <c r="AC526" s="115"/>
      <c r="AD526" s="115"/>
      <c r="AE526" s="115"/>
      <c r="AF526" s="137"/>
      <c r="AG526" s="138"/>
      <c r="AN526" s="115"/>
      <c r="AO526" s="115"/>
      <c r="AP526" s="115"/>
      <c r="AQ526" s="115"/>
      <c r="AR526" s="115"/>
      <c r="AS526" s="115"/>
      <c r="AT526" s="115"/>
      <c r="AU526" s="115"/>
    </row>
    <row r="527" spans="3:47">
      <c r="C527" s="40"/>
      <c r="D527" s="40"/>
      <c r="S527" s="24"/>
      <c r="AA527" s="115"/>
      <c r="AB527" s="115"/>
      <c r="AC527" s="115"/>
      <c r="AD527" s="115"/>
      <c r="AE527" s="115"/>
      <c r="AF527" s="137"/>
      <c r="AG527" s="138"/>
      <c r="AN527" s="115"/>
      <c r="AO527" s="115"/>
      <c r="AP527" s="115"/>
      <c r="AQ527" s="115"/>
      <c r="AR527" s="115"/>
      <c r="AS527" s="115"/>
      <c r="AT527" s="115"/>
      <c r="AU527" s="115"/>
    </row>
    <row r="528" spans="3:47">
      <c r="C528" s="40"/>
      <c r="D528" s="40"/>
      <c r="S528" s="24"/>
      <c r="AA528" s="115"/>
      <c r="AB528" s="115"/>
      <c r="AC528" s="115"/>
      <c r="AD528" s="115"/>
      <c r="AE528" s="115"/>
      <c r="AF528" s="137"/>
      <c r="AG528" s="138"/>
      <c r="AN528" s="115"/>
      <c r="AO528" s="115"/>
      <c r="AP528" s="115"/>
      <c r="AQ528" s="115"/>
      <c r="AR528" s="115"/>
      <c r="AS528" s="115"/>
      <c r="AT528" s="115"/>
      <c r="AU528" s="115"/>
    </row>
    <row r="529" spans="3:47">
      <c r="C529" s="40"/>
      <c r="D529" s="40"/>
      <c r="S529" s="24"/>
      <c r="AA529" s="115"/>
      <c r="AB529" s="115"/>
      <c r="AC529" s="115"/>
      <c r="AD529" s="115"/>
      <c r="AE529" s="115"/>
      <c r="AF529" s="137"/>
      <c r="AG529" s="138"/>
      <c r="AN529" s="115"/>
      <c r="AO529" s="115"/>
      <c r="AP529" s="115"/>
      <c r="AQ529" s="115"/>
      <c r="AR529" s="115"/>
      <c r="AS529" s="115"/>
      <c r="AT529" s="115"/>
      <c r="AU529" s="115"/>
    </row>
    <row r="530" spans="3:47">
      <c r="C530" s="40"/>
      <c r="D530" s="40"/>
      <c r="S530" s="24"/>
      <c r="AA530" s="115"/>
      <c r="AB530" s="115"/>
      <c r="AC530" s="115"/>
      <c r="AD530" s="115"/>
      <c r="AE530" s="115"/>
      <c r="AF530" s="137"/>
      <c r="AG530" s="138"/>
      <c r="AN530" s="115"/>
      <c r="AO530" s="115"/>
      <c r="AP530" s="115"/>
      <c r="AQ530" s="115"/>
      <c r="AR530" s="115"/>
      <c r="AS530" s="115"/>
      <c r="AT530" s="115"/>
      <c r="AU530" s="115"/>
    </row>
    <row r="531" spans="3:47">
      <c r="C531" s="40"/>
      <c r="D531" s="40"/>
      <c r="S531" s="24"/>
      <c r="AA531" s="115"/>
      <c r="AB531" s="115"/>
      <c r="AC531" s="115"/>
      <c r="AD531" s="115"/>
      <c r="AE531" s="115"/>
      <c r="AF531" s="137"/>
      <c r="AG531" s="138"/>
      <c r="AN531" s="115"/>
      <c r="AO531" s="115"/>
      <c r="AP531" s="115"/>
      <c r="AQ531" s="115"/>
      <c r="AR531" s="115"/>
      <c r="AS531" s="115"/>
      <c r="AT531" s="115"/>
      <c r="AU531" s="115"/>
    </row>
    <row r="532" spans="3:47">
      <c r="C532" s="40"/>
      <c r="D532" s="40"/>
      <c r="S532" s="24"/>
      <c r="AA532" s="115"/>
      <c r="AB532" s="115"/>
      <c r="AC532" s="115"/>
      <c r="AD532" s="115"/>
      <c r="AE532" s="115"/>
      <c r="AF532" s="137"/>
      <c r="AG532" s="138"/>
      <c r="AN532" s="115"/>
      <c r="AO532" s="115"/>
      <c r="AP532" s="115"/>
      <c r="AQ532" s="115"/>
      <c r="AR532" s="115"/>
      <c r="AS532" s="115"/>
      <c r="AT532" s="115"/>
      <c r="AU532" s="115"/>
    </row>
    <row r="533" spans="3:47">
      <c r="C533" s="40"/>
      <c r="D533" s="40"/>
      <c r="S533" s="24"/>
      <c r="AA533" s="115"/>
      <c r="AB533" s="115"/>
      <c r="AC533" s="115"/>
      <c r="AD533" s="115"/>
      <c r="AE533" s="115"/>
      <c r="AF533" s="137"/>
      <c r="AG533" s="138"/>
      <c r="AN533" s="115"/>
      <c r="AO533" s="115"/>
      <c r="AP533" s="115"/>
      <c r="AQ533" s="115"/>
      <c r="AR533" s="115"/>
      <c r="AS533" s="115"/>
      <c r="AT533" s="115"/>
      <c r="AU533" s="115"/>
    </row>
    <row r="534" spans="3:47">
      <c r="C534" s="40"/>
      <c r="D534" s="40"/>
      <c r="S534" s="24"/>
      <c r="AA534" s="115"/>
      <c r="AB534" s="115"/>
      <c r="AC534" s="115"/>
      <c r="AD534" s="115"/>
      <c r="AE534" s="115"/>
      <c r="AF534" s="137"/>
      <c r="AG534" s="138"/>
      <c r="AN534" s="115"/>
      <c r="AO534" s="115"/>
      <c r="AP534" s="115"/>
      <c r="AQ534" s="115"/>
      <c r="AR534" s="115"/>
      <c r="AS534" s="115"/>
      <c r="AT534" s="115"/>
      <c r="AU534" s="115"/>
    </row>
    <row r="535" spans="3:47">
      <c r="C535" s="40"/>
      <c r="D535" s="40"/>
      <c r="S535" s="24"/>
      <c r="AA535" s="115"/>
      <c r="AB535" s="115"/>
      <c r="AC535" s="115"/>
      <c r="AD535" s="115"/>
      <c r="AE535" s="115"/>
      <c r="AF535" s="137"/>
      <c r="AG535" s="138"/>
      <c r="AN535" s="115"/>
      <c r="AO535" s="115"/>
      <c r="AP535" s="115"/>
      <c r="AQ535" s="115"/>
      <c r="AR535" s="115"/>
      <c r="AS535" s="115"/>
      <c r="AT535" s="115"/>
      <c r="AU535" s="115"/>
    </row>
    <row r="536" spans="3:47">
      <c r="C536" s="40"/>
      <c r="D536" s="40"/>
      <c r="S536" s="24"/>
      <c r="AA536" s="115"/>
      <c r="AB536" s="115"/>
      <c r="AC536" s="115"/>
      <c r="AD536" s="115"/>
      <c r="AE536" s="115"/>
      <c r="AF536" s="137"/>
      <c r="AG536" s="138"/>
      <c r="AN536" s="115"/>
      <c r="AO536" s="115"/>
      <c r="AP536" s="115"/>
      <c r="AQ536" s="115"/>
      <c r="AR536" s="115"/>
      <c r="AS536" s="115"/>
      <c r="AT536" s="115"/>
      <c r="AU536" s="115"/>
    </row>
    <row r="537" spans="3:47">
      <c r="C537" s="40"/>
      <c r="D537" s="40"/>
      <c r="AA537" s="115"/>
      <c r="AB537" s="115"/>
      <c r="AC537" s="115"/>
      <c r="AD537" s="115"/>
      <c r="AE537" s="115"/>
      <c r="AF537" s="137"/>
      <c r="AG537" s="138"/>
      <c r="AN537" s="115"/>
      <c r="AO537" s="115"/>
      <c r="AP537" s="115"/>
      <c r="AQ537" s="115"/>
      <c r="AR537" s="115"/>
      <c r="AS537" s="115"/>
      <c r="AT537" s="115"/>
      <c r="AU537" s="115"/>
    </row>
    <row r="538" spans="3:47">
      <c r="C538" s="40"/>
      <c r="D538" s="40"/>
      <c r="AA538" s="115"/>
      <c r="AB538" s="115"/>
      <c r="AC538" s="115"/>
      <c r="AD538" s="115"/>
      <c r="AE538" s="115"/>
      <c r="AF538" s="137"/>
      <c r="AG538" s="138"/>
      <c r="AN538" s="115"/>
      <c r="AO538" s="115"/>
      <c r="AP538" s="115"/>
      <c r="AQ538" s="115"/>
      <c r="AR538" s="115"/>
      <c r="AS538" s="115"/>
      <c r="AT538" s="115"/>
      <c r="AU538" s="115"/>
    </row>
    <row r="539" spans="3:47">
      <c r="C539" s="40"/>
      <c r="D539" s="40"/>
      <c r="AA539" s="115"/>
      <c r="AB539" s="115"/>
      <c r="AC539" s="115"/>
      <c r="AD539" s="115"/>
      <c r="AE539" s="115"/>
      <c r="AF539" s="137"/>
      <c r="AG539" s="138"/>
      <c r="AN539" s="115"/>
      <c r="AO539" s="115"/>
      <c r="AP539" s="115"/>
      <c r="AQ539" s="115"/>
      <c r="AR539" s="115"/>
      <c r="AS539" s="115"/>
      <c r="AT539" s="115"/>
      <c r="AU539" s="115"/>
    </row>
    <row r="540" spans="3:47">
      <c r="C540" s="40"/>
      <c r="D540" s="40"/>
      <c r="AA540" s="115"/>
      <c r="AB540" s="115"/>
      <c r="AC540" s="115"/>
      <c r="AD540" s="115"/>
      <c r="AE540" s="115"/>
      <c r="AF540" s="137"/>
      <c r="AG540" s="138"/>
      <c r="AN540" s="115"/>
      <c r="AO540" s="115"/>
      <c r="AP540" s="115"/>
      <c r="AQ540" s="115"/>
      <c r="AR540" s="115"/>
      <c r="AS540" s="115"/>
      <c r="AT540" s="115"/>
      <c r="AU540" s="115"/>
    </row>
    <row r="541" spans="3:47">
      <c r="C541" s="40"/>
      <c r="D541" s="40"/>
      <c r="AA541" s="115"/>
      <c r="AB541" s="115"/>
      <c r="AC541" s="115"/>
      <c r="AD541" s="115"/>
      <c r="AE541" s="115"/>
      <c r="AF541" s="137"/>
      <c r="AG541" s="138"/>
      <c r="AN541" s="115"/>
      <c r="AO541" s="115"/>
      <c r="AP541" s="115"/>
      <c r="AQ541" s="115"/>
      <c r="AR541" s="115"/>
      <c r="AS541" s="115"/>
      <c r="AT541" s="115"/>
      <c r="AU541" s="115"/>
    </row>
    <row r="542" spans="3:47">
      <c r="C542" s="40"/>
      <c r="D542" s="40"/>
      <c r="AA542" s="115"/>
      <c r="AB542" s="115"/>
      <c r="AC542" s="115"/>
      <c r="AD542" s="115"/>
      <c r="AE542" s="115"/>
      <c r="AF542" s="137"/>
      <c r="AG542" s="138"/>
      <c r="AN542" s="115"/>
      <c r="AO542" s="115"/>
      <c r="AP542" s="115"/>
      <c r="AQ542" s="115"/>
      <c r="AR542" s="115"/>
      <c r="AS542" s="115"/>
      <c r="AT542" s="115"/>
      <c r="AU542" s="115"/>
    </row>
    <row r="543" spans="3:47">
      <c r="C543" s="40"/>
      <c r="D543" s="40"/>
      <c r="AA543" s="115"/>
      <c r="AB543" s="115"/>
      <c r="AC543" s="115"/>
      <c r="AD543" s="115"/>
      <c r="AE543" s="115"/>
      <c r="AF543" s="137"/>
      <c r="AG543" s="138"/>
      <c r="AN543" s="115"/>
      <c r="AO543" s="115"/>
      <c r="AP543" s="115"/>
      <c r="AQ543" s="115"/>
      <c r="AR543" s="115"/>
      <c r="AS543" s="115"/>
      <c r="AT543" s="115"/>
      <c r="AU543" s="115"/>
    </row>
    <row r="544" spans="3:47">
      <c r="C544" s="40"/>
      <c r="D544" s="40"/>
      <c r="AA544" s="115"/>
      <c r="AB544" s="115"/>
      <c r="AC544" s="115"/>
      <c r="AD544" s="115"/>
      <c r="AE544" s="115"/>
      <c r="AF544" s="137"/>
      <c r="AG544" s="138"/>
      <c r="AN544" s="115"/>
      <c r="AO544" s="115"/>
      <c r="AP544" s="115"/>
      <c r="AQ544" s="115"/>
      <c r="AR544" s="115"/>
      <c r="AS544" s="115"/>
      <c r="AT544" s="115"/>
      <c r="AU544" s="115"/>
    </row>
    <row r="545" spans="3:47">
      <c r="C545" s="40"/>
      <c r="D545" s="40"/>
      <c r="AA545" s="115"/>
      <c r="AB545" s="115"/>
      <c r="AC545" s="115"/>
      <c r="AD545" s="115"/>
      <c r="AE545" s="115"/>
      <c r="AF545" s="137"/>
      <c r="AG545" s="138"/>
      <c r="AN545" s="115"/>
      <c r="AO545" s="115"/>
      <c r="AP545" s="115"/>
      <c r="AQ545" s="115"/>
      <c r="AR545" s="115"/>
      <c r="AS545" s="115"/>
      <c r="AT545" s="115"/>
      <c r="AU545" s="115"/>
    </row>
    <row r="546" spans="3:47">
      <c r="C546" s="40"/>
      <c r="D546" s="40"/>
      <c r="AA546" s="115"/>
      <c r="AB546" s="115"/>
      <c r="AC546" s="115"/>
      <c r="AD546" s="115"/>
      <c r="AE546" s="115"/>
      <c r="AF546" s="137"/>
      <c r="AG546" s="138"/>
      <c r="AN546" s="115"/>
      <c r="AO546" s="115"/>
      <c r="AP546" s="115"/>
      <c r="AQ546" s="115"/>
      <c r="AR546" s="115"/>
      <c r="AS546" s="115"/>
      <c r="AT546" s="115"/>
      <c r="AU546" s="115"/>
    </row>
    <row r="547" spans="3:47">
      <c r="C547" s="40"/>
      <c r="D547" s="40"/>
      <c r="AA547" s="115"/>
      <c r="AB547" s="115"/>
      <c r="AC547" s="115"/>
      <c r="AD547" s="115"/>
      <c r="AE547" s="115"/>
      <c r="AF547" s="137"/>
      <c r="AG547" s="138"/>
      <c r="AN547" s="115"/>
      <c r="AO547" s="115"/>
      <c r="AP547" s="115"/>
      <c r="AQ547" s="115"/>
      <c r="AR547" s="115"/>
      <c r="AS547" s="115"/>
      <c r="AT547" s="115"/>
      <c r="AU547" s="115"/>
    </row>
    <row r="548" spans="3:47">
      <c r="C548" s="40"/>
      <c r="D548" s="40"/>
      <c r="AA548" s="115"/>
      <c r="AB548" s="115"/>
      <c r="AC548" s="115"/>
      <c r="AD548" s="115"/>
      <c r="AE548" s="115"/>
      <c r="AF548" s="137"/>
      <c r="AG548" s="138"/>
      <c r="AN548" s="115"/>
      <c r="AO548" s="115"/>
      <c r="AP548" s="115"/>
      <c r="AQ548" s="115"/>
      <c r="AR548" s="115"/>
      <c r="AS548" s="115"/>
      <c r="AT548" s="115"/>
      <c r="AU548" s="115"/>
    </row>
    <row r="549" spans="3:47">
      <c r="C549" s="40"/>
      <c r="D549" s="40"/>
      <c r="AA549" s="115"/>
      <c r="AB549" s="115"/>
      <c r="AC549" s="115"/>
      <c r="AD549" s="115"/>
      <c r="AE549" s="115"/>
      <c r="AF549" s="137"/>
      <c r="AG549" s="138"/>
      <c r="AN549" s="115"/>
      <c r="AO549" s="115"/>
      <c r="AP549" s="115"/>
      <c r="AQ549" s="115"/>
      <c r="AR549" s="115"/>
      <c r="AS549" s="115"/>
      <c r="AT549" s="115"/>
      <c r="AU549" s="115"/>
    </row>
    <row r="550" spans="3:47">
      <c r="C550" s="40"/>
      <c r="D550" s="40"/>
      <c r="AA550" s="115"/>
      <c r="AB550" s="115"/>
      <c r="AC550" s="115"/>
      <c r="AD550" s="115"/>
      <c r="AE550" s="115"/>
      <c r="AF550" s="137"/>
      <c r="AG550" s="138"/>
      <c r="AN550" s="115"/>
      <c r="AO550" s="115"/>
      <c r="AP550" s="115"/>
      <c r="AQ550" s="115"/>
      <c r="AR550" s="115"/>
      <c r="AS550" s="115"/>
      <c r="AT550" s="115"/>
      <c r="AU550" s="115"/>
    </row>
    <row r="551" spans="3:47">
      <c r="C551" s="40"/>
      <c r="D551" s="40"/>
      <c r="AA551" s="115"/>
      <c r="AB551" s="115"/>
      <c r="AC551" s="115"/>
      <c r="AD551" s="115"/>
      <c r="AE551" s="115"/>
      <c r="AF551" s="137"/>
      <c r="AG551" s="138"/>
      <c r="AN551" s="115"/>
      <c r="AO551" s="115"/>
      <c r="AP551" s="115"/>
      <c r="AQ551" s="115"/>
      <c r="AR551" s="115"/>
      <c r="AS551" s="115"/>
      <c r="AT551" s="115"/>
      <c r="AU551" s="115"/>
    </row>
    <row r="552" spans="3:47">
      <c r="C552" s="40"/>
      <c r="D552" s="40"/>
      <c r="AA552" s="115"/>
      <c r="AB552" s="115"/>
      <c r="AC552" s="115"/>
      <c r="AD552" s="115"/>
      <c r="AE552" s="115"/>
      <c r="AF552" s="137"/>
      <c r="AG552" s="138"/>
      <c r="AN552" s="115"/>
      <c r="AO552" s="115"/>
      <c r="AP552" s="115"/>
      <c r="AQ552" s="115"/>
      <c r="AR552" s="115"/>
      <c r="AS552" s="115"/>
      <c r="AT552" s="115"/>
      <c r="AU552" s="115"/>
    </row>
    <row r="553" spans="3:47">
      <c r="C553" s="40"/>
      <c r="D553" s="40"/>
      <c r="AA553" s="115"/>
      <c r="AB553" s="115"/>
      <c r="AC553" s="115"/>
      <c r="AD553" s="115"/>
      <c r="AE553" s="115"/>
      <c r="AF553" s="137"/>
      <c r="AG553" s="138"/>
      <c r="AN553" s="115"/>
      <c r="AO553" s="115"/>
      <c r="AP553" s="115"/>
      <c r="AQ553" s="115"/>
      <c r="AR553" s="115"/>
      <c r="AS553" s="115"/>
      <c r="AT553" s="115"/>
      <c r="AU553" s="115"/>
    </row>
    <row r="554" spans="3:47">
      <c r="C554" s="40"/>
      <c r="D554" s="40"/>
      <c r="AA554" s="115"/>
      <c r="AB554" s="115"/>
      <c r="AC554" s="115"/>
      <c r="AD554" s="115"/>
      <c r="AE554" s="115"/>
      <c r="AF554" s="137"/>
      <c r="AG554" s="138"/>
      <c r="AN554" s="115"/>
      <c r="AO554" s="115"/>
      <c r="AP554" s="115"/>
      <c r="AQ554" s="115"/>
      <c r="AR554" s="115"/>
      <c r="AS554" s="115"/>
      <c r="AT554" s="115"/>
      <c r="AU554" s="115"/>
    </row>
    <row r="555" spans="3:47">
      <c r="C555" s="40"/>
      <c r="D555" s="40"/>
      <c r="AA555" s="115"/>
      <c r="AB555" s="115"/>
      <c r="AC555" s="115"/>
      <c r="AD555" s="115"/>
      <c r="AE555" s="115"/>
      <c r="AF555" s="137"/>
      <c r="AG555" s="138"/>
      <c r="AN555" s="115"/>
      <c r="AO555" s="115"/>
      <c r="AP555" s="115"/>
      <c r="AQ555" s="115"/>
      <c r="AR555" s="115"/>
      <c r="AS555" s="115"/>
      <c r="AT555" s="115"/>
      <c r="AU555" s="115"/>
    </row>
    <row r="556" spans="3:47">
      <c r="C556" s="40"/>
      <c r="D556" s="40"/>
      <c r="AA556" s="115"/>
      <c r="AB556" s="115"/>
      <c r="AC556" s="115"/>
      <c r="AD556" s="115"/>
      <c r="AE556" s="115"/>
      <c r="AF556" s="137"/>
      <c r="AG556" s="138"/>
      <c r="AN556" s="115"/>
      <c r="AO556" s="115"/>
      <c r="AP556" s="115"/>
      <c r="AQ556" s="115"/>
      <c r="AR556" s="115"/>
      <c r="AS556" s="115"/>
      <c r="AT556" s="115"/>
      <c r="AU556" s="115"/>
    </row>
    <row r="557" spans="3:47">
      <c r="C557" s="40"/>
      <c r="D557" s="40"/>
      <c r="AA557" s="115"/>
      <c r="AB557" s="115"/>
      <c r="AC557" s="115"/>
      <c r="AD557" s="115"/>
      <c r="AE557" s="115"/>
      <c r="AF557" s="137"/>
      <c r="AG557" s="138"/>
      <c r="AN557" s="115"/>
      <c r="AO557" s="115"/>
      <c r="AP557" s="115"/>
      <c r="AQ557" s="115"/>
      <c r="AR557" s="115"/>
      <c r="AS557" s="115"/>
      <c r="AT557" s="115"/>
      <c r="AU557" s="115"/>
    </row>
    <row r="558" spans="3:47">
      <c r="C558" s="40"/>
      <c r="D558" s="40"/>
      <c r="AA558" s="115"/>
      <c r="AB558" s="115"/>
      <c r="AC558" s="115"/>
      <c r="AD558" s="115"/>
      <c r="AE558" s="115"/>
      <c r="AF558" s="137"/>
      <c r="AG558" s="138"/>
      <c r="AN558" s="115"/>
      <c r="AO558" s="115"/>
      <c r="AP558" s="115"/>
      <c r="AQ558" s="115"/>
      <c r="AR558" s="115"/>
      <c r="AS558" s="115"/>
      <c r="AT558" s="115"/>
      <c r="AU558" s="115"/>
    </row>
    <row r="559" spans="3:47">
      <c r="C559" s="40"/>
      <c r="D559" s="40"/>
      <c r="AA559" s="115"/>
      <c r="AB559" s="115"/>
      <c r="AC559" s="115"/>
      <c r="AD559" s="115"/>
      <c r="AE559" s="115"/>
      <c r="AF559" s="137"/>
      <c r="AG559" s="138"/>
      <c r="AN559" s="115"/>
      <c r="AO559" s="115"/>
      <c r="AP559" s="115"/>
      <c r="AQ559" s="115"/>
      <c r="AR559" s="115"/>
      <c r="AS559" s="115"/>
      <c r="AT559" s="115"/>
      <c r="AU559" s="115"/>
    </row>
    <row r="560" spans="3:47">
      <c r="C560" s="40"/>
      <c r="D560" s="40"/>
      <c r="AA560" s="115"/>
      <c r="AB560" s="115"/>
      <c r="AC560" s="115"/>
      <c r="AD560" s="115"/>
      <c r="AE560" s="115"/>
      <c r="AF560" s="137"/>
      <c r="AG560" s="138"/>
      <c r="AN560" s="115"/>
      <c r="AO560" s="115"/>
      <c r="AP560" s="115"/>
      <c r="AQ560" s="115"/>
      <c r="AR560" s="115"/>
      <c r="AS560" s="115"/>
      <c r="AT560" s="115"/>
      <c r="AU560" s="115"/>
    </row>
    <row r="561" spans="3:47">
      <c r="C561" s="40"/>
      <c r="D561" s="40"/>
      <c r="AA561" s="115"/>
      <c r="AB561" s="115"/>
      <c r="AC561" s="115"/>
      <c r="AD561" s="115"/>
      <c r="AE561" s="115"/>
      <c r="AF561" s="137"/>
      <c r="AG561" s="138"/>
      <c r="AN561" s="115"/>
      <c r="AO561" s="115"/>
      <c r="AP561" s="115"/>
      <c r="AQ561" s="115"/>
      <c r="AR561" s="115"/>
      <c r="AS561" s="115"/>
      <c r="AT561" s="115"/>
      <c r="AU561" s="115"/>
    </row>
    <row r="562" spans="3:47">
      <c r="C562" s="40"/>
      <c r="D562" s="40"/>
      <c r="AA562" s="115"/>
      <c r="AB562" s="115"/>
      <c r="AC562" s="115"/>
      <c r="AD562" s="115"/>
      <c r="AE562" s="115"/>
      <c r="AF562" s="137"/>
      <c r="AG562" s="138"/>
      <c r="AN562" s="115"/>
      <c r="AO562" s="115"/>
      <c r="AP562" s="115"/>
      <c r="AQ562" s="115"/>
      <c r="AR562" s="115"/>
      <c r="AS562" s="115"/>
      <c r="AT562" s="115"/>
      <c r="AU562" s="115"/>
    </row>
    <row r="563" spans="3:47">
      <c r="C563" s="40"/>
      <c r="D563" s="40"/>
      <c r="AA563" s="115"/>
      <c r="AB563" s="115"/>
      <c r="AC563" s="115"/>
      <c r="AD563" s="115"/>
      <c r="AE563" s="115"/>
      <c r="AF563" s="137"/>
      <c r="AG563" s="138"/>
      <c r="AN563" s="115"/>
      <c r="AO563" s="115"/>
      <c r="AP563" s="115"/>
      <c r="AQ563" s="115"/>
      <c r="AR563" s="115"/>
      <c r="AS563" s="115"/>
      <c r="AT563" s="115"/>
      <c r="AU563" s="115"/>
    </row>
    <row r="564" spans="3:47">
      <c r="C564" s="40"/>
      <c r="D564" s="40"/>
      <c r="AA564" s="115"/>
      <c r="AB564" s="115"/>
      <c r="AC564" s="115"/>
      <c r="AD564" s="115"/>
      <c r="AE564" s="115"/>
      <c r="AF564" s="137"/>
      <c r="AG564" s="138"/>
      <c r="AN564" s="115"/>
      <c r="AO564" s="115"/>
      <c r="AP564" s="115"/>
      <c r="AQ564" s="115"/>
      <c r="AR564" s="115"/>
      <c r="AS564" s="115"/>
      <c r="AT564" s="115"/>
      <c r="AU564" s="115"/>
    </row>
    <row r="565" spans="3:47">
      <c r="C565" s="40"/>
      <c r="D565" s="40"/>
      <c r="AA565" s="115"/>
      <c r="AB565" s="115"/>
      <c r="AC565" s="115"/>
      <c r="AD565" s="115"/>
      <c r="AE565" s="115"/>
      <c r="AF565" s="137"/>
      <c r="AG565" s="138"/>
      <c r="AN565" s="115"/>
      <c r="AO565" s="115"/>
      <c r="AP565" s="115"/>
      <c r="AQ565" s="115"/>
      <c r="AR565" s="115"/>
      <c r="AS565" s="115"/>
      <c r="AT565" s="115"/>
      <c r="AU565" s="115"/>
    </row>
    <row r="566" spans="3:47">
      <c r="C566" s="40"/>
      <c r="D566" s="40"/>
      <c r="AA566" s="115"/>
      <c r="AB566" s="115"/>
      <c r="AC566" s="115"/>
      <c r="AD566" s="115"/>
      <c r="AE566" s="115"/>
      <c r="AF566" s="137"/>
      <c r="AG566" s="138"/>
      <c r="AN566" s="115"/>
      <c r="AO566" s="115"/>
      <c r="AP566" s="115"/>
      <c r="AQ566" s="115"/>
      <c r="AR566" s="115"/>
      <c r="AS566" s="115"/>
      <c r="AT566" s="115"/>
      <c r="AU566" s="115"/>
    </row>
    <row r="567" spans="3:47">
      <c r="C567" s="40"/>
      <c r="D567" s="40"/>
      <c r="AA567" s="115"/>
      <c r="AB567" s="115"/>
      <c r="AC567" s="115"/>
      <c r="AD567" s="115"/>
      <c r="AE567" s="115"/>
      <c r="AF567" s="137"/>
      <c r="AG567" s="138"/>
      <c r="AN567" s="115"/>
      <c r="AO567" s="115"/>
      <c r="AP567" s="115"/>
      <c r="AQ567" s="115"/>
      <c r="AR567" s="115"/>
      <c r="AS567" s="115"/>
      <c r="AT567" s="115"/>
      <c r="AU567" s="115"/>
    </row>
    <row r="568" spans="3:47">
      <c r="C568" s="40"/>
      <c r="D568" s="40"/>
      <c r="AA568" s="115"/>
      <c r="AB568" s="115"/>
      <c r="AC568" s="115"/>
      <c r="AD568" s="115"/>
      <c r="AE568" s="115"/>
      <c r="AF568" s="137"/>
      <c r="AG568" s="138"/>
      <c r="AN568" s="115"/>
      <c r="AO568" s="115"/>
      <c r="AP568" s="115"/>
      <c r="AQ568" s="115"/>
      <c r="AR568" s="115"/>
      <c r="AS568" s="115"/>
      <c r="AT568" s="115"/>
      <c r="AU568" s="115"/>
    </row>
    <row r="569" spans="3:47">
      <c r="C569" s="40"/>
      <c r="D569" s="40"/>
      <c r="AA569" s="115"/>
      <c r="AB569" s="115"/>
      <c r="AC569" s="115"/>
      <c r="AD569" s="115"/>
      <c r="AE569" s="115"/>
      <c r="AF569" s="137"/>
      <c r="AG569" s="138"/>
      <c r="AN569" s="115"/>
      <c r="AO569" s="115"/>
      <c r="AP569" s="115"/>
      <c r="AQ569" s="115"/>
      <c r="AR569" s="115"/>
      <c r="AS569" s="115"/>
      <c r="AT569" s="115"/>
      <c r="AU569" s="115"/>
    </row>
    <row r="570" spans="3:47">
      <c r="C570" s="40"/>
      <c r="D570" s="40"/>
      <c r="AA570" s="115"/>
      <c r="AB570" s="115"/>
      <c r="AC570" s="115"/>
      <c r="AD570" s="115"/>
      <c r="AE570" s="115"/>
      <c r="AF570" s="137"/>
      <c r="AG570" s="138"/>
      <c r="AN570" s="115"/>
      <c r="AO570" s="115"/>
      <c r="AP570" s="115"/>
      <c r="AQ570" s="115"/>
      <c r="AR570" s="115"/>
      <c r="AS570" s="115"/>
      <c r="AT570" s="115"/>
      <c r="AU570" s="115"/>
    </row>
    <row r="571" spans="3:47">
      <c r="C571" s="40"/>
      <c r="D571" s="40"/>
      <c r="AA571" s="115"/>
      <c r="AB571" s="115"/>
      <c r="AC571" s="115"/>
      <c r="AD571" s="115"/>
      <c r="AE571" s="115"/>
      <c r="AF571" s="137"/>
      <c r="AG571" s="138"/>
      <c r="AN571" s="115"/>
      <c r="AO571" s="115"/>
      <c r="AP571" s="115"/>
      <c r="AQ571" s="115"/>
      <c r="AR571" s="115"/>
      <c r="AS571" s="115"/>
      <c r="AT571" s="115"/>
      <c r="AU571" s="115"/>
    </row>
    <row r="572" spans="3:47">
      <c r="C572" s="40"/>
      <c r="D572" s="40"/>
      <c r="AA572" s="115"/>
      <c r="AB572" s="115"/>
      <c r="AC572" s="115"/>
      <c r="AD572" s="115"/>
      <c r="AE572" s="115"/>
      <c r="AF572" s="137"/>
      <c r="AG572" s="138"/>
      <c r="AN572" s="115"/>
      <c r="AO572" s="115"/>
      <c r="AP572" s="115"/>
      <c r="AQ572" s="115"/>
      <c r="AR572" s="115"/>
      <c r="AS572" s="115"/>
      <c r="AT572" s="115"/>
      <c r="AU572" s="115"/>
    </row>
    <row r="573" spans="3:47">
      <c r="C573" s="40"/>
      <c r="D573" s="40"/>
      <c r="AA573" s="115"/>
      <c r="AB573" s="115"/>
      <c r="AC573" s="115"/>
      <c r="AD573" s="115"/>
      <c r="AE573" s="115"/>
      <c r="AF573" s="137"/>
      <c r="AG573" s="138"/>
      <c r="AN573" s="115"/>
      <c r="AO573" s="115"/>
      <c r="AP573" s="115"/>
      <c r="AQ573" s="115"/>
      <c r="AR573" s="115"/>
      <c r="AS573" s="115"/>
      <c r="AT573" s="115"/>
      <c r="AU573" s="115"/>
    </row>
    <row r="574" spans="3:47">
      <c r="C574" s="40"/>
      <c r="D574" s="40"/>
      <c r="AA574" s="115"/>
      <c r="AB574" s="115"/>
      <c r="AC574" s="115"/>
      <c r="AD574" s="115"/>
      <c r="AE574" s="115"/>
      <c r="AF574" s="137"/>
      <c r="AG574" s="138"/>
      <c r="AN574" s="115"/>
      <c r="AO574" s="115"/>
      <c r="AP574" s="115"/>
      <c r="AQ574" s="115"/>
      <c r="AR574" s="115"/>
      <c r="AS574" s="115"/>
      <c r="AT574" s="115"/>
      <c r="AU574" s="115"/>
    </row>
    <row r="575" spans="3:47">
      <c r="C575" s="40"/>
      <c r="D575" s="40"/>
      <c r="AA575" s="115"/>
      <c r="AB575" s="115"/>
      <c r="AC575" s="115"/>
      <c r="AD575" s="115"/>
      <c r="AE575" s="115"/>
      <c r="AF575" s="137"/>
      <c r="AG575" s="138"/>
      <c r="AN575" s="115"/>
      <c r="AO575" s="115"/>
      <c r="AP575" s="115"/>
      <c r="AQ575" s="115"/>
      <c r="AR575" s="115"/>
      <c r="AS575" s="115"/>
      <c r="AT575" s="115"/>
      <c r="AU575" s="115"/>
    </row>
    <row r="576" spans="3:47">
      <c r="C576" s="40"/>
      <c r="D576" s="40"/>
      <c r="AA576" s="115"/>
      <c r="AB576" s="115"/>
      <c r="AC576" s="115"/>
      <c r="AD576" s="115"/>
      <c r="AE576" s="115"/>
      <c r="AF576" s="137"/>
      <c r="AG576" s="138"/>
      <c r="AN576" s="115"/>
      <c r="AO576" s="115"/>
      <c r="AP576" s="115"/>
      <c r="AQ576" s="115"/>
      <c r="AR576" s="115"/>
      <c r="AS576" s="115"/>
      <c r="AT576" s="115"/>
      <c r="AU576" s="115"/>
    </row>
    <row r="577" spans="3:47">
      <c r="C577" s="40"/>
      <c r="D577" s="40"/>
      <c r="AA577" s="115"/>
      <c r="AB577" s="115"/>
      <c r="AC577" s="115"/>
      <c r="AD577" s="115"/>
      <c r="AE577" s="115"/>
      <c r="AF577" s="137"/>
      <c r="AG577" s="138"/>
      <c r="AN577" s="115"/>
      <c r="AO577" s="115"/>
      <c r="AP577" s="115"/>
      <c r="AQ577" s="115"/>
      <c r="AR577" s="115"/>
      <c r="AS577" s="115"/>
      <c r="AT577" s="115"/>
      <c r="AU577" s="115"/>
    </row>
    <row r="578" spans="3:47">
      <c r="C578" s="40"/>
      <c r="D578" s="40"/>
      <c r="AA578" s="115"/>
      <c r="AB578" s="115"/>
      <c r="AC578" s="115"/>
      <c r="AD578" s="115"/>
      <c r="AE578" s="115"/>
      <c r="AF578" s="137"/>
      <c r="AG578" s="138"/>
      <c r="AN578" s="115"/>
      <c r="AO578" s="115"/>
      <c r="AP578" s="115"/>
      <c r="AQ578" s="115"/>
      <c r="AR578" s="115"/>
      <c r="AS578" s="115"/>
      <c r="AT578" s="115"/>
      <c r="AU578" s="115"/>
    </row>
    <row r="579" spans="3:47">
      <c r="C579" s="40"/>
      <c r="D579" s="40"/>
      <c r="AA579" s="115"/>
      <c r="AB579" s="115"/>
      <c r="AC579" s="115"/>
      <c r="AD579" s="115"/>
      <c r="AE579" s="115"/>
      <c r="AF579" s="137"/>
      <c r="AG579" s="138"/>
      <c r="AN579" s="115"/>
      <c r="AO579" s="115"/>
      <c r="AP579" s="115"/>
      <c r="AQ579" s="115"/>
      <c r="AR579" s="115"/>
      <c r="AS579" s="115"/>
      <c r="AT579" s="115"/>
      <c r="AU579" s="115"/>
    </row>
    <row r="580" spans="3:47">
      <c r="C580" s="40"/>
      <c r="D580" s="40"/>
      <c r="AA580" s="115"/>
      <c r="AB580" s="115"/>
      <c r="AC580" s="115"/>
      <c r="AD580" s="115"/>
      <c r="AE580" s="115"/>
      <c r="AF580" s="137"/>
      <c r="AG580" s="138"/>
      <c r="AN580" s="115"/>
      <c r="AO580" s="115"/>
      <c r="AP580" s="115"/>
      <c r="AQ580" s="115"/>
      <c r="AR580" s="115"/>
      <c r="AS580" s="115"/>
      <c r="AT580" s="115"/>
      <c r="AU580" s="115"/>
    </row>
    <row r="581" spans="3:47">
      <c r="C581" s="40"/>
      <c r="D581" s="40"/>
      <c r="AA581" s="115"/>
      <c r="AB581" s="115"/>
      <c r="AC581" s="115"/>
      <c r="AD581" s="115"/>
      <c r="AE581" s="115"/>
      <c r="AF581" s="137"/>
      <c r="AG581" s="138"/>
      <c r="AN581" s="115"/>
      <c r="AO581" s="115"/>
      <c r="AP581" s="115"/>
      <c r="AQ581" s="115"/>
      <c r="AR581" s="115"/>
      <c r="AS581" s="115"/>
      <c r="AT581" s="115"/>
      <c r="AU581" s="115"/>
    </row>
    <row r="582" spans="3:47">
      <c r="C582" s="40"/>
      <c r="D582" s="40"/>
      <c r="AA582" s="115"/>
      <c r="AB582" s="115"/>
      <c r="AC582" s="115"/>
      <c r="AD582" s="115"/>
      <c r="AE582" s="115"/>
      <c r="AF582" s="137"/>
      <c r="AG582" s="138"/>
      <c r="AN582" s="115"/>
      <c r="AO582" s="115"/>
      <c r="AP582" s="115"/>
      <c r="AQ582" s="115"/>
      <c r="AR582" s="115"/>
      <c r="AS582" s="115"/>
      <c r="AT582" s="115"/>
      <c r="AU582" s="115"/>
    </row>
    <row r="583" spans="3:47">
      <c r="C583" s="40"/>
      <c r="D583" s="40"/>
      <c r="AA583" s="115"/>
      <c r="AB583" s="115"/>
      <c r="AC583" s="115"/>
      <c r="AD583" s="115"/>
      <c r="AE583" s="115"/>
      <c r="AF583" s="137"/>
      <c r="AG583" s="138"/>
      <c r="AN583" s="115"/>
      <c r="AO583" s="115"/>
      <c r="AP583" s="115"/>
      <c r="AQ583" s="115"/>
      <c r="AR583" s="115"/>
      <c r="AS583" s="115"/>
      <c r="AT583" s="115"/>
      <c r="AU583" s="115"/>
    </row>
    <row r="584" spans="3:47">
      <c r="C584" s="40"/>
      <c r="D584" s="40"/>
      <c r="AA584" s="115"/>
      <c r="AB584" s="115"/>
      <c r="AC584" s="115"/>
      <c r="AD584" s="115"/>
      <c r="AE584" s="115"/>
      <c r="AF584" s="137"/>
      <c r="AG584" s="138"/>
      <c r="AN584" s="115"/>
      <c r="AO584" s="115"/>
      <c r="AP584" s="115"/>
      <c r="AQ584" s="115"/>
      <c r="AR584" s="115"/>
      <c r="AS584" s="115"/>
      <c r="AT584" s="115"/>
      <c r="AU584" s="115"/>
    </row>
    <row r="585" spans="3:47">
      <c r="C585" s="40"/>
      <c r="D585" s="40"/>
      <c r="AA585" s="115"/>
      <c r="AB585" s="115"/>
      <c r="AC585" s="115"/>
      <c r="AD585" s="115"/>
      <c r="AE585" s="115"/>
      <c r="AF585" s="137"/>
      <c r="AG585" s="138"/>
      <c r="AN585" s="115"/>
      <c r="AO585" s="115"/>
      <c r="AP585" s="115"/>
      <c r="AQ585" s="115"/>
      <c r="AR585" s="115"/>
      <c r="AS585" s="115"/>
      <c r="AT585" s="115"/>
      <c r="AU585" s="115"/>
    </row>
    <row r="586" spans="3:47">
      <c r="C586" s="40"/>
      <c r="D586" s="40"/>
      <c r="AA586" s="115"/>
      <c r="AB586" s="115"/>
      <c r="AC586" s="115"/>
      <c r="AD586" s="115"/>
      <c r="AE586" s="115"/>
      <c r="AF586" s="137"/>
      <c r="AG586" s="138"/>
      <c r="AN586" s="115"/>
      <c r="AO586" s="115"/>
      <c r="AP586" s="115"/>
      <c r="AQ586" s="115"/>
      <c r="AR586" s="115"/>
      <c r="AS586" s="115"/>
      <c r="AT586" s="115"/>
      <c r="AU586" s="115"/>
    </row>
    <row r="587" spans="3:47">
      <c r="C587" s="40"/>
      <c r="D587" s="40"/>
      <c r="AA587" s="115"/>
      <c r="AB587" s="115"/>
      <c r="AC587" s="115"/>
      <c r="AD587" s="115"/>
      <c r="AE587" s="115"/>
      <c r="AF587" s="137"/>
      <c r="AG587" s="138"/>
      <c r="AN587" s="115"/>
      <c r="AO587" s="115"/>
      <c r="AP587" s="115"/>
      <c r="AQ587" s="115"/>
      <c r="AR587" s="115"/>
      <c r="AS587" s="115"/>
      <c r="AT587" s="115"/>
      <c r="AU587" s="115"/>
    </row>
    <row r="588" spans="3:47">
      <c r="C588" s="40"/>
      <c r="D588" s="40"/>
      <c r="AA588" s="115"/>
      <c r="AB588" s="115"/>
      <c r="AC588" s="115"/>
      <c r="AD588" s="115"/>
      <c r="AE588" s="115"/>
      <c r="AF588" s="137"/>
      <c r="AG588" s="138"/>
      <c r="AN588" s="115"/>
      <c r="AO588" s="115"/>
      <c r="AP588" s="115"/>
      <c r="AQ588" s="115"/>
      <c r="AR588" s="115"/>
      <c r="AS588" s="115"/>
      <c r="AT588" s="115"/>
      <c r="AU588" s="115"/>
    </row>
    <row r="589" spans="3:47">
      <c r="C589" s="40"/>
      <c r="D589" s="40"/>
      <c r="AA589" s="115"/>
      <c r="AB589" s="115"/>
      <c r="AC589" s="115"/>
      <c r="AD589" s="115"/>
      <c r="AE589" s="115"/>
      <c r="AF589" s="137"/>
      <c r="AG589" s="138"/>
      <c r="AN589" s="115"/>
      <c r="AO589" s="115"/>
      <c r="AP589" s="115"/>
      <c r="AQ589" s="115"/>
      <c r="AR589" s="115"/>
      <c r="AS589" s="115"/>
      <c r="AT589" s="115"/>
      <c r="AU589" s="115"/>
    </row>
    <row r="590" spans="3:47">
      <c r="C590" s="40"/>
      <c r="D590" s="40"/>
      <c r="AA590" s="115"/>
      <c r="AB590" s="115"/>
      <c r="AC590" s="115"/>
      <c r="AD590" s="115"/>
      <c r="AE590" s="115"/>
      <c r="AF590" s="137"/>
      <c r="AG590" s="138"/>
      <c r="AN590" s="115"/>
      <c r="AO590" s="115"/>
      <c r="AP590" s="115"/>
      <c r="AQ590" s="115"/>
      <c r="AR590" s="115"/>
      <c r="AS590" s="115"/>
      <c r="AT590" s="115"/>
      <c r="AU590" s="115"/>
    </row>
    <row r="591" spans="3:47">
      <c r="C591" s="40"/>
      <c r="D591" s="40"/>
      <c r="AA591" s="115"/>
      <c r="AB591" s="115"/>
      <c r="AC591" s="115"/>
      <c r="AD591" s="115"/>
      <c r="AE591" s="115"/>
      <c r="AF591" s="137"/>
      <c r="AG591" s="138"/>
      <c r="AN591" s="115"/>
      <c r="AO591" s="115"/>
      <c r="AP591" s="115"/>
      <c r="AQ591" s="115"/>
      <c r="AR591" s="115"/>
      <c r="AS591" s="115"/>
      <c r="AT591" s="115"/>
      <c r="AU591" s="115"/>
    </row>
    <row r="592" spans="3:47">
      <c r="C592" s="40"/>
      <c r="D592" s="40"/>
      <c r="AA592" s="115"/>
      <c r="AB592" s="115"/>
      <c r="AC592" s="115"/>
      <c r="AD592" s="115"/>
      <c r="AE592" s="115"/>
      <c r="AF592" s="137"/>
      <c r="AG592" s="138"/>
      <c r="AN592" s="115"/>
      <c r="AO592" s="115"/>
      <c r="AP592" s="115"/>
      <c r="AQ592" s="115"/>
      <c r="AR592" s="115"/>
      <c r="AS592" s="115"/>
      <c r="AT592" s="115"/>
      <c r="AU592" s="115"/>
    </row>
    <row r="593" spans="3:47">
      <c r="C593" s="40"/>
      <c r="D593" s="40"/>
      <c r="AA593" s="115"/>
      <c r="AB593" s="115"/>
      <c r="AC593" s="115"/>
      <c r="AD593" s="115"/>
      <c r="AE593" s="115"/>
      <c r="AF593" s="137"/>
      <c r="AG593" s="138"/>
      <c r="AN593" s="115"/>
      <c r="AO593" s="115"/>
      <c r="AP593" s="115"/>
      <c r="AQ593" s="115"/>
      <c r="AR593" s="115"/>
      <c r="AS593" s="115"/>
      <c r="AT593" s="115"/>
      <c r="AU593" s="115"/>
    </row>
    <row r="594" spans="3:47">
      <c r="C594" s="40"/>
      <c r="D594" s="40"/>
      <c r="AA594" s="115"/>
      <c r="AB594" s="115"/>
      <c r="AC594" s="115"/>
      <c r="AD594" s="115"/>
      <c r="AE594" s="115"/>
      <c r="AF594" s="137"/>
      <c r="AG594" s="138"/>
      <c r="AN594" s="115"/>
      <c r="AO594" s="115"/>
      <c r="AP594" s="115"/>
      <c r="AQ594" s="115"/>
      <c r="AR594" s="115"/>
      <c r="AS594" s="115"/>
      <c r="AT594" s="115"/>
      <c r="AU594" s="115"/>
    </row>
    <row r="595" spans="3:47">
      <c r="C595" s="40"/>
      <c r="D595" s="40"/>
      <c r="AA595" s="115"/>
      <c r="AB595" s="115"/>
      <c r="AC595" s="115"/>
      <c r="AD595" s="115"/>
      <c r="AE595" s="115"/>
      <c r="AF595" s="137"/>
      <c r="AG595" s="138"/>
      <c r="AN595" s="115"/>
      <c r="AO595" s="115"/>
      <c r="AP595" s="115"/>
      <c r="AQ595" s="115"/>
      <c r="AR595" s="115"/>
      <c r="AS595" s="115"/>
      <c r="AT595" s="115"/>
      <c r="AU595" s="115"/>
    </row>
    <row r="596" spans="3:47">
      <c r="C596" s="40"/>
      <c r="D596" s="40"/>
      <c r="AA596" s="115"/>
      <c r="AB596" s="115"/>
      <c r="AC596" s="115"/>
      <c r="AD596" s="115"/>
      <c r="AE596" s="115"/>
      <c r="AF596" s="137"/>
      <c r="AG596" s="138"/>
      <c r="AN596" s="115"/>
      <c r="AO596" s="115"/>
      <c r="AP596" s="115"/>
      <c r="AQ596" s="115"/>
      <c r="AR596" s="115"/>
      <c r="AS596" s="115"/>
      <c r="AT596" s="115"/>
      <c r="AU596" s="115"/>
    </row>
    <row r="597" spans="3:47">
      <c r="C597" s="40"/>
      <c r="D597" s="40"/>
      <c r="AA597" s="115"/>
      <c r="AB597" s="115"/>
      <c r="AC597" s="115"/>
      <c r="AD597" s="115"/>
      <c r="AE597" s="115"/>
      <c r="AF597" s="137"/>
      <c r="AG597" s="138"/>
      <c r="AN597" s="115"/>
      <c r="AO597" s="115"/>
      <c r="AP597" s="115"/>
      <c r="AQ597" s="115"/>
      <c r="AR597" s="115"/>
      <c r="AS597" s="115"/>
      <c r="AT597" s="115"/>
      <c r="AU597" s="115"/>
    </row>
    <row r="598" spans="3:47">
      <c r="C598" s="40"/>
      <c r="D598" s="40"/>
      <c r="AA598" s="115"/>
      <c r="AB598" s="115"/>
      <c r="AC598" s="115"/>
      <c r="AD598" s="115"/>
      <c r="AE598" s="115"/>
      <c r="AF598" s="137"/>
      <c r="AG598" s="138"/>
      <c r="AN598" s="115"/>
      <c r="AO598" s="115"/>
      <c r="AP598" s="115"/>
      <c r="AQ598" s="115"/>
      <c r="AR598" s="115"/>
      <c r="AS598" s="115"/>
      <c r="AT598" s="115"/>
      <c r="AU598" s="115"/>
    </row>
    <row r="599" spans="3:47">
      <c r="C599" s="40"/>
      <c r="D599" s="40"/>
      <c r="AA599" s="115"/>
      <c r="AB599" s="115"/>
      <c r="AC599" s="115"/>
      <c r="AD599" s="115"/>
      <c r="AE599" s="115"/>
      <c r="AF599" s="137"/>
      <c r="AG599" s="138"/>
      <c r="AN599" s="115"/>
      <c r="AO599" s="115"/>
      <c r="AP599" s="115"/>
      <c r="AQ599" s="115"/>
      <c r="AR599" s="115"/>
      <c r="AS599" s="115"/>
      <c r="AT599" s="115"/>
      <c r="AU599" s="115"/>
    </row>
    <row r="600" spans="3:47">
      <c r="C600" s="40"/>
      <c r="D600" s="40"/>
      <c r="AA600" s="115"/>
      <c r="AB600" s="115"/>
      <c r="AC600" s="115"/>
      <c r="AD600" s="115"/>
      <c r="AE600" s="115"/>
      <c r="AF600" s="137"/>
      <c r="AG600" s="138"/>
      <c r="AN600" s="115"/>
      <c r="AO600" s="115"/>
      <c r="AP600" s="115"/>
      <c r="AQ600" s="115"/>
      <c r="AR600" s="115"/>
      <c r="AS600" s="115"/>
      <c r="AT600" s="115"/>
      <c r="AU600" s="115"/>
    </row>
    <row r="601" spans="3:47">
      <c r="C601" s="40"/>
      <c r="D601" s="40"/>
      <c r="AA601" s="115"/>
      <c r="AB601" s="115"/>
      <c r="AC601" s="115"/>
      <c r="AD601" s="115"/>
      <c r="AE601" s="115"/>
      <c r="AF601" s="137"/>
      <c r="AG601" s="138"/>
      <c r="AN601" s="115"/>
      <c r="AO601" s="115"/>
      <c r="AP601" s="115"/>
      <c r="AQ601" s="115"/>
      <c r="AR601" s="115"/>
      <c r="AS601" s="115"/>
      <c r="AT601" s="115"/>
      <c r="AU601" s="115"/>
    </row>
    <row r="602" spans="3:47">
      <c r="C602" s="40"/>
      <c r="D602" s="40"/>
      <c r="AA602" s="115"/>
      <c r="AB602" s="115"/>
      <c r="AC602" s="115"/>
      <c r="AD602" s="115"/>
      <c r="AE602" s="115"/>
      <c r="AF602" s="137"/>
      <c r="AG602" s="138"/>
      <c r="AN602" s="115"/>
      <c r="AO602" s="115"/>
      <c r="AP602" s="115"/>
      <c r="AQ602" s="115"/>
      <c r="AR602" s="115"/>
      <c r="AS602" s="115"/>
      <c r="AT602" s="115"/>
      <c r="AU602" s="115"/>
    </row>
    <row r="603" spans="3:47">
      <c r="C603" s="40"/>
      <c r="D603" s="40"/>
      <c r="AA603" s="115"/>
      <c r="AB603" s="115"/>
      <c r="AC603" s="115"/>
      <c r="AD603" s="115"/>
      <c r="AE603" s="115"/>
      <c r="AF603" s="137"/>
      <c r="AG603" s="138"/>
      <c r="AN603" s="115"/>
      <c r="AO603" s="115"/>
      <c r="AP603" s="115"/>
      <c r="AQ603" s="115"/>
      <c r="AR603" s="115"/>
      <c r="AS603" s="115"/>
      <c r="AT603" s="115"/>
      <c r="AU603" s="115"/>
    </row>
    <row r="604" spans="3:47">
      <c r="C604" s="40"/>
      <c r="D604" s="40"/>
      <c r="AA604" s="115"/>
      <c r="AB604" s="115"/>
      <c r="AC604" s="115"/>
      <c r="AD604" s="115"/>
      <c r="AE604" s="115"/>
      <c r="AF604" s="137"/>
      <c r="AG604" s="138"/>
      <c r="AN604" s="115"/>
      <c r="AO604" s="115"/>
      <c r="AP604" s="115"/>
      <c r="AQ604" s="115"/>
      <c r="AR604" s="115"/>
      <c r="AS604" s="115"/>
      <c r="AT604" s="115"/>
      <c r="AU604" s="115"/>
    </row>
    <row r="605" spans="3:47">
      <c r="C605" s="40"/>
      <c r="D605" s="40"/>
      <c r="AA605" s="115"/>
      <c r="AB605" s="115"/>
      <c r="AC605" s="115"/>
      <c r="AD605" s="115"/>
      <c r="AE605" s="115"/>
      <c r="AF605" s="137"/>
      <c r="AG605" s="138"/>
      <c r="AN605" s="115"/>
      <c r="AO605" s="115"/>
      <c r="AP605" s="115"/>
      <c r="AQ605" s="115"/>
      <c r="AR605" s="115"/>
      <c r="AS605" s="115"/>
      <c r="AT605" s="115"/>
      <c r="AU605" s="115"/>
    </row>
    <row r="606" spans="3:47">
      <c r="C606" s="40"/>
      <c r="D606" s="40"/>
      <c r="AA606" s="115"/>
      <c r="AB606" s="115"/>
      <c r="AC606" s="115"/>
      <c r="AD606" s="115"/>
      <c r="AE606" s="115"/>
      <c r="AF606" s="137"/>
      <c r="AG606" s="138"/>
      <c r="AN606" s="115"/>
      <c r="AO606" s="115"/>
      <c r="AP606" s="115"/>
      <c r="AQ606" s="115"/>
      <c r="AR606" s="115"/>
      <c r="AS606" s="115"/>
      <c r="AT606" s="115"/>
      <c r="AU606" s="115"/>
    </row>
    <row r="607" spans="3:47">
      <c r="C607" s="40"/>
      <c r="D607" s="40"/>
      <c r="AA607" s="115"/>
      <c r="AB607" s="115"/>
      <c r="AC607" s="115"/>
      <c r="AD607" s="115"/>
      <c r="AE607" s="115"/>
      <c r="AF607" s="137"/>
      <c r="AG607" s="138"/>
      <c r="AN607" s="115"/>
      <c r="AO607" s="115"/>
      <c r="AP607" s="115"/>
      <c r="AQ607" s="115"/>
      <c r="AR607" s="115"/>
      <c r="AS607" s="115"/>
      <c r="AT607" s="115"/>
      <c r="AU607" s="115"/>
    </row>
    <row r="608" spans="3:47">
      <c r="C608" s="40"/>
      <c r="D608" s="40"/>
      <c r="AA608" s="115"/>
      <c r="AB608" s="115"/>
      <c r="AC608" s="115"/>
      <c r="AD608" s="115"/>
      <c r="AE608" s="115"/>
      <c r="AF608" s="137"/>
      <c r="AG608" s="138"/>
      <c r="AN608" s="115"/>
      <c r="AO608" s="115"/>
      <c r="AP608" s="115"/>
      <c r="AQ608" s="115"/>
      <c r="AR608" s="115"/>
      <c r="AS608" s="115"/>
      <c r="AT608" s="115"/>
      <c r="AU608" s="115"/>
    </row>
    <row r="609" spans="3:47">
      <c r="C609" s="40"/>
      <c r="D609" s="40"/>
      <c r="AA609" s="115"/>
      <c r="AB609" s="115"/>
      <c r="AC609" s="115"/>
      <c r="AD609" s="115"/>
      <c r="AE609" s="115"/>
      <c r="AF609" s="137"/>
      <c r="AG609" s="138"/>
      <c r="AN609" s="115"/>
      <c r="AO609" s="115"/>
      <c r="AP609" s="115"/>
      <c r="AQ609" s="115"/>
      <c r="AR609" s="115"/>
      <c r="AS609" s="115"/>
      <c r="AT609" s="115"/>
      <c r="AU609" s="115"/>
    </row>
    <row r="610" spans="3:47">
      <c r="C610" s="40"/>
      <c r="D610" s="40"/>
      <c r="AA610" s="115"/>
      <c r="AB610" s="115"/>
      <c r="AC610" s="115"/>
      <c r="AD610" s="115"/>
      <c r="AE610" s="115"/>
      <c r="AF610" s="137"/>
      <c r="AG610" s="138"/>
      <c r="AN610" s="115"/>
      <c r="AO610" s="115"/>
      <c r="AP610" s="115"/>
      <c r="AQ610" s="115"/>
      <c r="AR610" s="115"/>
      <c r="AS610" s="115"/>
      <c r="AT610" s="115"/>
      <c r="AU610" s="115"/>
    </row>
    <row r="611" spans="3:47">
      <c r="C611" s="40"/>
      <c r="D611" s="40"/>
      <c r="AA611" s="115"/>
      <c r="AB611" s="115"/>
      <c r="AC611" s="115"/>
      <c r="AD611" s="115"/>
      <c r="AE611" s="115"/>
      <c r="AF611" s="137"/>
      <c r="AG611" s="138"/>
      <c r="AN611" s="115"/>
      <c r="AO611" s="115"/>
      <c r="AP611" s="115"/>
      <c r="AQ611" s="115"/>
      <c r="AR611" s="115"/>
      <c r="AS611" s="115"/>
      <c r="AT611" s="115"/>
      <c r="AU611" s="115"/>
    </row>
    <row r="612" spans="3:47">
      <c r="C612" s="40"/>
      <c r="D612" s="40"/>
      <c r="AA612" s="115"/>
      <c r="AB612" s="115"/>
      <c r="AC612" s="115"/>
      <c r="AD612" s="115"/>
      <c r="AE612" s="115"/>
      <c r="AF612" s="137"/>
      <c r="AG612" s="138"/>
      <c r="AN612" s="115"/>
      <c r="AO612" s="115"/>
      <c r="AP612" s="115"/>
      <c r="AQ612" s="115"/>
      <c r="AR612" s="115"/>
      <c r="AS612" s="115"/>
      <c r="AT612" s="115"/>
      <c r="AU612" s="115"/>
    </row>
    <row r="613" spans="3:47">
      <c r="C613" s="40"/>
      <c r="D613" s="40"/>
      <c r="AA613" s="115"/>
      <c r="AB613" s="115"/>
      <c r="AC613" s="115"/>
      <c r="AD613" s="115"/>
      <c r="AE613" s="115"/>
      <c r="AF613" s="137"/>
      <c r="AG613" s="138"/>
      <c r="AN613" s="115"/>
      <c r="AO613" s="115"/>
      <c r="AP613" s="115"/>
      <c r="AQ613" s="115"/>
      <c r="AR613" s="115"/>
      <c r="AS613" s="115"/>
      <c r="AT613" s="115"/>
      <c r="AU613" s="115"/>
    </row>
    <row r="614" spans="3:47">
      <c r="C614" s="40"/>
      <c r="D614" s="40"/>
      <c r="AA614" s="115"/>
      <c r="AB614" s="115"/>
      <c r="AC614" s="115"/>
      <c r="AD614" s="115"/>
      <c r="AE614" s="115"/>
      <c r="AF614" s="137"/>
      <c r="AG614" s="138"/>
      <c r="AN614" s="115"/>
      <c r="AO614" s="115"/>
      <c r="AP614" s="115"/>
      <c r="AQ614" s="115"/>
      <c r="AR614" s="115"/>
      <c r="AS614" s="115"/>
      <c r="AT614" s="115"/>
      <c r="AU614" s="115"/>
    </row>
    <row r="615" spans="3:47">
      <c r="C615" s="40"/>
      <c r="D615" s="40"/>
      <c r="AA615" s="115"/>
      <c r="AB615" s="115"/>
      <c r="AC615" s="115"/>
      <c r="AD615" s="115"/>
      <c r="AE615" s="115"/>
      <c r="AF615" s="137"/>
      <c r="AG615" s="138"/>
      <c r="AN615" s="115"/>
      <c r="AO615" s="115"/>
      <c r="AP615" s="115"/>
      <c r="AQ615" s="115"/>
      <c r="AR615" s="115"/>
      <c r="AS615" s="115"/>
      <c r="AT615" s="115"/>
      <c r="AU615" s="115"/>
    </row>
    <row r="616" spans="3:47">
      <c r="C616" s="40"/>
      <c r="D616" s="40"/>
      <c r="AA616" s="115"/>
      <c r="AB616" s="115"/>
      <c r="AC616" s="115"/>
      <c r="AD616" s="115"/>
      <c r="AE616" s="115"/>
      <c r="AF616" s="137"/>
      <c r="AG616" s="138"/>
      <c r="AN616" s="115"/>
      <c r="AO616" s="115"/>
      <c r="AP616" s="115"/>
      <c r="AQ616" s="115"/>
      <c r="AR616" s="115"/>
      <c r="AS616" s="115"/>
      <c r="AT616" s="115"/>
      <c r="AU616" s="115"/>
    </row>
    <row r="617" spans="3:47">
      <c r="C617" s="40"/>
      <c r="D617" s="40"/>
      <c r="AA617" s="115"/>
      <c r="AB617" s="115"/>
      <c r="AC617" s="115"/>
      <c r="AD617" s="115"/>
      <c r="AE617" s="115"/>
      <c r="AF617" s="137"/>
      <c r="AG617" s="138"/>
      <c r="AN617" s="115"/>
      <c r="AO617" s="115"/>
      <c r="AP617" s="115"/>
      <c r="AQ617" s="115"/>
      <c r="AR617" s="115"/>
      <c r="AS617" s="115"/>
      <c r="AT617" s="115"/>
      <c r="AU617" s="115"/>
    </row>
    <row r="618" spans="3:47">
      <c r="C618" s="40"/>
      <c r="D618" s="40"/>
      <c r="AA618" s="115"/>
      <c r="AB618" s="115"/>
      <c r="AC618" s="115"/>
      <c r="AD618" s="115"/>
      <c r="AE618" s="115"/>
      <c r="AF618" s="137"/>
      <c r="AG618" s="138"/>
      <c r="AN618" s="115"/>
      <c r="AO618" s="115"/>
      <c r="AP618" s="115"/>
      <c r="AQ618" s="115"/>
      <c r="AR618" s="115"/>
      <c r="AS618" s="115"/>
      <c r="AT618" s="115"/>
      <c r="AU618" s="115"/>
    </row>
    <row r="619" spans="3:47">
      <c r="C619" s="40"/>
      <c r="D619" s="40"/>
      <c r="AA619" s="115"/>
      <c r="AB619" s="115"/>
      <c r="AC619" s="115"/>
      <c r="AD619" s="115"/>
      <c r="AE619" s="115"/>
      <c r="AF619" s="137"/>
      <c r="AG619" s="138"/>
      <c r="AN619" s="115"/>
      <c r="AO619" s="115"/>
      <c r="AP619" s="115"/>
      <c r="AQ619" s="115"/>
      <c r="AR619" s="115"/>
      <c r="AS619" s="115"/>
      <c r="AT619" s="115"/>
      <c r="AU619" s="115"/>
    </row>
    <row r="620" spans="3:47">
      <c r="C620" s="40"/>
      <c r="D620" s="40"/>
      <c r="AA620" s="115"/>
      <c r="AB620" s="115"/>
      <c r="AC620" s="115"/>
      <c r="AD620" s="115"/>
      <c r="AE620" s="115"/>
      <c r="AF620" s="137"/>
      <c r="AG620" s="138"/>
      <c r="AN620" s="115"/>
      <c r="AO620" s="115"/>
      <c r="AP620" s="115"/>
      <c r="AQ620" s="115"/>
      <c r="AR620" s="115"/>
      <c r="AS620" s="115"/>
      <c r="AT620" s="115"/>
      <c r="AU620" s="115"/>
    </row>
    <row r="621" spans="3:47">
      <c r="C621" s="40"/>
      <c r="D621" s="40"/>
      <c r="AA621" s="115"/>
      <c r="AB621" s="115"/>
      <c r="AC621" s="115"/>
      <c r="AD621" s="115"/>
      <c r="AE621" s="115"/>
      <c r="AF621" s="137"/>
      <c r="AG621" s="138"/>
      <c r="AN621" s="115"/>
      <c r="AO621" s="115"/>
      <c r="AP621" s="115"/>
      <c r="AQ621" s="115"/>
      <c r="AR621" s="115"/>
      <c r="AS621" s="115"/>
      <c r="AT621" s="115"/>
      <c r="AU621" s="115"/>
    </row>
    <row r="622" spans="3:47">
      <c r="C622" s="40"/>
      <c r="D622" s="40"/>
      <c r="AA622" s="115"/>
      <c r="AB622" s="115"/>
      <c r="AC622" s="115"/>
      <c r="AD622" s="115"/>
      <c r="AE622" s="115"/>
      <c r="AF622" s="137"/>
      <c r="AG622" s="138"/>
      <c r="AN622" s="115"/>
      <c r="AO622" s="115"/>
      <c r="AP622" s="115"/>
      <c r="AQ622" s="115"/>
      <c r="AR622" s="115"/>
      <c r="AS622" s="115"/>
      <c r="AT622" s="115"/>
      <c r="AU622" s="115"/>
    </row>
    <row r="623" spans="3:47">
      <c r="C623" s="40"/>
      <c r="D623" s="40"/>
      <c r="AA623" s="115"/>
      <c r="AB623" s="115"/>
      <c r="AC623" s="115"/>
      <c r="AD623" s="115"/>
      <c r="AE623" s="115"/>
      <c r="AF623" s="137"/>
      <c r="AG623" s="138"/>
      <c r="AN623" s="115"/>
      <c r="AO623" s="115"/>
      <c r="AP623" s="115"/>
      <c r="AQ623" s="115"/>
      <c r="AR623" s="115"/>
      <c r="AS623" s="115"/>
      <c r="AT623" s="115"/>
      <c r="AU623" s="115"/>
    </row>
    <row r="624" spans="3:47">
      <c r="C624" s="40"/>
      <c r="D624" s="40"/>
      <c r="AA624" s="115"/>
      <c r="AB624" s="115"/>
      <c r="AC624" s="115"/>
      <c r="AD624" s="115"/>
      <c r="AE624" s="115"/>
      <c r="AF624" s="137"/>
      <c r="AG624" s="138"/>
      <c r="AN624" s="115"/>
      <c r="AO624" s="115"/>
      <c r="AP624" s="115"/>
      <c r="AQ624" s="115"/>
      <c r="AR624" s="115"/>
      <c r="AS624" s="115"/>
      <c r="AT624" s="115"/>
      <c r="AU624" s="115"/>
    </row>
    <row r="625" spans="3:47">
      <c r="C625" s="40"/>
      <c r="D625" s="40"/>
      <c r="AA625" s="115"/>
      <c r="AB625" s="115"/>
      <c r="AC625" s="115"/>
      <c r="AD625" s="115"/>
      <c r="AE625" s="115"/>
      <c r="AF625" s="137"/>
      <c r="AG625" s="138"/>
      <c r="AN625" s="115"/>
      <c r="AO625" s="115"/>
      <c r="AP625" s="115"/>
      <c r="AQ625" s="115"/>
      <c r="AR625" s="115"/>
      <c r="AS625" s="115"/>
      <c r="AT625" s="115"/>
      <c r="AU625" s="115"/>
    </row>
    <row r="626" spans="3:47">
      <c r="C626" s="40"/>
      <c r="D626" s="40"/>
      <c r="AA626" s="115"/>
      <c r="AB626" s="115"/>
      <c r="AC626" s="115"/>
      <c r="AD626" s="115"/>
      <c r="AE626" s="115"/>
      <c r="AF626" s="137"/>
      <c r="AG626" s="138"/>
      <c r="AN626" s="115"/>
      <c r="AO626" s="115"/>
      <c r="AP626" s="115"/>
      <c r="AQ626" s="115"/>
      <c r="AR626" s="115"/>
      <c r="AS626" s="115"/>
      <c r="AT626" s="115"/>
      <c r="AU626" s="115"/>
    </row>
    <row r="627" spans="3:47">
      <c r="C627" s="40"/>
      <c r="D627" s="40"/>
      <c r="AA627" s="115"/>
      <c r="AB627" s="115"/>
      <c r="AC627" s="115"/>
      <c r="AD627" s="115"/>
      <c r="AE627" s="115"/>
      <c r="AF627" s="137"/>
      <c r="AG627" s="138"/>
      <c r="AN627" s="115"/>
      <c r="AO627" s="115"/>
      <c r="AP627" s="115"/>
      <c r="AQ627" s="115"/>
      <c r="AR627" s="115"/>
      <c r="AS627" s="115"/>
      <c r="AT627" s="115"/>
      <c r="AU627" s="115"/>
    </row>
    <row r="628" spans="3:47">
      <c r="C628" s="40"/>
      <c r="D628" s="40"/>
      <c r="AA628" s="115"/>
      <c r="AB628" s="115"/>
      <c r="AC628" s="115"/>
      <c r="AD628" s="115"/>
      <c r="AE628" s="115"/>
      <c r="AF628" s="137"/>
      <c r="AG628" s="138"/>
      <c r="AN628" s="115"/>
      <c r="AO628" s="115"/>
      <c r="AP628" s="115"/>
      <c r="AQ628" s="115"/>
      <c r="AR628" s="115"/>
      <c r="AS628" s="115"/>
      <c r="AT628" s="115"/>
      <c r="AU628" s="115"/>
    </row>
    <row r="629" spans="3:47">
      <c r="C629" s="40"/>
      <c r="D629" s="40"/>
      <c r="AA629" s="115"/>
      <c r="AB629" s="115"/>
      <c r="AC629" s="115"/>
      <c r="AD629" s="115"/>
      <c r="AE629" s="115"/>
      <c r="AF629" s="137"/>
      <c r="AG629" s="138"/>
      <c r="AN629" s="115"/>
      <c r="AO629" s="115"/>
      <c r="AP629" s="115"/>
      <c r="AQ629" s="115"/>
      <c r="AR629" s="115"/>
      <c r="AS629" s="115"/>
      <c r="AT629" s="115"/>
      <c r="AU629" s="115"/>
    </row>
    <row r="630" spans="3:47">
      <c r="C630" s="40"/>
      <c r="D630" s="40"/>
      <c r="AA630" s="115"/>
      <c r="AB630" s="115"/>
      <c r="AC630" s="115"/>
      <c r="AD630" s="115"/>
      <c r="AE630" s="115"/>
      <c r="AF630" s="137"/>
      <c r="AG630" s="138"/>
      <c r="AN630" s="115"/>
      <c r="AO630" s="115"/>
      <c r="AP630" s="115"/>
      <c r="AQ630" s="115"/>
      <c r="AR630" s="115"/>
      <c r="AS630" s="115"/>
      <c r="AT630" s="115"/>
      <c r="AU630" s="115"/>
    </row>
    <row r="631" spans="3:47">
      <c r="C631" s="40"/>
      <c r="D631" s="40"/>
      <c r="AA631" s="115"/>
      <c r="AB631" s="115"/>
      <c r="AC631" s="115"/>
      <c r="AD631" s="115"/>
      <c r="AE631" s="115"/>
      <c r="AF631" s="137"/>
      <c r="AG631" s="138"/>
      <c r="AN631" s="115"/>
      <c r="AO631" s="115"/>
      <c r="AP631" s="115"/>
      <c r="AQ631" s="115"/>
      <c r="AR631" s="115"/>
      <c r="AS631" s="115"/>
      <c r="AT631" s="115"/>
      <c r="AU631" s="115"/>
    </row>
    <row r="632" spans="3:47">
      <c r="C632" s="40"/>
      <c r="D632" s="40"/>
      <c r="AA632" s="115"/>
      <c r="AB632" s="115"/>
      <c r="AC632" s="115"/>
      <c r="AD632" s="115"/>
      <c r="AE632" s="115"/>
      <c r="AF632" s="137"/>
      <c r="AG632" s="138"/>
      <c r="AN632" s="115"/>
      <c r="AO632" s="115"/>
      <c r="AP632" s="115"/>
      <c r="AQ632" s="115"/>
      <c r="AR632" s="115"/>
      <c r="AS632" s="115"/>
      <c r="AT632" s="115"/>
      <c r="AU632" s="115"/>
    </row>
    <row r="633" spans="3:47">
      <c r="C633" s="40"/>
      <c r="D633" s="40"/>
      <c r="AA633" s="115"/>
      <c r="AB633" s="115"/>
      <c r="AC633" s="115"/>
      <c r="AD633" s="115"/>
      <c r="AE633" s="115"/>
      <c r="AF633" s="137"/>
      <c r="AG633" s="138"/>
      <c r="AN633" s="115"/>
      <c r="AO633" s="115"/>
      <c r="AP633" s="115"/>
      <c r="AQ633" s="115"/>
      <c r="AR633" s="115"/>
      <c r="AS633" s="115"/>
      <c r="AT633" s="115"/>
      <c r="AU633" s="115"/>
    </row>
    <row r="634" spans="3:47">
      <c r="C634" s="40"/>
      <c r="D634" s="40"/>
      <c r="AA634" s="115"/>
      <c r="AB634" s="115"/>
      <c r="AC634" s="115"/>
      <c r="AD634" s="115"/>
      <c r="AE634" s="115"/>
      <c r="AF634" s="137"/>
      <c r="AG634" s="138"/>
      <c r="AN634" s="115"/>
      <c r="AO634" s="115"/>
      <c r="AP634" s="115"/>
      <c r="AQ634" s="115"/>
      <c r="AR634" s="115"/>
      <c r="AS634" s="115"/>
      <c r="AT634" s="115"/>
      <c r="AU634" s="115"/>
    </row>
    <row r="635" spans="3:47">
      <c r="C635" s="40"/>
      <c r="D635" s="40"/>
      <c r="AA635" s="115"/>
      <c r="AB635" s="115"/>
      <c r="AC635" s="115"/>
      <c r="AD635" s="115"/>
      <c r="AE635" s="115"/>
      <c r="AF635" s="137"/>
      <c r="AG635" s="138"/>
      <c r="AN635" s="115"/>
      <c r="AO635" s="115"/>
      <c r="AP635" s="115"/>
      <c r="AQ635" s="115"/>
      <c r="AR635" s="115"/>
      <c r="AS635" s="115"/>
      <c r="AT635" s="115"/>
      <c r="AU635" s="115"/>
    </row>
    <row r="636" spans="3:47">
      <c r="C636" s="40"/>
      <c r="D636" s="40"/>
      <c r="AA636" s="115"/>
      <c r="AB636" s="115"/>
      <c r="AC636" s="115"/>
      <c r="AD636" s="115"/>
      <c r="AE636" s="115"/>
      <c r="AF636" s="137"/>
      <c r="AG636" s="138"/>
      <c r="AN636" s="115"/>
      <c r="AO636" s="115"/>
      <c r="AP636" s="115"/>
      <c r="AQ636" s="115"/>
      <c r="AR636" s="115"/>
      <c r="AS636" s="115"/>
      <c r="AT636" s="115"/>
      <c r="AU636" s="115"/>
    </row>
    <row r="637" spans="3:47">
      <c r="C637" s="40"/>
      <c r="D637" s="40"/>
      <c r="AA637" s="115"/>
      <c r="AB637" s="115"/>
      <c r="AC637" s="115"/>
      <c r="AD637" s="115"/>
      <c r="AE637" s="115"/>
      <c r="AF637" s="137"/>
      <c r="AG637" s="138"/>
      <c r="AN637" s="115"/>
      <c r="AO637" s="115"/>
      <c r="AP637" s="115"/>
      <c r="AQ637" s="115"/>
      <c r="AR637" s="115"/>
      <c r="AS637" s="115"/>
      <c r="AT637" s="115"/>
      <c r="AU637" s="115"/>
    </row>
    <row r="638" spans="3:47">
      <c r="C638" s="40"/>
      <c r="D638" s="40"/>
      <c r="AA638" s="115"/>
      <c r="AB638" s="115"/>
      <c r="AC638" s="115"/>
      <c r="AD638" s="115"/>
      <c r="AE638" s="115"/>
      <c r="AF638" s="137"/>
      <c r="AG638" s="138"/>
      <c r="AN638" s="115"/>
      <c r="AO638" s="115"/>
      <c r="AP638" s="115"/>
      <c r="AQ638" s="115"/>
      <c r="AR638" s="115"/>
      <c r="AS638" s="115"/>
      <c r="AT638" s="115"/>
      <c r="AU638" s="115"/>
    </row>
    <row r="639" spans="3:47">
      <c r="C639" s="40"/>
      <c r="D639" s="40"/>
      <c r="AA639" s="115"/>
      <c r="AB639" s="115"/>
      <c r="AC639" s="115"/>
      <c r="AD639" s="115"/>
      <c r="AE639" s="115"/>
      <c r="AF639" s="137"/>
      <c r="AG639" s="138"/>
      <c r="AN639" s="115"/>
      <c r="AO639" s="115"/>
      <c r="AP639" s="115"/>
      <c r="AQ639" s="115"/>
      <c r="AR639" s="115"/>
      <c r="AS639" s="115"/>
      <c r="AT639" s="115"/>
      <c r="AU639" s="115"/>
    </row>
    <row r="640" spans="3:47">
      <c r="C640" s="40"/>
      <c r="D640" s="40"/>
      <c r="AA640" s="115"/>
      <c r="AB640" s="115"/>
      <c r="AC640" s="115"/>
      <c r="AD640" s="115"/>
      <c r="AE640" s="115"/>
      <c r="AF640" s="137"/>
      <c r="AG640" s="138"/>
      <c r="AN640" s="115"/>
      <c r="AO640" s="115"/>
      <c r="AP640" s="115"/>
      <c r="AQ640" s="115"/>
      <c r="AR640" s="115"/>
      <c r="AS640" s="115"/>
      <c r="AT640" s="115"/>
      <c r="AU640" s="115"/>
    </row>
    <row r="641" spans="3:47">
      <c r="C641" s="40"/>
      <c r="D641" s="40"/>
      <c r="AA641" s="115"/>
      <c r="AB641" s="115"/>
      <c r="AC641" s="115"/>
      <c r="AD641" s="115"/>
      <c r="AE641" s="115"/>
      <c r="AF641" s="137"/>
      <c r="AG641" s="138"/>
      <c r="AN641" s="115"/>
      <c r="AO641" s="115"/>
      <c r="AP641" s="115"/>
      <c r="AQ641" s="115"/>
      <c r="AR641" s="115"/>
      <c r="AS641" s="115"/>
      <c r="AT641" s="115"/>
      <c r="AU641" s="115"/>
    </row>
    <row r="642" spans="3:47">
      <c r="C642" s="40"/>
      <c r="D642" s="40"/>
      <c r="AA642" s="115"/>
      <c r="AB642" s="115"/>
      <c r="AC642" s="115"/>
      <c r="AD642" s="115"/>
      <c r="AE642" s="115"/>
      <c r="AF642" s="137"/>
      <c r="AG642" s="138"/>
      <c r="AN642" s="115"/>
      <c r="AO642" s="115"/>
      <c r="AP642" s="115"/>
      <c r="AQ642" s="115"/>
      <c r="AR642" s="115"/>
      <c r="AS642" s="115"/>
      <c r="AT642" s="115"/>
      <c r="AU642" s="115"/>
    </row>
    <row r="643" spans="3:47">
      <c r="C643" s="40"/>
      <c r="D643" s="40"/>
      <c r="AA643" s="115"/>
      <c r="AB643" s="115"/>
      <c r="AC643" s="115"/>
      <c r="AD643" s="115"/>
      <c r="AE643" s="115"/>
      <c r="AF643" s="137"/>
      <c r="AG643" s="138"/>
      <c r="AN643" s="115"/>
      <c r="AO643" s="115"/>
      <c r="AP643" s="115"/>
      <c r="AQ643" s="115"/>
      <c r="AR643" s="115"/>
      <c r="AS643" s="115"/>
      <c r="AT643" s="115"/>
      <c r="AU643" s="115"/>
    </row>
    <row r="644" spans="3:47">
      <c r="C644" s="40"/>
      <c r="D644" s="40"/>
      <c r="AA644" s="115"/>
      <c r="AB644" s="115"/>
      <c r="AC644" s="115"/>
      <c r="AD644" s="115"/>
      <c r="AE644" s="115"/>
      <c r="AF644" s="137"/>
      <c r="AG644" s="138"/>
      <c r="AN644" s="115"/>
      <c r="AO644" s="115"/>
      <c r="AP644" s="115"/>
      <c r="AQ644" s="115"/>
      <c r="AR644" s="115"/>
      <c r="AS644" s="115"/>
      <c r="AT644" s="115"/>
      <c r="AU644" s="115"/>
    </row>
    <row r="645" spans="3:47">
      <c r="C645" s="40"/>
      <c r="D645" s="40"/>
      <c r="AA645" s="115"/>
      <c r="AB645" s="115"/>
      <c r="AC645" s="115"/>
      <c r="AD645" s="115"/>
      <c r="AE645" s="115"/>
      <c r="AF645" s="137"/>
      <c r="AG645" s="138"/>
      <c r="AN645" s="115"/>
      <c r="AO645" s="115"/>
      <c r="AP645" s="115"/>
      <c r="AQ645" s="115"/>
      <c r="AR645" s="115"/>
      <c r="AS645" s="115"/>
      <c r="AT645" s="115"/>
      <c r="AU645" s="115"/>
    </row>
    <row r="646" spans="3:47">
      <c r="C646" s="40"/>
      <c r="D646" s="40"/>
      <c r="AA646" s="115"/>
      <c r="AB646" s="115"/>
      <c r="AC646" s="115"/>
      <c r="AD646" s="115"/>
      <c r="AE646" s="115"/>
      <c r="AF646" s="137"/>
      <c r="AG646" s="138"/>
      <c r="AN646" s="115"/>
      <c r="AO646" s="115"/>
      <c r="AP646" s="115"/>
      <c r="AQ646" s="115"/>
      <c r="AR646" s="115"/>
      <c r="AS646" s="115"/>
      <c r="AT646" s="115"/>
      <c r="AU646" s="115"/>
    </row>
    <row r="647" spans="3:47">
      <c r="C647" s="40"/>
      <c r="D647" s="40"/>
      <c r="AA647" s="115"/>
      <c r="AB647" s="115"/>
      <c r="AC647" s="115"/>
      <c r="AD647" s="115"/>
      <c r="AE647" s="115"/>
      <c r="AF647" s="137"/>
      <c r="AG647" s="138"/>
      <c r="AN647" s="115"/>
      <c r="AO647" s="115"/>
      <c r="AP647" s="115"/>
      <c r="AQ647" s="115"/>
      <c r="AR647" s="115"/>
      <c r="AS647" s="115"/>
      <c r="AT647" s="115"/>
      <c r="AU647" s="115"/>
    </row>
    <row r="648" spans="3:47">
      <c r="C648" s="40"/>
      <c r="D648" s="40"/>
      <c r="AA648" s="115"/>
      <c r="AB648" s="115"/>
      <c r="AC648" s="115"/>
      <c r="AD648" s="115"/>
      <c r="AE648" s="115"/>
      <c r="AF648" s="137"/>
      <c r="AG648" s="138"/>
      <c r="AN648" s="115"/>
      <c r="AO648" s="115"/>
      <c r="AP648" s="115"/>
      <c r="AQ648" s="115"/>
      <c r="AR648" s="115"/>
      <c r="AS648" s="115"/>
      <c r="AT648" s="115"/>
      <c r="AU648" s="115"/>
    </row>
    <row r="649" spans="3:47">
      <c r="C649" s="40"/>
      <c r="D649" s="40"/>
      <c r="AA649" s="115"/>
      <c r="AB649" s="115"/>
      <c r="AC649" s="115"/>
      <c r="AD649" s="115"/>
      <c r="AE649" s="115"/>
      <c r="AF649" s="137"/>
      <c r="AG649" s="138"/>
      <c r="AN649" s="115"/>
      <c r="AO649" s="115"/>
      <c r="AP649" s="115"/>
      <c r="AQ649" s="115"/>
      <c r="AR649" s="115"/>
      <c r="AS649" s="115"/>
      <c r="AT649" s="115"/>
      <c r="AU649" s="115"/>
    </row>
    <row r="650" spans="3:47">
      <c r="C650" s="40"/>
      <c r="D650" s="40"/>
      <c r="AA650" s="115"/>
      <c r="AB650" s="115"/>
      <c r="AC650" s="115"/>
      <c r="AD650" s="115"/>
      <c r="AE650" s="115"/>
      <c r="AF650" s="137"/>
      <c r="AG650" s="138"/>
      <c r="AN650" s="115"/>
      <c r="AO650" s="115"/>
      <c r="AP650" s="115"/>
      <c r="AQ650" s="115"/>
      <c r="AR650" s="115"/>
      <c r="AS650" s="115"/>
      <c r="AT650" s="115"/>
      <c r="AU650" s="115"/>
    </row>
    <row r="651" spans="3:47">
      <c r="C651" s="40"/>
      <c r="D651" s="40"/>
      <c r="AA651" s="115"/>
      <c r="AB651" s="115"/>
      <c r="AC651" s="115"/>
      <c r="AD651" s="115"/>
      <c r="AE651" s="115"/>
      <c r="AF651" s="137"/>
      <c r="AG651" s="138"/>
      <c r="AN651" s="115"/>
      <c r="AO651" s="115"/>
      <c r="AP651" s="115"/>
      <c r="AQ651" s="115"/>
      <c r="AR651" s="115"/>
      <c r="AS651" s="115"/>
      <c r="AT651" s="115"/>
      <c r="AU651" s="115"/>
    </row>
    <row r="652" spans="3:47">
      <c r="C652" s="40"/>
      <c r="D652" s="40"/>
      <c r="AA652" s="115"/>
      <c r="AB652" s="115"/>
      <c r="AC652" s="115"/>
      <c r="AD652" s="115"/>
      <c r="AE652" s="115"/>
      <c r="AF652" s="137"/>
      <c r="AG652" s="138"/>
      <c r="AN652" s="115"/>
      <c r="AO652" s="115"/>
      <c r="AP652" s="115"/>
      <c r="AQ652" s="115"/>
      <c r="AR652" s="115"/>
      <c r="AS652" s="115"/>
      <c r="AT652" s="115"/>
      <c r="AU652" s="115"/>
    </row>
    <row r="653" spans="3:47">
      <c r="C653" s="40"/>
      <c r="D653" s="40"/>
      <c r="AA653" s="115"/>
      <c r="AB653" s="115"/>
      <c r="AC653" s="115"/>
      <c r="AD653" s="115"/>
      <c r="AE653" s="115"/>
      <c r="AF653" s="137"/>
      <c r="AG653" s="138"/>
      <c r="AN653" s="115"/>
      <c r="AO653" s="115"/>
      <c r="AP653" s="115"/>
      <c r="AQ653" s="115"/>
      <c r="AR653" s="115"/>
      <c r="AS653" s="115"/>
      <c r="AT653" s="115"/>
      <c r="AU653" s="115"/>
    </row>
    <row r="654" spans="3:47">
      <c r="C654" s="40"/>
      <c r="D654" s="40"/>
      <c r="AA654" s="115"/>
      <c r="AB654" s="115"/>
      <c r="AC654" s="115"/>
      <c r="AD654" s="115"/>
      <c r="AE654" s="115"/>
      <c r="AF654" s="137"/>
      <c r="AG654" s="138"/>
      <c r="AN654" s="115"/>
      <c r="AO654" s="115"/>
      <c r="AP654" s="115"/>
      <c r="AQ654" s="115"/>
      <c r="AR654" s="115"/>
      <c r="AS654" s="115"/>
      <c r="AT654" s="115"/>
      <c r="AU654" s="115"/>
    </row>
    <row r="655" spans="3:47">
      <c r="C655" s="40"/>
      <c r="D655" s="40"/>
      <c r="AA655" s="115"/>
      <c r="AB655" s="115"/>
      <c r="AC655" s="115"/>
      <c r="AD655" s="115"/>
      <c r="AE655" s="115"/>
      <c r="AF655" s="137"/>
      <c r="AG655" s="138"/>
      <c r="AN655" s="115"/>
      <c r="AO655" s="115"/>
      <c r="AP655" s="115"/>
      <c r="AQ655" s="115"/>
      <c r="AR655" s="115"/>
      <c r="AS655" s="115"/>
      <c r="AT655" s="115"/>
      <c r="AU655" s="115"/>
    </row>
    <row r="656" spans="3:47">
      <c r="C656" s="40"/>
      <c r="D656" s="40"/>
      <c r="AA656" s="115"/>
      <c r="AB656" s="115"/>
      <c r="AC656" s="115"/>
      <c r="AD656" s="115"/>
      <c r="AE656" s="115"/>
      <c r="AF656" s="137"/>
      <c r="AG656" s="138"/>
      <c r="AN656" s="115"/>
      <c r="AO656" s="115"/>
      <c r="AP656" s="115"/>
      <c r="AQ656" s="115"/>
      <c r="AR656" s="115"/>
      <c r="AS656" s="115"/>
      <c r="AT656" s="115"/>
      <c r="AU656" s="115"/>
    </row>
    <row r="657" spans="3:47">
      <c r="C657" s="40"/>
      <c r="D657" s="40"/>
      <c r="AA657" s="115"/>
      <c r="AB657" s="115"/>
      <c r="AC657" s="115"/>
      <c r="AD657" s="115"/>
      <c r="AE657" s="115"/>
      <c r="AF657" s="137"/>
      <c r="AG657" s="138"/>
      <c r="AN657" s="115"/>
      <c r="AO657" s="115"/>
      <c r="AP657" s="115"/>
      <c r="AQ657" s="115"/>
      <c r="AR657" s="115"/>
      <c r="AS657" s="115"/>
      <c r="AT657" s="115"/>
      <c r="AU657" s="115"/>
    </row>
    <row r="658" spans="3:47">
      <c r="C658" s="40"/>
      <c r="D658" s="40"/>
      <c r="AA658" s="115"/>
      <c r="AB658" s="115"/>
      <c r="AC658" s="115"/>
      <c r="AD658" s="115"/>
      <c r="AE658" s="115"/>
      <c r="AF658" s="137"/>
      <c r="AG658" s="138"/>
      <c r="AN658" s="115"/>
      <c r="AO658" s="115"/>
      <c r="AP658" s="115"/>
      <c r="AQ658" s="115"/>
      <c r="AR658" s="115"/>
      <c r="AS658" s="115"/>
      <c r="AT658" s="115"/>
      <c r="AU658" s="115"/>
    </row>
    <row r="659" spans="3:47">
      <c r="C659" s="40"/>
      <c r="D659" s="40"/>
      <c r="AA659" s="115"/>
      <c r="AB659" s="115"/>
      <c r="AC659" s="115"/>
      <c r="AD659" s="115"/>
      <c r="AE659" s="115"/>
      <c r="AF659" s="137"/>
      <c r="AG659" s="138"/>
      <c r="AN659" s="115"/>
      <c r="AO659" s="115"/>
      <c r="AP659" s="115"/>
      <c r="AQ659" s="115"/>
      <c r="AR659" s="115"/>
      <c r="AS659" s="115"/>
      <c r="AT659" s="115"/>
      <c r="AU659" s="115"/>
    </row>
    <row r="660" spans="3:47">
      <c r="C660" s="40"/>
      <c r="D660" s="40"/>
      <c r="AA660" s="115"/>
      <c r="AB660" s="115"/>
      <c r="AC660" s="115"/>
      <c r="AD660" s="115"/>
      <c r="AE660" s="115"/>
      <c r="AF660" s="137"/>
      <c r="AG660" s="138"/>
      <c r="AN660" s="115"/>
      <c r="AO660" s="115"/>
      <c r="AP660" s="115"/>
      <c r="AQ660" s="115"/>
      <c r="AR660" s="115"/>
      <c r="AS660" s="115"/>
      <c r="AT660" s="115"/>
      <c r="AU660" s="115"/>
    </row>
    <row r="661" spans="3:47">
      <c r="C661" s="40"/>
      <c r="D661" s="40"/>
      <c r="AA661" s="115"/>
      <c r="AB661" s="115"/>
      <c r="AC661" s="115"/>
      <c r="AD661" s="115"/>
      <c r="AE661" s="115"/>
      <c r="AF661" s="137"/>
      <c r="AG661" s="138"/>
      <c r="AN661" s="115"/>
      <c r="AO661" s="115"/>
      <c r="AP661" s="115"/>
      <c r="AQ661" s="115"/>
      <c r="AR661" s="115"/>
      <c r="AS661" s="115"/>
      <c r="AT661" s="115"/>
      <c r="AU661" s="115"/>
    </row>
    <row r="662" spans="3:47">
      <c r="C662" s="40"/>
      <c r="D662" s="40"/>
      <c r="AA662" s="115"/>
      <c r="AB662" s="115"/>
      <c r="AC662" s="115"/>
      <c r="AD662" s="115"/>
      <c r="AE662" s="115"/>
      <c r="AF662" s="137"/>
      <c r="AG662" s="138"/>
      <c r="AN662" s="115"/>
      <c r="AO662" s="115"/>
      <c r="AP662" s="115"/>
      <c r="AQ662" s="115"/>
      <c r="AR662" s="115"/>
      <c r="AS662" s="115"/>
      <c r="AT662" s="115"/>
      <c r="AU662" s="115"/>
    </row>
    <row r="663" spans="3:47">
      <c r="C663" s="40"/>
      <c r="D663" s="40"/>
      <c r="AA663" s="115"/>
      <c r="AB663" s="115"/>
      <c r="AC663" s="115"/>
      <c r="AD663" s="115"/>
      <c r="AE663" s="115"/>
      <c r="AF663" s="137"/>
      <c r="AG663" s="138"/>
      <c r="AN663" s="115"/>
      <c r="AO663" s="115"/>
      <c r="AP663" s="115"/>
      <c r="AQ663" s="115"/>
      <c r="AR663" s="115"/>
      <c r="AS663" s="115"/>
      <c r="AT663" s="115"/>
      <c r="AU663" s="115"/>
    </row>
    <row r="664" spans="3:47">
      <c r="C664" s="40"/>
      <c r="D664" s="40"/>
      <c r="AA664" s="115"/>
      <c r="AB664" s="115"/>
      <c r="AC664" s="115"/>
      <c r="AD664" s="115"/>
      <c r="AE664" s="115"/>
      <c r="AF664" s="137"/>
      <c r="AG664" s="138"/>
      <c r="AN664" s="115"/>
      <c r="AO664" s="115"/>
      <c r="AP664" s="115"/>
      <c r="AQ664" s="115"/>
      <c r="AR664" s="115"/>
      <c r="AS664" s="115"/>
      <c r="AT664" s="115"/>
      <c r="AU664" s="115"/>
    </row>
    <row r="665" spans="3:47">
      <c r="C665" s="40"/>
      <c r="D665" s="40"/>
      <c r="AA665" s="115"/>
      <c r="AB665" s="115"/>
      <c r="AC665" s="115"/>
      <c r="AD665" s="115"/>
      <c r="AE665" s="115"/>
      <c r="AF665" s="137"/>
      <c r="AG665" s="138"/>
      <c r="AN665" s="115"/>
      <c r="AO665" s="115"/>
      <c r="AP665" s="115"/>
      <c r="AQ665" s="115"/>
      <c r="AR665" s="115"/>
      <c r="AS665" s="115"/>
      <c r="AT665" s="115"/>
      <c r="AU665" s="115"/>
    </row>
    <row r="666" spans="3:47">
      <c r="C666" s="40"/>
      <c r="D666" s="40"/>
      <c r="AA666" s="115"/>
      <c r="AB666" s="115"/>
      <c r="AC666" s="115"/>
      <c r="AD666" s="115"/>
      <c r="AE666" s="115"/>
      <c r="AF666" s="137"/>
      <c r="AG666" s="138"/>
      <c r="AN666" s="115"/>
      <c r="AO666" s="115"/>
      <c r="AP666" s="115"/>
      <c r="AQ666" s="115"/>
      <c r="AR666" s="115"/>
      <c r="AS666" s="115"/>
      <c r="AT666" s="115"/>
      <c r="AU666" s="115"/>
    </row>
    <row r="667" spans="3:47">
      <c r="C667" s="40"/>
      <c r="D667" s="40"/>
      <c r="AA667" s="115"/>
      <c r="AB667" s="115"/>
      <c r="AC667" s="115"/>
      <c r="AD667" s="115"/>
      <c r="AE667" s="115"/>
      <c r="AF667" s="137"/>
      <c r="AG667" s="138"/>
      <c r="AN667" s="115"/>
      <c r="AO667" s="115"/>
      <c r="AP667" s="115"/>
      <c r="AQ667" s="115"/>
      <c r="AR667" s="115"/>
      <c r="AS667" s="115"/>
      <c r="AT667" s="115"/>
      <c r="AU667" s="115"/>
    </row>
    <row r="668" spans="3:47">
      <c r="C668" s="40"/>
      <c r="D668" s="40"/>
      <c r="AA668" s="115"/>
      <c r="AB668" s="115"/>
      <c r="AC668" s="115"/>
      <c r="AD668" s="115"/>
      <c r="AE668" s="115"/>
      <c r="AF668" s="137"/>
      <c r="AG668" s="138"/>
      <c r="AN668" s="115"/>
      <c r="AO668" s="115"/>
      <c r="AP668" s="115"/>
      <c r="AQ668" s="115"/>
      <c r="AR668" s="115"/>
      <c r="AS668" s="115"/>
      <c r="AT668" s="115"/>
      <c r="AU668" s="115"/>
    </row>
    <row r="669" spans="3:47">
      <c r="C669" s="40"/>
      <c r="D669" s="40"/>
      <c r="AA669" s="115"/>
      <c r="AB669" s="115"/>
      <c r="AC669" s="115"/>
      <c r="AD669" s="115"/>
      <c r="AE669" s="115"/>
      <c r="AF669" s="137"/>
      <c r="AG669" s="138"/>
      <c r="AN669" s="115"/>
      <c r="AO669" s="115"/>
      <c r="AP669" s="115"/>
      <c r="AQ669" s="115"/>
      <c r="AR669" s="115"/>
      <c r="AS669" s="115"/>
      <c r="AT669" s="115"/>
      <c r="AU669" s="115"/>
    </row>
    <row r="670" spans="3:47">
      <c r="C670" s="40"/>
      <c r="D670" s="40"/>
      <c r="AA670" s="115"/>
      <c r="AB670" s="115"/>
      <c r="AC670" s="115"/>
      <c r="AD670" s="115"/>
      <c r="AE670" s="115"/>
      <c r="AF670" s="137"/>
      <c r="AG670" s="138"/>
      <c r="AN670" s="115"/>
      <c r="AO670" s="115"/>
      <c r="AP670" s="115"/>
      <c r="AQ670" s="115"/>
      <c r="AR670" s="115"/>
      <c r="AS670" s="115"/>
      <c r="AT670" s="115"/>
      <c r="AU670" s="115"/>
    </row>
    <row r="671" spans="3:47">
      <c r="C671" s="40"/>
      <c r="D671" s="40"/>
      <c r="AA671" s="115"/>
      <c r="AB671" s="115"/>
      <c r="AC671" s="115"/>
      <c r="AD671" s="115"/>
      <c r="AE671" s="115"/>
      <c r="AF671" s="137"/>
      <c r="AG671" s="138"/>
      <c r="AN671" s="115"/>
      <c r="AO671" s="115"/>
      <c r="AP671" s="115"/>
      <c r="AQ671" s="115"/>
      <c r="AR671" s="115"/>
      <c r="AS671" s="115"/>
      <c r="AT671" s="115"/>
      <c r="AU671" s="115"/>
    </row>
    <row r="672" spans="3:47">
      <c r="C672" s="40"/>
      <c r="D672" s="40"/>
      <c r="AA672" s="115"/>
      <c r="AB672" s="115"/>
      <c r="AC672" s="115"/>
      <c r="AD672" s="115"/>
      <c r="AE672" s="115"/>
      <c r="AF672" s="137"/>
      <c r="AG672" s="138"/>
      <c r="AN672" s="115"/>
      <c r="AO672" s="115"/>
      <c r="AP672" s="115"/>
      <c r="AQ672" s="115"/>
      <c r="AR672" s="115"/>
      <c r="AS672" s="115"/>
      <c r="AT672" s="115"/>
      <c r="AU672" s="115"/>
    </row>
    <row r="673" spans="3:47">
      <c r="C673" s="40"/>
      <c r="D673" s="40"/>
      <c r="AA673" s="115"/>
      <c r="AB673" s="115"/>
      <c r="AC673" s="115"/>
      <c r="AD673" s="115"/>
      <c r="AE673" s="115"/>
      <c r="AF673" s="137"/>
      <c r="AG673" s="138"/>
      <c r="AN673" s="115"/>
      <c r="AO673" s="115"/>
      <c r="AP673" s="115"/>
      <c r="AQ673" s="115"/>
      <c r="AR673" s="115"/>
      <c r="AS673" s="115"/>
      <c r="AT673" s="115"/>
      <c r="AU673" s="115"/>
    </row>
    <row r="674" spans="3:47">
      <c r="C674" s="40"/>
      <c r="D674" s="40"/>
      <c r="AA674" s="115"/>
      <c r="AB674" s="115"/>
      <c r="AC674" s="115"/>
      <c r="AD674" s="115"/>
      <c r="AE674" s="115"/>
      <c r="AF674" s="137"/>
      <c r="AG674" s="138"/>
      <c r="AN674" s="115"/>
      <c r="AO674" s="115"/>
      <c r="AP674" s="115"/>
      <c r="AQ674" s="115"/>
      <c r="AR674" s="115"/>
      <c r="AS674" s="115"/>
      <c r="AT674" s="115"/>
      <c r="AU674" s="115"/>
    </row>
    <row r="675" spans="3:47">
      <c r="C675" s="40"/>
      <c r="D675" s="40"/>
      <c r="AA675" s="115"/>
      <c r="AB675" s="115"/>
      <c r="AC675" s="115"/>
      <c r="AD675" s="115"/>
      <c r="AE675" s="115"/>
      <c r="AF675" s="137"/>
      <c r="AG675" s="138"/>
      <c r="AN675" s="115"/>
      <c r="AO675" s="115"/>
      <c r="AP675" s="115"/>
      <c r="AQ675" s="115"/>
      <c r="AR675" s="115"/>
      <c r="AS675" s="115"/>
      <c r="AT675" s="115"/>
      <c r="AU675" s="115"/>
    </row>
    <row r="676" spans="3:47">
      <c r="C676" s="40"/>
      <c r="D676" s="40"/>
      <c r="AA676" s="115"/>
      <c r="AB676" s="115"/>
      <c r="AC676" s="115"/>
      <c r="AD676" s="115"/>
      <c r="AE676" s="115"/>
      <c r="AF676" s="137"/>
      <c r="AG676" s="138"/>
      <c r="AN676" s="115"/>
      <c r="AO676" s="115"/>
      <c r="AP676" s="115"/>
      <c r="AQ676" s="115"/>
      <c r="AR676" s="115"/>
      <c r="AS676" s="115"/>
      <c r="AT676" s="115"/>
      <c r="AU676" s="115"/>
    </row>
    <row r="677" spans="3:47">
      <c r="C677" s="40"/>
      <c r="D677" s="40"/>
      <c r="AA677" s="115"/>
      <c r="AB677" s="115"/>
      <c r="AC677" s="115"/>
      <c r="AD677" s="115"/>
      <c r="AE677" s="115"/>
      <c r="AF677" s="137"/>
      <c r="AG677" s="138"/>
      <c r="AN677" s="115"/>
      <c r="AO677" s="115"/>
      <c r="AP677" s="115"/>
      <c r="AQ677" s="115"/>
      <c r="AR677" s="115"/>
      <c r="AS677" s="115"/>
      <c r="AT677" s="115"/>
      <c r="AU677" s="115"/>
    </row>
    <row r="678" spans="3:47">
      <c r="C678" s="40"/>
      <c r="D678" s="40"/>
      <c r="AA678" s="115"/>
      <c r="AB678" s="115"/>
      <c r="AC678" s="115"/>
      <c r="AD678" s="115"/>
      <c r="AE678" s="115"/>
      <c r="AF678" s="137"/>
      <c r="AG678" s="138"/>
      <c r="AN678" s="115"/>
      <c r="AO678" s="115"/>
      <c r="AP678" s="115"/>
      <c r="AQ678" s="115"/>
      <c r="AR678" s="115"/>
      <c r="AS678" s="115"/>
      <c r="AT678" s="115"/>
      <c r="AU678" s="115"/>
    </row>
    <row r="679" spans="3:47">
      <c r="C679" s="40"/>
      <c r="D679" s="40"/>
      <c r="AA679" s="115"/>
      <c r="AB679" s="115"/>
      <c r="AC679" s="115"/>
      <c r="AD679" s="115"/>
      <c r="AE679" s="115"/>
      <c r="AF679" s="137"/>
      <c r="AG679" s="138"/>
      <c r="AN679" s="115"/>
      <c r="AO679" s="115"/>
      <c r="AP679" s="115"/>
      <c r="AQ679" s="115"/>
      <c r="AR679" s="115"/>
      <c r="AS679" s="115"/>
      <c r="AT679" s="115"/>
      <c r="AU679" s="115"/>
    </row>
    <row r="680" spans="3:47">
      <c r="C680" s="40"/>
      <c r="D680" s="40"/>
      <c r="AA680" s="115"/>
      <c r="AB680" s="115"/>
      <c r="AC680" s="115"/>
      <c r="AD680" s="115"/>
      <c r="AE680" s="115"/>
      <c r="AF680" s="137"/>
      <c r="AG680" s="138"/>
      <c r="AN680" s="115"/>
      <c r="AO680" s="115"/>
      <c r="AP680" s="115"/>
      <c r="AQ680" s="115"/>
      <c r="AR680" s="115"/>
      <c r="AS680" s="115"/>
      <c r="AT680" s="115"/>
      <c r="AU680" s="115"/>
    </row>
    <row r="681" spans="3:47">
      <c r="C681" s="40"/>
      <c r="D681" s="40"/>
      <c r="AA681" s="115"/>
      <c r="AB681" s="115"/>
      <c r="AC681" s="115"/>
      <c r="AD681" s="115"/>
      <c r="AE681" s="115"/>
      <c r="AF681" s="137"/>
      <c r="AG681" s="138"/>
      <c r="AN681" s="115"/>
      <c r="AO681" s="115"/>
      <c r="AP681" s="115"/>
      <c r="AQ681" s="115"/>
      <c r="AR681" s="115"/>
      <c r="AS681" s="115"/>
      <c r="AT681" s="115"/>
      <c r="AU681" s="115"/>
    </row>
    <row r="682" spans="3:47">
      <c r="C682" s="40"/>
      <c r="D682" s="40"/>
      <c r="AA682" s="115"/>
      <c r="AB682" s="115"/>
      <c r="AC682" s="115"/>
      <c r="AD682" s="115"/>
      <c r="AE682" s="115"/>
      <c r="AF682" s="137"/>
      <c r="AG682" s="138"/>
      <c r="AN682" s="115"/>
      <c r="AO682" s="115"/>
      <c r="AP682" s="115"/>
      <c r="AQ682" s="115"/>
      <c r="AR682" s="115"/>
      <c r="AS682" s="115"/>
      <c r="AT682" s="115"/>
      <c r="AU682" s="115"/>
    </row>
    <row r="683" spans="3:47">
      <c r="C683" s="40"/>
      <c r="D683" s="40"/>
      <c r="AA683" s="115"/>
      <c r="AB683" s="115"/>
      <c r="AC683" s="115"/>
      <c r="AD683" s="115"/>
      <c r="AE683" s="115"/>
      <c r="AF683" s="137"/>
      <c r="AG683" s="138"/>
      <c r="AN683" s="115"/>
      <c r="AO683" s="115"/>
      <c r="AP683" s="115"/>
      <c r="AQ683" s="115"/>
      <c r="AR683" s="115"/>
      <c r="AS683" s="115"/>
      <c r="AT683" s="115"/>
      <c r="AU683" s="115"/>
    </row>
    <row r="684" spans="3:47">
      <c r="C684" s="40"/>
      <c r="D684" s="40"/>
      <c r="AA684" s="115"/>
      <c r="AB684" s="115"/>
      <c r="AC684" s="115"/>
      <c r="AD684" s="115"/>
      <c r="AE684" s="115"/>
      <c r="AF684" s="137"/>
      <c r="AG684" s="138"/>
      <c r="AN684" s="115"/>
      <c r="AO684" s="115"/>
      <c r="AP684" s="115"/>
      <c r="AQ684" s="115"/>
      <c r="AR684" s="115"/>
      <c r="AS684" s="115"/>
      <c r="AT684" s="115"/>
      <c r="AU684" s="115"/>
    </row>
    <row r="685" spans="3:47">
      <c r="C685" s="40"/>
      <c r="D685" s="40"/>
      <c r="AA685" s="115"/>
      <c r="AB685" s="115"/>
      <c r="AC685" s="115"/>
      <c r="AD685" s="115"/>
      <c r="AE685" s="115"/>
      <c r="AF685" s="137"/>
      <c r="AG685" s="138"/>
      <c r="AN685" s="115"/>
      <c r="AO685" s="115"/>
      <c r="AP685" s="115"/>
      <c r="AQ685" s="115"/>
      <c r="AR685" s="115"/>
      <c r="AS685" s="115"/>
      <c r="AT685" s="115"/>
      <c r="AU685" s="115"/>
    </row>
    <row r="686" spans="3:47">
      <c r="C686" s="40"/>
      <c r="D686" s="40"/>
      <c r="AA686" s="115"/>
      <c r="AB686" s="115"/>
      <c r="AC686" s="115"/>
      <c r="AD686" s="115"/>
      <c r="AE686" s="115"/>
      <c r="AF686" s="137"/>
      <c r="AG686" s="138"/>
      <c r="AN686" s="115"/>
      <c r="AO686" s="115"/>
      <c r="AP686" s="115"/>
      <c r="AQ686" s="115"/>
      <c r="AR686" s="115"/>
      <c r="AS686" s="115"/>
      <c r="AT686" s="115"/>
      <c r="AU686" s="115"/>
    </row>
    <row r="687" spans="3:47">
      <c r="C687" s="40"/>
      <c r="D687" s="40"/>
      <c r="AA687" s="115"/>
      <c r="AB687" s="115"/>
      <c r="AC687" s="115"/>
      <c r="AD687" s="115"/>
      <c r="AE687" s="115"/>
      <c r="AF687" s="137"/>
      <c r="AG687" s="138"/>
      <c r="AN687" s="115"/>
      <c r="AO687" s="115"/>
      <c r="AP687" s="115"/>
      <c r="AQ687" s="115"/>
      <c r="AR687" s="115"/>
      <c r="AS687" s="115"/>
      <c r="AT687" s="115"/>
      <c r="AU687" s="115"/>
    </row>
    <row r="688" spans="3:47">
      <c r="C688" s="40"/>
      <c r="D688" s="40"/>
      <c r="AA688" s="115"/>
      <c r="AB688" s="115"/>
      <c r="AC688" s="115"/>
      <c r="AD688" s="115"/>
      <c r="AE688" s="115"/>
      <c r="AF688" s="137"/>
      <c r="AG688" s="138"/>
      <c r="AN688" s="115"/>
      <c r="AO688" s="115"/>
      <c r="AP688" s="115"/>
      <c r="AQ688" s="115"/>
      <c r="AR688" s="115"/>
      <c r="AS688" s="115"/>
      <c r="AT688" s="115"/>
      <c r="AU688" s="115"/>
    </row>
    <row r="689" spans="3:47">
      <c r="C689" s="40"/>
      <c r="D689" s="40"/>
      <c r="AA689" s="115"/>
      <c r="AB689" s="115"/>
      <c r="AC689" s="115"/>
      <c r="AD689" s="115"/>
      <c r="AE689" s="115"/>
      <c r="AF689" s="137"/>
      <c r="AG689" s="138"/>
      <c r="AN689" s="115"/>
      <c r="AO689" s="115"/>
      <c r="AP689" s="115"/>
      <c r="AQ689" s="115"/>
      <c r="AR689" s="115"/>
      <c r="AS689" s="115"/>
      <c r="AT689" s="115"/>
      <c r="AU689" s="115"/>
    </row>
    <row r="690" spans="3:47">
      <c r="C690" s="40"/>
      <c r="D690" s="40"/>
      <c r="AA690" s="115"/>
      <c r="AB690" s="115"/>
      <c r="AC690" s="115"/>
      <c r="AD690" s="115"/>
      <c r="AE690" s="115"/>
      <c r="AF690" s="137"/>
      <c r="AG690" s="138"/>
      <c r="AN690" s="115"/>
      <c r="AO690" s="115"/>
      <c r="AP690" s="115"/>
      <c r="AQ690" s="115"/>
      <c r="AR690" s="115"/>
      <c r="AS690" s="115"/>
      <c r="AT690" s="115"/>
      <c r="AU690" s="115"/>
    </row>
    <row r="691" spans="3:47">
      <c r="C691" s="40"/>
      <c r="D691" s="40"/>
      <c r="AA691" s="115"/>
      <c r="AB691" s="115"/>
      <c r="AC691" s="115"/>
      <c r="AD691" s="115"/>
      <c r="AE691" s="115"/>
      <c r="AF691" s="137"/>
      <c r="AG691" s="138"/>
      <c r="AN691" s="115"/>
      <c r="AO691" s="115"/>
      <c r="AP691" s="115"/>
      <c r="AQ691" s="115"/>
      <c r="AR691" s="115"/>
      <c r="AS691" s="115"/>
      <c r="AT691" s="115"/>
      <c r="AU691" s="115"/>
    </row>
    <row r="692" spans="3:47">
      <c r="C692" s="40"/>
      <c r="D692" s="40"/>
      <c r="AA692" s="115"/>
      <c r="AB692" s="115"/>
      <c r="AC692" s="115"/>
      <c r="AD692" s="115"/>
      <c r="AE692" s="115"/>
      <c r="AF692" s="137"/>
      <c r="AG692" s="138"/>
      <c r="AN692" s="115"/>
      <c r="AO692" s="115"/>
      <c r="AP692" s="115"/>
      <c r="AQ692" s="115"/>
      <c r="AR692" s="115"/>
      <c r="AS692" s="115"/>
      <c r="AT692" s="115"/>
      <c r="AU692" s="115"/>
    </row>
    <row r="693" spans="3:47">
      <c r="C693" s="40"/>
      <c r="D693" s="40"/>
      <c r="AA693" s="115"/>
      <c r="AB693" s="115"/>
      <c r="AC693" s="115"/>
      <c r="AD693" s="115"/>
      <c r="AE693" s="115"/>
      <c r="AF693" s="137"/>
      <c r="AG693" s="138"/>
      <c r="AN693" s="115"/>
      <c r="AO693" s="115"/>
      <c r="AP693" s="115"/>
      <c r="AQ693" s="115"/>
      <c r="AR693" s="115"/>
      <c r="AS693" s="115"/>
      <c r="AT693" s="115"/>
      <c r="AU693" s="115"/>
    </row>
    <row r="694" spans="3:47">
      <c r="C694" s="40"/>
      <c r="D694" s="40"/>
      <c r="AA694" s="115"/>
      <c r="AB694" s="115"/>
      <c r="AC694" s="115"/>
      <c r="AD694" s="115"/>
      <c r="AE694" s="115"/>
      <c r="AF694" s="137"/>
      <c r="AG694" s="138"/>
      <c r="AN694" s="115"/>
      <c r="AO694" s="115"/>
      <c r="AP694" s="115"/>
      <c r="AQ694" s="115"/>
      <c r="AR694" s="115"/>
      <c r="AS694" s="115"/>
      <c r="AT694" s="115"/>
      <c r="AU694" s="115"/>
    </row>
    <row r="695" spans="3:47">
      <c r="C695" s="40"/>
      <c r="D695" s="40"/>
      <c r="AA695" s="115"/>
      <c r="AB695" s="115"/>
      <c r="AC695" s="115"/>
      <c r="AD695" s="115"/>
      <c r="AE695" s="115"/>
      <c r="AF695" s="137"/>
      <c r="AG695" s="138"/>
      <c r="AN695" s="115"/>
      <c r="AO695" s="115"/>
      <c r="AP695" s="115"/>
      <c r="AQ695" s="115"/>
      <c r="AR695" s="115"/>
      <c r="AS695" s="115"/>
      <c r="AT695" s="115"/>
      <c r="AU695" s="115"/>
    </row>
    <row r="696" spans="3:47">
      <c r="C696" s="40"/>
      <c r="D696" s="40"/>
      <c r="AA696" s="115"/>
      <c r="AB696" s="115"/>
      <c r="AC696" s="115"/>
      <c r="AD696" s="115"/>
      <c r="AE696" s="115"/>
      <c r="AF696" s="137"/>
      <c r="AG696" s="138"/>
      <c r="AN696" s="115"/>
      <c r="AO696" s="115"/>
      <c r="AP696" s="115"/>
      <c r="AQ696" s="115"/>
      <c r="AR696" s="115"/>
      <c r="AS696" s="115"/>
      <c r="AT696" s="115"/>
      <c r="AU696" s="115"/>
    </row>
    <row r="697" spans="3:47">
      <c r="C697" s="40"/>
      <c r="D697" s="40"/>
      <c r="AA697" s="115"/>
      <c r="AB697" s="115"/>
      <c r="AC697" s="115"/>
      <c r="AD697" s="115"/>
      <c r="AE697" s="115"/>
      <c r="AF697" s="137"/>
      <c r="AG697" s="138"/>
      <c r="AN697" s="115"/>
      <c r="AO697" s="115"/>
      <c r="AP697" s="115"/>
      <c r="AQ697" s="115"/>
      <c r="AR697" s="115"/>
      <c r="AS697" s="115"/>
      <c r="AT697" s="115"/>
      <c r="AU697" s="115"/>
    </row>
    <row r="698" spans="3:47">
      <c r="C698" s="40"/>
      <c r="D698" s="40"/>
      <c r="AA698" s="115"/>
      <c r="AB698" s="115"/>
      <c r="AC698" s="115"/>
      <c r="AD698" s="115"/>
      <c r="AE698" s="115"/>
      <c r="AF698" s="137"/>
      <c r="AG698" s="138"/>
      <c r="AN698" s="115"/>
      <c r="AO698" s="115"/>
      <c r="AP698" s="115"/>
      <c r="AQ698" s="115"/>
      <c r="AR698" s="115"/>
      <c r="AS698" s="115"/>
      <c r="AT698" s="115"/>
      <c r="AU698" s="115"/>
    </row>
    <row r="699" spans="3:47">
      <c r="C699" s="40"/>
      <c r="D699" s="40"/>
      <c r="AA699" s="115"/>
      <c r="AB699" s="115"/>
      <c r="AC699" s="115"/>
      <c r="AD699" s="115"/>
      <c r="AE699" s="115"/>
      <c r="AF699" s="137"/>
      <c r="AG699" s="138"/>
      <c r="AN699" s="115"/>
      <c r="AO699" s="115"/>
      <c r="AP699" s="115"/>
      <c r="AQ699" s="115"/>
      <c r="AR699" s="115"/>
      <c r="AS699" s="115"/>
      <c r="AT699" s="115"/>
      <c r="AU699" s="115"/>
    </row>
    <row r="700" spans="3:47">
      <c r="C700" s="40"/>
      <c r="D700" s="40"/>
      <c r="AA700" s="115"/>
      <c r="AB700" s="115"/>
      <c r="AC700" s="115"/>
      <c r="AD700" s="115"/>
      <c r="AE700" s="115"/>
      <c r="AF700" s="137"/>
      <c r="AG700" s="138"/>
      <c r="AN700" s="115"/>
      <c r="AO700" s="115"/>
      <c r="AP700" s="115"/>
      <c r="AQ700" s="115"/>
      <c r="AR700" s="115"/>
      <c r="AS700" s="115"/>
      <c r="AT700" s="115"/>
      <c r="AU700" s="115"/>
    </row>
    <row r="701" spans="3:47">
      <c r="C701" s="40"/>
      <c r="D701" s="40"/>
      <c r="AA701" s="115"/>
      <c r="AB701" s="115"/>
      <c r="AC701" s="115"/>
      <c r="AD701" s="115"/>
      <c r="AE701" s="115"/>
      <c r="AF701" s="137"/>
      <c r="AG701" s="138"/>
      <c r="AN701" s="115"/>
      <c r="AO701" s="115"/>
      <c r="AP701" s="115"/>
      <c r="AQ701" s="115"/>
      <c r="AR701" s="115"/>
      <c r="AS701" s="115"/>
      <c r="AT701" s="115"/>
      <c r="AU701" s="115"/>
    </row>
    <row r="702" spans="3:47">
      <c r="C702" s="40"/>
      <c r="D702" s="40"/>
      <c r="AA702" s="115"/>
      <c r="AB702" s="115"/>
      <c r="AC702" s="115"/>
      <c r="AD702" s="115"/>
      <c r="AE702" s="115"/>
      <c r="AF702" s="137"/>
      <c r="AG702" s="138"/>
      <c r="AN702" s="115"/>
      <c r="AO702" s="115"/>
      <c r="AP702" s="115"/>
      <c r="AQ702" s="115"/>
      <c r="AR702" s="115"/>
      <c r="AS702" s="115"/>
      <c r="AT702" s="115"/>
      <c r="AU702" s="115"/>
    </row>
    <row r="703" spans="3:47">
      <c r="C703" s="40"/>
      <c r="D703" s="40"/>
      <c r="AA703" s="115"/>
      <c r="AB703" s="115"/>
      <c r="AC703" s="115"/>
      <c r="AD703" s="115"/>
      <c r="AE703" s="115"/>
      <c r="AF703" s="137"/>
      <c r="AG703" s="138"/>
      <c r="AN703" s="115"/>
      <c r="AO703" s="115"/>
      <c r="AP703" s="115"/>
      <c r="AQ703" s="115"/>
      <c r="AR703" s="115"/>
      <c r="AS703" s="115"/>
      <c r="AT703" s="115"/>
      <c r="AU703" s="115"/>
    </row>
    <row r="704" spans="3:47">
      <c r="C704" s="40"/>
      <c r="D704" s="40"/>
      <c r="AA704" s="115"/>
      <c r="AB704" s="115"/>
      <c r="AC704" s="115"/>
      <c r="AD704" s="115"/>
      <c r="AE704" s="115"/>
      <c r="AF704" s="137"/>
      <c r="AG704" s="138"/>
      <c r="AN704" s="115"/>
      <c r="AO704" s="115"/>
      <c r="AP704" s="115"/>
      <c r="AQ704" s="115"/>
      <c r="AR704" s="115"/>
      <c r="AS704" s="115"/>
      <c r="AT704" s="115"/>
      <c r="AU704" s="115"/>
    </row>
    <row r="705" spans="3:47">
      <c r="C705" s="40"/>
      <c r="D705" s="40"/>
      <c r="AA705" s="115"/>
      <c r="AB705" s="115"/>
      <c r="AC705" s="115"/>
      <c r="AD705" s="115"/>
      <c r="AE705" s="115"/>
      <c r="AF705" s="137"/>
      <c r="AG705" s="138"/>
      <c r="AN705" s="115"/>
      <c r="AO705" s="115"/>
      <c r="AP705" s="115"/>
      <c r="AQ705" s="115"/>
      <c r="AR705" s="115"/>
      <c r="AS705" s="115"/>
      <c r="AT705" s="115"/>
      <c r="AU705" s="115"/>
    </row>
    <row r="706" spans="3:47">
      <c r="C706" s="40"/>
      <c r="D706" s="40"/>
      <c r="AA706" s="115"/>
      <c r="AB706" s="115"/>
      <c r="AC706" s="115"/>
      <c r="AD706" s="115"/>
      <c r="AE706" s="115"/>
      <c r="AF706" s="137"/>
      <c r="AG706" s="138"/>
      <c r="AN706" s="115"/>
      <c r="AO706" s="115"/>
      <c r="AP706" s="115"/>
      <c r="AQ706" s="115"/>
      <c r="AR706" s="115"/>
      <c r="AS706" s="115"/>
      <c r="AT706" s="115"/>
      <c r="AU706" s="115"/>
    </row>
    <row r="707" spans="3:47">
      <c r="C707" s="40"/>
      <c r="D707" s="40"/>
      <c r="AA707" s="115"/>
      <c r="AB707" s="115"/>
      <c r="AC707" s="115"/>
      <c r="AD707" s="115"/>
      <c r="AE707" s="115"/>
      <c r="AF707" s="137"/>
      <c r="AG707" s="138"/>
      <c r="AN707" s="115"/>
      <c r="AO707" s="115"/>
      <c r="AP707" s="115"/>
      <c r="AQ707" s="115"/>
      <c r="AR707" s="115"/>
      <c r="AS707" s="115"/>
      <c r="AT707" s="115"/>
      <c r="AU707" s="115"/>
    </row>
    <row r="708" spans="3:47">
      <c r="C708" s="40"/>
      <c r="D708" s="40"/>
      <c r="AA708" s="115"/>
      <c r="AB708" s="115"/>
      <c r="AC708" s="115"/>
      <c r="AD708" s="115"/>
      <c r="AE708" s="115"/>
      <c r="AF708" s="137"/>
      <c r="AG708" s="138"/>
      <c r="AN708" s="115"/>
      <c r="AO708" s="115"/>
      <c r="AP708" s="115"/>
      <c r="AQ708" s="115"/>
      <c r="AR708" s="115"/>
      <c r="AS708" s="115"/>
      <c r="AT708" s="115"/>
      <c r="AU708" s="115"/>
    </row>
    <row r="709" spans="3:47">
      <c r="C709" s="40"/>
      <c r="D709" s="40"/>
      <c r="AA709" s="115"/>
      <c r="AB709" s="115"/>
      <c r="AC709" s="115"/>
      <c r="AD709" s="115"/>
      <c r="AE709" s="115"/>
      <c r="AF709" s="137"/>
      <c r="AG709" s="138"/>
      <c r="AN709" s="115"/>
      <c r="AO709" s="115"/>
      <c r="AP709" s="115"/>
      <c r="AQ709" s="115"/>
      <c r="AR709" s="115"/>
      <c r="AS709" s="115"/>
      <c r="AT709" s="115"/>
      <c r="AU709" s="115"/>
    </row>
    <row r="710" spans="3:47">
      <c r="C710" s="40"/>
      <c r="D710" s="40"/>
      <c r="AA710" s="115"/>
      <c r="AB710" s="115"/>
      <c r="AC710" s="115"/>
      <c r="AD710" s="115"/>
      <c r="AE710" s="115"/>
      <c r="AF710" s="137"/>
      <c r="AG710" s="138"/>
      <c r="AN710" s="115"/>
      <c r="AO710" s="115"/>
      <c r="AP710" s="115"/>
      <c r="AQ710" s="115"/>
      <c r="AR710" s="115"/>
      <c r="AS710" s="115"/>
      <c r="AT710" s="115"/>
      <c r="AU710" s="115"/>
    </row>
    <row r="711" spans="3:47">
      <c r="C711" s="40"/>
      <c r="D711" s="40"/>
      <c r="AA711" s="115"/>
      <c r="AB711" s="115"/>
      <c r="AC711" s="115"/>
      <c r="AD711" s="115"/>
      <c r="AE711" s="115"/>
      <c r="AF711" s="137"/>
      <c r="AG711" s="138"/>
      <c r="AN711" s="115"/>
      <c r="AO711" s="115"/>
      <c r="AP711" s="115"/>
      <c r="AQ711" s="115"/>
      <c r="AR711" s="115"/>
      <c r="AS711" s="115"/>
      <c r="AT711" s="115"/>
      <c r="AU711" s="115"/>
    </row>
    <row r="712" spans="3:47">
      <c r="C712" s="40"/>
      <c r="D712" s="40"/>
      <c r="AA712" s="115"/>
      <c r="AB712" s="115"/>
      <c r="AC712" s="115"/>
      <c r="AD712" s="115"/>
      <c r="AE712" s="115"/>
      <c r="AF712" s="137"/>
      <c r="AG712" s="138"/>
      <c r="AN712" s="115"/>
      <c r="AO712" s="115"/>
      <c r="AP712" s="115"/>
      <c r="AQ712" s="115"/>
      <c r="AR712" s="115"/>
      <c r="AS712" s="115"/>
      <c r="AT712" s="115"/>
      <c r="AU712" s="115"/>
    </row>
    <row r="713" spans="3:47">
      <c r="C713" s="40"/>
      <c r="D713" s="40"/>
      <c r="AA713" s="115"/>
      <c r="AB713" s="115"/>
      <c r="AC713" s="115"/>
      <c r="AD713" s="115"/>
      <c r="AE713" s="115"/>
      <c r="AF713" s="137"/>
      <c r="AG713" s="138"/>
      <c r="AN713" s="115"/>
      <c r="AO713" s="115"/>
      <c r="AP713" s="115"/>
      <c r="AQ713" s="115"/>
      <c r="AR713" s="115"/>
      <c r="AS713" s="115"/>
      <c r="AT713" s="115"/>
      <c r="AU713" s="115"/>
    </row>
    <row r="714" spans="3:47">
      <c r="C714" s="40"/>
      <c r="D714" s="40"/>
      <c r="AA714" s="115"/>
      <c r="AB714" s="115"/>
      <c r="AC714" s="115"/>
      <c r="AD714" s="115"/>
      <c r="AE714" s="115"/>
      <c r="AF714" s="137"/>
      <c r="AG714" s="138"/>
      <c r="AN714" s="115"/>
      <c r="AO714" s="115"/>
      <c r="AP714" s="115"/>
      <c r="AQ714" s="115"/>
      <c r="AR714" s="115"/>
      <c r="AS714" s="115"/>
      <c r="AT714" s="115"/>
      <c r="AU714" s="115"/>
    </row>
    <row r="715" spans="3:47">
      <c r="C715" s="40"/>
      <c r="D715" s="40"/>
      <c r="AA715" s="115"/>
      <c r="AB715" s="115"/>
      <c r="AC715" s="115"/>
      <c r="AD715" s="115"/>
      <c r="AE715" s="115"/>
      <c r="AF715" s="137"/>
      <c r="AG715" s="138"/>
      <c r="AN715" s="115"/>
      <c r="AO715" s="115"/>
      <c r="AP715" s="115"/>
      <c r="AQ715" s="115"/>
      <c r="AR715" s="115"/>
      <c r="AS715" s="115"/>
      <c r="AT715" s="115"/>
      <c r="AU715" s="115"/>
    </row>
    <row r="716" spans="3:47">
      <c r="C716" s="40"/>
      <c r="D716" s="40"/>
      <c r="AA716" s="115"/>
      <c r="AB716" s="115"/>
      <c r="AC716" s="115"/>
      <c r="AD716" s="115"/>
      <c r="AE716" s="115"/>
      <c r="AF716" s="137"/>
      <c r="AG716" s="138"/>
      <c r="AN716" s="115"/>
      <c r="AO716" s="115"/>
      <c r="AP716" s="115"/>
      <c r="AQ716" s="115"/>
      <c r="AR716" s="115"/>
      <c r="AS716" s="115"/>
      <c r="AT716" s="115"/>
      <c r="AU716" s="115"/>
    </row>
    <row r="717" spans="3:47">
      <c r="C717" s="40"/>
      <c r="D717" s="40"/>
      <c r="AA717" s="115"/>
      <c r="AB717" s="115"/>
      <c r="AC717" s="115"/>
      <c r="AD717" s="115"/>
      <c r="AE717" s="115"/>
      <c r="AF717" s="137"/>
      <c r="AG717" s="138"/>
      <c r="AN717" s="115"/>
      <c r="AO717" s="115"/>
      <c r="AP717" s="115"/>
      <c r="AQ717" s="115"/>
      <c r="AR717" s="115"/>
      <c r="AS717" s="115"/>
      <c r="AT717" s="115"/>
      <c r="AU717" s="115"/>
    </row>
    <row r="718" spans="3:47">
      <c r="C718" s="40"/>
      <c r="D718" s="40"/>
      <c r="AA718" s="115"/>
      <c r="AB718" s="115"/>
      <c r="AC718" s="115"/>
      <c r="AD718" s="115"/>
      <c r="AE718" s="115"/>
      <c r="AF718" s="137"/>
      <c r="AG718" s="138"/>
      <c r="AN718" s="115"/>
      <c r="AO718" s="115"/>
      <c r="AP718" s="115"/>
      <c r="AQ718" s="115"/>
      <c r="AR718" s="115"/>
      <c r="AS718" s="115"/>
      <c r="AT718" s="115"/>
      <c r="AU718" s="115"/>
    </row>
    <row r="719" spans="3:47">
      <c r="C719" s="40"/>
      <c r="D719" s="40"/>
      <c r="AA719" s="115"/>
      <c r="AB719" s="115"/>
      <c r="AC719" s="115"/>
      <c r="AD719" s="115"/>
      <c r="AE719" s="115"/>
      <c r="AF719" s="137"/>
      <c r="AG719" s="138"/>
      <c r="AN719" s="115"/>
      <c r="AO719" s="115"/>
      <c r="AP719" s="115"/>
      <c r="AQ719" s="115"/>
      <c r="AR719" s="115"/>
      <c r="AS719" s="115"/>
      <c r="AT719" s="115"/>
      <c r="AU719" s="115"/>
    </row>
    <row r="720" spans="3:47">
      <c r="C720" s="40"/>
      <c r="D720" s="40"/>
      <c r="AA720" s="115"/>
      <c r="AB720" s="115"/>
      <c r="AC720" s="115"/>
      <c r="AD720" s="115"/>
      <c r="AE720" s="115"/>
      <c r="AF720" s="137"/>
      <c r="AG720" s="138"/>
      <c r="AN720" s="115"/>
      <c r="AO720" s="115"/>
      <c r="AP720" s="115"/>
      <c r="AQ720" s="115"/>
      <c r="AR720" s="115"/>
      <c r="AS720" s="115"/>
      <c r="AT720" s="115"/>
      <c r="AU720" s="115"/>
    </row>
    <row r="721" spans="3:47">
      <c r="C721" s="40"/>
      <c r="D721" s="40"/>
      <c r="AA721" s="115"/>
      <c r="AB721" s="115"/>
      <c r="AC721" s="115"/>
      <c r="AD721" s="115"/>
      <c r="AE721" s="115"/>
      <c r="AF721" s="137"/>
      <c r="AG721" s="138"/>
      <c r="AN721" s="115"/>
      <c r="AO721" s="115"/>
      <c r="AP721" s="115"/>
      <c r="AQ721" s="115"/>
      <c r="AR721" s="115"/>
      <c r="AS721" s="115"/>
      <c r="AT721" s="115"/>
      <c r="AU721" s="115"/>
    </row>
    <row r="722" spans="3:47">
      <c r="C722" s="40"/>
      <c r="D722" s="40"/>
      <c r="AA722" s="115"/>
      <c r="AB722" s="115"/>
      <c r="AC722" s="115"/>
      <c r="AD722" s="115"/>
      <c r="AE722" s="115"/>
      <c r="AF722" s="137"/>
      <c r="AG722" s="138"/>
      <c r="AN722" s="115"/>
      <c r="AO722" s="115"/>
      <c r="AP722" s="115"/>
      <c r="AQ722" s="115"/>
      <c r="AR722" s="115"/>
      <c r="AS722" s="115"/>
      <c r="AT722" s="115"/>
      <c r="AU722" s="115"/>
    </row>
    <row r="723" spans="3:47">
      <c r="C723" s="40"/>
      <c r="D723" s="40"/>
      <c r="AA723" s="115"/>
      <c r="AB723" s="115"/>
      <c r="AC723" s="115"/>
      <c r="AD723" s="115"/>
      <c r="AE723" s="115"/>
      <c r="AF723" s="137"/>
      <c r="AG723" s="138"/>
      <c r="AN723" s="115"/>
      <c r="AO723" s="115"/>
      <c r="AP723" s="115"/>
      <c r="AQ723" s="115"/>
      <c r="AR723" s="115"/>
      <c r="AS723" s="115"/>
      <c r="AT723" s="115"/>
      <c r="AU723" s="115"/>
    </row>
    <row r="724" spans="3:47">
      <c r="C724" s="40"/>
      <c r="D724" s="40"/>
      <c r="AA724" s="115"/>
      <c r="AB724" s="115"/>
      <c r="AC724" s="115"/>
      <c r="AD724" s="115"/>
      <c r="AE724" s="115"/>
      <c r="AF724" s="137"/>
      <c r="AG724" s="138"/>
      <c r="AN724" s="115"/>
      <c r="AO724" s="115"/>
      <c r="AP724" s="115"/>
      <c r="AQ724" s="115"/>
      <c r="AR724" s="115"/>
      <c r="AS724" s="115"/>
      <c r="AT724" s="115"/>
      <c r="AU724" s="115"/>
    </row>
    <row r="725" spans="3:47">
      <c r="C725" s="40"/>
      <c r="D725" s="40"/>
      <c r="AA725" s="115"/>
      <c r="AB725" s="115"/>
      <c r="AC725" s="115"/>
      <c r="AD725" s="115"/>
      <c r="AE725" s="115"/>
      <c r="AF725" s="137"/>
      <c r="AG725" s="138"/>
      <c r="AN725" s="115"/>
      <c r="AO725" s="115"/>
      <c r="AP725" s="115"/>
      <c r="AQ725" s="115"/>
      <c r="AR725" s="115"/>
      <c r="AS725" s="115"/>
      <c r="AT725" s="115"/>
      <c r="AU725" s="115"/>
    </row>
    <row r="726" spans="3:47">
      <c r="C726" s="40"/>
      <c r="D726" s="40"/>
      <c r="AA726" s="115"/>
      <c r="AB726" s="115"/>
      <c r="AC726" s="115"/>
      <c r="AD726" s="115"/>
      <c r="AE726" s="115"/>
      <c r="AF726" s="137"/>
      <c r="AG726" s="138"/>
      <c r="AN726" s="115"/>
      <c r="AO726" s="115"/>
      <c r="AP726" s="115"/>
      <c r="AQ726" s="115"/>
      <c r="AR726" s="115"/>
      <c r="AS726" s="115"/>
      <c r="AT726" s="115"/>
      <c r="AU726" s="115"/>
    </row>
    <row r="727" spans="3:47">
      <c r="C727" s="40"/>
      <c r="D727" s="40"/>
      <c r="AA727" s="115"/>
      <c r="AB727" s="115"/>
      <c r="AC727" s="115"/>
      <c r="AD727" s="115"/>
      <c r="AE727" s="115"/>
      <c r="AF727" s="137"/>
      <c r="AG727" s="138"/>
      <c r="AN727" s="115"/>
      <c r="AO727" s="115"/>
      <c r="AP727" s="115"/>
      <c r="AQ727" s="115"/>
      <c r="AR727" s="115"/>
      <c r="AS727" s="115"/>
      <c r="AT727" s="115"/>
      <c r="AU727" s="115"/>
    </row>
    <row r="728" spans="3:47">
      <c r="C728" s="40"/>
      <c r="D728" s="40"/>
      <c r="AA728" s="115"/>
      <c r="AB728" s="115"/>
      <c r="AC728" s="115"/>
      <c r="AD728" s="115"/>
      <c r="AE728" s="115"/>
      <c r="AF728" s="137"/>
      <c r="AG728" s="138"/>
      <c r="AN728" s="115"/>
      <c r="AO728" s="115"/>
      <c r="AP728" s="115"/>
      <c r="AQ728" s="115"/>
      <c r="AR728" s="115"/>
      <c r="AS728" s="115"/>
      <c r="AT728" s="115"/>
      <c r="AU728" s="115"/>
    </row>
    <row r="729" spans="3:47">
      <c r="C729" s="40"/>
      <c r="D729" s="40"/>
      <c r="AA729" s="115"/>
      <c r="AB729" s="115"/>
      <c r="AC729" s="115"/>
      <c r="AD729" s="115"/>
      <c r="AE729" s="115"/>
      <c r="AF729" s="137"/>
      <c r="AG729" s="138"/>
      <c r="AN729" s="115"/>
      <c r="AO729" s="115"/>
      <c r="AP729" s="115"/>
      <c r="AQ729" s="115"/>
      <c r="AR729" s="115"/>
      <c r="AS729" s="115"/>
      <c r="AT729" s="115"/>
      <c r="AU729" s="115"/>
    </row>
    <row r="730" spans="3:47">
      <c r="C730" s="40"/>
      <c r="D730" s="40"/>
      <c r="AA730" s="115"/>
      <c r="AB730" s="115"/>
      <c r="AC730" s="115"/>
      <c r="AD730" s="115"/>
      <c r="AE730" s="115"/>
      <c r="AF730" s="137"/>
      <c r="AG730" s="138"/>
      <c r="AN730" s="115"/>
      <c r="AO730" s="115"/>
      <c r="AP730" s="115"/>
      <c r="AQ730" s="115"/>
      <c r="AR730" s="115"/>
      <c r="AS730" s="115"/>
      <c r="AT730" s="115"/>
      <c r="AU730" s="115"/>
    </row>
    <row r="731" spans="3:47">
      <c r="C731" s="40"/>
      <c r="D731" s="40"/>
      <c r="AA731" s="115"/>
      <c r="AB731" s="115"/>
      <c r="AC731" s="115"/>
      <c r="AD731" s="115"/>
      <c r="AE731" s="115"/>
      <c r="AF731" s="137"/>
      <c r="AG731" s="138"/>
      <c r="AN731" s="115"/>
      <c r="AO731" s="115"/>
      <c r="AP731" s="115"/>
      <c r="AQ731" s="115"/>
      <c r="AR731" s="115"/>
      <c r="AS731" s="115"/>
      <c r="AT731" s="115"/>
      <c r="AU731" s="115"/>
    </row>
    <row r="732" spans="3:47">
      <c r="C732" s="40"/>
      <c r="D732" s="40"/>
      <c r="AA732" s="115"/>
      <c r="AB732" s="115"/>
      <c r="AC732" s="115"/>
      <c r="AD732" s="115"/>
      <c r="AE732" s="115"/>
      <c r="AF732" s="137"/>
      <c r="AG732" s="138"/>
      <c r="AN732" s="115"/>
      <c r="AO732" s="115"/>
      <c r="AP732" s="115"/>
      <c r="AQ732" s="115"/>
      <c r="AR732" s="115"/>
      <c r="AS732" s="115"/>
      <c r="AT732" s="115"/>
      <c r="AU732" s="115"/>
    </row>
    <row r="733" spans="3:47">
      <c r="C733" s="40"/>
      <c r="D733" s="40"/>
      <c r="AA733" s="115"/>
      <c r="AB733" s="115"/>
      <c r="AC733" s="115"/>
      <c r="AD733" s="115"/>
      <c r="AE733" s="115"/>
      <c r="AF733" s="137"/>
      <c r="AG733" s="138"/>
      <c r="AN733" s="115"/>
      <c r="AO733" s="115"/>
      <c r="AP733" s="115"/>
      <c r="AQ733" s="115"/>
      <c r="AR733" s="115"/>
      <c r="AS733" s="115"/>
      <c r="AT733" s="115"/>
      <c r="AU733" s="115"/>
    </row>
    <row r="734" spans="3:47">
      <c r="C734" s="40"/>
      <c r="D734" s="40"/>
      <c r="AA734" s="115"/>
      <c r="AB734" s="115"/>
      <c r="AC734" s="115"/>
      <c r="AD734" s="115"/>
      <c r="AE734" s="115"/>
      <c r="AF734" s="137"/>
      <c r="AG734" s="138"/>
      <c r="AN734" s="115"/>
      <c r="AO734" s="115"/>
      <c r="AP734" s="115"/>
      <c r="AQ734" s="115"/>
      <c r="AR734" s="115"/>
      <c r="AS734" s="115"/>
      <c r="AT734" s="115"/>
      <c r="AU734" s="115"/>
    </row>
    <row r="735" spans="3:47">
      <c r="C735" s="40"/>
      <c r="D735" s="40"/>
      <c r="AA735" s="115"/>
      <c r="AB735" s="115"/>
      <c r="AC735" s="115"/>
      <c r="AD735" s="115"/>
      <c r="AE735" s="115"/>
      <c r="AF735" s="137"/>
      <c r="AG735" s="138"/>
      <c r="AN735" s="115"/>
      <c r="AO735" s="115"/>
      <c r="AP735" s="115"/>
      <c r="AQ735" s="115"/>
      <c r="AR735" s="115"/>
      <c r="AS735" s="115"/>
      <c r="AT735" s="115"/>
      <c r="AU735" s="115"/>
    </row>
    <row r="736" spans="3:47">
      <c r="C736" s="40"/>
      <c r="D736" s="40"/>
      <c r="AA736" s="115"/>
      <c r="AB736" s="115"/>
      <c r="AC736" s="115"/>
      <c r="AD736" s="115"/>
      <c r="AE736" s="115"/>
      <c r="AF736" s="137"/>
      <c r="AG736" s="138"/>
      <c r="AN736" s="115"/>
      <c r="AO736" s="115"/>
      <c r="AP736" s="115"/>
      <c r="AQ736" s="115"/>
      <c r="AR736" s="115"/>
      <c r="AS736" s="115"/>
      <c r="AT736" s="115"/>
      <c r="AU736" s="115"/>
    </row>
    <row r="737" spans="3:47">
      <c r="C737" s="40"/>
      <c r="D737" s="40"/>
      <c r="AA737" s="115"/>
      <c r="AB737" s="115"/>
      <c r="AC737" s="115"/>
      <c r="AD737" s="115"/>
      <c r="AE737" s="115"/>
      <c r="AF737" s="137"/>
      <c r="AG737" s="138"/>
      <c r="AN737" s="115"/>
      <c r="AO737" s="115"/>
      <c r="AP737" s="115"/>
      <c r="AQ737" s="115"/>
      <c r="AR737" s="115"/>
      <c r="AS737" s="115"/>
      <c r="AT737" s="115"/>
      <c r="AU737" s="115"/>
    </row>
    <row r="738" spans="3:47">
      <c r="C738" s="40"/>
      <c r="D738" s="40"/>
      <c r="AA738" s="115"/>
      <c r="AB738" s="115"/>
      <c r="AC738" s="115"/>
      <c r="AD738" s="115"/>
      <c r="AE738" s="115"/>
      <c r="AF738" s="137"/>
      <c r="AG738" s="138"/>
      <c r="AN738" s="115"/>
      <c r="AO738" s="115"/>
      <c r="AP738" s="115"/>
      <c r="AQ738" s="115"/>
      <c r="AR738" s="115"/>
      <c r="AS738" s="115"/>
      <c r="AT738" s="115"/>
      <c r="AU738" s="115"/>
    </row>
    <row r="739" spans="3:47">
      <c r="C739" s="40"/>
      <c r="D739" s="40"/>
      <c r="AA739" s="115"/>
      <c r="AB739" s="115"/>
      <c r="AC739" s="115"/>
      <c r="AD739" s="115"/>
      <c r="AE739" s="115"/>
      <c r="AF739" s="137"/>
      <c r="AG739" s="138"/>
      <c r="AN739" s="115"/>
      <c r="AO739" s="115"/>
      <c r="AP739" s="115"/>
      <c r="AQ739" s="115"/>
      <c r="AR739" s="115"/>
      <c r="AS739" s="115"/>
      <c r="AT739" s="115"/>
      <c r="AU739" s="115"/>
    </row>
    <row r="740" spans="3:47">
      <c r="C740" s="40"/>
      <c r="D740" s="40"/>
      <c r="AA740" s="115"/>
      <c r="AB740" s="115"/>
      <c r="AC740" s="115"/>
      <c r="AD740" s="115"/>
      <c r="AE740" s="115"/>
      <c r="AF740" s="137"/>
      <c r="AG740" s="138"/>
      <c r="AN740" s="115"/>
      <c r="AO740" s="115"/>
      <c r="AP740" s="115"/>
      <c r="AQ740" s="115"/>
      <c r="AR740" s="115"/>
      <c r="AS740" s="115"/>
      <c r="AT740" s="115"/>
      <c r="AU740" s="115"/>
    </row>
    <row r="741" spans="3:47">
      <c r="C741" s="40"/>
      <c r="D741" s="40"/>
      <c r="AA741" s="115"/>
      <c r="AB741" s="115"/>
      <c r="AC741" s="115"/>
      <c r="AD741" s="115"/>
      <c r="AE741" s="115"/>
      <c r="AF741" s="137"/>
      <c r="AG741" s="138"/>
      <c r="AN741" s="115"/>
      <c r="AO741" s="115"/>
      <c r="AP741" s="115"/>
      <c r="AQ741" s="115"/>
      <c r="AR741" s="115"/>
      <c r="AS741" s="115"/>
      <c r="AT741" s="115"/>
      <c r="AU741" s="115"/>
    </row>
    <row r="742" spans="3:47">
      <c r="C742" s="40"/>
      <c r="D742" s="40"/>
      <c r="AA742" s="115"/>
      <c r="AB742" s="115"/>
      <c r="AC742" s="115"/>
      <c r="AD742" s="115"/>
      <c r="AE742" s="115"/>
      <c r="AF742" s="137"/>
      <c r="AG742" s="138"/>
      <c r="AN742" s="115"/>
      <c r="AO742" s="115"/>
      <c r="AP742" s="115"/>
      <c r="AQ742" s="115"/>
      <c r="AR742" s="115"/>
      <c r="AS742" s="115"/>
      <c r="AT742" s="115"/>
      <c r="AU742" s="115"/>
    </row>
    <row r="743" spans="3:47">
      <c r="C743" s="40"/>
      <c r="D743" s="40"/>
      <c r="AA743" s="115"/>
      <c r="AB743" s="115"/>
      <c r="AC743" s="115"/>
      <c r="AD743" s="115"/>
      <c r="AE743" s="115"/>
      <c r="AF743" s="137"/>
      <c r="AG743" s="138"/>
      <c r="AN743" s="115"/>
      <c r="AO743" s="115"/>
      <c r="AP743" s="115"/>
      <c r="AQ743" s="115"/>
      <c r="AR743" s="115"/>
      <c r="AS743" s="115"/>
      <c r="AT743" s="115"/>
      <c r="AU743" s="115"/>
    </row>
    <row r="744" spans="3:47">
      <c r="C744" s="40"/>
      <c r="D744" s="40"/>
      <c r="AA744" s="115"/>
      <c r="AB744" s="115"/>
      <c r="AC744" s="115"/>
      <c r="AD744" s="115"/>
      <c r="AE744" s="115"/>
      <c r="AF744" s="137"/>
      <c r="AG744" s="138"/>
      <c r="AN744" s="115"/>
      <c r="AO744" s="115"/>
      <c r="AP744" s="115"/>
      <c r="AQ744" s="115"/>
      <c r="AR744" s="115"/>
      <c r="AS744" s="115"/>
      <c r="AT744" s="115"/>
      <c r="AU744" s="115"/>
    </row>
    <row r="745" spans="3:47">
      <c r="C745" s="40"/>
      <c r="D745" s="40"/>
      <c r="AA745" s="115"/>
      <c r="AB745" s="115"/>
      <c r="AC745" s="115"/>
      <c r="AD745" s="115"/>
      <c r="AE745" s="115"/>
      <c r="AF745" s="137"/>
      <c r="AG745" s="138"/>
      <c r="AN745" s="115"/>
      <c r="AO745" s="115"/>
      <c r="AP745" s="115"/>
      <c r="AQ745" s="115"/>
      <c r="AR745" s="115"/>
      <c r="AS745" s="115"/>
      <c r="AT745" s="115"/>
      <c r="AU745" s="115"/>
    </row>
    <row r="746" spans="3:47">
      <c r="C746" s="40"/>
      <c r="D746" s="40"/>
      <c r="AA746" s="115"/>
      <c r="AB746" s="115"/>
      <c r="AC746" s="115"/>
      <c r="AD746" s="115"/>
      <c r="AE746" s="115"/>
      <c r="AF746" s="137"/>
      <c r="AG746" s="138"/>
      <c r="AN746" s="115"/>
      <c r="AO746" s="115"/>
      <c r="AP746" s="115"/>
      <c r="AQ746" s="115"/>
      <c r="AR746" s="115"/>
      <c r="AS746" s="115"/>
      <c r="AT746" s="115"/>
      <c r="AU746" s="115"/>
    </row>
    <row r="747" spans="3:47">
      <c r="C747" s="40"/>
      <c r="D747" s="40"/>
      <c r="AA747" s="115"/>
      <c r="AB747" s="115"/>
      <c r="AC747" s="115"/>
      <c r="AD747" s="115"/>
      <c r="AE747" s="115"/>
      <c r="AF747" s="137"/>
      <c r="AG747" s="138"/>
      <c r="AN747" s="115"/>
      <c r="AO747" s="115"/>
      <c r="AP747" s="115"/>
      <c r="AQ747" s="115"/>
      <c r="AR747" s="115"/>
      <c r="AS747" s="115"/>
      <c r="AT747" s="115"/>
      <c r="AU747" s="115"/>
    </row>
    <row r="748" spans="3:47">
      <c r="C748" s="40"/>
      <c r="D748" s="40"/>
      <c r="AA748" s="115"/>
      <c r="AB748" s="115"/>
      <c r="AC748" s="115"/>
      <c r="AD748" s="115"/>
      <c r="AE748" s="115"/>
      <c r="AF748" s="137"/>
      <c r="AG748" s="138"/>
      <c r="AN748" s="115"/>
      <c r="AO748" s="115"/>
      <c r="AP748" s="115"/>
      <c r="AQ748" s="115"/>
      <c r="AR748" s="115"/>
      <c r="AS748" s="115"/>
      <c r="AT748" s="115"/>
      <c r="AU748" s="115"/>
    </row>
    <row r="749" spans="3:47">
      <c r="C749" s="40"/>
      <c r="D749" s="40"/>
      <c r="AA749" s="115"/>
      <c r="AB749" s="115"/>
      <c r="AC749" s="115"/>
      <c r="AD749" s="115"/>
      <c r="AE749" s="115"/>
      <c r="AF749" s="137"/>
      <c r="AG749" s="138"/>
      <c r="AN749" s="115"/>
      <c r="AO749" s="115"/>
      <c r="AP749" s="115"/>
      <c r="AQ749" s="115"/>
      <c r="AR749" s="115"/>
      <c r="AS749" s="115"/>
      <c r="AT749" s="115"/>
      <c r="AU749" s="115"/>
    </row>
    <row r="750" spans="3:47">
      <c r="C750" s="40"/>
      <c r="D750" s="40"/>
      <c r="AA750" s="115"/>
      <c r="AB750" s="115"/>
      <c r="AC750" s="115"/>
      <c r="AD750" s="115"/>
      <c r="AE750" s="115"/>
      <c r="AF750" s="137"/>
      <c r="AG750" s="138"/>
      <c r="AN750" s="115"/>
      <c r="AO750" s="115"/>
      <c r="AP750" s="115"/>
      <c r="AQ750" s="115"/>
      <c r="AR750" s="115"/>
      <c r="AS750" s="115"/>
      <c r="AT750" s="115"/>
      <c r="AU750" s="115"/>
    </row>
    <row r="751" spans="3:47">
      <c r="C751" s="40"/>
      <c r="D751" s="40"/>
      <c r="AA751" s="115"/>
      <c r="AB751" s="115"/>
      <c r="AC751" s="115"/>
      <c r="AD751" s="115"/>
      <c r="AE751" s="115"/>
      <c r="AF751" s="137"/>
      <c r="AG751" s="138"/>
      <c r="AN751" s="115"/>
      <c r="AO751" s="115"/>
      <c r="AP751" s="115"/>
      <c r="AQ751" s="115"/>
      <c r="AR751" s="115"/>
      <c r="AS751" s="115"/>
      <c r="AT751" s="115"/>
      <c r="AU751" s="115"/>
    </row>
    <row r="752" spans="3:47">
      <c r="C752" s="40"/>
      <c r="D752" s="40"/>
      <c r="AA752" s="115"/>
      <c r="AB752" s="115"/>
      <c r="AC752" s="115"/>
      <c r="AD752" s="115"/>
      <c r="AE752" s="115"/>
      <c r="AF752" s="137"/>
      <c r="AG752" s="138"/>
      <c r="AN752" s="115"/>
      <c r="AO752" s="115"/>
      <c r="AP752" s="115"/>
      <c r="AQ752" s="115"/>
      <c r="AR752" s="115"/>
      <c r="AS752" s="115"/>
      <c r="AT752" s="115"/>
      <c r="AU752" s="115"/>
    </row>
    <row r="753" spans="3:47">
      <c r="C753" s="40"/>
      <c r="D753" s="40"/>
      <c r="AA753" s="115"/>
      <c r="AB753" s="115"/>
      <c r="AC753" s="115"/>
      <c r="AD753" s="115"/>
      <c r="AE753" s="115"/>
      <c r="AF753" s="137"/>
      <c r="AG753" s="138"/>
      <c r="AN753" s="115"/>
      <c r="AO753" s="115"/>
      <c r="AP753" s="115"/>
      <c r="AQ753" s="115"/>
      <c r="AR753" s="115"/>
      <c r="AS753" s="115"/>
      <c r="AT753" s="115"/>
      <c r="AU753" s="115"/>
    </row>
    <row r="754" spans="3:47">
      <c r="C754" s="40"/>
      <c r="D754" s="40"/>
      <c r="AA754" s="115"/>
      <c r="AB754" s="115"/>
      <c r="AC754" s="115"/>
      <c r="AD754" s="115"/>
      <c r="AE754" s="115"/>
      <c r="AF754" s="137"/>
      <c r="AG754" s="138"/>
      <c r="AN754" s="115"/>
      <c r="AO754" s="115"/>
      <c r="AP754" s="115"/>
      <c r="AQ754" s="115"/>
      <c r="AR754" s="115"/>
      <c r="AS754" s="115"/>
      <c r="AT754" s="115"/>
      <c r="AU754" s="115"/>
    </row>
    <row r="755" spans="3:47">
      <c r="C755" s="40"/>
      <c r="D755" s="40"/>
      <c r="AA755" s="115"/>
      <c r="AB755" s="115"/>
      <c r="AC755" s="115"/>
      <c r="AD755" s="115"/>
      <c r="AE755" s="115"/>
      <c r="AF755" s="137"/>
      <c r="AG755" s="138"/>
      <c r="AN755" s="115"/>
      <c r="AO755" s="115"/>
      <c r="AP755" s="115"/>
      <c r="AQ755" s="115"/>
      <c r="AR755" s="115"/>
      <c r="AS755" s="115"/>
      <c r="AT755" s="115"/>
      <c r="AU755" s="115"/>
    </row>
    <row r="756" spans="3:47">
      <c r="C756" s="40"/>
      <c r="D756" s="40"/>
      <c r="AA756" s="115"/>
      <c r="AB756" s="115"/>
      <c r="AC756" s="115"/>
      <c r="AD756" s="115"/>
      <c r="AE756" s="115"/>
      <c r="AF756" s="137"/>
      <c r="AG756" s="138"/>
      <c r="AN756" s="115"/>
      <c r="AO756" s="115"/>
      <c r="AP756" s="115"/>
      <c r="AQ756" s="115"/>
      <c r="AR756" s="115"/>
      <c r="AS756" s="115"/>
      <c r="AT756" s="115"/>
      <c r="AU756" s="115"/>
    </row>
    <row r="757" spans="3:47">
      <c r="C757" s="40"/>
      <c r="D757" s="40"/>
      <c r="AA757" s="115"/>
      <c r="AB757" s="115"/>
      <c r="AC757" s="115"/>
      <c r="AD757" s="115"/>
      <c r="AE757" s="115"/>
      <c r="AF757" s="137"/>
      <c r="AG757" s="138"/>
      <c r="AN757" s="115"/>
      <c r="AO757" s="115"/>
      <c r="AP757" s="115"/>
      <c r="AQ757" s="115"/>
      <c r="AR757" s="115"/>
      <c r="AS757" s="115"/>
      <c r="AT757" s="115"/>
      <c r="AU757" s="115"/>
    </row>
    <row r="758" spans="3:47">
      <c r="C758" s="40"/>
      <c r="D758" s="40"/>
      <c r="AA758" s="115"/>
      <c r="AB758" s="115"/>
      <c r="AC758" s="115"/>
      <c r="AD758" s="115"/>
      <c r="AE758" s="115"/>
      <c r="AF758" s="137"/>
      <c r="AG758" s="138"/>
      <c r="AN758" s="115"/>
      <c r="AO758" s="115"/>
      <c r="AP758" s="115"/>
      <c r="AQ758" s="115"/>
      <c r="AR758" s="115"/>
      <c r="AS758" s="115"/>
      <c r="AT758" s="115"/>
      <c r="AU758" s="115"/>
    </row>
    <row r="759" spans="3:47">
      <c r="C759" s="40"/>
      <c r="D759" s="40"/>
      <c r="AA759" s="115"/>
      <c r="AB759" s="115"/>
      <c r="AC759" s="115"/>
      <c r="AD759" s="115"/>
      <c r="AE759" s="115"/>
      <c r="AF759" s="137"/>
      <c r="AG759" s="138"/>
      <c r="AN759" s="115"/>
      <c r="AO759" s="115"/>
      <c r="AP759" s="115"/>
      <c r="AQ759" s="115"/>
      <c r="AR759" s="115"/>
      <c r="AS759" s="115"/>
      <c r="AT759" s="115"/>
      <c r="AU759" s="115"/>
    </row>
    <row r="760" spans="3:47">
      <c r="C760" s="40"/>
      <c r="D760" s="40"/>
      <c r="AA760" s="115"/>
      <c r="AB760" s="115"/>
      <c r="AC760" s="115"/>
      <c r="AD760" s="115"/>
      <c r="AE760" s="115"/>
      <c r="AF760" s="137"/>
      <c r="AG760" s="138"/>
      <c r="AN760" s="115"/>
      <c r="AO760" s="115"/>
      <c r="AP760" s="115"/>
      <c r="AQ760" s="115"/>
      <c r="AR760" s="115"/>
      <c r="AS760" s="115"/>
      <c r="AT760" s="115"/>
      <c r="AU760" s="115"/>
    </row>
    <row r="761" spans="3:47">
      <c r="C761" s="40"/>
      <c r="D761" s="40"/>
      <c r="AA761" s="115"/>
      <c r="AB761" s="115"/>
      <c r="AC761" s="115"/>
      <c r="AD761" s="115"/>
      <c r="AE761" s="115"/>
      <c r="AF761" s="137"/>
      <c r="AG761" s="138"/>
      <c r="AN761" s="115"/>
      <c r="AO761" s="115"/>
      <c r="AP761" s="115"/>
      <c r="AQ761" s="115"/>
      <c r="AR761" s="115"/>
      <c r="AS761" s="115"/>
      <c r="AT761" s="115"/>
      <c r="AU761" s="115"/>
    </row>
    <row r="762" spans="3:47">
      <c r="C762" s="40"/>
      <c r="D762" s="40"/>
      <c r="AA762" s="115"/>
      <c r="AB762" s="115"/>
      <c r="AC762" s="115"/>
      <c r="AD762" s="115"/>
      <c r="AE762" s="115"/>
      <c r="AF762" s="137"/>
      <c r="AG762" s="138"/>
      <c r="AN762" s="115"/>
      <c r="AO762" s="115"/>
      <c r="AP762" s="115"/>
      <c r="AQ762" s="115"/>
      <c r="AR762" s="115"/>
      <c r="AS762" s="115"/>
      <c r="AT762" s="115"/>
      <c r="AU762" s="115"/>
    </row>
    <row r="763" spans="3:47">
      <c r="C763" s="40"/>
      <c r="D763" s="40"/>
      <c r="AA763" s="115"/>
      <c r="AB763" s="115"/>
      <c r="AC763" s="115"/>
      <c r="AD763" s="115"/>
      <c r="AE763" s="115"/>
      <c r="AF763" s="137"/>
      <c r="AG763" s="138"/>
      <c r="AN763" s="115"/>
      <c r="AO763" s="115"/>
      <c r="AP763" s="115"/>
      <c r="AQ763" s="115"/>
      <c r="AR763" s="115"/>
      <c r="AS763" s="115"/>
      <c r="AT763" s="115"/>
      <c r="AU763" s="115"/>
    </row>
    <row r="764" spans="3:47">
      <c r="C764" s="40"/>
      <c r="D764" s="40"/>
      <c r="AA764" s="115"/>
      <c r="AB764" s="115"/>
      <c r="AC764" s="115"/>
      <c r="AD764" s="115"/>
      <c r="AE764" s="115"/>
      <c r="AF764" s="137"/>
      <c r="AG764" s="138"/>
      <c r="AN764" s="115"/>
      <c r="AO764" s="115"/>
      <c r="AP764" s="115"/>
      <c r="AQ764" s="115"/>
      <c r="AR764" s="115"/>
      <c r="AS764" s="115"/>
      <c r="AT764" s="115"/>
      <c r="AU764" s="115"/>
    </row>
    <row r="765" spans="3:47">
      <c r="C765" s="40"/>
      <c r="D765" s="40"/>
      <c r="AA765" s="115"/>
      <c r="AB765" s="115"/>
      <c r="AC765" s="115"/>
      <c r="AD765" s="115"/>
      <c r="AE765" s="115"/>
      <c r="AF765" s="137"/>
      <c r="AG765" s="138"/>
      <c r="AN765" s="115"/>
      <c r="AO765" s="115"/>
      <c r="AP765" s="115"/>
      <c r="AQ765" s="115"/>
      <c r="AR765" s="115"/>
      <c r="AS765" s="115"/>
      <c r="AT765" s="115"/>
      <c r="AU765" s="115"/>
    </row>
    <row r="766" spans="3:47">
      <c r="C766" s="40"/>
      <c r="D766" s="40"/>
    </row>
    <row r="767" spans="3:47">
      <c r="C767" s="40"/>
      <c r="D767" s="40"/>
    </row>
    <row r="768" spans="3:47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sheetProtection sheet="1" objects="1" scenarios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0"/>
  </sheetPr>
  <dimension ref="A1:CB2556"/>
  <sheetViews>
    <sheetView workbookViewId="0">
      <selection activeCell="A20" sqref="A20"/>
    </sheetView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2" width="9.140625" style="2"/>
    <col min="23" max="23" width="13" style="2" bestFit="1" customWidth="1"/>
    <col min="24" max="24" width="9.140625" style="2"/>
    <col min="25" max="25" width="10.7109375" style="2" customWidth="1"/>
    <col min="26" max="26" width="10.28515625" style="16" customWidth="1"/>
    <col min="27" max="27" width="12.140625" style="16" customWidth="1"/>
    <col min="28" max="28" width="9.42578125" style="16" customWidth="1"/>
    <col min="29" max="31" width="10.42578125" style="16" customWidth="1"/>
    <col min="32" max="32" width="10.5703125" style="16" customWidth="1"/>
    <col min="33" max="35" width="10.28515625" style="16" customWidth="1"/>
    <col min="36" max="36" width="12.7109375" style="16" customWidth="1"/>
    <col min="37" max="37" width="13.28515625" style="16" customWidth="1"/>
    <col min="38" max="52" width="10.28515625" style="16" customWidth="1"/>
    <col min="53" max="53" width="11.85546875" style="16" customWidth="1"/>
    <col min="54" max="54" width="14.7109375" style="16" customWidth="1"/>
    <col min="55" max="80" width="10.28515625" style="16" customWidth="1"/>
    <col min="81" max="16384" width="9.140625" style="2"/>
  </cols>
  <sheetData>
    <row r="1" spans="1:64" ht="21" thickBot="1">
      <c r="A1" s="1" t="s">
        <v>100</v>
      </c>
      <c r="C1" s="21"/>
      <c r="D1" s="168" t="s">
        <v>226</v>
      </c>
      <c r="E1" s="169"/>
      <c r="F1" s="169"/>
      <c r="G1" s="169"/>
      <c r="H1" s="170"/>
      <c r="U1" s="8"/>
      <c r="V1" s="12" t="s">
        <v>19</v>
      </c>
      <c r="W1" s="12" t="s">
        <v>163</v>
      </c>
      <c r="Y1" s="25" t="s">
        <v>223</v>
      </c>
      <c r="Z1" s="16" t="s">
        <v>216</v>
      </c>
      <c r="AA1" s="102" t="s">
        <v>173</v>
      </c>
      <c r="AB1" s="103"/>
      <c r="AC1" s="103" t="s">
        <v>174</v>
      </c>
      <c r="AD1" s="103" t="s">
        <v>175</v>
      </c>
      <c r="AE1" s="104"/>
      <c r="AI1" s="167" t="s">
        <v>221</v>
      </c>
      <c r="AJ1" s="167" t="s">
        <v>222</v>
      </c>
      <c r="AW1" s="105" t="s">
        <v>19</v>
      </c>
      <c r="AX1" s="106" t="s">
        <v>227</v>
      </c>
      <c r="AY1" s="107" t="s">
        <v>177</v>
      </c>
      <c r="AZ1" s="108" t="s">
        <v>178</v>
      </c>
      <c r="BA1" s="109" t="s">
        <v>179</v>
      </c>
      <c r="BB1" s="108" t="s">
        <v>180</v>
      </c>
      <c r="BC1" s="109" t="s">
        <v>181</v>
      </c>
      <c r="BD1" s="108" t="s">
        <v>182</v>
      </c>
      <c r="BE1" s="110" t="s">
        <v>183</v>
      </c>
      <c r="BF1" s="109" t="s">
        <v>184</v>
      </c>
      <c r="BG1" s="108" t="s">
        <v>185</v>
      </c>
      <c r="BH1" s="110" t="s">
        <v>186</v>
      </c>
      <c r="BI1" s="109" t="s">
        <v>187</v>
      </c>
      <c r="BJ1" s="108" t="s">
        <v>188</v>
      </c>
      <c r="BK1" s="110" t="s">
        <v>189</v>
      </c>
      <c r="BL1" s="109" t="s">
        <v>167</v>
      </c>
    </row>
    <row r="2" spans="1:64" ht="16.5" thickBot="1">
      <c r="A2" s="16" t="s">
        <v>42</v>
      </c>
      <c r="B2" s="2" t="s">
        <v>9</v>
      </c>
      <c r="U2" s="9"/>
      <c r="V2" s="9">
        <v>-20000</v>
      </c>
      <c r="W2" s="100">
        <f t="shared" ref="W2:W28" si="0">D$11+D$12*V2+D$13*V2^2</f>
        <v>5.3298253964854062E-2</v>
      </c>
      <c r="AA2" s="111" t="s">
        <v>207</v>
      </c>
      <c r="AB2" s="112">
        <f>C7</f>
        <v>45071.059000000001</v>
      </c>
      <c r="AC2" s="113" t="s">
        <v>208</v>
      </c>
      <c r="AD2" s="112">
        <f>C8</f>
        <v>0.38043556000000001</v>
      </c>
      <c r="AE2" s="114" t="s">
        <v>169</v>
      </c>
      <c r="AH2" s="16" t="s">
        <v>216</v>
      </c>
      <c r="AI2" s="167" t="s">
        <v>220</v>
      </c>
      <c r="AJ2" s="167" t="s">
        <v>220</v>
      </c>
      <c r="AW2" s="16">
        <v>-25000</v>
      </c>
      <c r="AX2" s="16">
        <f t="shared" ref="AX2:AX33" si="1">AB$3+AB$4*AW2+AB$5*AW2^2+AZ2</f>
        <v>8.0871100540820792E-2</v>
      </c>
      <c r="AY2" s="16">
        <f t="shared" ref="AY2:AY33" si="2">AB$3+AB$4*AW2+AB$5*AW2^2</f>
        <v>8.0039023257044303E-2</v>
      </c>
      <c r="AZ2" s="115">
        <f t="shared" ref="AZ2:AZ33" si="3">$AB$6*($AB$11/BA2*BB2+$AB$12)</f>
        <v>8.3207728377648589E-4</v>
      </c>
      <c r="BA2" s="16">
        <f t="shared" ref="BA2:BA33" si="4">1+$AB$7*COS(BC2)</f>
        <v>0.91891562851431019</v>
      </c>
      <c r="BB2" s="16">
        <f t="shared" ref="BB2:BB33" si="5">SIN(BC2+RADIANS($AB$9))</f>
        <v>-0.14597483558238103</v>
      </c>
      <c r="BC2" s="16">
        <f t="shared" ref="BC2:BC33" si="6">2*ATAN(BD2)</f>
        <v>1.8855945485759118</v>
      </c>
      <c r="BD2" s="16">
        <f t="shared" ref="BD2:BD33" si="7">SQRT((1+$AB$7)/(1-$AB$7))*TAN(BE2/2)</f>
        <v>1.3773070337180786</v>
      </c>
      <c r="BE2" s="16">
        <f t="shared" ref="BE2:BK11" si="8">$BL2+$AB$7*SIN(BF2)</f>
        <v>-4.6604075817631356</v>
      </c>
      <c r="BF2" s="16">
        <f t="shared" si="8"/>
        <v>-4.6604075817607242</v>
      </c>
      <c r="BG2" s="16">
        <f t="shared" si="8"/>
        <v>-4.6604075819379354</v>
      </c>
      <c r="BH2" s="16">
        <f t="shared" si="8"/>
        <v>-4.6604075689141906</v>
      </c>
      <c r="BI2" s="16">
        <f t="shared" si="8"/>
        <v>-4.6604085260768269</v>
      </c>
      <c r="BJ2" s="16">
        <f t="shared" si="8"/>
        <v>-4.6603382275414509</v>
      </c>
      <c r="BK2" s="16">
        <f t="shared" si="8"/>
        <v>-4.6657822677423768</v>
      </c>
      <c r="BL2" s="16">
        <f t="shared" ref="BL2:BL33" si="9">RADIANS($AB$9)+$AB$18*(AW2-AB$15)</f>
        <v>-4.9219334572730373</v>
      </c>
    </row>
    <row r="3" spans="1:64" ht="13.5" thickBot="1">
      <c r="A3" s="16"/>
      <c r="C3" s="8"/>
      <c r="D3" s="8"/>
      <c r="V3" s="2">
        <v>-18000</v>
      </c>
      <c r="W3" s="100">
        <f t="shared" si="0"/>
        <v>4.4235665550956108E-2</v>
      </c>
      <c r="Y3" s="2">
        <v>-6.1672940972548398E-3</v>
      </c>
      <c r="AA3" s="116" t="s">
        <v>190</v>
      </c>
      <c r="AB3" s="140">
        <f>+AC3*AD3</f>
        <v>4.6822947595980382E-3</v>
      </c>
      <c r="AC3" s="119">
        <v>0.4682294759598038</v>
      </c>
      <c r="AD3" s="92">
        <v>0.01</v>
      </c>
      <c r="AE3" s="118"/>
      <c r="AH3" s="117">
        <v>-0.61672940972548396</v>
      </c>
      <c r="AI3" s="119">
        <v>0.3299752519860642</v>
      </c>
      <c r="AJ3" s="119"/>
      <c r="AW3" s="16">
        <v>-24000</v>
      </c>
      <c r="AX3" s="16">
        <f t="shared" si="1"/>
        <v>7.3455959120307668E-2</v>
      </c>
      <c r="AY3" s="16">
        <f t="shared" si="2"/>
        <v>7.4224092454898222E-2</v>
      </c>
      <c r="AZ3" s="115">
        <f t="shared" si="3"/>
        <v>-7.6813333459054911E-4</v>
      </c>
      <c r="BA3" s="16">
        <f t="shared" si="4"/>
        <v>0.87172668300972711</v>
      </c>
      <c r="BB3" s="16">
        <f t="shared" si="5"/>
        <v>-0.3368608907280522</v>
      </c>
      <c r="BC3" s="16">
        <f t="shared" si="6"/>
        <v>2.0826771925891818</v>
      </c>
      <c r="BD3" s="16">
        <f t="shared" si="7"/>
        <v>1.7088501628066699</v>
      </c>
      <c r="BE3" s="16">
        <f t="shared" si="8"/>
        <v>-4.4478346982031978</v>
      </c>
      <c r="BF3" s="16">
        <f t="shared" si="8"/>
        <v>-4.447834713059259</v>
      </c>
      <c r="BG3" s="16">
        <f t="shared" si="8"/>
        <v>-4.4478344961066316</v>
      </c>
      <c r="BH3" s="16">
        <f t="shared" si="8"/>
        <v>-4.4478376644227193</v>
      </c>
      <c r="BI3" s="16">
        <f t="shared" si="8"/>
        <v>-4.4477913988923037</v>
      </c>
      <c r="BJ3" s="16">
        <f t="shared" si="8"/>
        <v>-4.4484677807513142</v>
      </c>
      <c r="BK3" s="16">
        <f t="shared" si="8"/>
        <v>-4.4387418709429269</v>
      </c>
      <c r="BL3" s="16">
        <f t="shared" si="9"/>
        <v>-4.7006032870892627</v>
      </c>
    </row>
    <row r="4" spans="1:64" ht="13.5" thickBot="1">
      <c r="A4" s="17" t="s">
        <v>43</v>
      </c>
      <c r="B4" s="6"/>
      <c r="C4" s="10">
        <v>44081.557999999997</v>
      </c>
      <c r="D4" s="11">
        <v>0.38085200000000002</v>
      </c>
      <c r="E4" s="7"/>
      <c r="U4" s="9"/>
      <c r="V4" s="9">
        <v>-16000</v>
      </c>
      <c r="W4" s="100">
        <f t="shared" si="0"/>
        <v>3.6106631024474221E-2</v>
      </c>
      <c r="Y4" s="2">
        <v>-3.1440055460176669E-6</v>
      </c>
      <c r="AA4" s="120" t="s">
        <v>191</v>
      </c>
      <c r="AB4" s="139">
        <f>+AC4*AD4</f>
        <v>-9.6913241722602884E-8</v>
      </c>
      <c r="AC4" s="122">
        <v>-9.6913241722602891E-2</v>
      </c>
      <c r="AD4" s="92">
        <v>9.9999999999999995E-7</v>
      </c>
      <c r="AE4" s="118"/>
      <c r="AH4" s="121">
        <v>-3.144005546017667</v>
      </c>
      <c r="AI4" s="122">
        <v>-2.848464636841485E-2</v>
      </c>
      <c r="AJ4" s="122"/>
      <c r="AW4" s="16">
        <v>-23000</v>
      </c>
      <c r="AX4" s="16">
        <f t="shared" si="1"/>
        <v>6.6381829795200215E-2</v>
      </c>
      <c r="AY4" s="16">
        <f t="shared" si="2"/>
        <v>6.8642550124606155E-2</v>
      </c>
      <c r="AZ4" s="115">
        <f t="shared" si="3"/>
        <v>-2.2607203294059391E-3</v>
      </c>
      <c r="BA4" s="16">
        <f t="shared" si="4"/>
        <v>0.83319301248848254</v>
      </c>
      <c r="BB4" s="16">
        <f t="shared" si="5"/>
        <v>-0.49883076884035155</v>
      </c>
      <c r="BC4" s="16">
        <f t="shared" si="6"/>
        <v>2.2613454458771365</v>
      </c>
      <c r="BD4" s="16">
        <f t="shared" si="7"/>
        <v>2.1234509183468484</v>
      </c>
      <c r="BE4" s="16">
        <f t="shared" si="8"/>
        <v>-4.2454299220884151</v>
      </c>
      <c r="BF4" s="16">
        <f t="shared" si="8"/>
        <v>-4.245430465311121</v>
      </c>
      <c r="BG4" s="16">
        <f t="shared" si="8"/>
        <v>-4.2454258574934052</v>
      </c>
      <c r="BH4" s="16">
        <f t="shared" si="8"/>
        <v>-4.2454649440594157</v>
      </c>
      <c r="BI4" s="16">
        <f t="shared" si="8"/>
        <v>-4.2451334819953184</v>
      </c>
      <c r="BJ4" s="16">
        <f t="shared" si="8"/>
        <v>-4.247951297306428</v>
      </c>
      <c r="BK4" s="16">
        <f t="shared" si="8"/>
        <v>-4.2244770099514026</v>
      </c>
      <c r="BL4" s="16">
        <f t="shared" si="9"/>
        <v>-4.4792731169054889</v>
      </c>
    </row>
    <row r="5" spans="1:64">
      <c r="A5" s="84" t="s">
        <v>154</v>
      </c>
      <c r="B5" s="16"/>
      <c r="C5" s="85">
        <v>8</v>
      </c>
      <c r="D5" s="16" t="s">
        <v>155</v>
      </c>
      <c r="E5" s="16"/>
      <c r="V5" s="2">
        <v>-14000</v>
      </c>
      <c r="W5" s="100">
        <f t="shared" si="0"/>
        <v>2.8911150385408424E-2</v>
      </c>
      <c r="Y5" s="2">
        <v>1.1669708847171471E-10</v>
      </c>
      <c r="Z5" s="87">
        <v>1.281E-10</v>
      </c>
      <c r="AA5" s="120" t="s">
        <v>171</v>
      </c>
      <c r="AB5" s="146">
        <f>+AC5*AD5</f>
        <v>1.1669423592700992E-10</v>
      </c>
      <c r="AC5" s="122">
        <v>1.1669423592700991</v>
      </c>
      <c r="AD5" s="92">
        <v>1E-10</v>
      </c>
      <c r="AE5" s="118"/>
      <c r="AH5" s="121">
        <v>1.1669708847171469</v>
      </c>
      <c r="AI5" s="122">
        <v>1.2809999999999999</v>
      </c>
      <c r="AJ5" s="122"/>
      <c r="AW5" s="16">
        <v>-22000</v>
      </c>
      <c r="AX5" s="16">
        <f t="shared" si="1"/>
        <v>5.9687704416878325E-2</v>
      </c>
      <c r="AY5" s="16">
        <f t="shared" si="2"/>
        <v>6.3294396266168104E-2</v>
      </c>
      <c r="AZ5" s="115">
        <f t="shared" si="3"/>
        <v>-3.6066918492897778E-3</v>
      </c>
      <c r="BA5" s="16">
        <f t="shared" si="4"/>
        <v>0.80239433594141574</v>
      </c>
      <c r="BB5" s="16">
        <f t="shared" si="5"/>
        <v>-0.63398385484770425</v>
      </c>
      <c r="BC5" s="16">
        <f t="shared" si="6"/>
        <v>2.4257901091619787</v>
      </c>
      <c r="BD5" s="16">
        <f t="shared" si="7"/>
        <v>2.6737348395001623</v>
      </c>
      <c r="BE5" s="16">
        <f t="shared" si="8"/>
        <v>-4.0512435589932245</v>
      </c>
      <c r="BF5" s="16">
        <f t="shared" si="8"/>
        <v>-4.0512471838130644</v>
      </c>
      <c r="BG5" s="16">
        <f t="shared" si="8"/>
        <v>-4.0512246415751578</v>
      </c>
      <c r="BH5" s="16">
        <f t="shared" si="8"/>
        <v>-4.0513648391414305</v>
      </c>
      <c r="BI5" s="16">
        <f t="shared" si="8"/>
        <v>-4.0504933141334583</v>
      </c>
      <c r="BJ5" s="16">
        <f t="shared" si="8"/>
        <v>-4.0559270105179257</v>
      </c>
      <c r="BK5" s="16">
        <f t="shared" si="8"/>
        <v>-4.0226429867519293</v>
      </c>
      <c r="BL5" s="16">
        <f t="shared" si="9"/>
        <v>-4.2579429467217151</v>
      </c>
    </row>
    <row r="6" spans="1:64">
      <c r="A6" s="17" t="s">
        <v>44</v>
      </c>
      <c r="U6" s="9"/>
      <c r="V6" s="9">
        <v>-12000</v>
      </c>
      <c r="W6" s="100">
        <f t="shared" si="0"/>
        <v>2.2649223633758701E-2</v>
      </c>
      <c r="Y6" s="2">
        <v>7.5491208495049936E-3</v>
      </c>
      <c r="Z6" s="16">
        <v>8.0000000000000002E-3</v>
      </c>
      <c r="AA6" s="120" t="s">
        <v>192</v>
      </c>
      <c r="AB6" s="141">
        <f>AC6*AD6</f>
        <v>7.5493486438566069E-3</v>
      </c>
      <c r="AC6" s="121">
        <v>0.75493486438566071</v>
      </c>
      <c r="AD6" s="16">
        <v>0.01</v>
      </c>
      <c r="AE6" s="118" t="s">
        <v>169</v>
      </c>
      <c r="AH6" s="121">
        <v>0.75491208495049933</v>
      </c>
      <c r="AI6" s="122">
        <v>0.8</v>
      </c>
      <c r="AJ6" s="122"/>
      <c r="AW6" s="16">
        <v>-21000</v>
      </c>
      <c r="AX6" s="16">
        <f t="shared" si="1"/>
        <v>5.3400305512033938E-2</v>
      </c>
      <c r="AY6" s="16">
        <f t="shared" si="2"/>
        <v>5.8179630879584068E-2</v>
      </c>
      <c r="AZ6" s="16">
        <f t="shared" si="3"/>
        <v>-4.7793253675501328E-3</v>
      </c>
      <c r="BA6" s="16">
        <f t="shared" si="4"/>
        <v>0.77842392159871299</v>
      </c>
      <c r="BB6" s="16">
        <f t="shared" si="5"/>
        <v>-0.74485916753697379</v>
      </c>
      <c r="BC6" s="16">
        <f t="shared" si="6"/>
        <v>2.5794200000124179</v>
      </c>
      <c r="BD6" s="16">
        <f t="shared" si="7"/>
        <v>3.4634332054929122</v>
      </c>
      <c r="BE6" s="16">
        <f t="shared" si="8"/>
        <v>-3.863546793292699</v>
      </c>
      <c r="BF6" s="16">
        <f t="shared" si="8"/>
        <v>-3.8635578873003769</v>
      </c>
      <c r="BG6" s="16">
        <f t="shared" si="8"/>
        <v>-3.8635014429579435</v>
      </c>
      <c r="BH6" s="16">
        <f t="shared" si="8"/>
        <v>-3.8637886509376038</v>
      </c>
      <c r="BI6" s="16">
        <f t="shared" si="8"/>
        <v>-3.8623279936088846</v>
      </c>
      <c r="BJ6" s="16">
        <f t="shared" si="8"/>
        <v>-3.8697761419274634</v>
      </c>
      <c r="BK6" s="16">
        <f t="shared" si="8"/>
        <v>-3.8322886351605772</v>
      </c>
      <c r="BL6" s="16">
        <f t="shared" si="9"/>
        <v>-4.0366127765379414</v>
      </c>
    </row>
    <row r="7" spans="1:64">
      <c r="A7" s="16" t="s">
        <v>7</v>
      </c>
      <c r="C7" s="2">
        <v>45071.059000000001</v>
      </c>
      <c r="V7" s="2">
        <v>-10000</v>
      </c>
      <c r="W7" s="100">
        <f t="shared" si="0"/>
        <v>1.732085076952506E-2</v>
      </c>
      <c r="Y7" s="2">
        <v>0.2621897304394416</v>
      </c>
      <c r="Z7" s="16">
        <v>0.27500000000000002</v>
      </c>
      <c r="AA7" s="123" t="s">
        <v>201</v>
      </c>
      <c r="AB7" s="142">
        <f>AC7*AD7</f>
        <v>0.2618796038103442</v>
      </c>
      <c r="AC7" s="144">
        <v>0.2618796038103442</v>
      </c>
      <c r="AD7" s="16">
        <v>1</v>
      </c>
      <c r="AE7" s="118"/>
      <c r="AH7" s="121">
        <v>-0.2621897304394416</v>
      </c>
      <c r="AI7" s="122">
        <v>0.27500000000000002</v>
      </c>
      <c r="AJ7" s="122"/>
      <c r="AW7" s="16">
        <v>-20000</v>
      </c>
      <c r="AX7" s="16">
        <f t="shared" si="1"/>
        <v>4.7538264034495889E-2</v>
      </c>
      <c r="AY7" s="16">
        <f t="shared" si="2"/>
        <v>5.3298253964854062E-2</v>
      </c>
      <c r="AZ7" s="16">
        <f t="shared" si="3"/>
        <v>-5.7599899303581734E-3</v>
      </c>
      <c r="BA7" s="16">
        <f t="shared" si="4"/>
        <v>0.76051501019477752</v>
      </c>
      <c r="BB7" s="16">
        <f t="shared" si="5"/>
        <v>-0.83378785057510729</v>
      </c>
      <c r="BC7" s="16">
        <f t="shared" si="6"/>
        <v>2.725029803070635</v>
      </c>
      <c r="BD7" s="16">
        <f t="shared" si="7"/>
        <v>4.7315674965178278</v>
      </c>
      <c r="BE7" s="16">
        <f t="shared" si="8"/>
        <v>-3.6808117334255455</v>
      </c>
      <c r="BF7" s="16">
        <f t="shared" si="8"/>
        <v>-3.6808321661773347</v>
      </c>
      <c r="BG7" s="16">
        <f t="shared" si="8"/>
        <v>-3.6807412427583284</v>
      </c>
      <c r="BH7" s="16">
        <f t="shared" si="8"/>
        <v>-3.6811458796043466</v>
      </c>
      <c r="BI7" s="16">
        <f t="shared" si="8"/>
        <v>-3.6793458736801519</v>
      </c>
      <c r="BJ7" s="16">
        <f t="shared" si="8"/>
        <v>-3.6873680802714333</v>
      </c>
      <c r="BK7" s="16">
        <f t="shared" si="8"/>
        <v>-3.6519027257437346</v>
      </c>
      <c r="BL7" s="16">
        <f t="shared" si="9"/>
        <v>-3.8152826063541667</v>
      </c>
    </row>
    <row r="8" spans="1:64" ht="15.75">
      <c r="A8" s="16" t="s">
        <v>26</v>
      </c>
      <c r="C8" s="2">
        <v>0.38043556000000001</v>
      </c>
      <c r="D8" s="2">
        <v>-3.0253223511590272E-5</v>
      </c>
      <c r="E8" s="8">
        <v>0.38082174677648845</v>
      </c>
      <c r="U8" s="9"/>
      <c r="V8" s="9">
        <v>-8000</v>
      </c>
      <c r="W8" s="100">
        <f t="shared" si="0"/>
        <v>1.2926031792707496E-2</v>
      </c>
      <c r="Y8" s="2">
        <v>29.567755005616764</v>
      </c>
      <c r="Z8" s="16">
        <v>37.08</v>
      </c>
      <c r="AA8" s="120" t="s">
        <v>209</v>
      </c>
      <c r="AB8" s="142">
        <f>AC8*AD8</f>
        <v>29.5691884282339</v>
      </c>
      <c r="AC8" s="121">
        <v>2.9569188428233901</v>
      </c>
      <c r="AD8" s="16">
        <v>10</v>
      </c>
      <c r="AE8" s="118" t="s">
        <v>170</v>
      </c>
      <c r="AH8" s="121">
        <v>2.9567755005616765</v>
      </c>
      <c r="AI8" s="122">
        <v>3.7080000000000002</v>
      </c>
      <c r="AJ8" s="122"/>
      <c r="AW8" s="16">
        <v>-19000</v>
      </c>
      <c r="AX8" s="16">
        <f t="shared" si="1"/>
        <v>4.2114911891611102E-2</v>
      </c>
      <c r="AY8" s="16">
        <f t="shared" si="2"/>
        <v>4.8650265521978077E-2</v>
      </c>
      <c r="AZ8" s="16">
        <f t="shared" si="3"/>
        <v>-6.5353536303669737E-3</v>
      </c>
      <c r="BA8" s="16">
        <f t="shared" si="4"/>
        <v>0.74807678371010045</v>
      </c>
      <c r="BB8" s="16">
        <f t="shared" si="5"/>
        <v>-0.90264043516636761</v>
      </c>
      <c r="BC8" s="16">
        <f t="shared" si="6"/>
        <v>2.8649617469415078</v>
      </c>
      <c r="BD8" s="16">
        <f t="shared" si="7"/>
        <v>7.1836860815694221</v>
      </c>
      <c r="BE8" s="16">
        <f t="shared" si="8"/>
        <v>-3.5016732412340019</v>
      </c>
      <c r="BF8" s="16">
        <f t="shared" si="8"/>
        <v>-3.50169775197265</v>
      </c>
      <c r="BG8" s="16">
        <f t="shared" si="8"/>
        <v>-3.5015977437387655</v>
      </c>
      <c r="BH8" s="16">
        <f t="shared" si="8"/>
        <v>-3.5020058190393448</v>
      </c>
      <c r="BI8" s="16">
        <f t="shared" si="8"/>
        <v>-3.5003410950864811</v>
      </c>
      <c r="BJ8" s="16">
        <f t="shared" si="8"/>
        <v>-3.5071388512361694</v>
      </c>
      <c r="BK8" s="16">
        <f t="shared" si="8"/>
        <v>-3.479487694762327</v>
      </c>
      <c r="BL8" s="16">
        <f t="shared" si="9"/>
        <v>-3.593952436170393</v>
      </c>
    </row>
    <row r="9" spans="1:64" ht="15.75">
      <c r="A9" s="36" t="s">
        <v>156</v>
      </c>
      <c r="B9" s="36">
        <v>236</v>
      </c>
      <c r="C9" s="16"/>
      <c r="D9" s="86"/>
      <c r="E9" s="87"/>
      <c r="F9" s="36" t="str">
        <f>"F"&amp;B9</f>
        <v>F236</v>
      </c>
      <c r="G9" s="99" t="str">
        <f>"G"&amp;B9</f>
        <v>G236</v>
      </c>
      <c r="V9" s="2">
        <v>-6000</v>
      </c>
      <c r="W9" s="100">
        <f t="shared" si="0"/>
        <v>9.4647667033060136E-3</v>
      </c>
      <c r="Y9" s="2">
        <v>80.491878217006956</v>
      </c>
      <c r="Z9" s="16">
        <v>198</v>
      </c>
      <c r="AA9" s="124" t="s">
        <v>215</v>
      </c>
      <c r="AB9" s="142">
        <f>AC9*AD9</f>
        <v>80.357124321226863</v>
      </c>
      <c r="AC9" s="121">
        <v>0.80357124321226858</v>
      </c>
      <c r="AD9" s="16">
        <v>100</v>
      </c>
      <c r="AE9" s="118" t="s">
        <v>214</v>
      </c>
      <c r="AH9" s="121">
        <v>2.6049187821700697</v>
      </c>
      <c r="AI9" s="122">
        <v>1.0106351505324751</v>
      </c>
      <c r="AJ9" s="122"/>
      <c r="AW9" s="16">
        <v>-18000</v>
      </c>
      <c r="AX9" s="16">
        <f t="shared" si="1"/>
        <v>3.7140101485525753E-2</v>
      </c>
      <c r="AY9" s="16">
        <f t="shared" si="2"/>
        <v>4.4235665550956108E-2</v>
      </c>
      <c r="AZ9" s="16">
        <f t="shared" si="3"/>
        <v>-7.0955640654303542E-3</v>
      </c>
      <c r="BA9" s="16">
        <f t="shared" si="4"/>
        <v>0.74069534121163594</v>
      </c>
      <c r="BB9" s="16">
        <f t="shared" si="5"/>
        <v>-0.9527453162493571</v>
      </c>
      <c r="BC9" s="16">
        <f t="shared" si="6"/>
        <v>3.0012451681962604</v>
      </c>
      <c r="BD9" s="16">
        <f t="shared" si="7"/>
        <v>14.226945451672465</v>
      </c>
      <c r="BE9" s="16">
        <f t="shared" si="8"/>
        <v>-3.3248854551114695</v>
      </c>
      <c r="BF9" s="16">
        <f t="shared" si="8"/>
        <v>-3.3249028813743351</v>
      </c>
      <c r="BG9" s="16">
        <f t="shared" si="8"/>
        <v>-3.3248352048858028</v>
      </c>
      <c r="BH9" s="16">
        <f t="shared" si="8"/>
        <v>-3.3250980374856596</v>
      </c>
      <c r="BI9" s="16">
        <f t="shared" si="8"/>
        <v>-3.3240773561452643</v>
      </c>
      <c r="BJ9" s="16">
        <f t="shared" si="8"/>
        <v>-3.3280421461077712</v>
      </c>
      <c r="BK9" s="16">
        <f t="shared" si="8"/>
        <v>-3.3126571000988934</v>
      </c>
      <c r="BL9" s="16">
        <f t="shared" si="9"/>
        <v>-3.3726222659866192</v>
      </c>
    </row>
    <row r="10" spans="1:64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V10" s="9">
        <v>-4000</v>
      </c>
      <c r="W10" s="100">
        <f t="shared" si="0"/>
        <v>6.9370555013206076E-3</v>
      </c>
      <c r="Y10" s="2">
        <v>46438.830705588713</v>
      </c>
      <c r="AA10" s="125" t="s">
        <v>203</v>
      </c>
      <c r="AB10" s="143">
        <f>AC10*AD10</f>
        <v>46430.979032642826</v>
      </c>
      <c r="AC10" s="126">
        <v>4.643097903264283</v>
      </c>
      <c r="AD10" s="16">
        <v>10000</v>
      </c>
      <c r="AE10" s="118" t="s">
        <v>202</v>
      </c>
      <c r="AH10" s="126">
        <v>4.6438830705588714</v>
      </c>
      <c r="AI10" s="127">
        <v>4.8159385621770134</v>
      </c>
      <c r="AJ10" s="127"/>
      <c r="AW10" s="16">
        <v>-17000</v>
      </c>
      <c r="AX10" s="16">
        <f t="shared" si="1"/>
        <v>3.2621370859314096E-2</v>
      </c>
      <c r="AY10" s="16">
        <f t="shared" si="2"/>
        <v>4.0054454051788153E-2</v>
      </c>
      <c r="AZ10" s="16">
        <f t="shared" si="3"/>
        <v>-7.4330831924740602E-3</v>
      </c>
      <c r="BA10" s="16">
        <f t="shared" si="4"/>
        <v>0.73812492122246343</v>
      </c>
      <c r="BB10" s="16">
        <f t="shared" si="5"/>
        <v>-0.98486922717036818</v>
      </c>
      <c r="BC10" s="16">
        <f t="shared" si="6"/>
        <v>3.1357140300180868</v>
      </c>
      <c r="BD10" s="16">
        <f t="shared" si="7"/>
        <v>340.21471453283306</v>
      </c>
      <c r="BE10" s="16">
        <f t="shared" si="8"/>
        <v>-3.1492790029746511</v>
      </c>
      <c r="BF10" s="16">
        <f t="shared" si="8"/>
        <v>-3.1492798221417098</v>
      </c>
      <c r="BG10" s="16">
        <f t="shared" si="8"/>
        <v>-3.1492766940200814</v>
      </c>
      <c r="BH10" s="16">
        <f t="shared" si="8"/>
        <v>-3.1492886392578088</v>
      </c>
      <c r="BI10" s="16">
        <f t="shared" si="8"/>
        <v>-3.1492430244439125</v>
      </c>
      <c r="BJ10" s="16">
        <f t="shared" si="8"/>
        <v>-3.1494172120429704</v>
      </c>
      <c r="BK10" s="16">
        <f t="shared" si="8"/>
        <v>-3.1487520495469248</v>
      </c>
      <c r="BL10" s="16">
        <f t="shared" si="9"/>
        <v>-3.1512920958028454</v>
      </c>
    </row>
    <row r="11" spans="1:64" ht="14.25">
      <c r="A11" s="16" t="s">
        <v>45</v>
      </c>
      <c r="C11" s="97">
        <f ca="1">INTERCEPT(INDIRECT(G9):INDIRECT(G10),(INDIRECT(F9):INDIRECT(F10)))</f>
        <v>-7.6072017586799448E-2</v>
      </c>
      <c r="D11" s="151">
        <f>+E11*F11</f>
        <v>4.6822947595980382E-3</v>
      </c>
      <c r="E11" s="148">
        <f>AC3</f>
        <v>0.4682294759598038</v>
      </c>
      <c r="F11" s="92">
        <v>0.01</v>
      </c>
      <c r="V11" s="2">
        <v>-2000</v>
      </c>
      <c r="W11" s="100">
        <f t="shared" si="0"/>
        <v>5.3428981867512841E-3</v>
      </c>
      <c r="AA11" s="128" t="s">
        <v>194</v>
      </c>
      <c r="AB11" s="97">
        <f>1-AB7^2</f>
        <v>0.9314190731081371</v>
      </c>
      <c r="AC11" s="97">
        <f>SUM(AG21:AG300)</f>
        <v>1.6087605123066341E-3</v>
      </c>
      <c r="AD11" s="128" t="s">
        <v>210</v>
      </c>
      <c r="AE11" s="118"/>
      <c r="AH11" s="16">
        <v>1.6087598782469589E-3</v>
      </c>
      <c r="AI11" s="16">
        <v>1.4849801858964084E-3</v>
      </c>
      <c r="AW11" s="16">
        <v>-16000</v>
      </c>
      <c r="AX11" s="16">
        <f t="shared" si="1"/>
        <v>2.8564656907949133E-2</v>
      </c>
      <c r="AY11" s="16">
        <f t="shared" si="2"/>
        <v>3.6106631024474221E-2</v>
      </c>
      <c r="AZ11" s="16">
        <f t="shared" si="3"/>
        <v>-7.5419741165250898E-3</v>
      </c>
      <c r="BA11" s="16">
        <f t="shared" si="4"/>
        <v>0.74028002891310529</v>
      </c>
      <c r="BB11" s="16">
        <f t="shared" si="5"/>
        <v>-0.99920867462379304</v>
      </c>
      <c r="BC11" s="16">
        <f t="shared" si="6"/>
        <v>-3.0130778908257994</v>
      </c>
      <c r="BD11" s="16">
        <f t="shared" si="7"/>
        <v>-15.540989416187633</v>
      </c>
      <c r="BE11" s="16">
        <f t="shared" si="8"/>
        <v>-2.9737218696845962</v>
      </c>
      <c r="BF11" s="16">
        <f t="shared" si="8"/>
        <v>-2.9737056112520257</v>
      </c>
      <c r="BG11" s="16">
        <f t="shared" si="8"/>
        <v>-2.9737685798722358</v>
      </c>
      <c r="BH11" s="16">
        <f t="shared" si="8"/>
        <v>-2.9735246997862883</v>
      </c>
      <c r="BI11" s="16">
        <f t="shared" si="8"/>
        <v>-2.9744692015001961</v>
      </c>
      <c r="BJ11" s="16">
        <f t="shared" si="8"/>
        <v>-2.9708104786507676</v>
      </c>
      <c r="BK11" s="16">
        <f t="shared" si="8"/>
        <v>-2.9849709212297539</v>
      </c>
      <c r="BL11" s="16">
        <f t="shared" si="9"/>
        <v>-2.9299619256190708</v>
      </c>
    </row>
    <row r="12" spans="1:64">
      <c r="A12" s="16" t="s">
        <v>46</v>
      </c>
      <c r="C12" s="97">
        <f ca="1">SLOPE(INDIRECT(G9):INDIRECT(G10),(INDIRECT(F9):INDIRECT(F10)))</f>
        <v>6.2825900442930731E-6</v>
      </c>
      <c r="D12" s="151">
        <f>+E12*F12</f>
        <v>-9.6913241722602884E-8</v>
      </c>
      <c r="E12" s="149">
        <f>AC4</f>
        <v>-9.6913241722602891E-2</v>
      </c>
      <c r="F12" s="92">
        <v>9.9999999999999995E-7</v>
      </c>
      <c r="U12" s="9"/>
      <c r="V12" s="9">
        <v>0</v>
      </c>
      <c r="W12" s="100">
        <f t="shared" si="0"/>
        <v>4.6822947595980382E-3</v>
      </c>
      <c r="AA12" s="129" t="s">
        <v>195</v>
      </c>
      <c r="AB12" s="97">
        <f>AB7*SIN(RADIANS(AB9))</f>
        <v>0.25817949754628178</v>
      </c>
      <c r="AE12" s="118"/>
      <c r="AW12" s="16">
        <v>-15000</v>
      </c>
      <c r="AX12" s="16">
        <f t="shared" si="1"/>
        <v>2.4974652365728805E-2</v>
      </c>
      <c r="AY12" s="16">
        <f t="shared" si="2"/>
        <v>3.2392196469014312E-2</v>
      </c>
      <c r="AZ12" s="16">
        <f t="shared" si="3"/>
        <v>-7.4175441032855059E-3</v>
      </c>
      <c r="BA12" s="16">
        <f t="shared" si="4"/>
        <v>0.74723234120602278</v>
      </c>
      <c r="BB12" s="16">
        <f t="shared" si="5"/>
        <v>-0.99536982132247609</v>
      </c>
      <c r="BC12" s="16">
        <f t="shared" si="6"/>
        <v>-2.8770248038661905</v>
      </c>
      <c r="BD12" s="16">
        <f t="shared" si="7"/>
        <v>-7.5153513370022953</v>
      </c>
      <c r="BE12" s="16">
        <f t="shared" ref="BE12:BK21" si="10">$BL12+$AB$7*SIN(BF12)</f>
        <v>-2.7970835776498562</v>
      </c>
      <c r="BF12" s="16">
        <f t="shared" si="10"/>
        <v>-2.7970592014233207</v>
      </c>
      <c r="BG12" s="16">
        <f t="shared" si="10"/>
        <v>-2.7971580931339299</v>
      </c>
      <c r="BH12" s="16">
        <f t="shared" si="10"/>
        <v>-2.7967568784089027</v>
      </c>
      <c r="BI12" s="16">
        <f t="shared" si="10"/>
        <v>-2.7983842937149221</v>
      </c>
      <c r="BJ12" s="16">
        <f t="shared" si="10"/>
        <v>-2.7917772132800338</v>
      </c>
      <c r="BK12" s="16">
        <f t="shared" si="10"/>
        <v>-2.8185060474279511</v>
      </c>
      <c r="BL12" s="16">
        <f t="shared" si="9"/>
        <v>-2.708631755435297</v>
      </c>
    </row>
    <row r="13" spans="1:64" ht="16.5" thickBot="1">
      <c r="A13" s="16" t="s">
        <v>47</v>
      </c>
      <c r="D13" s="152">
        <f>+E13*F13</f>
        <v>1.1669423592700992E-10</v>
      </c>
      <c r="E13" s="150">
        <f>AC5</f>
        <v>1.1669423592700991</v>
      </c>
      <c r="F13" s="92">
        <v>1E-10</v>
      </c>
      <c r="V13" s="2">
        <v>2000</v>
      </c>
      <c r="W13" s="100">
        <f t="shared" si="0"/>
        <v>4.9552452198608722E-3</v>
      </c>
      <c r="Z13" s="16">
        <v>1.4637</v>
      </c>
      <c r="AA13" s="130" t="s">
        <v>230</v>
      </c>
      <c r="AB13" s="131">
        <f>AB6*86400*300000</f>
        <v>195679116.84876323</v>
      </c>
      <c r="AC13" s="16" t="s">
        <v>197</v>
      </c>
      <c r="AD13" s="16">
        <f>AB13/149600000</f>
        <v>1.3080154869569733</v>
      </c>
      <c r="AE13" s="118" t="s">
        <v>218</v>
      </c>
      <c r="AW13" s="16">
        <v>-14000</v>
      </c>
      <c r="AX13" s="16">
        <f t="shared" si="1"/>
        <v>2.1854833162895881E-2</v>
      </c>
      <c r="AY13" s="16">
        <f t="shared" si="2"/>
        <v>2.8911150385408424E-2</v>
      </c>
      <c r="AZ13" s="16">
        <f t="shared" si="3"/>
        <v>-7.0563172225125443E-3</v>
      </c>
      <c r="BA13" s="16">
        <f t="shared" si="4"/>
        <v>0.7592133125273246</v>
      </c>
      <c r="BB13" s="16">
        <f t="shared" si="5"/>
        <v>-0.97232716402761499</v>
      </c>
      <c r="BC13" s="16">
        <f t="shared" si="6"/>
        <v>-2.7374901907759761</v>
      </c>
      <c r="BD13" s="16">
        <f t="shared" si="7"/>
        <v>-4.8817053891030415</v>
      </c>
      <c r="BE13" s="16">
        <f t="shared" si="10"/>
        <v>-2.6181995328681253</v>
      </c>
      <c r="BF13" s="16">
        <f t="shared" si="10"/>
        <v>-2.6181784154456986</v>
      </c>
      <c r="BG13" s="16">
        <f t="shared" si="10"/>
        <v>-2.6182715156584249</v>
      </c>
      <c r="BH13" s="16">
        <f t="shared" si="10"/>
        <v>-2.6178610278916521</v>
      </c>
      <c r="BI13" s="16">
        <f t="shared" si="10"/>
        <v>-2.6196701781613938</v>
      </c>
      <c r="BJ13" s="16">
        <f t="shared" si="10"/>
        <v>-2.611682396999583</v>
      </c>
      <c r="BK13" s="16">
        <f t="shared" si="10"/>
        <v>-2.6466806933676201</v>
      </c>
      <c r="BL13" s="16">
        <f t="shared" si="9"/>
        <v>-2.4873015852515232</v>
      </c>
    </row>
    <row r="14" spans="1:64" ht="15.75">
      <c r="A14" s="16" t="s">
        <v>34</v>
      </c>
      <c r="D14" s="6"/>
      <c r="E14" s="66">
        <f>SUM(T21:T535)</f>
        <v>0.36320723258164139</v>
      </c>
      <c r="F14" s="7"/>
      <c r="U14" s="9"/>
      <c r="V14" s="9">
        <v>4000</v>
      </c>
      <c r="W14" s="100">
        <f t="shared" si="0"/>
        <v>6.1617495675397854E-3</v>
      </c>
      <c r="AA14" s="130" t="s">
        <v>198</v>
      </c>
      <c r="AB14" s="97">
        <f>2*AB5*365.24/C8</f>
        <v>2.2406634505975783E-7</v>
      </c>
      <c r="AC14" s="16" t="s">
        <v>172</v>
      </c>
      <c r="AE14" s="118"/>
      <c r="AF14" s="16" t="s">
        <v>233</v>
      </c>
      <c r="AG14" s="171">
        <v>80.099999999999994</v>
      </c>
      <c r="AW14" s="16">
        <v>-13000</v>
      </c>
      <c r="AX14" s="16">
        <f t="shared" si="1"/>
        <v>1.9207139894798605E-2</v>
      </c>
      <c r="AY14" s="16">
        <f t="shared" si="2"/>
        <v>2.5663492773656552E-2</v>
      </c>
      <c r="AZ14" s="16">
        <f t="shared" si="3"/>
        <v>-6.4563528788579476E-3</v>
      </c>
      <c r="BA14" s="16">
        <f t="shared" si="4"/>
        <v>0.77662172259141071</v>
      </c>
      <c r="BB14" s="16">
        <f t="shared" si="5"/>
        <v>-0.92835776159084848</v>
      </c>
      <c r="BC14" s="16">
        <f t="shared" si="6"/>
        <v>-2.5924662476705809</v>
      </c>
      <c r="BD14" s="16">
        <f t="shared" si="7"/>
        <v>-3.5501643045696207</v>
      </c>
      <c r="BE14" s="16">
        <f t="shared" si="10"/>
        <v>-2.4358322476023559</v>
      </c>
      <c r="BF14" s="16">
        <f t="shared" si="10"/>
        <v>-2.4358203286017659</v>
      </c>
      <c r="BG14" s="16">
        <f t="shared" si="10"/>
        <v>-2.4358801255744957</v>
      </c>
      <c r="BH14" s="16">
        <f t="shared" si="10"/>
        <v>-2.4355800967261989</v>
      </c>
      <c r="BI14" s="16">
        <f t="shared" si="10"/>
        <v>-2.4370847071073429</v>
      </c>
      <c r="BJ14" s="16">
        <f t="shared" si="10"/>
        <v>-2.4295196907611687</v>
      </c>
      <c r="BK14" s="16">
        <f t="shared" si="10"/>
        <v>-2.4670796481316386</v>
      </c>
      <c r="BL14" s="16">
        <f t="shared" si="9"/>
        <v>-2.2659714150677495</v>
      </c>
    </row>
    <row r="15" spans="1:64" ht="15.75">
      <c r="A15" s="18" t="s">
        <v>48</v>
      </c>
      <c r="C15" s="34">
        <f ca="1">($C7+C11)+($C8+C12)*INT(MAX($F21:$F3525))</f>
        <v>56226.679078250279</v>
      </c>
      <c r="D15" s="34">
        <f>($C7+D11)+($C8+D12)*INT(MAX($F21:$F3525))</f>
        <v>56226.572766387777</v>
      </c>
      <c r="E15" s="36" t="s">
        <v>158</v>
      </c>
      <c r="F15" s="85">
        <v>1</v>
      </c>
      <c r="V15" s="2">
        <v>6000</v>
      </c>
      <c r="W15" s="100">
        <f t="shared" si="0"/>
        <v>8.3018078026347794E-3</v>
      </c>
      <c r="AA15" s="129" t="s">
        <v>211</v>
      </c>
      <c r="AB15" s="97">
        <f>(AB10-AB2)/AD2</f>
        <v>3574.6396384260856</v>
      </c>
      <c r="AC15" s="16" t="s">
        <v>204</v>
      </c>
      <c r="AE15" s="118"/>
      <c r="AF15" s="16" t="s">
        <v>234</v>
      </c>
      <c r="AG15" s="171">
        <v>1.31</v>
      </c>
      <c r="AW15" s="16">
        <v>-12000</v>
      </c>
      <c r="AX15" s="16">
        <f t="shared" si="1"/>
        <v>1.703123478756037E-2</v>
      </c>
      <c r="AY15" s="16">
        <f t="shared" si="2"/>
        <v>2.2649223633758701E-2</v>
      </c>
      <c r="AZ15" s="16">
        <f t="shared" si="3"/>
        <v>-5.6179888461983301E-3</v>
      </c>
      <c r="BA15" s="16">
        <f t="shared" si="4"/>
        <v>0.80003266354556635</v>
      </c>
      <c r="BB15" s="16">
        <f t="shared" si="5"/>
        <v>-0.8609564789089249</v>
      </c>
      <c r="BC15" s="16">
        <f t="shared" si="6"/>
        <v>-2.4396434084668681</v>
      </c>
      <c r="BD15" s="16">
        <f t="shared" si="7"/>
        <v>-2.731245135727979</v>
      </c>
      <c r="BE15" s="16">
        <f t="shared" si="10"/>
        <v>-2.2486287979249013</v>
      </c>
      <c r="BF15" s="16">
        <f t="shared" si="10"/>
        <v>-2.248624697749297</v>
      </c>
      <c r="BG15" s="16">
        <f t="shared" si="10"/>
        <v>-2.2486496641081839</v>
      </c>
      <c r="BH15" s="16">
        <f t="shared" si="10"/>
        <v>-2.2484976295781753</v>
      </c>
      <c r="BI15" s="16">
        <f t="shared" si="10"/>
        <v>-2.2494230109425888</v>
      </c>
      <c r="BJ15" s="16">
        <f t="shared" si="10"/>
        <v>-2.243773951868465</v>
      </c>
      <c r="BK15" s="16">
        <f t="shared" si="10"/>
        <v>-2.2776670565037271</v>
      </c>
      <c r="BL15" s="16">
        <f t="shared" si="9"/>
        <v>-2.0446412448839757</v>
      </c>
    </row>
    <row r="16" spans="1:64" ht="15.75">
      <c r="A16" s="17" t="s">
        <v>24</v>
      </c>
      <c r="C16" s="35">
        <f ca="1">+$C8+C12</f>
        <v>0.38044184259004432</v>
      </c>
      <c r="D16" s="35">
        <f>+$C8+D12</f>
        <v>0.3804354630867583</v>
      </c>
      <c r="E16" s="36" t="s">
        <v>159</v>
      </c>
      <c r="F16" s="96">
        <f ca="1">NOW()+15018.5+$C$5/24</f>
        <v>60677.533441898151</v>
      </c>
      <c r="U16" s="9"/>
      <c r="V16" s="9">
        <v>8000</v>
      </c>
      <c r="W16" s="100">
        <f t="shared" si="0"/>
        <v>1.137541992514585E-2</v>
      </c>
      <c r="AA16" s="128" t="s">
        <v>168</v>
      </c>
      <c r="AB16" s="16">
        <f>AB8/365.24</f>
        <v>8.095824232897246E-2</v>
      </c>
      <c r="AC16" s="16" t="s">
        <v>170</v>
      </c>
      <c r="AD16" s="97"/>
      <c r="AE16" s="118"/>
      <c r="AF16" s="16" t="s">
        <v>235</v>
      </c>
      <c r="AG16" s="171">
        <v>0.49</v>
      </c>
      <c r="AW16" s="16">
        <v>-11000</v>
      </c>
      <c r="AX16" s="16">
        <f t="shared" si="1"/>
        <v>1.5323142332202274E-2</v>
      </c>
      <c r="AY16" s="16">
        <f t="shared" si="2"/>
        <v>1.986834296571487E-2</v>
      </c>
      <c r="AZ16" s="16">
        <f t="shared" si="3"/>
        <v>-4.5452006335125949E-3</v>
      </c>
      <c r="BA16" s="16">
        <f t="shared" si="4"/>
        <v>0.83019813883731952</v>
      </c>
      <c r="BB16" s="16">
        <f t="shared" si="5"/>
        <v>-0.7667586224210523</v>
      </c>
      <c r="BC16" s="16">
        <f t="shared" si="6"/>
        <v>-2.276272825389086</v>
      </c>
      <c r="BD16" s="16">
        <f t="shared" si="7"/>
        <v>-2.1652316617293264</v>
      </c>
      <c r="BE16" s="16">
        <f t="shared" si="10"/>
        <v>-2.0550772181190324</v>
      </c>
      <c r="BF16" s="16">
        <f t="shared" si="10"/>
        <v>-2.0550765468307044</v>
      </c>
      <c r="BG16" s="16">
        <f t="shared" si="10"/>
        <v>-2.0550820526099125</v>
      </c>
      <c r="BH16" s="16">
        <f t="shared" si="10"/>
        <v>-2.0550368935538907</v>
      </c>
      <c r="BI16" s="16">
        <f t="shared" si="10"/>
        <v>-2.0554071790806376</v>
      </c>
      <c r="BJ16" s="16">
        <f t="shared" si="10"/>
        <v>-2.0523632550743169</v>
      </c>
      <c r="BK16" s="16">
        <f t="shared" si="10"/>
        <v>-2.0768857430368737</v>
      </c>
      <c r="BL16" s="16">
        <f t="shared" si="9"/>
        <v>-1.8233110747002017</v>
      </c>
    </row>
    <row r="17" spans="1:64" ht="16.5" thickBot="1">
      <c r="A17" s="36" t="s">
        <v>101</v>
      </c>
      <c r="B17" s="16"/>
      <c r="C17" s="16">
        <f>COUNT(C21:C2183)</f>
        <v>278</v>
      </c>
      <c r="E17" s="36" t="s">
        <v>160</v>
      </c>
      <c r="F17" s="96">
        <f ca="1">ROUND(2*(F16-$C$7)/$C$8,0)/2+F15</f>
        <v>41023.5</v>
      </c>
      <c r="V17" s="2">
        <v>10000</v>
      </c>
      <c r="W17" s="100">
        <f t="shared" si="0"/>
        <v>1.5382585935073002E-2</v>
      </c>
      <c r="AA17" s="128" t="s">
        <v>229</v>
      </c>
      <c r="AB17" s="97">
        <f>AD13^3/AB8^2</f>
        <v>2.5595277863205692E-3</v>
      </c>
      <c r="AC17" s="16" t="s">
        <v>232</v>
      </c>
      <c r="AE17" s="118"/>
      <c r="AF17" s="16" t="s">
        <v>236</v>
      </c>
      <c r="AG17" s="172">
        <f>$AD$13/SIN(RADIANS(AG14))*((AG15+AG16)/$AB$8)^(2/3)</f>
        <v>0.20547099420257353</v>
      </c>
      <c r="AH17" s="172">
        <f>$AD$13/SIN(RADIANS($AG$14))*(($AG$15+$AG$16+AG17)/$AB$8)^(2/3)</f>
        <v>0.22082408636956347</v>
      </c>
      <c r="AI17" s="172">
        <f>$AD$13/SIN(RADIANS($AG14))*(($AG15+$AG16+AH17)/$AB$8)^(2/3)</f>
        <v>0.22194968109620947</v>
      </c>
      <c r="AW17" s="16">
        <v>-10000</v>
      </c>
      <c r="AX17" s="16">
        <f t="shared" si="1"/>
        <v>1.407292562441431E-2</v>
      </c>
      <c r="AY17" s="16">
        <f t="shared" si="2"/>
        <v>1.732085076952506E-2</v>
      </c>
      <c r="AZ17" s="16">
        <f t="shared" si="3"/>
        <v>-3.2479251451107507E-3</v>
      </c>
      <c r="BA17" s="16">
        <f t="shared" si="4"/>
        <v>0.86801578560210291</v>
      </c>
      <c r="BB17" s="16">
        <f t="shared" si="5"/>
        <v>-0.64154444515369169</v>
      </c>
      <c r="BC17" s="16">
        <f t="shared" si="6"/>
        <v>-2.0990063643074128</v>
      </c>
      <c r="BD17" s="16">
        <f t="shared" si="7"/>
        <v>-1.7413103254113396</v>
      </c>
      <c r="BE17" s="16">
        <f t="shared" si="10"/>
        <v>-1.8534675075289713</v>
      </c>
      <c r="BF17" s="16">
        <f t="shared" si="10"/>
        <v>-1.8534674842483789</v>
      </c>
      <c r="BG17" s="16">
        <f t="shared" si="10"/>
        <v>-1.8534678029686369</v>
      </c>
      <c r="BH17" s="16">
        <f t="shared" si="10"/>
        <v>-1.853463439535403</v>
      </c>
      <c r="BI17" s="16">
        <f t="shared" si="10"/>
        <v>-1.8535231713363141</v>
      </c>
      <c r="BJ17" s="16">
        <f t="shared" si="10"/>
        <v>-1.8527044224842324</v>
      </c>
      <c r="BK17" s="16">
        <f t="shared" si="10"/>
        <v>-1.8637331825837604</v>
      </c>
      <c r="BL17" s="16">
        <f t="shared" si="9"/>
        <v>-1.6019809045164275</v>
      </c>
    </row>
    <row r="18" spans="1:64" ht="16.5" thickBot="1">
      <c r="A18" s="17" t="s">
        <v>22</v>
      </c>
      <c r="B18" s="6"/>
      <c r="C18" s="10">
        <f>+D15</f>
        <v>56226.572766387777</v>
      </c>
      <c r="D18" s="11">
        <f>+D16</f>
        <v>0.3804354630867583</v>
      </c>
      <c r="E18" s="36" t="s">
        <v>161</v>
      </c>
      <c r="F18" s="97">
        <f ca="1">ROUND(2*(F16-$C$15)/$C$16,0)/2+F15</f>
        <v>11700</v>
      </c>
      <c r="R18" s="2">
        <f>SUM(R21:R104)</f>
        <v>1.9683455519291866E-3</v>
      </c>
      <c r="U18" s="9"/>
      <c r="V18" s="9">
        <v>12000</v>
      </c>
      <c r="W18" s="100">
        <f t="shared" si="0"/>
        <v>2.0323305832416233E-2</v>
      </c>
      <c r="AA18" s="132" t="s">
        <v>212</v>
      </c>
      <c r="AB18" s="145">
        <f>2*PI()/(AB8*365.2422)*AD2</f>
        <v>2.21330170183774E-4</v>
      </c>
      <c r="AC18" s="133" t="s">
        <v>193</v>
      </c>
      <c r="AD18" s="133"/>
      <c r="AE18" s="134"/>
      <c r="AF18" s="16" t="s">
        <v>237</v>
      </c>
      <c r="AG18" s="16">
        <f>AB14/(3*C8*(1/AG16-1/AG15))</f>
        <v>1.5368369518291059E-7</v>
      </c>
      <c r="AH18" s="16" t="s">
        <v>238</v>
      </c>
      <c r="AW18" s="16">
        <v>-9000</v>
      </c>
      <c r="AX18" s="16">
        <f t="shared" si="1"/>
        <v>1.326086787471095E-2</v>
      </c>
      <c r="AY18" s="16">
        <f t="shared" si="2"/>
        <v>1.5006747045189268E-2</v>
      </c>
      <c r="AZ18" s="16">
        <f t="shared" si="3"/>
        <v>-1.7458791704783171E-3</v>
      </c>
      <c r="BA18" s="16">
        <f t="shared" si="4"/>
        <v>0.91441383930184983</v>
      </c>
      <c r="BB18" s="16">
        <f t="shared" si="5"/>
        <v>-0.48050581983147334</v>
      </c>
      <c r="BC18" s="16">
        <f t="shared" si="6"/>
        <v>-1.9037277852332219</v>
      </c>
      <c r="BD18" s="16">
        <f t="shared" si="7"/>
        <v>-1.4039056771705536</v>
      </c>
      <c r="BE18" s="16">
        <f t="shared" si="10"/>
        <v>-1.6418691934402765</v>
      </c>
      <c r="BF18" s="16">
        <f t="shared" si="10"/>
        <v>-1.6418691934492149</v>
      </c>
      <c r="BG18" s="16">
        <f t="shared" si="10"/>
        <v>-1.6418691929685791</v>
      </c>
      <c r="BH18" s="16">
        <f t="shared" si="10"/>
        <v>-1.6418692188135542</v>
      </c>
      <c r="BI18" s="16">
        <f t="shared" si="10"/>
        <v>-1.6418678290517021</v>
      </c>
      <c r="BJ18" s="16">
        <f t="shared" si="10"/>
        <v>-1.6419425222617494</v>
      </c>
      <c r="BK18" s="16">
        <f t="shared" si="10"/>
        <v>-1.6378104108850686</v>
      </c>
      <c r="BL18" s="16">
        <f t="shared" si="9"/>
        <v>-1.3806507343326537</v>
      </c>
    </row>
    <row r="19" spans="1:64">
      <c r="E19" s="36" t="s">
        <v>162</v>
      </c>
      <c r="F19" s="98">
        <f ca="1">+$C$15+$C$16*F18-15018.5-$C$5/24</f>
        <v>45659.015303220462</v>
      </c>
      <c r="H19" s="2" t="s">
        <v>38</v>
      </c>
      <c r="I19" s="2" t="s">
        <v>39</v>
      </c>
      <c r="J19" s="2" t="s">
        <v>40</v>
      </c>
      <c r="V19" s="2">
        <v>14000</v>
      </c>
      <c r="W19" s="100">
        <f t="shared" si="0"/>
        <v>2.6197579617175542E-2</v>
      </c>
      <c r="AA19" s="135"/>
      <c r="AC19" s="165" t="s">
        <v>126</v>
      </c>
      <c r="AD19" s="165" t="s">
        <v>127</v>
      </c>
      <c r="AE19" s="165" t="s">
        <v>149</v>
      </c>
      <c r="AF19" s="165" t="s">
        <v>112</v>
      </c>
      <c r="AW19" s="16">
        <v>-8000</v>
      </c>
      <c r="AX19" s="16">
        <f t="shared" si="1"/>
        <v>1.2851441736197927E-2</v>
      </c>
      <c r="AY19" s="16">
        <f t="shared" si="2"/>
        <v>1.2926031792707496E-2</v>
      </c>
      <c r="AZ19" s="16">
        <f t="shared" si="3"/>
        <v>-7.4590056509569257E-5</v>
      </c>
      <c r="BA19" s="16">
        <f t="shared" si="4"/>
        <v>0.97004483332356184</v>
      </c>
      <c r="BB19" s="16">
        <f t="shared" si="5"/>
        <v>-0.27917621435991941</v>
      </c>
      <c r="BC19" s="16">
        <f t="shared" si="6"/>
        <v>-1.6854325032590685</v>
      </c>
      <c r="BD19" s="16">
        <f t="shared" si="7"/>
        <v>-1.1217478906981184</v>
      </c>
      <c r="BE19" s="16">
        <f t="shared" si="10"/>
        <v>-1.4181552825416208</v>
      </c>
      <c r="BF19" s="16">
        <f t="shared" si="10"/>
        <v>-1.4181552806177575</v>
      </c>
      <c r="BG19" s="16">
        <f t="shared" si="10"/>
        <v>-1.4181552323019886</v>
      </c>
      <c r="BH19" s="16">
        <f t="shared" si="10"/>
        <v>-1.4181540189080866</v>
      </c>
      <c r="BI19" s="16">
        <f t="shared" si="10"/>
        <v>-1.4181235490802213</v>
      </c>
      <c r="BJ19" s="16">
        <f t="shared" si="10"/>
        <v>-1.417360382125314</v>
      </c>
      <c r="BK19" s="16">
        <f t="shared" si="10"/>
        <v>-1.3993414889955673</v>
      </c>
      <c r="BL19" s="16">
        <f t="shared" si="9"/>
        <v>-1.1593205641488795</v>
      </c>
    </row>
    <row r="20" spans="1:64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152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9">
        <v>16000</v>
      </c>
      <c r="W20" s="100">
        <f t="shared" si="0"/>
        <v>3.3005407289350933E-2</v>
      </c>
      <c r="Y20" s="19" t="s">
        <v>41</v>
      </c>
      <c r="Z20" s="19" t="s">
        <v>19</v>
      </c>
      <c r="AA20" s="107" t="s">
        <v>205</v>
      </c>
      <c r="AB20" s="107" t="s">
        <v>199</v>
      </c>
      <c r="AC20" s="107" t="s">
        <v>219</v>
      </c>
      <c r="AD20" s="107" t="s">
        <v>219</v>
      </c>
      <c r="AE20" s="107" t="s">
        <v>219</v>
      </c>
      <c r="AF20" s="107" t="s">
        <v>219</v>
      </c>
      <c r="AG20" s="107" t="s">
        <v>213</v>
      </c>
      <c r="AH20" s="107" t="s">
        <v>178</v>
      </c>
      <c r="AI20" s="107" t="s">
        <v>179</v>
      </c>
      <c r="AJ20" s="107" t="s">
        <v>180</v>
      </c>
      <c r="AK20" s="107" t="s">
        <v>200</v>
      </c>
      <c r="AL20" s="107" t="s">
        <v>181</v>
      </c>
      <c r="AM20" s="107" t="s">
        <v>182</v>
      </c>
      <c r="AN20" s="19" t="s">
        <v>183</v>
      </c>
      <c r="AO20" s="19" t="s">
        <v>184</v>
      </c>
      <c r="AP20" s="19" t="s">
        <v>185</v>
      </c>
      <c r="AQ20" s="19" t="s">
        <v>186</v>
      </c>
      <c r="AR20" s="19" t="s">
        <v>187</v>
      </c>
      <c r="AS20" s="19" t="s">
        <v>188</v>
      </c>
      <c r="AT20" s="19" t="s">
        <v>189</v>
      </c>
      <c r="AU20" s="19" t="s">
        <v>167</v>
      </c>
      <c r="AV20" s="136"/>
      <c r="AW20" s="16">
        <v>-7000</v>
      </c>
      <c r="AX20" s="16">
        <f t="shared" si="1"/>
        <v>1.278436182941566E-2</v>
      </c>
      <c r="AY20" s="16">
        <f t="shared" si="2"/>
        <v>1.1078705012079745E-2</v>
      </c>
      <c r="AZ20" s="16">
        <f t="shared" si="3"/>
        <v>1.7056568173359165E-3</v>
      </c>
      <c r="BA20" s="16">
        <f t="shared" si="4"/>
        <v>1.0345911971646369</v>
      </c>
      <c r="BB20" s="16">
        <f t="shared" si="5"/>
        <v>-3.5816955330377181E-2</v>
      </c>
      <c r="BC20" s="16">
        <f t="shared" si="6"/>
        <v>-1.4383210145835443</v>
      </c>
      <c r="BD20" s="16">
        <f t="shared" si="7"/>
        <v>-0.8755837214352189</v>
      </c>
      <c r="BE20" s="16">
        <f t="shared" si="10"/>
        <v>-1.1801397613256772</v>
      </c>
      <c r="BF20" s="16">
        <f t="shared" si="10"/>
        <v>-1.1801394747587897</v>
      </c>
      <c r="BG20" s="16">
        <f t="shared" si="10"/>
        <v>-1.1801366011304586</v>
      </c>
      <c r="BH20" s="16">
        <f t="shared" si="10"/>
        <v>-1.1801077861401348</v>
      </c>
      <c r="BI20" s="16">
        <f t="shared" si="10"/>
        <v>-1.1798189583886236</v>
      </c>
      <c r="BJ20" s="16">
        <f t="shared" si="10"/>
        <v>-1.1769349857341371</v>
      </c>
      <c r="BK20" s="16">
        <f t="shared" si="10"/>
        <v>-1.1491625719293941</v>
      </c>
      <c r="BL20" s="16">
        <f t="shared" si="9"/>
        <v>-0.93799039396510575</v>
      </c>
    </row>
    <row r="21" spans="1:64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1">(C21-C$7)/C$8</f>
        <v>-22638.84585342128</v>
      </c>
      <c r="F21" s="80">
        <f t="shared" ref="F21:F84" si="12">ROUND(2*E21,0)/2</f>
        <v>-22639</v>
      </c>
      <c r="G21" s="9">
        <f t="shared" ref="G21:G27" si="13">C21-(C$7+C$8*F21)</f>
        <v>5.8642839998356067E-2</v>
      </c>
      <c r="H21" s="9">
        <f t="shared" ref="H21:H27" si="14">G21</f>
        <v>5.8642839998356067E-2</v>
      </c>
      <c r="I21" s="9"/>
      <c r="J21" s="9"/>
      <c r="K21" s="9"/>
      <c r="M21" s="9"/>
      <c r="O21" s="100">
        <f t="shared" ref="O21:O84" si="15">D$11+D$12*F21+D$13*F21^2</f>
        <v>6.668494767206061E-2</v>
      </c>
      <c r="P21" s="14">
        <f t="shared" ref="P21:P84" si="16">C21-15018.5</f>
        <v>21439.936999999998</v>
      </c>
      <c r="Q21" s="9"/>
      <c r="R21" s="9">
        <f t="shared" ref="R21:R27" si="17">(O21-H21)^2</f>
        <v>6.4675495835457504E-5</v>
      </c>
      <c r="S21" s="24">
        <v>1</v>
      </c>
      <c r="T21" s="9">
        <f t="shared" ref="T21:T84" si="18">S21*R21</f>
        <v>6.4675495835457504E-5</v>
      </c>
      <c r="U21" s="9">
        <f t="shared" ref="U21:U84" si="19">SUM(H21,I21)</f>
        <v>5.8642839998356067E-2</v>
      </c>
      <c r="V21" s="2">
        <v>18000</v>
      </c>
      <c r="W21" s="100">
        <f t="shared" si="0"/>
        <v>4.0746788848942402E-2</v>
      </c>
      <c r="Y21" s="137">
        <f t="shared" ref="Y21:Y84" si="20">+C21-15018.5</f>
        <v>21439.936999999998</v>
      </c>
      <c r="Z21" s="16">
        <f t="shared" ref="Z21:Z84" si="21">F21</f>
        <v>-22639</v>
      </c>
      <c r="AA21" s="115">
        <f t="shared" ref="AA21:AA84" si="22">AB$3+AB$4*Z21+AB$5*Z21^2+AH21</f>
        <v>6.3919809244009307E-2</v>
      </c>
      <c r="AB21" s="115">
        <f t="shared" ref="AB21:AB84" si="23">+G21-AA21</f>
        <v>-5.2769692456532402E-3</v>
      </c>
      <c r="AC21" s="147">
        <f t="shared" ref="AC21:AC27" si="24">G21-(AB$3+AB$4*Z21+AB$5*Z21^2)</f>
        <v>-8.0421076737045433E-3</v>
      </c>
      <c r="AD21" s="115"/>
      <c r="AG21" s="115">
        <f t="shared" ref="AG21:AG84" si="25">+(G21-AA21)^2*S21</f>
        <v>2.7846404419570126E-5</v>
      </c>
      <c r="AH21" s="16">
        <f t="shared" ref="AH21:AH84" si="26">$AB$6*($AB$11/AI21*AJ21+$AB$12)</f>
        <v>-2.7651384280512992E-3</v>
      </c>
      <c r="AI21" s="16">
        <f t="shared" ref="AI21:AI84" si="27">1+$AB$7*COS(AL21)</f>
        <v>0.82123214727758587</v>
      </c>
      <c r="AJ21" s="16">
        <f t="shared" ref="AJ21:AJ84" si="28">SIN(AL21+RADIANS($AB$9))</f>
        <v>-0.55058158531733203</v>
      </c>
      <c r="AK21" s="16">
        <f t="shared" ref="AK21:AK84" si="29">$AB$7*SIN(AL21)</f>
        <v>0.19137131897146997</v>
      </c>
      <c r="AL21" s="16">
        <f t="shared" ref="AL21:AL84" si="30">2*ATAN(AM21)</f>
        <v>2.3221570264694726</v>
      </c>
      <c r="AM21" s="16">
        <f t="shared" ref="AM21:AM84" si="31">SQRT((1+$AB$7)/(1-$AB$7))*TAN(AN21/2)</f>
        <v>2.3025783534389022</v>
      </c>
      <c r="AN21" s="115">
        <f t="shared" ref="AN21:AT30" si="32">$AU21+$AB$7*SIN(AO21)</f>
        <v>-4.1744758606012606</v>
      </c>
      <c r="AO21" s="115">
        <f t="shared" si="32"/>
        <v>-4.1744770781315683</v>
      </c>
      <c r="AP21" s="115">
        <f t="shared" si="32"/>
        <v>-4.1744680038293565</v>
      </c>
      <c r="AQ21" s="115">
        <f t="shared" si="32"/>
        <v>-4.1745356382871179</v>
      </c>
      <c r="AR21" s="115">
        <f t="shared" si="32"/>
        <v>-4.1740317154715978</v>
      </c>
      <c r="AS21" s="115">
        <f t="shared" si="32"/>
        <v>-4.1777965758256146</v>
      </c>
      <c r="AT21" s="115">
        <f t="shared" si="32"/>
        <v>-4.1502182699654551</v>
      </c>
      <c r="AU21" s="115">
        <f t="shared" ref="AU21:AU84" si="33">RADIANS($AB$9)+$AB$18*(F21-AB$15)</f>
        <v>-4.3993729254691463</v>
      </c>
      <c r="AV21" s="115"/>
      <c r="AW21" s="16">
        <v>-6000</v>
      </c>
      <c r="AX21" s="16">
        <f t="shared" si="1"/>
        <v>1.2963007564091853E-2</v>
      </c>
      <c r="AY21" s="16">
        <f t="shared" si="2"/>
        <v>9.4647667033060136E-3</v>
      </c>
      <c r="AZ21" s="16">
        <f t="shared" si="3"/>
        <v>3.4982408607858403E-3</v>
      </c>
      <c r="BA21" s="16">
        <f t="shared" si="4"/>
        <v>1.1054225114127416</v>
      </c>
      <c r="BB21" s="16">
        <f t="shared" si="5"/>
        <v>0.2435388426054497</v>
      </c>
      <c r="BC21" s="16">
        <f t="shared" si="6"/>
        <v>-1.1564835068247046</v>
      </c>
      <c r="BD21" s="16">
        <f t="shared" si="7"/>
        <v>-0.65265837128453408</v>
      </c>
      <c r="BE21" s="16">
        <f t="shared" si="10"/>
        <v>-0.92595220092088093</v>
      </c>
      <c r="BF21" s="16">
        <f t="shared" si="10"/>
        <v>-0.92594907681589378</v>
      </c>
      <c r="BG21" s="16">
        <f t="shared" si="10"/>
        <v>-0.92592923010421235</v>
      </c>
      <c r="BH21" s="16">
        <f t="shared" si="10"/>
        <v>-0.92580316079396985</v>
      </c>
      <c r="BI21" s="16">
        <f t="shared" si="10"/>
        <v>-0.92500284218872952</v>
      </c>
      <c r="BJ21" s="16">
        <f t="shared" si="10"/>
        <v>-0.91994189616122024</v>
      </c>
      <c r="BK21" s="16">
        <f t="shared" si="10"/>
        <v>-0.88868111483680889</v>
      </c>
      <c r="BL21" s="16">
        <f t="shared" si="9"/>
        <v>-0.71666022378133154</v>
      </c>
    </row>
    <row r="22" spans="1:64">
      <c r="A22" s="52" t="s">
        <v>133</v>
      </c>
      <c r="B22" s="52" t="s">
        <v>92</v>
      </c>
      <c r="C22" s="65">
        <v>37904.46</v>
      </c>
      <c r="D22" s="76" t="s">
        <v>126</v>
      </c>
      <c r="E22" s="80">
        <f t="shared" si="11"/>
        <v>-18837.878877568652</v>
      </c>
      <c r="F22" s="28">
        <f t="shared" si="12"/>
        <v>-18838</v>
      </c>
      <c r="G22" s="9">
        <f t="shared" si="13"/>
        <v>4.6079280000412837E-2</v>
      </c>
      <c r="H22" s="2">
        <f t="shared" si="14"/>
        <v>4.6079280000412837E-2</v>
      </c>
      <c r="O22" s="100">
        <f t="shared" si="15"/>
        <v>4.7919258383980007E-2</v>
      </c>
      <c r="P22" s="15">
        <f t="shared" si="16"/>
        <v>22885.96</v>
      </c>
      <c r="R22" s="2">
        <f t="shared" si="17"/>
        <v>3.3855204519944563E-6</v>
      </c>
      <c r="S22" s="24">
        <v>1</v>
      </c>
      <c r="T22" s="9">
        <f t="shared" si="18"/>
        <v>3.3855204519944563E-6</v>
      </c>
      <c r="U22" s="9">
        <f t="shared" si="19"/>
        <v>4.6079280000412837E-2</v>
      </c>
      <c r="V22" s="9">
        <v>20000</v>
      </c>
      <c r="W22" s="100">
        <f t="shared" si="0"/>
        <v>4.9421724295949952E-2</v>
      </c>
      <c r="Y22" s="137">
        <f t="shared" si="20"/>
        <v>22885.96</v>
      </c>
      <c r="Z22" s="16">
        <f t="shared" si="21"/>
        <v>-18838</v>
      </c>
      <c r="AA22" s="115">
        <f t="shared" si="22"/>
        <v>4.1278325030109281E-2</v>
      </c>
      <c r="AB22" s="115">
        <f t="shared" si="23"/>
        <v>4.8009549703035559E-3</v>
      </c>
      <c r="AC22" s="147">
        <f t="shared" si="24"/>
        <v>-1.8399783835671701E-3</v>
      </c>
      <c r="AD22" s="115"/>
      <c r="AG22" s="115">
        <f t="shared" si="25"/>
        <v>2.3049168626882418E-5</v>
      </c>
      <c r="AH22" s="16">
        <f t="shared" si="26"/>
        <v>-6.6409333538707278E-3</v>
      </c>
      <c r="AI22" s="16">
        <f t="shared" si="27"/>
        <v>0.74654618831028974</v>
      </c>
      <c r="AJ22" s="16">
        <f t="shared" si="28"/>
        <v>-0.91200300211904928</v>
      </c>
      <c r="AK22" s="16">
        <f t="shared" si="29"/>
        <v>6.5894553885884583E-2</v>
      </c>
      <c r="AL22" s="16">
        <f t="shared" si="30"/>
        <v>2.8872372976464682</v>
      </c>
      <c r="AM22" s="16">
        <f t="shared" si="31"/>
        <v>7.8205767413267955</v>
      </c>
      <c r="AN22" s="115">
        <f t="shared" si="32"/>
        <v>-3.4729055121513248</v>
      </c>
      <c r="AO22" s="115">
        <f t="shared" si="32"/>
        <v>-3.4729297013562785</v>
      </c>
      <c r="AP22" s="115">
        <f t="shared" si="32"/>
        <v>-3.4728320223177116</v>
      </c>
      <c r="AQ22" s="115">
        <f t="shared" si="32"/>
        <v>-3.473226482647239</v>
      </c>
      <c r="AR22" s="115">
        <f t="shared" si="32"/>
        <v>-3.47163384900872</v>
      </c>
      <c r="AS22" s="115">
        <f t="shared" si="32"/>
        <v>-3.4780694893077762</v>
      </c>
      <c r="AT22" s="115">
        <f t="shared" si="32"/>
        <v>-3.4521493442238902</v>
      </c>
      <c r="AU22" s="115">
        <f t="shared" si="33"/>
        <v>-3.558096948600622</v>
      </c>
      <c r="AV22" s="115"/>
      <c r="AW22" s="16">
        <v>-5000</v>
      </c>
      <c r="AX22" s="16">
        <f t="shared" si="1"/>
        <v>1.3244196403038913E-2</v>
      </c>
      <c r="AY22" s="16">
        <f t="shared" si="2"/>
        <v>8.0842168663863012E-3</v>
      </c>
      <c r="AZ22" s="16">
        <f t="shared" si="3"/>
        <v>5.1599795366526115E-3</v>
      </c>
      <c r="BA22" s="16">
        <f t="shared" si="4"/>
        <v>1.1756073367654758</v>
      </c>
      <c r="BB22" s="16">
        <f t="shared" si="5"/>
        <v>0.53682587879932953</v>
      </c>
      <c r="BC22" s="16">
        <f t="shared" si="6"/>
        <v>-0.83582598544445963</v>
      </c>
      <c r="BD22" s="16">
        <f t="shared" si="7"/>
        <v>-0.44407166051981434</v>
      </c>
      <c r="BE22" s="16">
        <f t="shared" ref="BE22:BK31" si="34">$BL22+$AB$7*SIN(BF22)</f>
        <v>-0.65481594098417384</v>
      </c>
      <c r="BF22" s="16">
        <f t="shared" si="34"/>
        <v>-0.654805035235415</v>
      </c>
      <c r="BG22" s="16">
        <f t="shared" si="34"/>
        <v>-0.654752532660973</v>
      </c>
      <c r="BH22" s="16">
        <f t="shared" si="34"/>
        <v>-0.65449980380502359</v>
      </c>
      <c r="BI22" s="16">
        <f t="shared" si="34"/>
        <v>-0.65328394117830213</v>
      </c>
      <c r="BJ22" s="16">
        <f t="shared" si="34"/>
        <v>-0.64745021685108062</v>
      </c>
      <c r="BK22" s="16">
        <f t="shared" si="34"/>
        <v>-0.61980720693672398</v>
      </c>
      <c r="BL22" s="16">
        <f t="shared" si="9"/>
        <v>-0.49533005359755777</v>
      </c>
    </row>
    <row r="23" spans="1:64">
      <c r="A23" s="52" t="s">
        <v>133</v>
      </c>
      <c r="B23" s="52" t="s">
        <v>92</v>
      </c>
      <c r="C23" s="65">
        <v>38255.591999999997</v>
      </c>
      <c r="D23" s="76" t="s">
        <v>126</v>
      </c>
      <c r="E23" s="80">
        <f t="shared" si="11"/>
        <v>-17914.905220742257</v>
      </c>
      <c r="F23" s="28">
        <f t="shared" si="12"/>
        <v>-17915</v>
      </c>
      <c r="G23" s="9">
        <f t="shared" si="13"/>
        <v>3.6057399993296713E-2</v>
      </c>
      <c r="H23" s="2">
        <f t="shared" si="14"/>
        <v>3.6057399993296713E-2</v>
      </c>
      <c r="O23" s="100">
        <f t="shared" si="15"/>
        <v>4.3871186679327608E-2</v>
      </c>
      <c r="P23" s="15">
        <f t="shared" si="16"/>
        <v>23237.091999999997</v>
      </c>
      <c r="R23" s="2">
        <f t="shared" si="17"/>
        <v>6.1055262374793676E-5</v>
      </c>
      <c r="S23" s="24">
        <v>1</v>
      </c>
      <c r="T23" s="9">
        <f t="shared" si="18"/>
        <v>6.1055262374793676E-5</v>
      </c>
      <c r="U23" s="9">
        <f t="shared" si="19"/>
        <v>3.6057399993296713E-2</v>
      </c>
      <c r="V23" s="2">
        <v>22000</v>
      </c>
      <c r="W23" s="100">
        <f t="shared" si="0"/>
        <v>5.9030213630373578E-2</v>
      </c>
      <c r="Y23" s="137">
        <f t="shared" si="20"/>
        <v>23237.091999999997</v>
      </c>
      <c r="Z23" s="16">
        <f t="shared" si="21"/>
        <v>-17915</v>
      </c>
      <c r="AA23" s="115">
        <f t="shared" si="22"/>
        <v>3.6738180758329263E-2</v>
      </c>
      <c r="AB23" s="115">
        <f t="shared" si="23"/>
        <v>-6.8078076503255008E-4</v>
      </c>
      <c r="AC23" s="147">
        <f t="shared" si="24"/>
        <v>-7.8137866860308949E-3</v>
      </c>
      <c r="AD23" s="115"/>
      <c r="AG23" s="115">
        <f t="shared" si="25"/>
        <v>4.6346245003830414E-7</v>
      </c>
      <c r="AH23" s="16">
        <f t="shared" si="26"/>
        <v>-7.1330059209983457E-3</v>
      </c>
      <c r="AI23" s="16">
        <f t="shared" si="27"/>
        <v>0.74029203211543892</v>
      </c>
      <c r="AJ23" s="16">
        <f t="shared" si="28"/>
        <v>-0.95616844786049504</v>
      </c>
      <c r="AK23" s="16">
        <f t="shared" si="29"/>
        <v>3.3655583624930138E-2</v>
      </c>
      <c r="AL23" s="16">
        <f t="shared" si="30"/>
        <v>3.0127207505220004</v>
      </c>
      <c r="AM23" s="16">
        <f t="shared" si="31"/>
        <v>15.497802014300614</v>
      </c>
      <c r="AN23" s="115">
        <f t="shared" si="32"/>
        <v>-3.3099290363189398</v>
      </c>
      <c r="AO23" s="115">
        <f t="shared" si="32"/>
        <v>-3.309945331125689</v>
      </c>
      <c r="AP23" s="115">
        <f t="shared" si="32"/>
        <v>-3.30988221664302</v>
      </c>
      <c r="AQ23" s="115">
        <f t="shared" si="32"/>
        <v>-3.3101266809922136</v>
      </c>
      <c r="AR23" s="115">
        <f t="shared" si="32"/>
        <v>-3.3091798419615657</v>
      </c>
      <c r="AS23" s="115">
        <f t="shared" si="32"/>
        <v>-3.3128479123861028</v>
      </c>
      <c r="AT23" s="115">
        <f t="shared" si="32"/>
        <v>-3.2986502237820416</v>
      </c>
      <c r="AU23" s="115">
        <f t="shared" si="33"/>
        <v>-3.3538092015209982</v>
      </c>
      <c r="AV23" s="115"/>
      <c r="AW23" s="16">
        <v>-4000</v>
      </c>
      <c r="AX23" s="16">
        <f t="shared" si="1"/>
        <v>1.3441344017425323E-2</v>
      </c>
      <c r="AY23" s="16">
        <f t="shared" si="2"/>
        <v>6.9370555013206076E-3</v>
      </c>
      <c r="AZ23" s="16">
        <f t="shared" si="3"/>
        <v>6.504288516104715E-3</v>
      </c>
      <c r="BA23" s="16">
        <f t="shared" si="4"/>
        <v>1.2325584631721291</v>
      </c>
      <c r="BB23" s="16">
        <f t="shared" si="5"/>
        <v>0.79847350379063209</v>
      </c>
      <c r="BC23" s="16">
        <f t="shared" si="6"/>
        <v>-0.47774104131925288</v>
      </c>
      <c r="BD23" s="16">
        <f t="shared" si="7"/>
        <v>-0.24351991336206463</v>
      </c>
      <c r="BE23" s="16">
        <f t="shared" si="34"/>
        <v>-0.36827432615127509</v>
      </c>
      <c r="BF23" s="16">
        <f t="shared" si="34"/>
        <v>-0.36825882901429285</v>
      </c>
      <c r="BG23" s="16">
        <f t="shared" si="34"/>
        <v>-0.36819540064848738</v>
      </c>
      <c r="BH23" s="16">
        <f t="shared" si="34"/>
        <v>-0.36793581031437173</v>
      </c>
      <c r="BI23" s="16">
        <f t="shared" si="34"/>
        <v>-0.3668736673954926</v>
      </c>
      <c r="BJ23" s="16">
        <f t="shared" si="34"/>
        <v>-0.36253228606272692</v>
      </c>
      <c r="BK23" s="16">
        <f t="shared" si="34"/>
        <v>-0.34486038324340695</v>
      </c>
      <c r="BL23" s="16">
        <f t="shared" si="9"/>
        <v>-0.27399988341378378</v>
      </c>
    </row>
    <row r="24" spans="1:64">
      <c r="A24" s="52" t="s">
        <v>133</v>
      </c>
      <c r="B24" s="52" t="s">
        <v>92</v>
      </c>
      <c r="C24" s="65">
        <v>39035.478000000003</v>
      </c>
      <c r="D24" s="76" t="s">
        <v>126</v>
      </c>
      <c r="E24" s="80">
        <f t="shared" si="11"/>
        <v>-15864.923352590904</v>
      </c>
      <c r="F24" s="28">
        <f t="shared" si="12"/>
        <v>-15865</v>
      </c>
      <c r="G24" s="9">
        <f t="shared" si="13"/>
        <v>2.915940000093542E-2</v>
      </c>
      <c r="H24" s="2">
        <f t="shared" si="14"/>
        <v>2.915940000093542E-2</v>
      </c>
      <c r="O24" s="100">
        <f t="shared" si="15"/>
        <v>3.5591555390086758E-2</v>
      </c>
      <c r="P24" s="15">
        <f t="shared" si="16"/>
        <v>24016.978000000003</v>
      </c>
      <c r="R24" s="2">
        <f t="shared" si="17"/>
        <v>4.1372622950188602E-5</v>
      </c>
      <c r="S24" s="24">
        <v>1</v>
      </c>
      <c r="T24" s="9">
        <f t="shared" si="18"/>
        <v>4.1372622950188602E-5</v>
      </c>
      <c r="U24" s="9">
        <f t="shared" si="19"/>
        <v>2.915940000093542E-2</v>
      </c>
      <c r="V24" s="9">
        <v>24000</v>
      </c>
      <c r="W24" s="100">
        <f t="shared" si="0"/>
        <v>6.9572256852213285E-2</v>
      </c>
      <c r="Y24" s="137">
        <f t="shared" si="20"/>
        <v>24016.978000000003</v>
      </c>
      <c r="Z24" s="16">
        <f t="shared" si="21"/>
        <v>-15865</v>
      </c>
      <c r="AA24" s="115">
        <f t="shared" si="22"/>
        <v>2.8052666345354575E-2</v>
      </c>
      <c r="AB24" s="115">
        <f t="shared" si="23"/>
        <v>1.1067336555808452E-3</v>
      </c>
      <c r="AC24" s="147">
        <f t="shared" si="24"/>
        <v>-6.4321553891513381E-3</v>
      </c>
      <c r="AD24" s="115"/>
      <c r="AG24" s="115">
        <f t="shared" si="25"/>
        <v>1.2248593843953409E-6</v>
      </c>
      <c r="AH24" s="16">
        <f t="shared" si="26"/>
        <v>-7.5388890447321841E-3</v>
      </c>
      <c r="AI24" s="16">
        <f t="shared" si="27"/>
        <v>0.74093505148425587</v>
      </c>
      <c r="AJ24" s="16">
        <f t="shared" si="28"/>
        <v>-0.99976772482055032</v>
      </c>
      <c r="AK24" s="16">
        <f t="shared" si="29"/>
        <v>-3.8292027138787946E-2</v>
      </c>
      <c r="AL24" s="16">
        <f t="shared" si="30"/>
        <v>-2.9948465711783254</v>
      </c>
      <c r="AM24" s="16">
        <f t="shared" si="31"/>
        <v>-13.604517474040902</v>
      </c>
      <c r="AN24" s="115">
        <f t="shared" si="32"/>
        <v>-2.9499640390854918</v>
      </c>
      <c r="AO24" s="115">
        <f t="shared" si="32"/>
        <v>-2.9499460142902634</v>
      </c>
      <c r="AP24" s="115">
        <f t="shared" si="32"/>
        <v>-2.9500161259896251</v>
      </c>
      <c r="AQ24" s="115">
        <f t="shared" si="32"/>
        <v>-2.9497434046094249</v>
      </c>
      <c r="AR24" s="115">
        <f t="shared" si="32"/>
        <v>-2.9508041587091496</v>
      </c>
      <c r="AS24" s="115">
        <f t="shared" si="32"/>
        <v>-2.9466771058238801</v>
      </c>
      <c r="AT24" s="115">
        <f t="shared" si="32"/>
        <v>-2.9627159318305094</v>
      </c>
      <c r="AU24" s="115">
        <f t="shared" si="33"/>
        <v>-2.9000823526442616</v>
      </c>
      <c r="AV24" s="115"/>
      <c r="AW24" s="16">
        <v>-3000</v>
      </c>
      <c r="AX24" s="16">
        <f t="shared" si="1"/>
        <v>1.3360054371903855E-2</v>
      </c>
      <c r="AY24" s="16">
        <f t="shared" si="2"/>
        <v>6.0232826081089361E-3</v>
      </c>
      <c r="AZ24" s="16">
        <f t="shared" si="3"/>
        <v>7.3367717637949194E-3</v>
      </c>
      <c r="BA24" s="16">
        <f t="shared" si="4"/>
        <v>1.2607420448719346</v>
      </c>
      <c r="BB24" s="16">
        <f t="shared" si="5"/>
        <v>0.96599260319087232</v>
      </c>
      <c r="BC24" s="16">
        <f t="shared" si="6"/>
        <v>-9.3241327369223859E-2</v>
      </c>
      <c r="BD24" s="16">
        <f t="shared" si="7"/>
        <v>-4.665446953320028E-2</v>
      </c>
      <c r="BE24" s="16">
        <f t="shared" si="34"/>
        <v>-7.1333524348338687E-2</v>
      </c>
      <c r="BF24" s="16">
        <f t="shared" si="34"/>
        <v>-7.1329140106257322E-2</v>
      </c>
      <c r="BG24" s="16">
        <f t="shared" si="34"/>
        <v>-7.1312355995353433E-2</v>
      </c>
      <c r="BH24" s="16">
        <f t="shared" si="34"/>
        <v>-7.1248101887479959E-2</v>
      </c>
      <c r="BI24" s="16">
        <f t="shared" si="34"/>
        <v>-7.1002122536184778E-2</v>
      </c>
      <c r="BJ24" s="16">
        <f t="shared" si="34"/>
        <v>-7.0060497224024534E-2</v>
      </c>
      <c r="BK24" s="16">
        <f t="shared" si="34"/>
        <v>-6.6456460500281811E-2</v>
      </c>
      <c r="BL24" s="16">
        <f t="shared" si="9"/>
        <v>-5.2669713230009574E-2</v>
      </c>
    </row>
    <row r="25" spans="1:64">
      <c r="A25" s="52" t="s">
        <v>133</v>
      </c>
      <c r="B25" s="52" t="s">
        <v>92</v>
      </c>
      <c r="C25" s="65">
        <v>40419.493999999999</v>
      </c>
      <c r="D25" s="76" t="s">
        <v>126</v>
      </c>
      <c r="E25" s="80">
        <f t="shared" si="11"/>
        <v>-12226.945872252327</v>
      </c>
      <c r="F25" s="28">
        <f t="shared" si="12"/>
        <v>-12227</v>
      </c>
      <c r="G25" s="9">
        <f t="shared" si="13"/>
        <v>2.0592119995853864E-2</v>
      </c>
      <c r="H25" s="2">
        <f t="shared" si="14"/>
        <v>2.0592119995853864E-2</v>
      </c>
      <c r="O25" s="100">
        <f t="shared" si="15"/>
        <v>2.3312986274243164E-2</v>
      </c>
      <c r="P25" s="15">
        <f t="shared" si="16"/>
        <v>25400.993999999999</v>
      </c>
      <c r="R25" s="2">
        <f t="shared" si="17"/>
        <v>7.4031133048760399E-6</v>
      </c>
      <c r="S25" s="24">
        <v>1</v>
      </c>
      <c r="T25" s="9">
        <f t="shared" si="18"/>
        <v>7.4031133048760399E-6</v>
      </c>
      <c r="U25" s="9">
        <f t="shared" si="19"/>
        <v>2.0592119995853864E-2</v>
      </c>
      <c r="V25" s="2">
        <v>26000</v>
      </c>
      <c r="W25" s="100">
        <f t="shared" si="0"/>
        <v>8.104785396146906E-2</v>
      </c>
      <c r="Y25" s="137">
        <f t="shared" si="20"/>
        <v>25400.993999999999</v>
      </c>
      <c r="Z25" s="16">
        <f t="shared" si="21"/>
        <v>-12227</v>
      </c>
      <c r="AA25" s="115">
        <f t="shared" si="22"/>
        <v>1.7483904410471693E-2</v>
      </c>
      <c r="AB25" s="115">
        <f t="shared" si="23"/>
        <v>3.1082155853821708E-3</v>
      </c>
      <c r="AC25" s="147">
        <f t="shared" si="24"/>
        <v>-2.7208662783893001E-3</v>
      </c>
      <c r="AD25" s="115"/>
      <c r="AG25" s="115">
        <f t="shared" si="25"/>
        <v>9.6610041252126306E-6</v>
      </c>
      <c r="AH25" s="16">
        <f t="shared" si="26"/>
        <v>-5.82908186377147E-3</v>
      </c>
      <c r="AI25" s="16">
        <f t="shared" si="27"/>
        <v>0.7941554580041984</v>
      </c>
      <c r="AJ25" s="16">
        <f t="shared" si="28"/>
        <v>-0.87847273176281815</v>
      </c>
      <c r="AK25" s="16">
        <f t="shared" si="29"/>
        <v>-0.16189178923713671</v>
      </c>
      <c r="AL25" s="16">
        <f t="shared" si="30"/>
        <v>-2.475152633484051</v>
      </c>
      <c r="AM25" s="16">
        <f t="shared" si="31"/>
        <v>-2.889115921259171</v>
      </c>
      <c r="AN25" s="115">
        <f t="shared" si="32"/>
        <v>-2.2916237797841306</v>
      </c>
      <c r="AO25" s="115">
        <f t="shared" si="32"/>
        <v>-2.2916182762170059</v>
      </c>
      <c r="AP25" s="115">
        <f t="shared" si="32"/>
        <v>-2.2916501174011676</v>
      </c>
      <c r="AQ25" s="115">
        <f t="shared" si="32"/>
        <v>-2.2914658825349368</v>
      </c>
      <c r="AR25" s="115">
        <f t="shared" si="32"/>
        <v>-2.2925313414594233</v>
      </c>
      <c r="AS25" s="115">
        <f t="shared" si="32"/>
        <v>-2.2863516232645833</v>
      </c>
      <c r="AT25" s="115">
        <f t="shared" si="32"/>
        <v>-2.321613645581154</v>
      </c>
      <c r="AU25" s="115">
        <f t="shared" si="33"/>
        <v>-2.0948831935156926</v>
      </c>
      <c r="AV25" s="115"/>
      <c r="AW25" s="16">
        <v>-2000</v>
      </c>
      <c r="AX25" s="16">
        <f t="shared" si="1"/>
        <v>1.2868921495809763E-2</v>
      </c>
      <c r="AY25" s="16">
        <f t="shared" si="2"/>
        <v>5.3428981867512841E-3</v>
      </c>
      <c r="AZ25" s="16">
        <f t="shared" si="3"/>
        <v>7.5260233090584791E-3</v>
      </c>
      <c r="BA25" s="16">
        <f t="shared" si="4"/>
        <v>1.2504185964281271</v>
      </c>
      <c r="BB25" s="16">
        <f t="shared" si="5"/>
        <v>0.99173695408719453</v>
      </c>
      <c r="BC25" s="16">
        <f t="shared" si="6"/>
        <v>0.29694246342713537</v>
      </c>
      <c r="BD25" s="16">
        <f t="shared" si="7"/>
        <v>0.14957188985987097</v>
      </c>
      <c r="BE25" s="16">
        <f t="shared" si="34"/>
        <v>0.22779850723202008</v>
      </c>
      <c r="BF25" s="16">
        <f t="shared" si="34"/>
        <v>0.22778625785139167</v>
      </c>
      <c r="BG25" s="16">
        <f t="shared" si="34"/>
        <v>0.22773824296896994</v>
      </c>
      <c r="BH25" s="16">
        <f t="shared" si="34"/>
        <v>0.22755004032329629</v>
      </c>
      <c r="BI25" s="16">
        <f t="shared" si="34"/>
        <v>0.2268124264703022</v>
      </c>
      <c r="BJ25" s="16">
        <f t="shared" si="34"/>
        <v>0.22392273674618318</v>
      </c>
      <c r="BK25" s="16">
        <f t="shared" si="34"/>
        <v>0.2126200816994176</v>
      </c>
      <c r="BL25" s="16">
        <f t="shared" si="9"/>
        <v>0.16866045695376441</v>
      </c>
    </row>
    <row r="26" spans="1:64">
      <c r="A26" s="52" t="s">
        <v>133</v>
      </c>
      <c r="B26" s="52" t="s">
        <v>92</v>
      </c>
      <c r="C26" s="65">
        <v>40828.457999999999</v>
      </c>
      <c r="D26" s="76" t="s">
        <v>126</v>
      </c>
      <c r="E26" s="80">
        <f t="shared" si="11"/>
        <v>-11151.956983201051</v>
      </c>
      <c r="F26" s="28">
        <f t="shared" si="12"/>
        <v>-11152</v>
      </c>
      <c r="G26" s="9">
        <f t="shared" si="13"/>
        <v>1.6365119998226874E-2</v>
      </c>
      <c r="H26" s="2">
        <f t="shared" si="14"/>
        <v>1.6365119998226874E-2</v>
      </c>
      <c r="O26" s="100">
        <f t="shared" si="15"/>
        <v>2.0275995407023482E-2</v>
      </c>
      <c r="P26" s="15">
        <f t="shared" si="16"/>
        <v>25809.957999999999</v>
      </c>
      <c r="R26" s="2">
        <f t="shared" si="17"/>
        <v>1.5294946463130044E-5</v>
      </c>
      <c r="S26" s="24">
        <v>1</v>
      </c>
      <c r="T26" s="9">
        <f t="shared" si="18"/>
        <v>1.5294946463130044E-5</v>
      </c>
      <c r="U26" s="9">
        <f t="shared" si="19"/>
        <v>1.6365119998226874E-2</v>
      </c>
      <c r="V26" s="9">
        <v>28000</v>
      </c>
      <c r="W26" s="100">
        <f t="shared" si="0"/>
        <v>9.3457004958140938E-2</v>
      </c>
      <c r="Y26" s="137">
        <f t="shared" si="20"/>
        <v>25809.957999999999</v>
      </c>
      <c r="Z26" s="16">
        <f t="shared" si="21"/>
        <v>-11152</v>
      </c>
      <c r="AA26" s="115">
        <f t="shared" si="22"/>
        <v>1.5552928589439002E-2</v>
      </c>
      <c r="AB26" s="115">
        <f t="shared" si="23"/>
        <v>8.1219140878787191E-4</v>
      </c>
      <c r="AC26" s="147">
        <f t="shared" si="24"/>
        <v>-3.9108754087966088E-3</v>
      </c>
      <c r="AD26" s="115"/>
      <c r="AG26" s="115">
        <f t="shared" si="25"/>
        <v>6.5965488450882809E-7</v>
      </c>
      <c r="AH26" s="16">
        <f t="shared" si="26"/>
        <v>-4.7230668175844799E-3</v>
      </c>
      <c r="AI26" s="16">
        <f t="shared" si="27"/>
        <v>0.82514324592670119</v>
      </c>
      <c r="AJ26" s="16">
        <f t="shared" si="28"/>
        <v>-0.78296219389762345</v>
      </c>
      <c r="AK26" s="16">
        <f t="shared" si="29"/>
        <v>-0.19495138482917415</v>
      </c>
      <c r="AL26" s="16">
        <f t="shared" si="30"/>
        <v>-2.3019098859421652</v>
      </c>
      <c r="AM26" s="16">
        <f t="shared" si="31"/>
        <v>-2.2402321392399056</v>
      </c>
      <c r="AN26" s="115">
        <f t="shared" si="32"/>
        <v>-2.0849715958983888</v>
      </c>
      <c r="AO26" s="115">
        <f t="shared" si="32"/>
        <v>-2.0849706505083074</v>
      </c>
      <c r="AP26" s="115">
        <f t="shared" si="32"/>
        <v>-2.0849779906391563</v>
      </c>
      <c r="AQ26" s="115">
        <f t="shared" si="32"/>
        <v>-2.0849209984091326</v>
      </c>
      <c r="AR26" s="115">
        <f t="shared" si="32"/>
        <v>-2.0853633620049759</v>
      </c>
      <c r="AS26" s="115">
        <f t="shared" si="32"/>
        <v>-2.0819206689496852</v>
      </c>
      <c r="AT26" s="115">
        <f t="shared" si="32"/>
        <v>-2.1081837214426593</v>
      </c>
      <c r="AU26" s="115">
        <f t="shared" si="33"/>
        <v>-1.8569532605681351</v>
      </c>
      <c r="AV26" s="115"/>
      <c r="AW26" s="16">
        <v>-1000</v>
      </c>
      <c r="AX26" s="16">
        <f t="shared" si="1"/>
        <v>1.1960838479767496E-2</v>
      </c>
      <c r="AY26" s="16">
        <f t="shared" si="2"/>
        <v>4.8959022372476509E-3</v>
      </c>
      <c r="AZ26" s="16">
        <f t="shared" si="3"/>
        <v>7.0649362425198453E-3</v>
      </c>
      <c r="BA26" s="16">
        <f t="shared" si="4"/>
        <v>1.2053235445113448</v>
      </c>
      <c r="BB26" s="16">
        <f t="shared" si="5"/>
        <v>0.87693371044091128</v>
      </c>
      <c r="BC26" s="16">
        <f t="shared" si="6"/>
        <v>0.66965165166484231</v>
      </c>
      <c r="BD26" s="16">
        <f t="shared" si="7"/>
        <v>0.34792584465655052</v>
      </c>
      <c r="BE26" s="16">
        <f t="shared" si="34"/>
        <v>0.52014249001783752</v>
      </c>
      <c r="BF26" s="16">
        <f t="shared" si="34"/>
        <v>0.52012800218395994</v>
      </c>
      <c r="BG26" s="16">
        <f t="shared" si="34"/>
        <v>0.5200642497979252</v>
      </c>
      <c r="BH26" s="16">
        <f t="shared" si="34"/>
        <v>0.51978374090908441</v>
      </c>
      <c r="BI26" s="16">
        <f t="shared" si="34"/>
        <v>0.51855004315250619</v>
      </c>
      <c r="BJ26" s="16">
        <f t="shared" si="34"/>
        <v>0.51313440687639045</v>
      </c>
      <c r="BK26" s="16">
        <f t="shared" si="34"/>
        <v>0.48955194841272454</v>
      </c>
      <c r="BL26" s="16">
        <f t="shared" si="9"/>
        <v>0.3899906271375384</v>
      </c>
    </row>
    <row r="27" spans="1:64">
      <c r="A27" s="52" t="s">
        <v>133</v>
      </c>
      <c r="B27" s="52" t="s">
        <v>92</v>
      </c>
      <c r="C27" s="65">
        <v>42830.303999999996</v>
      </c>
      <c r="D27" s="76" t="s">
        <v>126</v>
      </c>
      <c r="E27" s="80">
        <f t="shared" si="11"/>
        <v>-5889.9725356904191</v>
      </c>
      <c r="F27" s="28">
        <f t="shared" si="12"/>
        <v>-5890</v>
      </c>
      <c r="G27" s="9">
        <f t="shared" si="13"/>
        <v>1.0448399996676017E-2</v>
      </c>
      <c r="H27" s="2">
        <f t="shared" si="14"/>
        <v>1.0448399996676017E-2</v>
      </c>
      <c r="O27" s="100">
        <f t="shared" si="15"/>
        <v>9.3014818555475914E-3</v>
      </c>
      <c r="P27" s="15">
        <f t="shared" si="16"/>
        <v>27811.803999999996</v>
      </c>
      <c r="R27" s="2">
        <f t="shared" si="17"/>
        <v>1.3154212224494821E-6</v>
      </c>
      <c r="S27" s="24">
        <v>1</v>
      </c>
      <c r="T27" s="9">
        <f t="shared" si="18"/>
        <v>1.3154212224494821E-6</v>
      </c>
      <c r="U27" s="9">
        <f t="shared" si="19"/>
        <v>1.0448399996676017E-2</v>
      </c>
      <c r="V27" s="2">
        <v>30000</v>
      </c>
      <c r="W27" s="100">
        <f t="shared" si="0"/>
        <v>0.10679970984222888</v>
      </c>
      <c r="Y27" s="137">
        <f t="shared" si="20"/>
        <v>27811.803999999996</v>
      </c>
      <c r="Z27" s="16">
        <f t="shared" si="21"/>
        <v>-5890</v>
      </c>
      <c r="AA27" s="115">
        <f t="shared" si="22"/>
        <v>1.2991983852452258E-2</v>
      </c>
      <c r="AB27" s="115">
        <f t="shared" si="23"/>
        <v>-2.5435838557762418E-3</v>
      </c>
      <c r="AC27" s="147">
        <f t="shared" si="24"/>
        <v>1.1469181411284252E-3</v>
      </c>
      <c r="AD27" s="115"/>
      <c r="AG27" s="115">
        <f t="shared" si="25"/>
        <v>6.4698188313655334E-6</v>
      </c>
      <c r="AH27" s="16">
        <f t="shared" si="26"/>
        <v>3.690501996904667E-3</v>
      </c>
      <c r="AI27" s="16">
        <f t="shared" si="27"/>
        <v>1.113353379676856</v>
      </c>
      <c r="AJ27" s="16">
        <f t="shared" si="28"/>
        <v>0.27572788706838564</v>
      </c>
      <c r="AK27" s="16">
        <f t="shared" si="29"/>
        <v>-0.23607612799200473</v>
      </c>
      <c r="AL27" s="16">
        <f t="shared" si="30"/>
        <v>-1.1231495356391239</v>
      </c>
      <c r="AM27" s="16">
        <f t="shared" si="31"/>
        <v>-0.62914545997009264</v>
      </c>
      <c r="AN27" s="115">
        <f t="shared" si="32"/>
        <v>-0.8969537992875789</v>
      </c>
      <c r="AO27" s="115">
        <f t="shared" si="32"/>
        <v>-0.89695004356492913</v>
      </c>
      <c r="AP27" s="115">
        <f t="shared" si="32"/>
        <v>-0.89692706072708361</v>
      </c>
      <c r="AQ27" s="115">
        <f t="shared" si="32"/>
        <v>-0.89678643353448551</v>
      </c>
      <c r="AR27" s="115">
        <f t="shared" si="32"/>
        <v>-0.89592650357186221</v>
      </c>
      <c r="AS27" s="115">
        <f t="shared" si="32"/>
        <v>-0.8906880130504814</v>
      </c>
      <c r="AT27" s="115">
        <f t="shared" si="32"/>
        <v>-0.85947691121380054</v>
      </c>
      <c r="AU27" s="115">
        <f t="shared" si="33"/>
        <v>-0.69231390506111645</v>
      </c>
      <c r="AV27" s="115"/>
      <c r="AW27" s="16">
        <v>0</v>
      </c>
      <c r="AX27" s="16">
        <f t="shared" si="1"/>
        <v>1.0747643783746369E-2</v>
      </c>
      <c r="AY27" s="16">
        <f t="shared" si="2"/>
        <v>4.6822947595980382E-3</v>
      </c>
      <c r="AZ27" s="16">
        <f t="shared" si="3"/>
        <v>6.0653490241483312E-3</v>
      </c>
      <c r="BA27" s="16">
        <f t="shared" si="4"/>
        <v>1.1395477932655727</v>
      </c>
      <c r="BB27" s="16">
        <f t="shared" si="5"/>
        <v>0.66708464364205233</v>
      </c>
      <c r="BC27" s="16">
        <f t="shared" si="6"/>
        <v>1.00880768483039</v>
      </c>
      <c r="BD27" s="16">
        <f t="shared" si="7"/>
        <v>0.55203447044620302</v>
      </c>
      <c r="BE27" s="16">
        <f t="shared" si="34"/>
        <v>0.798997575863448</v>
      </c>
      <c r="BF27" s="16">
        <f t="shared" si="34"/>
        <v>0.79899122240424991</v>
      </c>
      <c r="BG27" s="16">
        <f t="shared" si="34"/>
        <v>0.79895643674975558</v>
      </c>
      <c r="BH27" s="16">
        <f t="shared" si="34"/>
        <v>0.79876600477650639</v>
      </c>
      <c r="BI27" s="16">
        <f t="shared" si="34"/>
        <v>0.79772415559670895</v>
      </c>
      <c r="BJ27" s="16">
        <f t="shared" si="34"/>
        <v>0.79204377129209513</v>
      </c>
      <c r="BK27" s="16">
        <f t="shared" si="34"/>
        <v>0.76162647782237658</v>
      </c>
      <c r="BL27" s="16">
        <f t="shared" si="9"/>
        <v>0.61132079732131239</v>
      </c>
    </row>
    <row r="28" spans="1:64">
      <c r="A28" s="2" t="s">
        <v>13</v>
      </c>
      <c r="B28" s="25"/>
      <c r="C28" s="40">
        <v>44065.549613000003</v>
      </c>
      <c r="D28" s="39" t="s">
        <v>127</v>
      </c>
      <c r="E28" s="80">
        <f t="shared" si="11"/>
        <v>-2643.0478449490847</v>
      </c>
      <c r="F28" s="28">
        <f t="shared" si="12"/>
        <v>-2643</v>
      </c>
      <c r="O28" s="100">
        <f t="shared" si="15"/>
        <v>5.7535980911329731E-3</v>
      </c>
      <c r="P28" s="15">
        <f t="shared" si="16"/>
        <v>29047.049613000003</v>
      </c>
      <c r="Q28" s="9">
        <f>C28-(C$7+C$8*F28)</f>
        <v>-1.8201920000137761E-2</v>
      </c>
      <c r="S28" s="24"/>
      <c r="T28" s="9">
        <f t="shared" si="18"/>
        <v>0</v>
      </c>
      <c r="U28" s="9">
        <f t="shared" si="19"/>
        <v>0</v>
      </c>
      <c r="V28" s="9">
        <v>32000</v>
      </c>
      <c r="W28" s="100">
        <f t="shared" si="0"/>
        <v>0.1210759686137329</v>
      </c>
      <c r="Y28" s="137">
        <f t="shared" si="20"/>
        <v>29047.049613000003</v>
      </c>
      <c r="Z28" s="16">
        <f t="shared" si="21"/>
        <v>-2643</v>
      </c>
      <c r="AA28" s="115">
        <f t="shared" si="22"/>
        <v>1.3235088866788957E-2</v>
      </c>
      <c r="AB28" s="115">
        <f t="shared" si="23"/>
        <v>-1.3235088866788957E-2</v>
      </c>
      <c r="AC28" s="147"/>
      <c r="AD28" s="115"/>
      <c r="AG28" s="115">
        <f t="shared" si="25"/>
        <v>0</v>
      </c>
      <c r="AH28" s="16">
        <f t="shared" si="26"/>
        <v>7.4814907756559842E-3</v>
      </c>
      <c r="AI28" s="16">
        <f t="shared" si="27"/>
        <v>1.261594580201626</v>
      </c>
      <c r="AJ28" s="16">
        <f t="shared" si="28"/>
        <v>0.99261097139116106</v>
      </c>
      <c r="AK28" s="16">
        <f t="shared" si="29"/>
        <v>1.2214847563431117E-2</v>
      </c>
      <c r="AL28" s="16">
        <f t="shared" si="30"/>
        <v>4.6659918400752447E-2</v>
      </c>
      <c r="AM28" s="16">
        <f t="shared" si="31"/>
        <v>2.3334192853246418E-2</v>
      </c>
      <c r="AN28" s="115">
        <f t="shared" si="32"/>
        <v>3.5688748731719233E-2</v>
      </c>
      <c r="AO28" s="115">
        <f t="shared" si="32"/>
        <v>3.5686531469066224E-2</v>
      </c>
      <c r="AP28" s="115">
        <f t="shared" si="32"/>
        <v>3.567805935093097E-2</v>
      </c>
      <c r="AQ28" s="115">
        <f t="shared" si="32"/>
        <v>3.5645687573373511E-2</v>
      </c>
      <c r="AR28" s="115">
        <f t="shared" si="32"/>
        <v>3.5521996065306066E-2</v>
      </c>
      <c r="AS28" s="115">
        <f t="shared" si="32"/>
        <v>3.5049379831418336E-2</v>
      </c>
      <c r="AT28" s="115">
        <f t="shared" si="32"/>
        <v>3.3243618876663883E-2</v>
      </c>
      <c r="AU28" s="115">
        <f t="shared" si="33"/>
        <v>2.634515752559774E-2</v>
      </c>
      <c r="AV28" s="115"/>
      <c r="AW28" s="16">
        <v>1000</v>
      </c>
      <c r="AX28" s="16">
        <f t="shared" si="1"/>
        <v>9.3977868460320864E-3</v>
      </c>
      <c r="AY28" s="16">
        <f t="shared" si="2"/>
        <v>4.7020757538024458E-3</v>
      </c>
      <c r="AZ28" s="16">
        <f t="shared" si="3"/>
        <v>4.6957110922296414E-3</v>
      </c>
      <c r="BA28" s="16">
        <f t="shared" si="4"/>
        <v>1.0678186004945773</v>
      </c>
      <c r="BB28" s="16">
        <f t="shared" si="5"/>
        <v>0.41710182606937724</v>
      </c>
      <c r="BC28" s="16">
        <f t="shared" si="6"/>
        <v>1.3088420809366603</v>
      </c>
      <c r="BD28" s="16">
        <f t="shared" si="7"/>
        <v>0.76720397676467655</v>
      </c>
      <c r="BE28" s="16">
        <f t="shared" si="34"/>
        <v>1.0612646654882139</v>
      </c>
      <c r="BF28" s="16">
        <f t="shared" si="34"/>
        <v>1.061263593177153</v>
      </c>
      <c r="BG28" s="16">
        <f t="shared" si="34"/>
        <v>1.0612551985520446</v>
      </c>
      <c r="BH28" s="16">
        <f t="shared" si="34"/>
        <v>1.0611894852899073</v>
      </c>
      <c r="BI28" s="16">
        <f t="shared" si="34"/>
        <v>1.0606753475292861</v>
      </c>
      <c r="BJ28" s="16">
        <f t="shared" si="34"/>
        <v>1.0566689371218219</v>
      </c>
      <c r="BK28" s="16">
        <f t="shared" si="34"/>
        <v>1.0263679849348344</v>
      </c>
      <c r="BL28" s="16">
        <f t="shared" si="9"/>
        <v>0.83265096750508638</v>
      </c>
    </row>
    <row r="29" spans="1:64">
      <c r="A29" s="2" t="s">
        <v>13</v>
      </c>
      <c r="B29" s="25"/>
      <c r="C29" s="40">
        <v>44069.562413</v>
      </c>
      <c r="D29" s="39" t="s">
        <v>127</v>
      </c>
      <c r="E29" s="80">
        <f t="shared" si="11"/>
        <v>-2632.499935074422</v>
      </c>
      <c r="F29" s="28">
        <f t="shared" si="12"/>
        <v>-2632.5</v>
      </c>
      <c r="G29" s="9">
        <f>C29-(C$7+C$8*F29)</f>
        <v>2.4699998903088272E-5</v>
      </c>
      <c r="I29" s="2">
        <f>G29</f>
        <v>2.4699998903088272E-5</v>
      </c>
      <c r="O29" s="100">
        <f t="shared" si="15"/>
        <v>5.7461164874577399E-3</v>
      </c>
      <c r="P29" s="15">
        <f t="shared" si="16"/>
        <v>29051.062413</v>
      </c>
      <c r="R29" s="2">
        <f>(O29-H29)^2</f>
        <v>3.3017854687433673E-5</v>
      </c>
      <c r="S29" s="24">
        <v>0.1</v>
      </c>
      <c r="T29" s="9">
        <f t="shared" si="18"/>
        <v>3.3017854687433677E-6</v>
      </c>
      <c r="U29" s="9">
        <f t="shared" si="19"/>
        <v>2.4699998903088272E-5</v>
      </c>
      <c r="Y29" s="137">
        <f t="shared" si="20"/>
        <v>29051.062413</v>
      </c>
      <c r="Z29" s="16">
        <f t="shared" si="21"/>
        <v>-2632.5</v>
      </c>
      <c r="AA29" s="115">
        <f t="shared" si="22"/>
        <v>1.3230573341746966E-2</v>
      </c>
      <c r="AB29" s="115">
        <f t="shared" si="23"/>
        <v>-1.3205873342843878E-2</v>
      </c>
      <c r="AD29" s="147">
        <f>G29-(AB$3+AB$4*Z29+AB$5*Z29^2)</f>
        <v>-5.7214164885546516E-3</v>
      </c>
      <c r="AG29" s="115">
        <f t="shared" si="25"/>
        <v>1.7439509074723457E-5</v>
      </c>
      <c r="AH29" s="16">
        <f t="shared" si="26"/>
        <v>7.4844568542892275E-3</v>
      </c>
      <c r="AI29" s="16">
        <f t="shared" si="27"/>
        <v>1.2615421071292161</v>
      </c>
      <c r="AJ29" s="16">
        <f t="shared" si="28"/>
        <v>0.99310183083648129</v>
      </c>
      <c r="AK29" s="16">
        <f t="shared" si="29"/>
        <v>1.3291090635177718E-2</v>
      </c>
      <c r="AL29" s="16">
        <f t="shared" si="30"/>
        <v>5.0774489523130045E-2</v>
      </c>
      <c r="AM29" s="16">
        <f t="shared" si="31"/>
        <v>2.5392700297661989E-2</v>
      </c>
      <c r="AN29" s="115">
        <f t="shared" si="32"/>
        <v>3.8836397224462027E-2</v>
      </c>
      <c r="AO29" s="115">
        <f t="shared" si="32"/>
        <v>3.8833986004327768E-2</v>
      </c>
      <c r="AP29" s="115">
        <f t="shared" si="32"/>
        <v>3.88247716975815E-2</v>
      </c>
      <c r="AQ29" s="115">
        <f t="shared" si="32"/>
        <v>3.8789559908178478E-2</v>
      </c>
      <c r="AR29" s="115">
        <f t="shared" si="32"/>
        <v>3.8655001111073437E-2</v>
      </c>
      <c r="AS29" s="115">
        <f t="shared" si="32"/>
        <v>3.8140802776132368E-2</v>
      </c>
      <c r="AT29" s="115">
        <f t="shared" si="32"/>
        <v>3.6175954796420537E-2</v>
      </c>
      <c r="AU29" s="115">
        <f t="shared" si="33"/>
        <v>2.8669124312527217E-2</v>
      </c>
      <c r="AV29" s="115"/>
      <c r="AW29" s="16">
        <v>2000</v>
      </c>
      <c r="AX29" s="16">
        <f t="shared" si="1"/>
        <v>8.0755826744755253E-3</v>
      </c>
      <c r="AY29" s="16">
        <f t="shared" si="2"/>
        <v>4.9552452198608722E-3</v>
      </c>
      <c r="AZ29" s="16">
        <f t="shared" si="3"/>
        <v>3.1203374546146523E-3</v>
      </c>
      <c r="BA29" s="16">
        <f t="shared" si="4"/>
        <v>0.99973955519592428</v>
      </c>
      <c r="BB29" s="16">
        <f t="shared" si="5"/>
        <v>0.16652598988584053</v>
      </c>
      <c r="BC29" s="16">
        <f t="shared" si="6"/>
        <v>1.571790848106291</v>
      </c>
      <c r="BD29" s="16">
        <f t="shared" si="7"/>
        <v>1.0009950161758023</v>
      </c>
      <c r="BE29" s="16">
        <f t="shared" si="34"/>
        <v>1.3067870020444738</v>
      </c>
      <c r="BF29" s="16">
        <f t="shared" si="34"/>
        <v>1.3067869654026354</v>
      </c>
      <c r="BG29" s="16">
        <f t="shared" si="34"/>
        <v>1.3067864292200324</v>
      </c>
      <c r="BH29" s="16">
        <f t="shared" si="34"/>
        <v>1.3067785833438643</v>
      </c>
      <c r="BI29" s="16">
        <f t="shared" si="34"/>
        <v>1.3066638018989816</v>
      </c>
      <c r="BJ29" s="16">
        <f t="shared" si="34"/>
        <v>1.3049901380434381</v>
      </c>
      <c r="BK29" s="16">
        <f t="shared" si="34"/>
        <v>1.2816585437968815</v>
      </c>
      <c r="BL29" s="16">
        <f t="shared" si="9"/>
        <v>1.0539811376888604</v>
      </c>
    </row>
    <row r="30" spans="1:64">
      <c r="A30" s="2" t="s">
        <v>13</v>
      </c>
      <c r="B30" s="25"/>
      <c r="C30" s="40">
        <v>44070.512513000001</v>
      </c>
      <c r="D30" s="39" t="s">
        <v>127</v>
      </c>
      <c r="E30" s="80">
        <f t="shared" si="11"/>
        <v>-2630.0025344633914</v>
      </c>
      <c r="F30" s="28">
        <f t="shared" si="12"/>
        <v>-2630</v>
      </c>
      <c r="G30" s="9">
        <f>C30-(C$7+C$8*F30)</f>
        <v>-9.642000004532747E-4</v>
      </c>
      <c r="I30" s="2">
        <f>G30</f>
        <v>-9.642000004532747E-4</v>
      </c>
      <c r="O30" s="100">
        <f t="shared" si="15"/>
        <v>5.744338945812018E-3</v>
      </c>
      <c r="P30" s="15">
        <f t="shared" si="16"/>
        <v>29052.012513000001</v>
      </c>
      <c r="R30" s="2">
        <f>(O30-H30)^2</f>
        <v>3.2997429924372723E-5</v>
      </c>
      <c r="S30" s="24">
        <v>0.1</v>
      </c>
      <c r="T30" s="9">
        <f t="shared" si="18"/>
        <v>3.2997429924372723E-6</v>
      </c>
      <c r="U30" s="9">
        <f t="shared" si="19"/>
        <v>-9.642000004532747E-4</v>
      </c>
      <c r="V30" s="9"/>
      <c r="Y30" s="137">
        <f t="shared" si="20"/>
        <v>29052.012513000001</v>
      </c>
      <c r="Z30" s="16">
        <f t="shared" si="21"/>
        <v>-2630</v>
      </c>
      <c r="AA30" s="115">
        <f t="shared" si="22"/>
        <v>1.3229491062516179E-2</v>
      </c>
      <c r="AB30" s="115">
        <f t="shared" si="23"/>
        <v>-1.4193691062969454E-2</v>
      </c>
      <c r="AD30" s="147">
        <f>G30-(AB$3+AB$4*Z30+AB$5*Z30^2)</f>
        <v>-6.7085389462652927E-3</v>
      </c>
      <c r="AG30" s="115">
        <f t="shared" si="25"/>
        <v>2.0146086599101896E-5</v>
      </c>
      <c r="AH30" s="16">
        <f t="shared" si="26"/>
        <v>7.4851521167041612E-3</v>
      </c>
      <c r="AI30" s="16">
        <f t="shared" si="27"/>
        <v>1.2615289615760803</v>
      </c>
      <c r="AJ30" s="16">
        <f t="shared" si="28"/>
        <v>0.99321621836384388</v>
      </c>
      <c r="AK30" s="16">
        <f t="shared" si="29"/>
        <v>1.3547293043260562E-2</v>
      </c>
      <c r="AL30" s="16">
        <f t="shared" si="30"/>
        <v>5.1754097851415715E-2</v>
      </c>
      <c r="AM30" s="16">
        <f t="shared" si="31"/>
        <v>2.5882826417368245E-2</v>
      </c>
      <c r="AN30" s="115">
        <f t="shared" si="32"/>
        <v>3.9585817669438188E-2</v>
      </c>
      <c r="AO30" s="115">
        <f t="shared" si="32"/>
        <v>3.9583360328508205E-2</v>
      </c>
      <c r="AP30" s="115">
        <f t="shared" si="32"/>
        <v>3.9573969498418543E-2</v>
      </c>
      <c r="AQ30" s="115">
        <f t="shared" si="32"/>
        <v>3.9538082084643794E-2</v>
      </c>
      <c r="AR30" s="115">
        <f t="shared" si="32"/>
        <v>3.9400937439164438E-2</v>
      </c>
      <c r="AS30" s="115">
        <f t="shared" si="32"/>
        <v>3.8876842569463804E-2</v>
      </c>
      <c r="AT30" s="115">
        <f t="shared" si="32"/>
        <v>3.6874124162668394E-2</v>
      </c>
      <c r="AU30" s="115">
        <f t="shared" si="33"/>
        <v>2.9222449737986711E-2</v>
      </c>
      <c r="AV30" s="115"/>
      <c r="AW30" s="16">
        <v>3000</v>
      </c>
      <c r="AX30" s="16">
        <f t="shared" si="1"/>
        <v>6.9127176473448128E-3</v>
      </c>
      <c r="AY30" s="16">
        <f t="shared" si="2"/>
        <v>5.441803157773319E-3</v>
      </c>
      <c r="AZ30" s="16">
        <f t="shared" si="3"/>
        <v>1.4709144895714936E-3</v>
      </c>
      <c r="BA30" s="16">
        <f t="shared" si="4"/>
        <v>0.93972431922257516</v>
      </c>
      <c r="BB30" s="16">
        <f t="shared" si="5"/>
        <v>-6.3904361249620525E-2</v>
      </c>
      <c r="BC30" s="16">
        <f t="shared" si="6"/>
        <v>1.803044193216212</v>
      </c>
      <c r="BD30" s="16">
        <f t="shared" si="7"/>
        <v>1.2641049748983297</v>
      </c>
      <c r="BE30" s="16">
        <f t="shared" si="34"/>
        <v>1.5370417366570959</v>
      </c>
      <c r="BF30" s="16">
        <f t="shared" si="34"/>
        <v>1.5370417366563969</v>
      </c>
      <c r="BG30" s="16">
        <f t="shared" si="34"/>
        <v>1.5370417365772984</v>
      </c>
      <c r="BH30" s="16">
        <f t="shared" si="34"/>
        <v>1.53704172762744</v>
      </c>
      <c r="BI30" s="16">
        <f t="shared" si="34"/>
        <v>1.5370407149818119</v>
      </c>
      <c r="BJ30" s="16">
        <f t="shared" si="34"/>
        <v>1.5369263330560681</v>
      </c>
      <c r="BK30" s="16">
        <f t="shared" si="34"/>
        <v>1.5258413155813428</v>
      </c>
      <c r="BL30" s="16">
        <f t="shared" si="9"/>
        <v>1.2753113078726344</v>
      </c>
    </row>
    <row r="31" spans="1:64">
      <c r="A31" s="2" t="s">
        <v>13</v>
      </c>
      <c r="B31" s="25"/>
      <c r="C31" s="40">
        <v>44070.685412999999</v>
      </c>
      <c r="D31" s="39" t="s">
        <v>127</v>
      </c>
      <c r="E31" s="80">
        <f t="shared" si="11"/>
        <v>-2629.5480553920929</v>
      </c>
      <c r="F31" s="28">
        <f t="shared" si="12"/>
        <v>-2629.5</v>
      </c>
      <c r="O31" s="100">
        <f t="shared" si="15"/>
        <v>5.7439836125242286E-3</v>
      </c>
      <c r="P31" s="15">
        <f t="shared" si="16"/>
        <v>29052.185412999999</v>
      </c>
      <c r="Q31" s="9">
        <f>C31-(C$7+C$8*F31)</f>
        <v>-1.8281980002939235E-2</v>
      </c>
      <c r="S31" s="24"/>
      <c r="T31" s="9">
        <f t="shared" si="18"/>
        <v>0</v>
      </c>
      <c r="U31" s="9">
        <f t="shared" si="19"/>
        <v>0</v>
      </c>
      <c r="Y31" s="137">
        <f t="shared" si="20"/>
        <v>29052.185412999999</v>
      </c>
      <c r="Z31" s="16">
        <f t="shared" si="21"/>
        <v>-2629.5</v>
      </c>
      <c r="AA31" s="115">
        <f t="shared" si="22"/>
        <v>1.3229274276388175E-2</v>
      </c>
      <c r="AB31" s="115">
        <f t="shared" si="23"/>
        <v>-1.3229274276388175E-2</v>
      </c>
      <c r="AD31" s="147"/>
      <c r="AG31" s="115">
        <f t="shared" si="25"/>
        <v>0</v>
      </c>
      <c r="AH31" s="16">
        <f t="shared" si="26"/>
        <v>7.4852906638639477E-3</v>
      </c>
      <c r="AI31" s="16">
        <f t="shared" si="27"/>
        <v>1.2615263023818872</v>
      </c>
      <c r="AJ31" s="16">
        <f t="shared" si="28"/>
        <v>0.99323898121263243</v>
      </c>
      <c r="AK31" s="16">
        <f t="shared" si="29"/>
        <v>1.3598531329543109E-2</v>
      </c>
      <c r="AL31" s="16">
        <f t="shared" si="30"/>
        <v>5.195001705785264E-2</v>
      </c>
      <c r="AM31" s="16">
        <f t="shared" si="31"/>
        <v>2.5980851894607346E-2</v>
      </c>
      <c r="AN31" s="115">
        <f t="shared" ref="AN31:AT40" si="35">$AU31+$AB$7*SIN(AO31)</f>
        <v>3.9735700818345474E-2</v>
      </c>
      <c r="AO31" s="115">
        <f t="shared" si="35"/>
        <v>3.9733234256101285E-2</v>
      </c>
      <c r="AP31" s="115">
        <f t="shared" si="35"/>
        <v>3.9723808130335228E-2</v>
      </c>
      <c r="AQ31" s="115">
        <f t="shared" si="35"/>
        <v>3.9687785618867537E-2</v>
      </c>
      <c r="AR31" s="115">
        <f t="shared" si="35"/>
        <v>3.9550123880229549E-2</v>
      </c>
      <c r="AS31" s="115">
        <f t="shared" si="35"/>
        <v>3.9024049893068104E-2</v>
      </c>
      <c r="AT31" s="115">
        <f t="shared" si="35"/>
        <v>3.7013757756212427E-2</v>
      </c>
      <c r="AU31" s="115">
        <f t="shared" si="33"/>
        <v>2.9333114823078654E-2</v>
      </c>
      <c r="AV31" s="115"/>
      <c r="AW31" s="16">
        <v>4000</v>
      </c>
      <c r="AX31" s="16">
        <f t="shared" si="1"/>
        <v>6.0048489542917144E-3</v>
      </c>
      <c r="AY31" s="16">
        <f t="shared" si="2"/>
        <v>6.1617495675397854E-3</v>
      </c>
      <c r="AZ31" s="16">
        <f t="shared" si="3"/>
        <v>-1.5690061324807127E-4</v>
      </c>
      <c r="BA31" s="16">
        <f t="shared" si="4"/>
        <v>0.88897630017681972</v>
      </c>
      <c r="BB31" s="16">
        <f t="shared" si="5"/>
        <v>-0.26625108992316576</v>
      </c>
      <c r="BC31" s="16">
        <f t="shared" si="6"/>
        <v>2.0085978876219159</v>
      </c>
      <c r="BD31" s="16">
        <f t="shared" si="7"/>
        <v>1.5722331884869549</v>
      </c>
      <c r="BE31" s="16">
        <f t="shared" si="34"/>
        <v>1.7541322396886159</v>
      </c>
      <c r="BF31" s="16">
        <f t="shared" si="34"/>
        <v>1.7541322387259748</v>
      </c>
      <c r="BG31" s="16">
        <f t="shared" si="34"/>
        <v>1.7541322588887736</v>
      </c>
      <c r="BH31" s="16">
        <f t="shared" si="34"/>
        <v>1.7541318365726168</v>
      </c>
      <c r="BI31" s="16">
        <f t="shared" si="34"/>
        <v>1.7541406819163612</v>
      </c>
      <c r="BJ31" s="16">
        <f t="shared" si="34"/>
        <v>1.7539553293977919</v>
      </c>
      <c r="BK31" s="16">
        <f t="shared" si="34"/>
        <v>1.7578013814340001</v>
      </c>
      <c r="BL31" s="16">
        <f t="shared" si="9"/>
        <v>1.4966414780564083</v>
      </c>
    </row>
    <row r="32" spans="1:64">
      <c r="A32" s="2" t="s">
        <v>13</v>
      </c>
      <c r="B32" s="25"/>
      <c r="C32" s="40">
        <v>44072.595912999997</v>
      </c>
      <c r="D32" s="39" t="s">
        <v>127</v>
      </c>
      <c r="E32" s="80">
        <f t="shared" si="11"/>
        <v>-2624.5261799396558</v>
      </c>
      <c r="F32" s="28">
        <f t="shared" si="12"/>
        <v>-2624.5</v>
      </c>
      <c r="G32" s="9">
        <f>C32-(C$7+C$8*F32)</f>
        <v>-9.9597800071933307E-3</v>
      </c>
      <c r="I32" s="2">
        <f>G32</f>
        <v>-9.9597800071933307E-3</v>
      </c>
      <c r="O32" s="100">
        <f t="shared" si="15"/>
        <v>5.7404334887378129E-3</v>
      </c>
      <c r="P32" s="15">
        <f t="shared" si="16"/>
        <v>29054.095912999997</v>
      </c>
      <c r="R32" s="2">
        <f>(O32-H32)^2</f>
        <v>3.2952576638622579E-5</v>
      </c>
      <c r="S32" s="24">
        <v>0.1</v>
      </c>
      <c r="T32" s="9">
        <f t="shared" si="18"/>
        <v>3.2952576638622582E-6</v>
      </c>
      <c r="U32" s="9">
        <f t="shared" si="19"/>
        <v>-9.9597800071933307E-3</v>
      </c>
      <c r="Y32" s="137">
        <f t="shared" si="20"/>
        <v>29054.095912999997</v>
      </c>
      <c r="Z32" s="16">
        <f t="shared" si="21"/>
        <v>-2624.5</v>
      </c>
      <c r="AA32" s="115">
        <f t="shared" si="22"/>
        <v>1.3227100359020198E-2</v>
      </c>
      <c r="AB32" s="115">
        <f t="shared" si="23"/>
        <v>-2.3186880366213528E-2</v>
      </c>
      <c r="AD32" s="147">
        <f>G32-(AB$3+AB$4*Z32+AB$5*Z32^2)</f>
        <v>-1.5700213495931144E-2</v>
      </c>
      <c r="AG32" s="115">
        <f t="shared" si="25"/>
        <v>5.3763142111709844E-5</v>
      </c>
      <c r="AH32" s="16">
        <f t="shared" si="26"/>
        <v>7.4866668702823847E-3</v>
      </c>
      <c r="AI32" s="16">
        <f t="shared" si="27"/>
        <v>1.2614991589878328</v>
      </c>
      <c r="AJ32" s="16">
        <f t="shared" si="28"/>
        <v>0.99346450744177917</v>
      </c>
      <c r="AK32" s="16">
        <f t="shared" si="29"/>
        <v>1.4110873130992938E-2</v>
      </c>
      <c r="AL32" s="16">
        <f t="shared" si="30"/>
        <v>5.3909163124024169E-2</v>
      </c>
      <c r="AM32" s="16">
        <f t="shared" si="31"/>
        <v>2.6961111405344337E-2</v>
      </c>
      <c r="AN32" s="115">
        <f t="shared" si="35"/>
        <v>4.1234514723449224E-2</v>
      </c>
      <c r="AO32" s="115">
        <f t="shared" si="35"/>
        <v>4.1231956001263517E-2</v>
      </c>
      <c r="AP32" s="115">
        <f t="shared" si="35"/>
        <v>4.1222177086898085E-2</v>
      </c>
      <c r="AQ32" s="115">
        <f t="shared" si="35"/>
        <v>4.118480410684832E-2</v>
      </c>
      <c r="AR32" s="115">
        <f t="shared" si="35"/>
        <v>4.1041972867711017E-2</v>
      </c>
      <c r="AS32" s="115">
        <f t="shared" si="35"/>
        <v>4.0496111250191445E-2</v>
      </c>
      <c r="AT32" s="115">
        <f t="shared" si="35"/>
        <v>3.8410088459650438E-2</v>
      </c>
      <c r="AU32" s="115">
        <f t="shared" si="33"/>
        <v>3.0439765673997421E-2</v>
      </c>
      <c r="AV32" s="17"/>
      <c r="AW32" s="16">
        <v>5000</v>
      </c>
      <c r="AX32" s="16">
        <f t="shared" si="1"/>
        <v>5.418327339008034E-3</v>
      </c>
      <c r="AY32" s="16">
        <f t="shared" si="2"/>
        <v>7.1150844491602722E-3</v>
      </c>
      <c r="AZ32" s="16">
        <f t="shared" si="3"/>
        <v>-1.6967571101522379E-3</v>
      </c>
      <c r="BA32" s="16">
        <f t="shared" si="4"/>
        <v>0.84718420014536877</v>
      </c>
      <c r="BB32" s="16">
        <f t="shared" si="5"/>
        <v>-0.43925967718739256</v>
      </c>
      <c r="BC32" s="16">
        <f t="shared" si="6"/>
        <v>2.1938706815185158</v>
      </c>
      <c r="BD32" s="16">
        <f t="shared" si="7"/>
        <v>1.9499536589519113</v>
      </c>
      <c r="BE32" s="16">
        <f t="shared" ref="BE32:BK41" si="36">$BL32+$AB$7*SIN(BF32)</f>
        <v>1.960241670828696</v>
      </c>
      <c r="BF32" s="16">
        <f t="shared" si="36"/>
        <v>1.9602414882552515</v>
      </c>
      <c r="BG32" s="16">
        <f t="shared" si="36"/>
        <v>1.9602433244669664</v>
      </c>
      <c r="BH32" s="16">
        <f t="shared" si="36"/>
        <v>1.9602248566016836</v>
      </c>
      <c r="BI32" s="16">
        <f t="shared" si="36"/>
        <v>1.9604105609897051</v>
      </c>
      <c r="BJ32" s="16">
        <f t="shared" si="36"/>
        <v>1.958539360273936</v>
      </c>
      <c r="BK32" s="16">
        <f t="shared" si="36"/>
        <v>1.9770201364578401</v>
      </c>
      <c r="BL32" s="16">
        <f t="shared" si="9"/>
        <v>1.7179716482401823</v>
      </c>
    </row>
    <row r="33" spans="1:64">
      <c r="A33" s="2" t="s">
        <v>13</v>
      </c>
      <c r="B33" s="25"/>
      <c r="C33" s="40">
        <v>44073.550213000002</v>
      </c>
      <c r="D33" s="39" t="s">
        <v>127</v>
      </c>
      <c r="E33" s="80">
        <f t="shared" si="11"/>
        <v>-2622.0177393511763</v>
      </c>
      <c r="F33" s="28">
        <f t="shared" si="12"/>
        <v>-2622</v>
      </c>
      <c r="O33" s="100">
        <f t="shared" si="15"/>
        <v>5.7386606148615285E-3</v>
      </c>
      <c r="P33" s="15">
        <f t="shared" si="16"/>
        <v>29055.050213000002</v>
      </c>
      <c r="Q33" s="9">
        <f>C33-(C$7+C$8*F33)</f>
        <v>-6.7486799962352961E-3</v>
      </c>
      <c r="S33" s="24"/>
      <c r="T33" s="9">
        <f t="shared" si="18"/>
        <v>0</v>
      </c>
      <c r="U33" s="9">
        <f t="shared" si="19"/>
        <v>0</v>
      </c>
      <c r="Y33" s="137">
        <f t="shared" si="20"/>
        <v>29055.050213000002</v>
      </c>
      <c r="Z33" s="16">
        <f t="shared" si="21"/>
        <v>-2622</v>
      </c>
      <c r="AA33" s="115">
        <f t="shared" si="22"/>
        <v>1.3226009270567224E-2</v>
      </c>
      <c r="AB33" s="115">
        <f t="shared" si="23"/>
        <v>-1.3226009270567224E-2</v>
      </c>
      <c r="AD33" s="147"/>
      <c r="AG33" s="115">
        <f t="shared" si="25"/>
        <v>0</v>
      </c>
      <c r="AH33" s="16">
        <f t="shared" si="26"/>
        <v>7.487348655705695E-3</v>
      </c>
      <c r="AI33" s="16">
        <f t="shared" si="27"/>
        <v>1.2614852113562807</v>
      </c>
      <c r="AJ33" s="16">
        <f t="shared" si="28"/>
        <v>0.99357583705255348</v>
      </c>
      <c r="AK33" s="16">
        <f t="shared" si="29"/>
        <v>1.4367015480747295E-2</v>
      </c>
      <c r="AL33" s="16">
        <f t="shared" si="30"/>
        <v>5.4888704172660438E-2</v>
      </c>
      <c r="AM33" s="16">
        <f t="shared" si="31"/>
        <v>2.7451244455883476E-2</v>
      </c>
      <c r="AN33" s="115">
        <f t="shared" si="35"/>
        <v>4.198390944899684E-2</v>
      </c>
      <c r="AO33" s="115">
        <f t="shared" si="35"/>
        <v>4.1981304683824057E-2</v>
      </c>
      <c r="AP33" s="115">
        <f t="shared" si="35"/>
        <v>4.1971349492069328E-2</v>
      </c>
      <c r="AQ33" s="115">
        <f t="shared" si="35"/>
        <v>4.1933301631158243E-2</v>
      </c>
      <c r="AR33" s="115">
        <f t="shared" si="35"/>
        <v>4.1787886636792913E-2</v>
      </c>
      <c r="AS33" s="115">
        <f t="shared" si="35"/>
        <v>4.1232133668512611E-2</v>
      </c>
      <c r="AT33" s="115">
        <f t="shared" si="35"/>
        <v>3.9108250173143289E-2</v>
      </c>
      <c r="AU33" s="115">
        <f t="shared" si="33"/>
        <v>3.0993091099456915E-2</v>
      </c>
      <c r="AV33" s="115"/>
      <c r="AW33" s="16">
        <v>6000</v>
      </c>
      <c r="AX33" s="16">
        <f t="shared" si="1"/>
        <v>5.1984116682879961E-3</v>
      </c>
      <c r="AY33" s="16">
        <f t="shared" si="2"/>
        <v>8.3018078026347794E-3</v>
      </c>
      <c r="AZ33" s="16">
        <f t="shared" si="3"/>
        <v>-3.1033961343467833E-3</v>
      </c>
      <c r="BA33" s="16">
        <f t="shared" si="4"/>
        <v>0.81349478468954617</v>
      </c>
      <c r="BB33" s="16">
        <f t="shared" si="5"/>
        <v>-0.58452762317827778</v>
      </c>
      <c r="BC33" s="16">
        <f t="shared" si="6"/>
        <v>2.3633939985090282</v>
      </c>
      <c r="BD33" s="16">
        <f t="shared" si="7"/>
        <v>2.439009822178893</v>
      </c>
      <c r="BE33" s="16">
        <f t="shared" si="36"/>
        <v>2.1574018383096383</v>
      </c>
      <c r="BF33" s="16">
        <f t="shared" si="36"/>
        <v>2.1573998856088035</v>
      </c>
      <c r="BG33" s="16">
        <f t="shared" si="36"/>
        <v>2.1574133561205739</v>
      </c>
      <c r="BH33" s="16">
        <f t="shared" si="36"/>
        <v>2.1573204255848544</v>
      </c>
      <c r="BI33" s="16">
        <f t="shared" si="36"/>
        <v>2.1579612718000551</v>
      </c>
      <c r="BJ33" s="16">
        <f t="shared" si="36"/>
        <v>2.1535293709741459</v>
      </c>
      <c r="BK33" s="16">
        <f t="shared" si="36"/>
        <v>2.1836005910939509</v>
      </c>
      <c r="BL33" s="16">
        <f t="shared" si="9"/>
        <v>1.9393018184239565</v>
      </c>
    </row>
    <row r="34" spans="1:64">
      <c r="A34" s="2" t="s">
        <v>13</v>
      </c>
      <c r="B34" s="25"/>
      <c r="C34" s="40">
        <v>44076.608012999997</v>
      </c>
      <c r="D34" s="39" t="s">
        <v>127</v>
      </c>
      <c r="E34" s="80">
        <f t="shared" si="11"/>
        <v>-2613.9801100612249</v>
      </c>
      <c r="F34" s="28">
        <f t="shared" si="12"/>
        <v>-2614</v>
      </c>
      <c r="G34" s="9">
        <f t="shared" ref="G34:G46" si="37">C34-(C$7+C$8*F34)</f>
        <v>7.566839994979091E-3</v>
      </c>
      <c r="I34" s="2">
        <f>G34</f>
        <v>7.566839994979091E-3</v>
      </c>
      <c r="O34" s="100">
        <f t="shared" si="15"/>
        <v>5.7329972207732375E-3</v>
      </c>
      <c r="P34" s="15">
        <f t="shared" si="16"/>
        <v>29058.108012999997</v>
      </c>
      <c r="R34" s="2">
        <f t="shared" ref="R34:R46" si="38">(O34-H34)^2</f>
        <v>3.2867257133393668E-5</v>
      </c>
      <c r="S34" s="24">
        <v>0.1</v>
      </c>
      <c r="T34" s="9">
        <f t="shared" si="18"/>
        <v>3.2867257133393669E-6</v>
      </c>
      <c r="U34" s="9">
        <f t="shared" si="19"/>
        <v>7.566839994979091E-3</v>
      </c>
      <c r="Y34" s="137">
        <f t="shared" si="20"/>
        <v>29058.108012999997</v>
      </c>
      <c r="Z34" s="16">
        <f t="shared" si="21"/>
        <v>-2614</v>
      </c>
      <c r="AA34" s="115">
        <f t="shared" si="22"/>
        <v>1.3222499280914912E-2</v>
      </c>
      <c r="AB34" s="115">
        <f t="shared" si="23"/>
        <v>-5.6556592859358205E-3</v>
      </c>
      <c r="AD34" s="147">
        <f>G34-(AB$3+AB$4*Z34+AB$5*Z34^2)</f>
        <v>1.8338427742058535E-3</v>
      </c>
      <c r="AG34" s="115">
        <f t="shared" si="25"/>
        <v>3.198648195859208E-6</v>
      </c>
      <c r="AH34" s="16">
        <f t="shared" si="26"/>
        <v>7.4895020601416749E-3</v>
      </c>
      <c r="AI34" s="16">
        <f t="shared" si="27"/>
        <v>1.2614388952450275</v>
      </c>
      <c r="AJ34" s="16">
        <f t="shared" si="28"/>
        <v>0.9939256685008816</v>
      </c>
      <c r="AK34" s="16">
        <f t="shared" si="29"/>
        <v>1.5186538279753791E-2</v>
      </c>
      <c r="AL34" s="16">
        <f t="shared" si="30"/>
        <v>5.8023086840128434E-2</v>
      </c>
      <c r="AM34" s="16">
        <f t="shared" si="31"/>
        <v>2.9019685539812962E-2</v>
      </c>
      <c r="AN34" s="115">
        <f t="shared" si="35"/>
        <v>4.4381915728954328E-2</v>
      </c>
      <c r="AO34" s="115">
        <f t="shared" si="35"/>
        <v>4.4379163798069388E-2</v>
      </c>
      <c r="AP34" s="115">
        <f t="shared" si="35"/>
        <v>4.4368645061958763E-2</v>
      </c>
      <c r="AQ34" s="115">
        <f t="shared" si="35"/>
        <v>4.4328439224882686E-2</v>
      </c>
      <c r="AR34" s="115">
        <f t="shared" si="35"/>
        <v>4.4174760838737108E-2</v>
      </c>
      <c r="AS34" s="115">
        <f t="shared" si="35"/>
        <v>4.3587367004101367E-2</v>
      </c>
      <c r="AT34" s="115">
        <f t="shared" si="35"/>
        <v>4.1342350741214819E-2</v>
      </c>
      <c r="AU34" s="115">
        <f t="shared" si="33"/>
        <v>3.276373246092712E-2</v>
      </c>
      <c r="AV34" s="115"/>
      <c r="AW34" s="16">
        <v>7000</v>
      </c>
      <c r="AX34" s="16">
        <f t="shared" ref="AX34:AX61" si="39">AB$3+AB$4*AW34+AB$5*AW34^2+AZ34</f>
        <v>5.3760014768909504E-3</v>
      </c>
      <c r="AY34" s="16">
        <f t="shared" ref="AY34:AY65" si="40">AB$3+AB$4*AW34+AB$5*AW34^2</f>
        <v>9.7219196279633036E-3</v>
      </c>
      <c r="AZ34" s="16">
        <f t="shared" ref="AZ34:AZ65" si="41">$AB$6*($AB$11/BA34*BB34+$AB$12)</f>
        <v>-4.3459181510723532E-3</v>
      </c>
      <c r="BA34" s="16">
        <f t="shared" ref="BA34:BA65" si="42">1+$AB$7*COS(BC34)</f>
        <v>0.78697317305182413</v>
      </c>
      <c r="BB34" s="16">
        <f t="shared" ref="BB34:BB65" si="43">SIN(BC34+RADIANS($AB$9))</f>
        <v>-0.70453311546024644</v>
      </c>
      <c r="BC34" s="16">
        <f t="shared" ref="BC34:BC65" si="44">2*ATAN(BD34)</f>
        <v>2.5208612989572003</v>
      </c>
      <c r="BD34" s="16">
        <f t="shared" ref="BD34:BD65" si="45">SQRT((1+$AB$7)/(1-$AB$7))*TAN(BE34/2)</f>
        <v>3.1178800122181394</v>
      </c>
      <c r="BE34" s="16">
        <f t="shared" si="36"/>
        <v>2.3474266993727375</v>
      </c>
      <c r="BF34" s="16">
        <f t="shared" si="36"/>
        <v>2.3474189975242852</v>
      </c>
      <c r="BG34" s="16">
        <f t="shared" si="36"/>
        <v>2.3474609583290396</v>
      </c>
      <c r="BH34" s="16">
        <f t="shared" si="36"/>
        <v>2.3472323279668554</v>
      </c>
      <c r="BI34" s="16">
        <f t="shared" si="36"/>
        <v>2.3484774143391869</v>
      </c>
      <c r="BJ34" s="16">
        <f t="shared" si="36"/>
        <v>2.3416776203626712</v>
      </c>
      <c r="BK34" s="16">
        <f t="shared" si="36"/>
        <v>2.3782623455106533</v>
      </c>
      <c r="BL34" s="16">
        <f t="shared" ref="BL34:BL65" si="46">RADIANS($AB$9)+$AB$18*(AW34-AB$15)</f>
        <v>2.1606319886077303</v>
      </c>
    </row>
    <row r="35" spans="1:64">
      <c r="A35" s="2" t="s">
        <v>13</v>
      </c>
      <c r="B35" s="25"/>
      <c r="C35" s="40">
        <v>44077.559513</v>
      </c>
      <c r="D35" s="39" t="s">
        <v>127</v>
      </c>
      <c r="E35" s="80">
        <f t="shared" si="11"/>
        <v>-2611.4790294577115</v>
      </c>
      <c r="F35" s="28">
        <f t="shared" si="12"/>
        <v>-2611.5</v>
      </c>
      <c r="G35" s="9">
        <f t="shared" si="37"/>
        <v>7.9779399966355413E-3</v>
      </c>
      <c r="I35" s="2">
        <f>G35</f>
        <v>7.9779399966355413E-3</v>
      </c>
      <c r="O35" s="100">
        <f t="shared" si="15"/>
        <v>5.7312304733443389E-3</v>
      </c>
      <c r="P35" s="15">
        <f t="shared" si="16"/>
        <v>29059.059513</v>
      </c>
      <c r="R35" s="2">
        <f t="shared" si="38"/>
        <v>3.2847002738590773E-5</v>
      </c>
      <c r="S35" s="24">
        <v>0.1</v>
      </c>
      <c r="T35" s="9">
        <f t="shared" si="18"/>
        <v>3.2847002738590774E-6</v>
      </c>
      <c r="U35" s="9">
        <f t="shared" si="19"/>
        <v>7.9779399966355413E-3</v>
      </c>
      <c r="Y35" s="137">
        <f t="shared" si="20"/>
        <v>29059.059513</v>
      </c>
      <c r="Z35" s="16">
        <f t="shared" si="21"/>
        <v>-2611.5</v>
      </c>
      <c r="AA35" s="115">
        <f t="shared" si="22"/>
        <v>1.3221396624500018E-2</v>
      </c>
      <c r="AB35" s="115">
        <f t="shared" si="23"/>
        <v>-5.2434566278644762E-3</v>
      </c>
      <c r="AD35" s="147">
        <f>G35-(AB$3+AB$4*Z35+AB$5*Z35^2)</f>
        <v>2.2467095232912024E-3</v>
      </c>
      <c r="AG35" s="115">
        <f t="shared" si="25"/>
        <v>2.7493837408295906E-6</v>
      </c>
      <c r="AH35" s="16">
        <f t="shared" si="26"/>
        <v>7.4901661511556786E-3</v>
      </c>
      <c r="AI35" s="16">
        <f t="shared" si="27"/>
        <v>1.2614238954413113</v>
      </c>
      <c r="AJ35" s="16">
        <f t="shared" si="28"/>
        <v>0.99403298324444456</v>
      </c>
      <c r="AK35" s="16">
        <f t="shared" si="29"/>
        <v>1.544259641877512E-2</v>
      </c>
      <c r="AL35" s="16">
        <f t="shared" si="30"/>
        <v>5.9002533544359047E-2</v>
      </c>
      <c r="AM35" s="16">
        <f t="shared" si="31"/>
        <v>2.9509828313509536E-2</v>
      </c>
      <c r="AN35" s="115">
        <f t="shared" si="35"/>
        <v>4.5131274387338903E-2</v>
      </c>
      <c r="AO35" s="115">
        <f t="shared" si="35"/>
        <v>4.512847652248278E-2</v>
      </c>
      <c r="AP35" s="115">
        <f t="shared" si="35"/>
        <v>4.511778185365143E-2</v>
      </c>
      <c r="AQ35" s="115">
        <f t="shared" si="35"/>
        <v>4.5076902177840938E-2</v>
      </c>
      <c r="AR35" s="115">
        <f t="shared" si="35"/>
        <v>4.4920642970866058E-2</v>
      </c>
      <c r="AS35" s="115">
        <f t="shared" si="35"/>
        <v>4.432336505437047E-2</v>
      </c>
      <c r="AT35" s="115">
        <f t="shared" si="35"/>
        <v>4.2040501721359147E-2</v>
      </c>
      <c r="AU35" s="115">
        <f t="shared" si="33"/>
        <v>3.3317057886386614E-2</v>
      </c>
      <c r="AV35" s="115"/>
      <c r="AW35" s="16">
        <v>8000</v>
      </c>
      <c r="AX35" s="16">
        <f t="shared" si="39"/>
        <v>5.9724717114587201E-3</v>
      </c>
      <c r="AY35" s="16">
        <f t="shared" si="40"/>
        <v>1.137541992514585E-2</v>
      </c>
      <c r="AZ35" s="16">
        <f t="shared" si="41"/>
        <v>-5.4029482136871299E-3</v>
      </c>
      <c r="BA35" s="16">
        <f t="shared" si="42"/>
        <v>0.76679069834632785</v>
      </c>
      <c r="BB35" s="16">
        <f t="shared" si="43"/>
        <v>-0.80173308782718566</v>
      </c>
      <c r="BC35" s="16">
        <f t="shared" si="44"/>
        <v>2.6692855422507251</v>
      </c>
      <c r="BD35" s="16">
        <f t="shared" si="45"/>
        <v>4.1555208158951826</v>
      </c>
      <c r="BE35" s="16">
        <f t="shared" si="36"/>
        <v>2.5319182185418532</v>
      </c>
      <c r="BF35" s="16">
        <f t="shared" si="36"/>
        <v>2.5319012344107508</v>
      </c>
      <c r="BG35" s="16">
        <f t="shared" si="36"/>
        <v>2.5319803402665548</v>
      </c>
      <c r="BH35" s="16">
        <f t="shared" si="36"/>
        <v>2.5316118569513497</v>
      </c>
      <c r="BI35" s="16">
        <f t="shared" si="36"/>
        <v>2.5333274838818371</v>
      </c>
      <c r="BJ35" s="16">
        <f t="shared" si="36"/>
        <v>2.5253220477418559</v>
      </c>
      <c r="BK35" s="16">
        <f t="shared" si="36"/>
        <v>2.5623064821873256</v>
      </c>
      <c r="BL35" s="16">
        <f t="shared" si="46"/>
        <v>2.3819621587915041</v>
      </c>
    </row>
    <row r="36" spans="1:64">
      <c r="A36" s="2" t="s">
        <v>13</v>
      </c>
      <c r="B36" s="25"/>
      <c r="C36" s="40">
        <v>44078.510912999998</v>
      </c>
      <c r="D36" s="39" t="s">
        <v>127</v>
      </c>
      <c r="E36" s="80">
        <f t="shared" si="11"/>
        <v>-2608.9782117108161</v>
      </c>
      <c r="F36" s="28">
        <f t="shared" si="12"/>
        <v>-2609</v>
      </c>
      <c r="G36" s="9">
        <f t="shared" si="37"/>
        <v>8.2890400008182041E-3</v>
      </c>
      <c r="I36" s="2">
        <f>G36</f>
        <v>8.2890400008182041E-3</v>
      </c>
      <c r="O36" s="100">
        <f t="shared" si="15"/>
        <v>5.7294651845933905E-3</v>
      </c>
      <c r="P36" s="15">
        <f t="shared" si="16"/>
        <v>29060.010912999998</v>
      </c>
      <c r="R36" s="2">
        <f t="shared" si="38"/>
        <v>3.2826771301467777E-5</v>
      </c>
      <c r="S36" s="24">
        <v>0.1</v>
      </c>
      <c r="T36" s="9">
        <f t="shared" si="18"/>
        <v>3.2826771301467779E-6</v>
      </c>
      <c r="U36" s="9">
        <f t="shared" si="19"/>
        <v>8.2890400008182041E-3</v>
      </c>
      <c r="Y36" s="137">
        <f t="shared" si="20"/>
        <v>29060.010912999998</v>
      </c>
      <c r="Z36" s="16">
        <f t="shared" si="21"/>
        <v>-2609</v>
      </c>
      <c r="AA36" s="115">
        <f t="shared" si="22"/>
        <v>1.3220291212870203E-2</v>
      </c>
      <c r="AB36" s="115">
        <f t="shared" si="23"/>
        <v>-4.9312512120519986E-3</v>
      </c>
      <c r="AD36" s="147">
        <f>G36-(AB$3+AB$4*Z36+AB$5*Z36^2)</f>
        <v>2.5595748162248137E-3</v>
      </c>
      <c r="AG36" s="115">
        <f t="shared" si="25"/>
        <v>2.4317238516364307E-6</v>
      </c>
      <c r="AH36" s="16">
        <f t="shared" si="26"/>
        <v>7.4908260282768131E-3</v>
      </c>
      <c r="AI36" s="16">
        <f t="shared" si="27"/>
        <v>1.2614086452180235</v>
      </c>
      <c r="AJ36" s="16">
        <f t="shared" si="28"/>
        <v>0.99413934185891484</v>
      </c>
      <c r="AK36" s="16">
        <f t="shared" si="29"/>
        <v>1.5698633607430932E-2</v>
      </c>
      <c r="AL36" s="16">
        <f t="shared" si="30"/>
        <v>5.998195677561214E-2</v>
      </c>
      <c r="AM36" s="16">
        <f t="shared" si="31"/>
        <v>2.9999973507106027E-2</v>
      </c>
      <c r="AN36" s="115">
        <f t="shared" si="35"/>
        <v>4.5880624071904311E-2</v>
      </c>
      <c r="AO36" s="115">
        <f t="shared" si="35"/>
        <v>4.5877780300183399E-2</v>
      </c>
      <c r="AP36" s="115">
        <f t="shared" si="35"/>
        <v>4.5866909784344184E-2</v>
      </c>
      <c r="AQ36" s="115">
        <f t="shared" si="35"/>
        <v>4.5825356528994866E-2</v>
      </c>
      <c r="AR36" s="115">
        <f t="shared" si="35"/>
        <v>4.566651723113347E-2</v>
      </c>
      <c r="AS36" s="115">
        <f t="shared" si="35"/>
        <v>4.5059357041200614E-2</v>
      </c>
      <c r="AT36" s="115">
        <f t="shared" si="35"/>
        <v>4.2738650030654947E-2</v>
      </c>
      <c r="AU36" s="115">
        <f t="shared" si="33"/>
        <v>3.3870383311845886E-2</v>
      </c>
      <c r="AV36" s="115"/>
      <c r="AW36" s="16">
        <v>9000</v>
      </c>
      <c r="AX36" s="16">
        <f t="shared" si="39"/>
        <v>7.0029504952023973E-3</v>
      </c>
      <c r="AY36" s="16">
        <f t="shared" si="40"/>
        <v>1.3262308694182417E-2</v>
      </c>
      <c r="AZ36" s="16">
        <f t="shared" si="41"/>
        <v>-6.2593581989800195E-3</v>
      </c>
      <c r="BA36" s="16">
        <f t="shared" si="42"/>
        <v>0.7522869692620906</v>
      </c>
      <c r="BB36" s="16">
        <f t="shared" si="43"/>
        <v>-0.87819272508437052</v>
      </c>
      <c r="BC36" s="16">
        <f t="shared" si="44"/>
        <v>2.8111667663030904</v>
      </c>
      <c r="BD36" s="16">
        <f t="shared" si="45"/>
        <v>5.9976230660733965</v>
      </c>
      <c r="BE36" s="16">
        <f t="shared" si="36"/>
        <v>2.7122996864046089</v>
      </c>
      <c r="BF36" s="16">
        <f t="shared" si="36"/>
        <v>2.7122756395630527</v>
      </c>
      <c r="BG36" s="16">
        <f t="shared" si="36"/>
        <v>2.7123766259645943</v>
      </c>
      <c r="BH36" s="16">
        <f t="shared" si="36"/>
        <v>2.7119524950962588</v>
      </c>
      <c r="BI36" s="16">
        <f t="shared" si="36"/>
        <v>2.7137332417702766</v>
      </c>
      <c r="BJ36" s="16">
        <f t="shared" si="36"/>
        <v>2.7062468277486813</v>
      </c>
      <c r="BK36" s="16">
        <f t="shared" si="36"/>
        <v>2.7375520894922181</v>
      </c>
      <c r="BL36" s="16">
        <f t="shared" si="46"/>
        <v>2.6032923289752783</v>
      </c>
    </row>
    <row r="37" spans="1:64">
      <c r="A37" s="52" t="s">
        <v>134</v>
      </c>
      <c r="B37" s="52" t="s">
        <v>92</v>
      </c>
      <c r="C37" s="65">
        <v>44081.556100000002</v>
      </c>
      <c r="D37" s="65" t="s">
        <v>149</v>
      </c>
      <c r="E37" s="80">
        <f t="shared" si="11"/>
        <v>-2600.9737365245232</v>
      </c>
      <c r="F37" s="28">
        <f t="shared" si="12"/>
        <v>-2601</v>
      </c>
      <c r="G37" s="9">
        <f t="shared" si="37"/>
        <v>9.9915600003441796E-3</v>
      </c>
      <c r="J37" s="2">
        <f>G37</f>
        <v>9.9915600003441796E-3</v>
      </c>
      <c r="O37" s="100">
        <f t="shared" si="15"/>
        <v>5.7238260629061712E-3</v>
      </c>
      <c r="P37" s="15">
        <f t="shared" si="16"/>
        <v>29063.056100000002</v>
      </c>
      <c r="R37" s="2">
        <f t="shared" si="38"/>
        <v>3.2762184798403958E-5</v>
      </c>
      <c r="S37" s="24">
        <v>1</v>
      </c>
      <c r="T37" s="9">
        <f t="shared" si="18"/>
        <v>3.2762184798403958E-5</v>
      </c>
      <c r="U37" s="9">
        <f t="shared" si="19"/>
        <v>0</v>
      </c>
      <c r="Y37" s="137">
        <f t="shared" si="20"/>
        <v>29063.056100000002</v>
      </c>
      <c r="Z37" s="16">
        <f t="shared" si="21"/>
        <v>-2601</v>
      </c>
      <c r="AA37" s="115">
        <f t="shared" si="22"/>
        <v>1.321673537658211E-2</v>
      </c>
      <c r="AB37" s="115">
        <f t="shared" si="23"/>
        <v>-3.22517537623793E-3</v>
      </c>
      <c r="AE37" s="147">
        <f>G37-(AB$3+AB$4*Z37+AB$5*Z37^2)</f>
        <v>4.2677339374380084E-3</v>
      </c>
      <c r="AG37" s="115">
        <f t="shared" si="25"/>
        <v>1.0401756207491473E-5</v>
      </c>
      <c r="AH37" s="16">
        <f t="shared" si="26"/>
        <v>7.4929093136759392E-3</v>
      </c>
      <c r="AI37" s="16">
        <f t="shared" si="27"/>
        <v>1.2613581621406209</v>
      </c>
      <c r="AJ37" s="16">
        <f t="shared" si="28"/>
        <v>0.99447326337902919</v>
      </c>
      <c r="AK37" s="16">
        <f t="shared" si="29"/>
        <v>1.6517807794612649E-2</v>
      </c>
      <c r="AL37" s="16">
        <f t="shared" si="30"/>
        <v>6.3115948854538959E-2</v>
      </c>
      <c r="AM37" s="16">
        <f t="shared" si="31"/>
        <v>3.1568454858360899E-2</v>
      </c>
      <c r="AN37" s="115">
        <f t="shared" si="35"/>
        <v>4.8278481028070419E-2</v>
      </c>
      <c r="AO37" s="115">
        <f t="shared" si="35"/>
        <v>4.8275490541677478E-2</v>
      </c>
      <c r="AP37" s="115">
        <f t="shared" si="35"/>
        <v>4.826405790771799E-2</v>
      </c>
      <c r="AQ37" s="115">
        <f t="shared" si="35"/>
        <v>4.8220350989156481E-2</v>
      </c>
      <c r="AR37" s="115">
        <f t="shared" si="35"/>
        <v>4.8053260445639845E-2</v>
      </c>
      <c r="AS37" s="115">
        <f t="shared" si="35"/>
        <v>4.7414489481322403E-2</v>
      </c>
      <c r="AT37" s="115">
        <f t="shared" si="35"/>
        <v>4.4972706155831793E-2</v>
      </c>
      <c r="AU37" s="115">
        <f t="shared" si="33"/>
        <v>3.5641024673316091E-2</v>
      </c>
      <c r="AV37" s="115"/>
      <c r="AW37" s="16">
        <v>10000</v>
      </c>
      <c r="AX37" s="16">
        <f t="shared" si="39"/>
        <v>8.4784727060958805E-3</v>
      </c>
      <c r="AY37" s="16">
        <f t="shared" si="40"/>
        <v>1.5382585935073002E-2</v>
      </c>
      <c r="AZ37" s="16">
        <f t="shared" si="41"/>
        <v>-6.9041132289771228E-3</v>
      </c>
      <c r="BA37" s="16">
        <f t="shared" si="42"/>
        <v>0.7429802381959616</v>
      </c>
      <c r="BB37" s="16">
        <f t="shared" si="43"/>
        <v>-0.93545508848700554</v>
      </c>
      <c r="BC37" s="16">
        <f t="shared" si="44"/>
        <v>2.9486407124043406</v>
      </c>
      <c r="BD37" s="16">
        <f t="shared" si="45"/>
        <v>10.33309672227494</v>
      </c>
      <c r="BE37" s="16">
        <f t="shared" si="36"/>
        <v>2.8898580635384765</v>
      </c>
      <c r="BF37" s="16">
        <f t="shared" si="36"/>
        <v>2.8898364602464723</v>
      </c>
      <c r="BG37" s="16">
        <f t="shared" si="36"/>
        <v>2.8899216376592123</v>
      </c>
      <c r="BH37" s="16">
        <f t="shared" si="36"/>
        <v>2.8895857895122106</v>
      </c>
      <c r="BI37" s="16">
        <f t="shared" si="36"/>
        <v>2.8909098454748197</v>
      </c>
      <c r="BJ37" s="16">
        <f t="shared" si="36"/>
        <v>2.8856872252770716</v>
      </c>
      <c r="BK37" s="16">
        <f t="shared" si="36"/>
        <v>2.9062475131034229</v>
      </c>
      <c r="BL37" s="16">
        <f t="shared" si="46"/>
        <v>2.8246224991590525</v>
      </c>
    </row>
    <row r="38" spans="1:64">
      <c r="A38" s="52" t="s">
        <v>134</v>
      </c>
      <c r="B38" s="52" t="s">
        <v>92</v>
      </c>
      <c r="C38" s="65">
        <v>44081.556499999999</v>
      </c>
      <c r="D38" s="65" t="s">
        <v>149</v>
      </c>
      <c r="E38" s="80">
        <f t="shared" si="11"/>
        <v>-2600.9726850981078</v>
      </c>
      <c r="F38" s="28">
        <f t="shared" si="12"/>
        <v>-2601</v>
      </c>
      <c r="G38" s="9">
        <f t="shared" si="37"/>
        <v>1.0391559997515287E-2</v>
      </c>
      <c r="J38" s="2">
        <f>G38</f>
        <v>1.0391559997515287E-2</v>
      </c>
      <c r="O38" s="100">
        <f t="shared" si="15"/>
        <v>5.7238260629061712E-3</v>
      </c>
      <c r="P38" s="15">
        <f t="shared" si="16"/>
        <v>29063.056499999999</v>
      </c>
      <c r="R38" s="2">
        <f t="shared" si="38"/>
        <v>3.2762184798403958E-5</v>
      </c>
      <c r="S38" s="24">
        <v>1</v>
      </c>
      <c r="T38" s="9">
        <f t="shared" si="18"/>
        <v>3.2762184798403958E-5</v>
      </c>
      <c r="U38" s="9">
        <f t="shared" si="19"/>
        <v>0</v>
      </c>
      <c r="Y38" s="137">
        <f t="shared" si="20"/>
        <v>29063.056499999999</v>
      </c>
      <c r="Z38" s="16">
        <f t="shared" si="21"/>
        <v>-2601</v>
      </c>
      <c r="AA38" s="115">
        <f t="shared" si="22"/>
        <v>1.321673537658211E-2</v>
      </c>
      <c r="AB38" s="115">
        <f t="shared" si="23"/>
        <v>-2.8251753790668223E-3</v>
      </c>
      <c r="AE38" s="147">
        <f>G38-(AB$3+AB$4*Z38+AB$5*Z38^2)</f>
        <v>4.6677339346091161E-3</v>
      </c>
      <c r="AG38" s="115">
        <f t="shared" si="25"/>
        <v>7.9816159224853625E-6</v>
      </c>
      <c r="AH38" s="16">
        <f t="shared" si="26"/>
        <v>7.4929093136759392E-3</v>
      </c>
      <c r="AI38" s="16">
        <f t="shared" si="27"/>
        <v>1.2613581621406209</v>
      </c>
      <c r="AJ38" s="16">
        <f t="shared" si="28"/>
        <v>0.99447326337902919</v>
      </c>
      <c r="AK38" s="16">
        <f t="shared" si="29"/>
        <v>1.6517807794612649E-2</v>
      </c>
      <c r="AL38" s="16">
        <f t="shared" si="30"/>
        <v>6.3115948854538959E-2</v>
      </c>
      <c r="AM38" s="16">
        <f t="shared" si="31"/>
        <v>3.1568454858360899E-2</v>
      </c>
      <c r="AN38" s="115">
        <f t="shared" si="35"/>
        <v>4.8278481028070419E-2</v>
      </c>
      <c r="AO38" s="115">
        <f t="shared" si="35"/>
        <v>4.8275490541677478E-2</v>
      </c>
      <c r="AP38" s="115">
        <f t="shared" si="35"/>
        <v>4.826405790771799E-2</v>
      </c>
      <c r="AQ38" s="115">
        <f t="shared" si="35"/>
        <v>4.8220350989156481E-2</v>
      </c>
      <c r="AR38" s="115">
        <f t="shared" si="35"/>
        <v>4.8053260445639845E-2</v>
      </c>
      <c r="AS38" s="115">
        <f t="shared" si="35"/>
        <v>4.7414489481322403E-2</v>
      </c>
      <c r="AT38" s="115">
        <f t="shared" si="35"/>
        <v>4.4972706155831793E-2</v>
      </c>
      <c r="AU38" s="115">
        <f t="shared" si="33"/>
        <v>3.5641024673316091E-2</v>
      </c>
      <c r="AV38" s="115"/>
      <c r="AW38" s="16">
        <v>11000</v>
      </c>
      <c r="AX38" s="16">
        <f t="shared" si="39"/>
        <v>1.040736860752629E-2</v>
      </c>
      <c r="AY38" s="16">
        <f t="shared" si="40"/>
        <v>1.7736251647817607E-2</v>
      </c>
      <c r="AZ38" s="16">
        <f t="shared" si="41"/>
        <v>-7.3288830402913176E-3</v>
      </c>
      <c r="BA38" s="16">
        <f t="shared" si="42"/>
        <v>0.73856057472914505</v>
      </c>
      <c r="BB38" s="16">
        <f t="shared" si="43"/>
        <v>-0.97450591397016262</v>
      </c>
      <c r="BC38" s="16">
        <f t="shared" si="44"/>
        <v>3.083604478270682</v>
      </c>
      <c r="BD38" s="16">
        <f t="shared" si="45"/>
        <v>34.480124947990411</v>
      </c>
      <c r="BE38" s="16">
        <f t="shared" si="36"/>
        <v>3.065787543535758</v>
      </c>
      <c r="BF38" s="16">
        <f t="shared" si="36"/>
        <v>3.0657796189223872</v>
      </c>
      <c r="BG38" s="16">
        <f t="shared" si="36"/>
        <v>3.0658099665805567</v>
      </c>
      <c r="BH38" s="16">
        <f t="shared" si="36"/>
        <v>3.0656937484992994</v>
      </c>
      <c r="BI38" s="16">
        <f t="shared" si="36"/>
        <v>3.0661388066937749</v>
      </c>
      <c r="BJ38" s="16">
        <f t="shared" si="36"/>
        <v>3.0644343704018904</v>
      </c>
      <c r="BK38" s="16">
        <f t="shared" si="36"/>
        <v>3.0709606650847898</v>
      </c>
      <c r="BL38" s="16">
        <f t="shared" si="46"/>
        <v>3.0459526693428263</v>
      </c>
    </row>
    <row r="39" spans="1:64">
      <c r="A39" s="52" t="s">
        <v>135</v>
      </c>
      <c r="B39" s="52" t="s">
        <v>92</v>
      </c>
      <c r="C39" s="65">
        <v>44081.557000000001</v>
      </c>
      <c r="D39" s="65" t="s">
        <v>127</v>
      </c>
      <c r="E39" s="80">
        <f t="shared" si="11"/>
        <v>-2600.9713708150744</v>
      </c>
      <c r="F39" s="28">
        <f t="shared" si="12"/>
        <v>-2601</v>
      </c>
      <c r="G39" s="9">
        <f t="shared" si="37"/>
        <v>1.089155999943614E-2</v>
      </c>
      <c r="I39" s="2">
        <f>G39</f>
        <v>1.089155999943614E-2</v>
      </c>
      <c r="O39" s="100">
        <f t="shared" si="15"/>
        <v>5.7238260629061712E-3</v>
      </c>
      <c r="P39" s="15">
        <f t="shared" si="16"/>
        <v>29063.057000000001</v>
      </c>
      <c r="R39" s="2">
        <f t="shared" si="38"/>
        <v>3.2762184798403958E-5</v>
      </c>
      <c r="S39" s="24">
        <v>0.1</v>
      </c>
      <c r="T39" s="9">
        <f t="shared" si="18"/>
        <v>3.2762184798403959E-6</v>
      </c>
      <c r="U39" s="9">
        <f t="shared" si="19"/>
        <v>1.089155999943614E-2</v>
      </c>
      <c r="Y39" s="137">
        <f t="shared" si="20"/>
        <v>29063.057000000001</v>
      </c>
      <c r="Z39" s="16">
        <f t="shared" si="21"/>
        <v>-2601</v>
      </c>
      <c r="AA39" s="115">
        <f t="shared" si="22"/>
        <v>1.321673537658211E-2</v>
      </c>
      <c r="AB39" s="115">
        <f t="shared" si="23"/>
        <v>-2.3251753771459695E-3</v>
      </c>
      <c r="AD39" s="147">
        <f>G39-(AB$3+AB$4*Z39+AB$5*Z39^2)</f>
        <v>5.1677339365299689E-3</v>
      </c>
      <c r="AG39" s="115">
        <f t="shared" si="25"/>
        <v>5.4064405344859022E-7</v>
      </c>
      <c r="AH39" s="16">
        <f t="shared" si="26"/>
        <v>7.4929093136759392E-3</v>
      </c>
      <c r="AI39" s="16">
        <f t="shared" si="27"/>
        <v>1.2613581621406209</v>
      </c>
      <c r="AJ39" s="16">
        <f t="shared" si="28"/>
        <v>0.99447326337902919</v>
      </c>
      <c r="AK39" s="16">
        <f t="shared" si="29"/>
        <v>1.6517807794612649E-2</v>
      </c>
      <c r="AL39" s="16">
        <f t="shared" si="30"/>
        <v>6.3115948854538959E-2</v>
      </c>
      <c r="AM39" s="16">
        <f t="shared" si="31"/>
        <v>3.1568454858360899E-2</v>
      </c>
      <c r="AN39" s="115">
        <f t="shared" si="35"/>
        <v>4.8278481028070419E-2</v>
      </c>
      <c r="AO39" s="115">
        <f t="shared" si="35"/>
        <v>4.8275490541677478E-2</v>
      </c>
      <c r="AP39" s="115">
        <f t="shared" si="35"/>
        <v>4.826405790771799E-2</v>
      </c>
      <c r="AQ39" s="115">
        <f t="shared" si="35"/>
        <v>4.8220350989156481E-2</v>
      </c>
      <c r="AR39" s="115">
        <f t="shared" si="35"/>
        <v>4.8053260445639845E-2</v>
      </c>
      <c r="AS39" s="115">
        <f t="shared" si="35"/>
        <v>4.7414489481322403E-2</v>
      </c>
      <c r="AT39" s="115">
        <f t="shared" si="35"/>
        <v>4.4972706155831793E-2</v>
      </c>
      <c r="AU39" s="115">
        <f t="shared" si="33"/>
        <v>3.5641024673316091E-2</v>
      </c>
      <c r="AV39" s="115"/>
      <c r="AW39" s="16">
        <v>12000</v>
      </c>
      <c r="AX39" s="16">
        <f t="shared" si="39"/>
        <v>1.2796135953639126E-2</v>
      </c>
      <c r="AY39" s="16">
        <f t="shared" si="40"/>
        <v>2.0323305832416233E-2</v>
      </c>
      <c r="AZ39" s="16">
        <f t="shared" si="41"/>
        <v>-7.527169878777106E-3</v>
      </c>
      <c r="BA39" s="16">
        <f t="shared" si="42"/>
        <v>0.738880924623042</v>
      </c>
      <c r="BB39" s="16">
        <f t="shared" si="43"/>
        <v>-0.99576457540626861</v>
      </c>
      <c r="BC39" s="16">
        <f t="shared" si="44"/>
        <v>-3.0653624556723473</v>
      </c>
      <c r="BD39" s="16">
        <f t="shared" si="45"/>
        <v>-26.223615491228099</v>
      </c>
      <c r="BE39" s="16">
        <f t="shared" si="36"/>
        <v>3.2412302592458442</v>
      </c>
      <c r="BF39" s="16">
        <f t="shared" si="36"/>
        <v>3.2412405284708767</v>
      </c>
      <c r="BG39" s="16">
        <f t="shared" si="36"/>
        <v>3.2412011195153481</v>
      </c>
      <c r="BH39" s="16">
        <f t="shared" si="36"/>
        <v>3.2413523553150245</v>
      </c>
      <c r="BI39" s="16">
        <f t="shared" si="36"/>
        <v>3.2407719852749395</v>
      </c>
      <c r="BJ39" s="16">
        <f t="shared" si="36"/>
        <v>3.2429993497453529</v>
      </c>
      <c r="BK39" s="16">
        <f t="shared" si="36"/>
        <v>3.2344537421510062</v>
      </c>
      <c r="BL39" s="16">
        <f t="shared" si="46"/>
        <v>3.2672828395266</v>
      </c>
    </row>
    <row r="40" spans="1:64">
      <c r="A40" s="2" t="s">
        <v>11</v>
      </c>
      <c r="B40" s="25"/>
      <c r="C40" s="40">
        <v>44081.557999999997</v>
      </c>
      <c r="D40" s="40" t="s">
        <v>127</v>
      </c>
      <c r="E40" s="80">
        <f t="shared" si="11"/>
        <v>-2600.968742249026</v>
      </c>
      <c r="F40" s="28">
        <f t="shared" si="12"/>
        <v>-2601</v>
      </c>
      <c r="G40" s="9">
        <f t="shared" si="37"/>
        <v>1.1891559996001888E-2</v>
      </c>
      <c r="I40" s="2">
        <f>G40</f>
        <v>1.1891559996001888E-2</v>
      </c>
      <c r="O40" s="100">
        <f t="shared" si="15"/>
        <v>5.7238260629061712E-3</v>
      </c>
      <c r="P40" s="15">
        <f t="shared" si="16"/>
        <v>29063.057999999997</v>
      </c>
      <c r="R40" s="2">
        <f t="shared" si="38"/>
        <v>3.2762184798403958E-5</v>
      </c>
      <c r="S40" s="24">
        <v>1</v>
      </c>
      <c r="T40" s="9">
        <f t="shared" si="18"/>
        <v>3.2762184798403958E-5</v>
      </c>
      <c r="U40" s="9">
        <f t="shared" si="19"/>
        <v>1.1891559996001888E-2</v>
      </c>
      <c r="Y40" s="137">
        <f t="shared" si="20"/>
        <v>29063.057999999997</v>
      </c>
      <c r="Z40" s="16">
        <f t="shared" si="21"/>
        <v>-2601</v>
      </c>
      <c r="AA40" s="115">
        <f t="shared" si="22"/>
        <v>1.321673537658211E-2</v>
      </c>
      <c r="AB40" s="115">
        <f t="shared" si="23"/>
        <v>-1.3251753805802215E-3</v>
      </c>
      <c r="AD40" s="147">
        <f>G40-(AB$3+AB$4*Z40+AB$5*Z40^2)</f>
        <v>6.1677339330957169E-3</v>
      </c>
      <c r="AG40" s="115">
        <f t="shared" si="25"/>
        <v>1.7560897892959348E-6</v>
      </c>
      <c r="AH40" s="16">
        <f t="shared" si="26"/>
        <v>7.4929093136759392E-3</v>
      </c>
      <c r="AI40" s="16">
        <f t="shared" si="27"/>
        <v>1.2613581621406209</v>
      </c>
      <c r="AJ40" s="16">
        <f t="shared" si="28"/>
        <v>0.99447326337902919</v>
      </c>
      <c r="AK40" s="16">
        <f t="shared" si="29"/>
        <v>1.6517807794612649E-2</v>
      </c>
      <c r="AL40" s="16">
        <f t="shared" si="30"/>
        <v>6.3115948854538959E-2</v>
      </c>
      <c r="AM40" s="16">
        <f t="shared" si="31"/>
        <v>3.1568454858360899E-2</v>
      </c>
      <c r="AN40" s="115">
        <f t="shared" si="35"/>
        <v>4.8278481028070419E-2</v>
      </c>
      <c r="AO40" s="115">
        <f t="shared" si="35"/>
        <v>4.8275490541677478E-2</v>
      </c>
      <c r="AP40" s="115">
        <f t="shared" si="35"/>
        <v>4.826405790771799E-2</v>
      </c>
      <c r="AQ40" s="115">
        <f t="shared" si="35"/>
        <v>4.8220350989156481E-2</v>
      </c>
      <c r="AR40" s="115">
        <f t="shared" si="35"/>
        <v>4.8053260445639845E-2</v>
      </c>
      <c r="AS40" s="115">
        <f t="shared" si="35"/>
        <v>4.7414489481322403E-2</v>
      </c>
      <c r="AT40" s="115">
        <f t="shared" si="35"/>
        <v>4.4972706155831793E-2</v>
      </c>
      <c r="AU40" s="115">
        <f t="shared" si="33"/>
        <v>3.5641024673316091E-2</v>
      </c>
      <c r="AV40" s="115"/>
      <c r="AW40" s="16">
        <v>13000</v>
      </c>
      <c r="AX40" s="16">
        <f t="shared" si="39"/>
        <v>1.5649929278957683E-2</v>
      </c>
      <c r="AY40" s="16">
        <f t="shared" si="40"/>
        <v>2.3143748488868875E-2</v>
      </c>
      <c r="AZ40" s="16">
        <f t="shared" si="41"/>
        <v>-7.4938192099111931E-3</v>
      </c>
      <c r="BA40" s="16">
        <f t="shared" si="42"/>
        <v>0.74395194092779671</v>
      </c>
      <c r="BB40" s="16">
        <f t="shared" si="43"/>
        <v>-0.99907007263634784</v>
      </c>
      <c r="BC40" s="16">
        <f t="shared" si="44"/>
        <v>-2.9301633478709235</v>
      </c>
      <c r="BD40" s="16">
        <f t="shared" si="45"/>
        <v>-9.4241621074742135</v>
      </c>
      <c r="BE40" s="16">
        <f t="shared" si="36"/>
        <v>3.4173131288728982</v>
      </c>
      <c r="BF40" s="16">
        <f t="shared" si="36"/>
        <v>3.4173357760056757</v>
      </c>
      <c r="BG40" s="16">
        <f t="shared" si="36"/>
        <v>3.4172459027999031</v>
      </c>
      <c r="BH40" s="16">
        <f t="shared" si="36"/>
        <v>3.4176025703806991</v>
      </c>
      <c r="BI40" s="16">
        <f t="shared" si="36"/>
        <v>3.4161873239270109</v>
      </c>
      <c r="BJ40" s="16">
        <f t="shared" si="36"/>
        <v>3.4218063356647899</v>
      </c>
      <c r="BK40" s="16">
        <f t="shared" si="36"/>
        <v>3.3995484652910739</v>
      </c>
      <c r="BL40" s="16">
        <f t="shared" si="46"/>
        <v>3.4886130097103747</v>
      </c>
    </row>
    <row r="41" spans="1:64">
      <c r="A41" s="2" t="s">
        <v>13</v>
      </c>
      <c r="B41" s="25"/>
      <c r="C41" s="40">
        <v>44081.560513000004</v>
      </c>
      <c r="D41" s="40" t="s">
        <v>127</v>
      </c>
      <c r="E41" s="80">
        <f t="shared" si="11"/>
        <v>-2600.9621366625061</v>
      </c>
      <c r="F41" s="28">
        <f t="shared" si="12"/>
        <v>-2601</v>
      </c>
      <c r="G41" s="9">
        <f t="shared" si="37"/>
        <v>1.4404560002731159E-2</v>
      </c>
      <c r="I41" s="2">
        <f>G41</f>
        <v>1.4404560002731159E-2</v>
      </c>
      <c r="O41" s="100">
        <f t="shared" si="15"/>
        <v>5.7238260629061712E-3</v>
      </c>
      <c r="P41" s="15">
        <f t="shared" si="16"/>
        <v>29063.060513000004</v>
      </c>
      <c r="R41" s="2">
        <f t="shared" si="38"/>
        <v>3.2762184798403958E-5</v>
      </c>
      <c r="S41" s="24">
        <v>0.1</v>
      </c>
      <c r="T41" s="9">
        <f t="shared" si="18"/>
        <v>3.2762184798403959E-6</v>
      </c>
      <c r="U41" s="9">
        <f t="shared" si="19"/>
        <v>1.4404560002731159E-2</v>
      </c>
      <c r="Y41" s="137">
        <f t="shared" si="20"/>
        <v>29063.060513000004</v>
      </c>
      <c r="Z41" s="16">
        <f t="shared" si="21"/>
        <v>-2601</v>
      </c>
      <c r="AA41" s="115">
        <f t="shared" si="22"/>
        <v>1.321673537658211E-2</v>
      </c>
      <c r="AB41" s="115">
        <f t="shared" si="23"/>
        <v>1.1878246261490498E-3</v>
      </c>
      <c r="AD41" s="147">
        <f>G41-(AB$3+AB$4*Z41+AB$5*Z41^2)</f>
        <v>8.6807339398249882E-3</v>
      </c>
      <c r="AG41" s="115">
        <f t="shared" si="25"/>
        <v>1.41092734248613E-7</v>
      </c>
      <c r="AH41" s="16">
        <f t="shared" si="26"/>
        <v>7.4929093136759392E-3</v>
      </c>
      <c r="AI41" s="16">
        <f t="shared" si="27"/>
        <v>1.2613581621406209</v>
      </c>
      <c r="AJ41" s="16">
        <f t="shared" si="28"/>
        <v>0.99447326337902919</v>
      </c>
      <c r="AK41" s="16">
        <f t="shared" si="29"/>
        <v>1.6517807794612649E-2</v>
      </c>
      <c r="AL41" s="16">
        <f t="shared" si="30"/>
        <v>6.3115948854538959E-2</v>
      </c>
      <c r="AM41" s="16">
        <f t="shared" si="31"/>
        <v>3.1568454858360899E-2</v>
      </c>
      <c r="AN41" s="115">
        <f t="shared" ref="AN41:AT50" si="47">$AU41+$AB$7*SIN(AO41)</f>
        <v>4.8278481028070419E-2</v>
      </c>
      <c r="AO41" s="115">
        <f t="shared" si="47"/>
        <v>4.8275490541677478E-2</v>
      </c>
      <c r="AP41" s="115">
        <f t="shared" si="47"/>
        <v>4.826405790771799E-2</v>
      </c>
      <c r="AQ41" s="115">
        <f t="shared" si="47"/>
        <v>4.8220350989156481E-2</v>
      </c>
      <c r="AR41" s="115">
        <f t="shared" si="47"/>
        <v>4.8053260445639845E-2</v>
      </c>
      <c r="AS41" s="115">
        <f t="shared" si="47"/>
        <v>4.7414489481322403E-2</v>
      </c>
      <c r="AT41" s="115">
        <f t="shared" si="47"/>
        <v>4.4972706155831793E-2</v>
      </c>
      <c r="AU41" s="115">
        <f t="shared" si="33"/>
        <v>3.5641024673316091E-2</v>
      </c>
      <c r="AV41" s="115"/>
      <c r="AW41" s="16">
        <v>14000</v>
      </c>
      <c r="AX41" s="16">
        <f t="shared" si="39"/>
        <v>1.8972714931846053E-2</v>
      </c>
      <c r="AY41" s="16">
        <f t="shared" si="40"/>
        <v>2.6197579617175542E-2</v>
      </c>
      <c r="AZ41" s="16">
        <f t="shared" si="41"/>
        <v>-7.2248646853294868E-3</v>
      </c>
      <c r="BA41" s="16">
        <f t="shared" si="42"/>
        <v>0.75394237501260764</v>
      </c>
      <c r="BB41" s="16">
        <f t="shared" si="43"/>
        <v>-0.98364863686808302</v>
      </c>
      <c r="BC41" s="16">
        <f t="shared" si="44"/>
        <v>-2.7922064478354391</v>
      </c>
      <c r="BD41" s="16">
        <f t="shared" si="45"/>
        <v>-5.6659745983186642</v>
      </c>
      <c r="BE41" s="16">
        <f t="shared" si="36"/>
        <v>3.5951831169668438</v>
      </c>
      <c r="BF41" s="16">
        <f t="shared" si="36"/>
        <v>3.5952066288042164</v>
      </c>
      <c r="BG41" s="16">
        <f t="shared" si="36"/>
        <v>3.595106748975839</v>
      </c>
      <c r="BH41" s="16">
        <f t="shared" si="36"/>
        <v>3.5955310786061561</v>
      </c>
      <c r="BI41" s="16">
        <f t="shared" si="36"/>
        <v>3.5937289606487512</v>
      </c>
      <c r="BJ41" s="16">
        <f t="shared" si="36"/>
        <v>3.6013935006134954</v>
      </c>
      <c r="BK41" s="16">
        <f t="shared" si="36"/>
        <v>3.5689884153576217</v>
      </c>
      <c r="BL41" s="16">
        <f t="shared" si="46"/>
        <v>3.7099431798941485</v>
      </c>
    </row>
    <row r="42" spans="1:64">
      <c r="A42" s="2" t="s">
        <v>13</v>
      </c>
      <c r="B42" s="25"/>
      <c r="C42" s="40">
        <v>44082.505513000004</v>
      </c>
      <c r="D42" s="40" t="s">
        <v>127</v>
      </c>
      <c r="E42" s="80">
        <f t="shared" si="11"/>
        <v>-2598.4781417383733</v>
      </c>
      <c r="F42" s="28">
        <f t="shared" si="12"/>
        <v>-2598.5</v>
      </c>
      <c r="G42" s="9">
        <f t="shared" si="37"/>
        <v>8.315660001244396E-3</v>
      </c>
      <c r="I42" s="2">
        <f>G42</f>
        <v>8.315660001244396E-3</v>
      </c>
      <c r="O42" s="100">
        <f t="shared" si="15"/>
        <v>5.7220669006026086E-3</v>
      </c>
      <c r="P42" s="15">
        <f t="shared" si="16"/>
        <v>29064.005513000004</v>
      </c>
      <c r="R42" s="2">
        <f t="shared" si="38"/>
        <v>3.2742049614971941E-5</v>
      </c>
      <c r="S42" s="24">
        <v>0.1</v>
      </c>
      <c r="T42" s="9">
        <f t="shared" si="18"/>
        <v>3.2742049614971944E-6</v>
      </c>
      <c r="U42" s="9">
        <f t="shared" si="19"/>
        <v>8.315660001244396E-3</v>
      </c>
      <c r="Y42" s="137">
        <f t="shared" si="20"/>
        <v>29064.005513000004</v>
      </c>
      <c r="Z42" s="16">
        <f t="shared" si="21"/>
        <v>-2598.5</v>
      </c>
      <c r="AA42" s="115">
        <f t="shared" si="22"/>
        <v>1.3215618389305385E-2</v>
      </c>
      <c r="AB42" s="115">
        <f t="shared" si="23"/>
        <v>-4.899958388060989E-3</v>
      </c>
      <c r="AD42" s="147">
        <f>G42-(AB$3+AB$4*Z42+AB$5*Z42^2)</f>
        <v>2.5935931006417874E-3</v>
      </c>
      <c r="AG42" s="115">
        <f t="shared" si="25"/>
        <v>2.4009592204729246E-6</v>
      </c>
      <c r="AH42" s="16">
        <f t="shared" si="26"/>
        <v>7.4935514887027772E-3</v>
      </c>
      <c r="AI42" s="16">
        <f t="shared" si="27"/>
        <v>1.2613418605868101</v>
      </c>
      <c r="AJ42" s="16">
        <f t="shared" si="28"/>
        <v>0.99457560546010282</v>
      </c>
      <c r="AK42" s="16">
        <f t="shared" si="29"/>
        <v>1.6773753214087504E-2</v>
      </c>
      <c r="AL42" s="16">
        <f t="shared" si="30"/>
        <v>6.4095269259705864E-2</v>
      </c>
      <c r="AM42" s="16">
        <f t="shared" si="31"/>
        <v>3.2058610656223549E-2</v>
      </c>
      <c r="AN42" s="115">
        <f t="shared" si="47"/>
        <v>4.902779140049647E-2</v>
      </c>
      <c r="AO42" s="115">
        <f t="shared" si="47"/>
        <v>4.9024755125902243E-2</v>
      </c>
      <c r="AP42" s="115">
        <f t="shared" si="47"/>
        <v>4.9013147020217453E-2</v>
      </c>
      <c r="AQ42" s="115">
        <f t="shared" si="47"/>
        <v>4.8968767657146757E-2</v>
      </c>
      <c r="AR42" s="115">
        <f t="shared" si="47"/>
        <v>4.8799100219692269E-2</v>
      </c>
      <c r="AS42" s="115">
        <f t="shared" si="47"/>
        <v>4.8150454903533417E-2</v>
      </c>
      <c r="AT42" s="115">
        <f t="shared" si="47"/>
        <v>4.5670842763379189E-2</v>
      </c>
      <c r="AU42" s="115">
        <f t="shared" si="33"/>
        <v>3.6194350098775585E-2</v>
      </c>
      <c r="AV42" s="115"/>
      <c r="AW42" s="16">
        <v>15000</v>
      </c>
      <c r="AX42" s="16">
        <f t="shared" si="39"/>
        <v>2.276709177616703E-2</v>
      </c>
      <c r="AY42" s="16">
        <f t="shared" si="40"/>
        <v>2.9484799217336224E-2</v>
      </c>
      <c r="AZ42" s="16">
        <f t="shared" si="41"/>
        <v>-6.7177074411691956E-3</v>
      </c>
      <c r="BA42" s="16">
        <f t="shared" si="42"/>
        <v>0.76918491994402205</v>
      </c>
      <c r="BB42" s="16">
        <f t="shared" si="43"/>
        <v>-0.94805743821046007</v>
      </c>
      <c r="BC42" s="16">
        <f t="shared" si="44"/>
        <v>-2.649568866251947</v>
      </c>
      <c r="BD42" s="16">
        <f t="shared" si="45"/>
        <v>-3.9825073702374816</v>
      </c>
      <c r="BE42" s="16">
        <f t="shared" ref="BE42:BK51" si="48">$BL42+$AB$7*SIN(BF42)</f>
        <v>3.7760445346992513</v>
      </c>
      <c r="BF42" s="16">
        <f t="shared" si="48"/>
        <v>3.7760602148109568</v>
      </c>
      <c r="BG42" s="16">
        <f t="shared" si="48"/>
        <v>3.7759858734069831</v>
      </c>
      <c r="BH42" s="16">
        <f t="shared" si="48"/>
        <v>3.7763383715424719</v>
      </c>
      <c r="BI42" s="16">
        <f t="shared" si="48"/>
        <v>3.7746677718980184</v>
      </c>
      <c r="BJ42" s="16">
        <f t="shared" si="48"/>
        <v>3.7826036033939721</v>
      </c>
      <c r="BK42" s="16">
        <f t="shared" si="48"/>
        <v>3.7453051809097606</v>
      </c>
      <c r="BL42" s="16">
        <f t="shared" si="46"/>
        <v>3.9312733500779222</v>
      </c>
    </row>
    <row r="43" spans="1:64">
      <c r="A43" s="52" t="s">
        <v>134</v>
      </c>
      <c r="B43" s="52" t="s">
        <v>95</v>
      </c>
      <c r="C43" s="65">
        <v>44087.458899999998</v>
      </c>
      <c r="D43" s="65" t="s">
        <v>149</v>
      </c>
      <c r="E43" s="80">
        <f t="shared" si="11"/>
        <v>-2585.4578368015946</v>
      </c>
      <c r="F43" s="28">
        <f t="shared" si="12"/>
        <v>-2585.5</v>
      </c>
      <c r="G43" s="9">
        <f t="shared" si="37"/>
        <v>1.6040379996411502E-2</v>
      </c>
      <c r="J43" s="2">
        <f>G43</f>
        <v>1.6040379996411502E-2</v>
      </c>
      <c r="O43" s="100">
        <f t="shared" si="15"/>
        <v>5.712942770512622E-3</v>
      </c>
      <c r="P43" s="15">
        <f t="shared" si="16"/>
        <v>29068.958899999998</v>
      </c>
      <c r="R43" s="2">
        <f t="shared" si="38"/>
        <v>3.2637715099152432E-5</v>
      </c>
      <c r="S43" s="24">
        <v>1</v>
      </c>
      <c r="T43" s="9">
        <f t="shared" si="18"/>
        <v>3.2637715099152432E-5</v>
      </c>
      <c r="U43" s="9">
        <f t="shared" si="19"/>
        <v>0</v>
      </c>
      <c r="Y43" s="137">
        <f t="shared" si="20"/>
        <v>29068.958899999998</v>
      </c>
      <c r="Z43" s="16">
        <f t="shared" si="21"/>
        <v>-2585.5</v>
      </c>
      <c r="AA43" s="115">
        <f t="shared" si="22"/>
        <v>1.3209765606059087E-2</v>
      </c>
      <c r="AB43" s="115">
        <f t="shared" si="23"/>
        <v>2.8306143903524157E-3</v>
      </c>
      <c r="AE43" s="147">
        <f>G43-(AB$3+AB$4*Z43+AB$5*Z43^2)</f>
        <v>1.0327437225898881E-2</v>
      </c>
      <c r="AG43" s="115">
        <f t="shared" si="25"/>
        <v>8.0123778268701785E-6</v>
      </c>
      <c r="AH43" s="16">
        <f t="shared" si="26"/>
        <v>7.4968228355464656E-3</v>
      </c>
      <c r="AI43" s="16">
        <f t="shared" si="27"/>
        <v>1.2612530600747305</v>
      </c>
      <c r="AJ43" s="16">
        <f t="shared" si="28"/>
        <v>0.99509236425668646</v>
      </c>
      <c r="AK43" s="16">
        <f t="shared" si="29"/>
        <v>1.8104294889668832E-2</v>
      </c>
      <c r="AL43" s="16">
        <f t="shared" si="30"/>
        <v>6.9187315691901813E-2</v>
      </c>
      <c r="AM43" s="16">
        <f t="shared" si="31"/>
        <v>3.4607464109039282E-2</v>
      </c>
      <c r="AN43" s="115">
        <f t="shared" si="47"/>
        <v>5.2924044879998008E-2</v>
      </c>
      <c r="AO43" s="115">
        <f t="shared" si="47"/>
        <v>5.2920770990552757E-2</v>
      </c>
      <c r="AP43" s="115">
        <f t="shared" si="47"/>
        <v>5.2908251962316646E-2</v>
      </c>
      <c r="AQ43" s="115">
        <f t="shared" si="47"/>
        <v>5.286038051765192E-2</v>
      </c>
      <c r="AR43" s="115">
        <f t="shared" si="47"/>
        <v>5.267732627550295E-2</v>
      </c>
      <c r="AS43" s="115">
        <f t="shared" si="47"/>
        <v>5.1977366658320687E-2</v>
      </c>
      <c r="AT43" s="115">
        <f t="shared" si="47"/>
        <v>4.9301105351366614E-2</v>
      </c>
      <c r="AU43" s="115">
        <f t="shared" si="33"/>
        <v>3.9071642311164556E-2</v>
      </c>
      <c r="AV43" s="115"/>
      <c r="AW43" s="16">
        <v>16000</v>
      </c>
      <c r="AX43" s="16">
        <f t="shared" si="39"/>
        <v>2.7033728363034418E-2</v>
      </c>
      <c r="AY43" s="16">
        <f t="shared" si="40"/>
        <v>3.3005407289350933E-2</v>
      </c>
      <c r="AZ43" s="16">
        <f t="shared" si="41"/>
        <v>-5.971678926316515E-3</v>
      </c>
      <c r="BA43" s="16">
        <f t="shared" si="42"/>
        <v>0.7901853456697866</v>
      </c>
      <c r="BB43" s="16">
        <f t="shared" si="43"/>
        <v>-0.8901056204004999</v>
      </c>
      <c r="BC43" s="16">
        <f t="shared" si="44"/>
        <v>-2.5000732624958095</v>
      </c>
      <c r="BD43" s="16">
        <f t="shared" si="45"/>
        <v>-3.0099381336118425</v>
      </c>
      <c r="BE43" s="16">
        <f t="shared" si="48"/>
        <v>3.9612002696995932</v>
      </c>
      <c r="BF43" s="16">
        <f t="shared" si="48"/>
        <v>3.961206918221142</v>
      </c>
      <c r="BG43" s="16">
        <f t="shared" si="48"/>
        <v>3.9611697210362684</v>
      </c>
      <c r="BH43" s="16">
        <f t="shared" si="48"/>
        <v>3.9613778510999471</v>
      </c>
      <c r="BI43" s="16">
        <f t="shared" si="48"/>
        <v>3.9602138928756396</v>
      </c>
      <c r="BJ43" s="16">
        <f t="shared" si="48"/>
        <v>3.9667420475348001</v>
      </c>
      <c r="BK43" s="16">
        <f t="shared" si="48"/>
        <v>3.9306948486072639</v>
      </c>
      <c r="BL43" s="16">
        <f t="shared" si="46"/>
        <v>4.152603520261696</v>
      </c>
    </row>
    <row r="44" spans="1:64">
      <c r="A44" s="52" t="s">
        <v>134</v>
      </c>
      <c r="B44" s="52" t="s">
        <v>95</v>
      </c>
      <c r="C44" s="65">
        <v>44087.460899999998</v>
      </c>
      <c r="D44" s="65" t="s">
        <v>149</v>
      </c>
      <c r="E44" s="80">
        <f t="shared" si="11"/>
        <v>-2585.4525796694788</v>
      </c>
      <c r="F44" s="28">
        <f t="shared" si="12"/>
        <v>-2585.5</v>
      </c>
      <c r="G44" s="9">
        <f t="shared" si="37"/>
        <v>1.8040379996818956E-2</v>
      </c>
      <c r="J44" s="2">
        <f>G44</f>
        <v>1.8040379996818956E-2</v>
      </c>
      <c r="O44" s="100">
        <f t="shared" si="15"/>
        <v>5.712942770512622E-3</v>
      </c>
      <c r="P44" s="15">
        <f t="shared" si="16"/>
        <v>29068.960899999998</v>
      </c>
      <c r="R44" s="2">
        <f t="shared" si="38"/>
        <v>3.2637715099152432E-5</v>
      </c>
      <c r="S44" s="24">
        <v>1</v>
      </c>
      <c r="T44" s="9">
        <f t="shared" si="18"/>
        <v>3.2637715099152432E-5</v>
      </c>
      <c r="U44" s="9">
        <f t="shared" si="19"/>
        <v>0</v>
      </c>
      <c r="Y44" s="137">
        <f t="shared" si="20"/>
        <v>29068.960899999998</v>
      </c>
      <c r="Z44" s="16">
        <f t="shared" si="21"/>
        <v>-2585.5</v>
      </c>
      <c r="AA44" s="115">
        <f t="shared" si="22"/>
        <v>1.3209765606059087E-2</v>
      </c>
      <c r="AB44" s="115">
        <f t="shared" si="23"/>
        <v>4.8306143907598693E-3</v>
      </c>
      <c r="AE44" s="147">
        <f>G44-(AB$3+AB$4*Z44+AB$5*Z44^2)</f>
        <v>1.2327437226306335E-2</v>
      </c>
      <c r="AG44" s="115">
        <f t="shared" si="25"/>
        <v>2.3334835392216344E-5</v>
      </c>
      <c r="AH44" s="16">
        <f t="shared" si="26"/>
        <v>7.4968228355464656E-3</v>
      </c>
      <c r="AI44" s="16">
        <f t="shared" si="27"/>
        <v>1.2612530600747305</v>
      </c>
      <c r="AJ44" s="16">
        <f t="shared" si="28"/>
        <v>0.99509236425668646</v>
      </c>
      <c r="AK44" s="16">
        <f t="shared" si="29"/>
        <v>1.8104294889668832E-2</v>
      </c>
      <c r="AL44" s="16">
        <f t="shared" si="30"/>
        <v>6.9187315691901813E-2</v>
      </c>
      <c r="AM44" s="16">
        <f t="shared" si="31"/>
        <v>3.4607464109039282E-2</v>
      </c>
      <c r="AN44" s="115">
        <f t="shared" si="47"/>
        <v>5.2924044879998008E-2</v>
      </c>
      <c r="AO44" s="115">
        <f t="shared" si="47"/>
        <v>5.2920770990552757E-2</v>
      </c>
      <c r="AP44" s="115">
        <f t="shared" si="47"/>
        <v>5.2908251962316646E-2</v>
      </c>
      <c r="AQ44" s="115">
        <f t="shared" si="47"/>
        <v>5.286038051765192E-2</v>
      </c>
      <c r="AR44" s="115">
        <f t="shared" si="47"/>
        <v>5.267732627550295E-2</v>
      </c>
      <c r="AS44" s="115">
        <f t="shared" si="47"/>
        <v>5.1977366658320687E-2</v>
      </c>
      <c r="AT44" s="115">
        <f t="shared" si="47"/>
        <v>4.9301105351366614E-2</v>
      </c>
      <c r="AU44" s="115">
        <f t="shared" si="33"/>
        <v>3.9071642311164556E-2</v>
      </c>
      <c r="AV44" s="115"/>
      <c r="AW44" s="16">
        <v>17000</v>
      </c>
      <c r="AX44" s="16">
        <f t="shared" si="39"/>
        <v>3.1770274939183864E-2</v>
      </c>
      <c r="AY44" s="16">
        <f t="shared" si="40"/>
        <v>3.6759403833219656E-2</v>
      </c>
      <c r="AZ44" s="16">
        <f t="shared" si="41"/>
        <v>-4.9891288940357896E-3</v>
      </c>
      <c r="BA44" s="16">
        <f t="shared" si="42"/>
        <v>0.81762816963249174</v>
      </c>
      <c r="BB44" s="16">
        <f t="shared" si="43"/>
        <v>-0.8067687143360367</v>
      </c>
      <c r="BC44" s="16">
        <f t="shared" si="44"/>
        <v>-2.3411591972489174</v>
      </c>
      <c r="BD44" s="16">
        <f t="shared" si="45"/>
        <v>-2.3637939866360287</v>
      </c>
      <c r="BE44" s="16">
        <f t="shared" si="48"/>
        <v>4.1520954826466987</v>
      </c>
      <c r="BF44" s="16">
        <f t="shared" si="48"/>
        <v>4.1520970066365965</v>
      </c>
      <c r="BG44" s="16">
        <f t="shared" si="48"/>
        <v>4.1520860562953601</v>
      </c>
      <c r="BH44" s="16">
        <f t="shared" si="48"/>
        <v>4.1521647421495711</v>
      </c>
      <c r="BI44" s="16">
        <f t="shared" si="48"/>
        <v>4.1515995484394654</v>
      </c>
      <c r="BJ44" s="16">
        <f t="shared" si="48"/>
        <v>4.15567066525574</v>
      </c>
      <c r="BK44" s="16">
        <f t="shared" si="48"/>
        <v>4.1269108618677439</v>
      </c>
      <c r="BL44" s="16">
        <f t="shared" si="46"/>
        <v>4.3739336904454706</v>
      </c>
    </row>
    <row r="45" spans="1:64">
      <c r="A45" s="52" t="s">
        <v>135</v>
      </c>
      <c r="B45" s="52" t="s">
        <v>95</v>
      </c>
      <c r="C45" s="77">
        <v>44087.461000000003</v>
      </c>
      <c r="D45" s="65" t="s">
        <v>127</v>
      </c>
      <c r="E45" s="80">
        <f t="shared" si="11"/>
        <v>-2585.4523168128608</v>
      </c>
      <c r="F45" s="28">
        <f t="shared" si="12"/>
        <v>-2585.5</v>
      </c>
      <c r="G45" s="9">
        <f t="shared" si="37"/>
        <v>1.8140380001568701E-2</v>
      </c>
      <c r="I45" s="2">
        <f>G45</f>
        <v>1.8140380001568701E-2</v>
      </c>
      <c r="O45" s="100">
        <f t="shared" si="15"/>
        <v>5.712942770512622E-3</v>
      </c>
      <c r="P45" s="15">
        <f t="shared" si="16"/>
        <v>29068.961000000003</v>
      </c>
      <c r="R45" s="2">
        <f t="shared" si="38"/>
        <v>3.2637715099152432E-5</v>
      </c>
      <c r="S45" s="24">
        <v>0.1</v>
      </c>
      <c r="T45" s="9">
        <f t="shared" si="18"/>
        <v>3.2637715099152435E-6</v>
      </c>
      <c r="U45" s="9">
        <f t="shared" si="19"/>
        <v>1.8140380001568701E-2</v>
      </c>
      <c r="Y45" s="137">
        <f t="shared" si="20"/>
        <v>29068.961000000003</v>
      </c>
      <c r="Z45" s="16">
        <f t="shared" si="21"/>
        <v>-2585.5</v>
      </c>
      <c r="AA45" s="115">
        <f t="shared" si="22"/>
        <v>1.3209765606059087E-2</v>
      </c>
      <c r="AB45" s="115">
        <f t="shared" si="23"/>
        <v>4.9306143955096145E-3</v>
      </c>
      <c r="AD45" s="147">
        <f>G45-(AB$3+AB$4*Z45+AB$5*Z45^2)</f>
        <v>1.242743723105608E-2</v>
      </c>
      <c r="AG45" s="115">
        <f t="shared" si="25"/>
        <v>2.4310958317206642E-6</v>
      </c>
      <c r="AH45" s="16">
        <f t="shared" si="26"/>
        <v>7.4968228355464656E-3</v>
      </c>
      <c r="AI45" s="16">
        <f t="shared" si="27"/>
        <v>1.2612530600747305</v>
      </c>
      <c r="AJ45" s="16">
        <f t="shared" si="28"/>
        <v>0.99509236425668646</v>
      </c>
      <c r="AK45" s="16">
        <f t="shared" si="29"/>
        <v>1.8104294889668832E-2</v>
      </c>
      <c r="AL45" s="16">
        <f t="shared" si="30"/>
        <v>6.9187315691901813E-2</v>
      </c>
      <c r="AM45" s="16">
        <f t="shared" si="31"/>
        <v>3.4607464109039282E-2</v>
      </c>
      <c r="AN45" s="115">
        <f t="shared" si="47"/>
        <v>5.2924044879998008E-2</v>
      </c>
      <c r="AO45" s="115">
        <f t="shared" si="47"/>
        <v>5.2920770990552757E-2</v>
      </c>
      <c r="AP45" s="115">
        <f t="shared" si="47"/>
        <v>5.2908251962316646E-2</v>
      </c>
      <c r="AQ45" s="115">
        <f t="shared" si="47"/>
        <v>5.286038051765192E-2</v>
      </c>
      <c r="AR45" s="115">
        <f t="shared" si="47"/>
        <v>5.267732627550295E-2</v>
      </c>
      <c r="AS45" s="115">
        <f t="shared" si="47"/>
        <v>5.1977366658320687E-2</v>
      </c>
      <c r="AT45" s="115">
        <f t="shared" si="47"/>
        <v>4.9301105351366614E-2</v>
      </c>
      <c r="AU45" s="115">
        <f t="shared" si="33"/>
        <v>3.9071642311164556E-2</v>
      </c>
      <c r="AV45" s="115"/>
      <c r="AW45" s="16">
        <v>18000</v>
      </c>
      <c r="AX45" s="16">
        <f t="shared" si="39"/>
        <v>3.6969466663127816E-2</v>
      </c>
      <c r="AY45" s="16">
        <f t="shared" si="40"/>
        <v>4.0746788848942402E-2</v>
      </c>
      <c r="AZ45" s="16">
        <f t="shared" si="41"/>
        <v>-3.7773221858145873E-3</v>
      </c>
      <c r="BA45" s="16">
        <f t="shared" si="42"/>
        <v>0.85236190701627979</v>
      </c>
      <c r="BB45" s="16">
        <f t="shared" si="43"/>
        <v>-0.6941475637278941</v>
      </c>
      <c r="BC45" s="16">
        <f t="shared" si="44"/>
        <v>-2.1697314060450963</v>
      </c>
      <c r="BD45" s="16">
        <f t="shared" si="45"/>
        <v>-1.8933215060170183</v>
      </c>
      <c r="BE45" s="16">
        <f t="shared" si="48"/>
        <v>4.3503593093219939</v>
      </c>
      <c r="BF45" s="16">
        <f t="shared" si="48"/>
        <v>4.350359425266463</v>
      </c>
      <c r="BG45" s="16">
        <f t="shared" si="48"/>
        <v>4.3503581752024774</v>
      </c>
      <c r="BH45" s="16">
        <f t="shared" si="48"/>
        <v>4.3503716530786161</v>
      </c>
      <c r="BI45" s="16">
        <f t="shared" si="48"/>
        <v>4.3502263632846274</v>
      </c>
      <c r="BJ45" s="16">
        <f t="shared" si="48"/>
        <v>4.3517955185868971</v>
      </c>
      <c r="BK45" s="16">
        <f t="shared" si="48"/>
        <v>4.3351784749336177</v>
      </c>
      <c r="BL45" s="16">
        <f t="shared" si="46"/>
        <v>4.5952638606292444</v>
      </c>
    </row>
    <row r="46" spans="1:64">
      <c r="A46" s="2" t="s">
        <v>13</v>
      </c>
      <c r="B46" s="25"/>
      <c r="C46" s="40">
        <v>44087.462913000003</v>
      </c>
      <c r="D46" s="40" t="s">
        <v>127</v>
      </c>
      <c r="E46" s="80">
        <f t="shared" si="11"/>
        <v>-2585.4472883659932</v>
      </c>
      <c r="F46" s="28">
        <f t="shared" si="12"/>
        <v>-2585.5</v>
      </c>
      <c r="G46" s="9">
        <f t="shared" si="37"/>
        <v>2.0053380001627374E-2</v>
      </c>
      <c r="I46" s="2">
        <f>G46</f>
        <v>2.0053380001627374E-2</v>
      </c>
      <c r="O46" s="100">
        <f t="shared" si="15"/>
        <v>5.712942770512622E-3</v>
      </c>
      <c r="P46" s="15">
        <f t="shared" si="16"/>
        <v>29068.962913000003</v>
      </c>
      <c r="R46" s="2">
        <f t="shared" si="38"/>
        <v>3.2637715099152432E-5</v>
      </c>
      <c r="S46" s="24">
        <v>0.1</v>
      </c>
      <c r="T46" s="9">
        <f t="shared" si="18"/>
        <v>3.2637715099152435E-6</v>
      </c>
      <c r="U46" s="9">
        <f t="shared" si="19"/>
        <v>2.0053380001627374E-2</v>
      </c>
      <c r="Y46" s="137">
        <f t="shared" si="20"/>
        <v>29068.962913000003</v>
      </c>
      <c r="Z46" s="16">
        <f t="shared" si="21"/>
        <v>-2585.5</v>
      </c>
      <c r="AA46" s="115">
        <f t="shared" si="22"/>
        <v>1.3209765606059087E-2</v>
      </c>
      <c r="AB46" s="115">
        <f t="shared" si="23"/>
        <v>6.8436143955682878E-3</v>
      </c>
      <c r="AD46" s="147">
        <f>G46-(AB$3+AB$4*Z46+AB$5*Z46^2)</f>
        <v>1.4340437231114753E-2</v>
      </c>
      <c r="AG46" s="115">
        <f t="shared" si="25"/>
        <v>4.683505799522951E-6</v>
      </c>
      <c r="AH46" s="16">
        <f t="shared" si="26"/>
        <v>7.4968228355464656E-3</v>
      </c>
      <c r="AI46" s="16">
        <f t="shared" si="27"/>
        <v>1.2612530600747305</v>
      </c>
      <c r="AJ46" s="16">
        <f t="shared" si="28"/>
        <v>0.99509236425668646</v>
      </c>
      <c r="AK46" s="16">
        <f t="shared" si="29"/>
        <v>1.8104294889668832E-2</v>
      </c>
      <c r="AL46" s="16">
        <f t="shared" si="30"/>
        <v>6.9187315691901813E-2</v>
      </c>
      <c r="AM46" s="16">
        <f t="shared" si="31"/>
        <v>3.4607464109039282E-2</v>
      </c>
      <c r="AN46" s="115">
        <f t="shared" si="47"/>
        <v>5.2924044879998008E-2</v>
      </c>
      <c r="AO46" s="115">
        <f t="shared" si="47"/>
        <v>5.2920770990552757E-2</v>
      </c>
      <c r="AP46" s="115">
        <f t="shared" si="47"/>
        <v>5.2908251962316646E-2</v>
      </c>
      <c r="AQ46" s="115">
        <f t="shared" si="47"/>
        <v>5.286038051765192E-2</v>
      </c>
      <c r="AR46" s="115">
        <f t="shared" si="47"/>
        <v>5.267732627550295E-2</v>
      </c>
      <c r="AS46" s="115">
        <f t="shared" si="47"/>
        <v>5.1977366658320687E-2</v>
      </c>
      <c r="AT46" s="115">
        <f t="shared" si="47"/>
        <v>4.9301105351366614E-2</v>
      </c>
      <c r="AU46" s="115">
        <f t="shared" si="33"/>
        <v>3.9071642311164556E-2</v>
      </c>
      <c r="AV46" s="115"/>
      <c r="AW46" s="16">
        <v>19000</v>
      </c>
      <c r="AX46" s="16">
        <f t="shared" si="39"/>
        <v>4.2615961134962521E-2</v>
      </c>
      <c r="AY46" s="16">
        <f t="shared" si="40"/>
        <v>4.4967562336519162E-2</v>
      </c>
      <c r="AZ46" s="16">
        <f t="shared" si="41"/>
        <v>-2.3516012015566412E-3</v>
      </c>
      <c r="BA46" s="16">
        <f t="shared" si="42"/>
        <v>0.89532549909855996</v>
      </c>
      <c r="BB46" s="16">
        <f t="shared" si="43"/>
        <v>-0.54760109214975594</v>
      </c>
      <c r="BC46" s="16">
        <f t="shared" si="44"/>
        <v>-1.9819909652335681</v>
      </c>
      <c r="BD46" s="16">
        <f t="shared" si="45"/>
        <v>-1.52698835105363</v>
      </c>
      <c r="BE46" s="16">
        <f t="shared" si="48"/>
        <v>4.5578359191230735</v>
      </c>
      <c r="BF46" s="16">
        <f t="shared" si="48"/>
        <v>4.5578359193124687</v>
      </c>
      <c r="BG46" s="16">
        <f t="shared" si="48"/>
        <v>4.5578359146143779</v>
      </c>
      <c r="BH46" s="16">
        <f t="shared" si="48"/>
        <v>4.557836031153748</v>
      </c>
      <c r="BI46" s="16">
        <f t="shared" si="48"/>
        <v>4.55783314034064</v>
      </c>
      <c r="BJ46" s="16">
        <f t="shared" si="48"/>
        <v>4.5579048641442688</v>
      </c>
      <c r="BK46" s="16">
        <f t="shared" si="48"/>
        <v>4.5561349759119274</v>
      </c>
      <c r="BL46" s="16">
        <f t="shared" si="46"/>
        <v>4.8165940308130182</v>
      </c>
    </row>
    <row r="47" spans="1:64">
      <c r="A47" s="2" t="s">
        <v>13</v>
      </c>
      <c r="B47" s="25"/>
      <c r="C47" s="40">
        <v>44118.488913000001</v>
      </c>
      <c r="D47" s="40" t="s">
        <v>127</v>
      </c>
      <c r="E47" s="80">
        <f t="shared" si="11"/>
        <v>-2503.8933978726909</v>
      </c>
      <c r="F47" s="28">
        <f t="shared" si="12"/>
        <v>-2504</v>
      </c>
      <c r="O47" s="100">
        <f t="shared" si="15"/>
        <v>5.6566402432415633E-3</v>
      </c>
      <c r="P47" s="15">
        <f t="shared" si="16"/>
        <v>29099.988913000001</v>
      </c>
      <c r="Q47" s="9">
        <f>C47-(C$7+C$8*F47)</f>
        <v>4.0555239997047465E-2</v>
      </c>
      <c r="S47" s="24"/>
      <c r="T47" s="9">
        <f t="shared" si="18"/>
        <v>0</v>
      </c>
      <c r="U47" s="9">
        <f t="shared" si="19"/>
        <v>0</v>
      </c>
      <c r="Y47" s="137">
        <f t="shared" si="20"/>
        <v>29099.988913000001</v>
      </c>
      <c r="Z47" s="16">
        <f t="shared" si="21"/>
        <v>-2504</v>
      </c>
      <c r="AA47" s="115">
        <f t="shared" si="22"/>
        <v>1.3171372122753364E-2</v>
      </c>
      <c r="AB47" s="115">
        <f t="shared" si="23"/>
        <v>-1.3171372122753364E-2</v>
      </c>
      <c r="AC47" s="147"/>
      <c r="AD47" s="115"/>
      <c r="AG47" s="115">
        <f t="shared" si="25"/>
        <v>0</v>
      </c>
      <c r="AH47" s="16">
        <f t="shared" si="26"/>
        <v>7.5147318795118004E-3</v>
      </c>
      <c r="AI47" s="16">
        <f t="shared" si="27"/>
        <v>1.2605426073500097</v>
      </c>
      <c r="AJ47" s="16">
        <f t="shared" si="28"/>
        <v>0.99774235708541792</v>
      </c>
      <c r="AK47" s="16">
        <f t="shared" si="29"/>
        <v>2.6428708767579353E-2</v>
      </c>
      <c r="AL47" s="16">
        <f t="shared" si="30"/>
        <v>0.10109140492585408</v>
      </c>
      <c r="AM47" s="16">
        <f t="shared" si="31"/>
        <v>5.0588792365620236E-2</v>
      </c>
      <c r="AN47" s="115">
        <f t="shared" si="47"/>
        <v>7.7343243353078461E-2</v>
      </c>
      <c r="AO47" s="115">
        <f t="shared" si="47"/>
        <v>7.7338501752998515E-2</v>
      </c>
      <c r="AP47" s="115">
        <f t="shared" si="47"/>
        <v>7.7320341451761088E-2</v>
      </c>
      <c r="AQ47" s="115">
        <f t="shared" si="47"/>
        <v>7.7250787837972762E-2</v>
      </c>
      <c r="AR47" s="115">
        <f t="shared" si="47"/>
        <v>7.6984402259696966E-2</v>
      </c>
      <c r="AS47" s="115">
        <f t="shared" si="47"/>
        <v>7.5964214193565999E-2</v>
      </c>
      <c r="AT47" s="115">
        <f t="shared" si="47"/>
        <v>7.2057880130048726E-2</v>
      </c>
      <c r="AU47" s="115">
        <f t="shared" si="33"/>
        <v>5.7110051181142207E-2</v>
      </c>
      <c r="AV47" s="115"/>
      <c r="AW47" s="16">
        <v>20000</v>
      </c>
      <c r="AX47" s="16">
        <f t="shared" si="39"/>
        <v>4.8681260724111816E-2</v>
      </c>
      <c r="AY47" s="16">
        <f t="shared" si="40"/>
        <v>4.9421724295949952E-2</v>
      </c>
      <c r="AZ47" s="16">
        <f t="shared" si="41"/>
        <v>-7.4046357183813393E-4</v>
      </c>
      <c r="BA47" s="16">
        <f t="shared" si="42"/>
        <v>0.94733412154636432</v>
      </c>
      <c r="BB47" s="16">
        <f t="shared" si="43"/>
        <v>-0.36235002201505245</v>
      </c>
      <c r="BC47" s="16">
        <f t="shared" si="44"/>
        <v>-1.773284427363385</v>
      </c>
      <c r="BD47" s="16">
        <f t="shared" si="45"/>
        <v>-1.2261585746760038</v>
      </c>
      <c r="BE47" s="16">
        <f t="shared" si="48"/>
        <v>4.7765840151529098</v>
      </c>
      <c r="BF47" s="16">
        <f t="shared" si="48"/>
        <v>4.7765840151721202</v>
      </c>
      <c r="BG47" s="16">
        <f t="shared" si="48"/>
        <v>4.7765840163156126</v>
      </c>
      <c r="BH47" s="16">
        <f t="shared" si="48"/>
        <v>4.7765840843812786</v>
      </c>
      <c r="BI47" s="16">
        <f t="shared" si="48"/>
        <v>4.7765881358189635</v>
      </c>
      <c r="BJ47" s="16">
        <f t="shared" si="48"/>
        <v>4.7768288292856766</v>
      </c>
      <c r="BK47" s="16">
        <f t="shared" si="48"/>
        <v>4.7897985951490352</v>
      </c>
      <c r="BL47" s="16">
        <f t="shared" si="46"/>
        <v>5.0379242009967928</v>
      </c>
    </row>
    <row r="48" spans="1:64">
      <c r="A48" s="2" t="s">
        <v>13</v>
      </c>
      <c r="B48" s="25"/>
      <c r="C48" s="40">
        <v>44133.541513000004</v>
      </c>
      <c r="D48" s="40" t="s">
        <v>127</v>
      </c>
      <c r="E48" s="80">
        <f t="shared" si="11"/>
        <v>-2464.3266444388041</v>
      </c>
      <c r="F48" s="28">
        <f t="shared" si="12"/>
        <v>-2464.5</v>
      </c>
      <c r="O48" s="100">
        <f t="shared" si="15"/>
        <v>5.6299102554009878E-3</v>
      </c>
      <c r="P48" s="15">
        <f t="shared" si="16"/>
        <v>29115.041513000004</v>
      </c>
      <c r="Q48" s="9">
        <f>C48-(C$7+C$8*F48)</f>
        <v>6.5950620002695359E-2</v>
      </c>
      <c r="S48" s="24"/>
      <c r="T48" s="9">
        <f t="shared" si="18"/>
        <v>0</v>
      </c>
      <c r="U48" s="9">
        <f t="shared" si="19"/>
        <v>0</v>
      </c>
      <c r="Y48" s="137">
        <f t="shared" si="20"/>
        <v>29115.041513000004</v>
      </c>
      <c r="Z48" s="16">
        <f t="shared" si="21"/>
        <v>-2464.5</v>
      </c>
      <c r="AA48" s="115">
        <f t="shared" si="22"/>
        <v>1.3151707369116911E-2</v>
      </c>
      <c r="AB48" s="115">
        <f t="shared" si="23"/>
        <v>-1.3151707369116911E-2</v>
      </c>
      <c r="AC48" s="147"/>
      <c r="AD48" s="115"/>
      <c r="AG48" s="115">
        <f t="shared" si="25"/>
        <v>0</v>
      </c>
      <c r="AH48" s="16">
        <f t="shared" si="26"/>
        <v>7.5217971137159232E-3</v>
      </c>
      <c r="AI48" s="16">
        <f t="shared" si="27"/>
        <v>1.2601032589219643</v>
      </c>
      <c r="AJ48" s="16">
        <f t="shared" si="28"/>
        <v>0.9986607342136643</v>
      </c>
      <c r="AK48" s="16">
        <f t="shared" si="29"/>
        <v>3.0450313463681114E-2</v>
      </c>
      <c r="AL48" s="16">
        <f t="shared" si="30"/>
        <v>0.11653962021968556</v>
      </c>
      <c r="AM48" s="16">
        <f t="shared" si="31"/>
        <v>5.8335849005251968E-2</v>
      </c>
      <c r="AN48" s="115">
        <f t="shared" si="47"/>
        <v>8.9172767043687373E-2</v>
      </c>
      <c r="AO48" s="115">
        <f t="shared" si="47"/>
        <v>8.9167330634084704E-2</v>
      </c>
      <c r="AP48" s="115">
        <f t="shared" si="47"/>
        <v>8.9146488658592093E-2</v>
      </c>
      <c r="AQ48" s="115">
        <f t="shared" si="47"/>
        <v>8.9066585557316974E-2</v>
      </c>
      <c r="AR48" s="115">
        <f t="shared" si="47"/>
        <v>8.8760261639718369E-2</v>
      </c>
      <c r="AS48" s="115">
        <f t="shared" si="47"/>
        <v>8.7585987057185358E-2</v>
      </c>
      <c r="AT48" s="115">
        <f t="shared" si="47"/>
        <v>8.3085582211572639E-2</v>
      </c>
      <c r="AU48" s="115">
        <f t="shared" si="33"/>
        <v>6.5852592903401286E-2</v>
      </c>
      <c r="AV48" s="115"/>
      <c r="AW48" s="16">
        <v>21000</v>
      </c>
      <c r="AX48" s="16">
        <f t="shared" si="39"/>
        <v>5.5115954949374421E-2</v>
      </c>
      <c r="AY48" s="16">
        <f t="shared" si="40"/>
        <v>5.410927472723475E-2</v>
      </c>
      <c r="AZ48" s="16">
        <f t="shared" si="41"/>
        <v>1.0066802221396713E-3</v>
      </c>
      <c r="BA48" s="16">
        <f t="shared" si="42"/>
        <v>1.00856522025161</v>
      </c>
      <c r="BB48" s="16">
        <f t="shared" si="43"/>
        <v>-0.13517232927252501</v>
      </c>
      <c r="BC48" s="16">
        <f t="shared" si="44"/>
        <v>-1.5380837827869822</v>
      </c>
      <c r="BD48" s="16">
        <f t="shared" si="45"/>
        <v>-0.9678110762575991</v>
      </c>
      <c r="BE48" s="16">
        <f t="shared" si="48"/>
        <v>5.0087946867895958</v>
      </c>
      <c r="BF48" s="16">
        <f t="shared" si="48"/>
        <v>5.008794754617945</v>
      </c>
      <c r="BG48" s="16">
        <f t="shared" si="48"/>
        <v>5.0087956413660404</v>
      </c>
      <c r="BH48" s="16">
        <f t="shared" si="48"/>
        <v>5.0088072339542959</v>
      </c>
      <c r="BI48" s="16">
        <f t="shared" si="48"/>
        <v>5.0089587451088224</v>
      </c>
      <c r="BJ48" s="16">
        <f t="shared" si="48"/>
        <v>5.0109320827772095</v>
      </c>
      <c r="BK48" s="16">
        <f t="shared" si="48"/>
        <v>5.035567615819545</v>
      </c>
      <c r="BL48" s="16">
        <f t="shared" si="46"/>
        <v>5.2592543711805666</v>
      </c>
    </row>
    <row r="49" spans="1:64">
      <c r="A49" s="2" t="s">
        <v>57</v>
      </c>
      <c r="B49" s="25"/>
      <c r="C49" s="40">
        <v>44135.334000000003</v>
      </c>
      <c r="D49" s="40"/>
      <c r="E49" s="80">
        <f t="shared" si="11"/>
        <v>-2459.6149739524835</v>
      </c>
      <c r="F49" s="28">
        <f t="shared" si="12"/>
        <v>-2459.5</v>
      </c>
      <c r="O49" s="100">
        <f t="shared" si="15"/>
        <v>5.6265526771038512E-3</v>
      </c>
      <c r="P49" s="15">
        <f t="shared" si="16"/>
        <v>29116.834000000003</v>
      </c>
      <c r="Q49" s="9">
        <f>C49-(C$7+C$8*F49)</f>
        <v>-4.3740180000895634E-2</v>
      </c>
      <c r="S49" s="24"/>
      <c r="T49" s="9">
        <f t="shared" si="18"/>
        <v>0</v>
      </c>
      <c r="U49" s="9">
        <f t="shared" si="19"/>
        <v>0</v>
      </c>
      <c r="Y49" s="137">
        <f t="shared" si="20"/>
        <v>29116.834000000003</v>
      </c>
      <c r="Z49" s="16">
        <f t="shared" si="21"/>
        <v>-2459.5</v>
      </c>
      <c r="AA49" s="115">
        <f t="shared" si="22"/>
        <v>1.3149168928388688E-2</v>
      </c>
      <c r="AB49" s="115">
        <f t="shared" si="23"/>
        <v>-1.3149168928388688E-2</v>
      </c>
      <c r="AC49" s="147"/>
      <c r="AD49" s="115"/>
      <c r="AG49" s="115">
        <f t="shared" si="25"/>
        <v>0</v>
      </c>
      <c r="AH49" s="16">
        <f t="shared" si="26"/>
        <v>7.522616251284836E-3</v>
      </c>
      <c r="AI49" s="16">
        <f t="shared" si="27"/>
        <v>1.260043241433896</v>
      </c>
      <c r="AJ49" s="16">
        <f t="shared" si="28"/>
        <v>0.99875995600830381</v>
      </c>
      <c r="AK49" s="16">
        <f t="shared" si="29"/>
        <v>3.0958673686308245E-2</v>
      </c>
      <c r="AL49" s="16">
        <f t="shared" si="30"/>
        <v>0.11849430052770833</v>
      </c>
      <c r="AM49" s="16">
        <f t="shared" si="31"/>
        <v>5.931657134460315E-2</v>
      </c>
      <c r="AN49" s="115">
        <f t="shared" si="47"/>
        <v>9.066987280161333E-2</v>
      </c>
      <c r="AO49" s="115">
        <f t="shared" si="47"/>
        <v>9.0664349335959002E-2</v>
      </c>
      <c r="AP49" s="115">
        <f t="shared" si="47"/>
        <v>9.0643170749466997E-2</v>
      </c>
      <c r="AQ49" s="115">
        <f t="shared" si="47"/>
        <v>9.05619662182265E-2</v>
      </c>
      <c r="AR49" s="115">
        <f t="shared" si="47"/>
        <v>9.0250611234205941E-2</v>
      </c>
      <c r="AS49" s="115">
        <f t="shared" si="47"/>
        <v>8.9056892799092929E-2</v>
      </c>
      <c r="AT49" s="115">
        <f t="shared" si="47"/>
        <v>8.4481403576243452E-2</v>
      </c>
      <c r="AU49" s="115">
        <f t="shared" si="33"/>
        <v>6.6959243754320275E-2</v>
      </c>
      <c r="AV49" s="115"/>
      <c r="AW49" s="16">
        <v>22000</v>
      </c>
      <c r="AX49" s="16">
        <f t="shared" si="39"/>
        <v>6.1838981007077971E-2</v>
      </c>
      <c r="AY49" s="16">
        <f t="shared" si="40"/>
        <v>5.9030213630373578E-2</v>
      </c>
      <c r="AZ49" s="16">
        <f t="shared" si="41"/>
        <v>2.8087673767043931E-3</v>
      </c>
      <c r="BA49" s="16">
        <f t="shared" si="42"/>
        <v>1.0774952627594045</v>
      </c>
      <c r="BB49" s="16">
        <f t="shared" si="43"/>
        <v>0.13173396194560374</v>
      </c>
      <c r="BC49" s="16">
        <f t="shared" si="44"/>
        <v>-1.270378413414734</v>
      </c>
      <c r="BD49" s="16">
        <f t="shared" si="45"/>
        <v>-0.73709281817049199</v>
      </c>
      <c r="BE49" s="16">
        <f t="shared" si="48"/>
        <v>5.2565274645602376</v>
      </c>
      <c r="BF49" s="16">
        <f t="shared" si="48"/>
        <v>5.2565289270702609</v>
      </c>
      <c r="BG49" s="16">
        <f t="shared" si="48"/>
        <v>5.2565397147952799</v>
      </c>
      <c r="BH49" s="16">
        <f t="shared" si="48"/>
        <v>5.2566192809665147</v>
      </c>
      <c r="BI49" s="16">
        <f t="shared" si="48"/>
        <v>5.2572058081283402</v>
      </c>
      <c r="BJ49" s="16">
        <f t="shared" si="48"/>
        <v>5.261512051444897</v>
      </c>
      <c r="BK49" s="16">
        <f t="shared" si="48"/>
        <v>5.2922497301215232</v>
      </c>
      <c r="BL49" s="16">
        <f t="shared" si="46"/>
        <v>5.4805845413643413</v>
      </c>
    </row>
    <row r="50" spans="1:64">
      <c r="A50" s="52" t="s">
        <v>133</v>
      </c>
      <c r="B50" s="52" t="s">
        <v>92</v>
      </c>
      <c r="C50" s="65">
        <v>44142.421999999999</v>
      </c>
      <c r="D50" s="65" t="s">
        <v>126</v>
      </c>
      <c r="E50" s="80">
        <f t="shared" si="11"/>
        <v>-2440.9836977384616</v>
      </c>
      <c r="F50" s="28">
        <f t="shared" si="12"/>
        <v>-2441</v>
      </c>
      <c r="G50" s="9">
        <f>C50-(C$7+C$8*F50)</f>
        <v>6.2019600009080023E-3</v>
      </c>
      <c r="H50" s="2">
        <f>G50</f>
        <v>6.2019600009080023E-3</v>
      </c>
      <c r="O50" s="100">
        <f t="shared" si="15"/>
        <v>5.6141803702235175E-3</v>
      </c>
      <c r="P50" s="15">
        <f t="shared" si="16"/>
        <v>29123.921999999999</v>
      </c>
      <c r="R50" s="2">
        <f>(O50-H50)^2</f>
        <v>3.4548489424758928E-7</v>
      </c>
      <c r="S50" s="24">
        <v>0.1</v>
      </c>
      <c r="T50" s="9">
        <f t="shared" si="18"/>
        <v>3.4548489424758932E-8</v>
      </c>
      <c r="U50" s="9">
        <f t="shared" si="19"/>
        <v>6.2019600009080023E-3</v>
      </c>
      <c r="Y50" s="137">
        <f t="shared" si="20"/>
        <v>29123.921999999999</v>
      </c>
      <c r="Z50" s="16">
        <f t="shared" si="21"/>
        <v>-2441</v>
      </c>
      <c r="AA50" s="115">
        <f t="shared" si="22"/>
        <v>1.3139680496730335E-2</v>
      </c>
      <c r="AB50" s="115">
        <f t="shared" si="23"/>
        <v>-6.9377204958223325E-3</v>
      </c>
      <c r="AC50" s="147">
        <f>G50-(AB$3+AB$4*Z50+AB$5*Z50^2)</f>
        <v>5.8777963068448475E-4</v>
      </c>
      <c r="AD50" s="115"/>
      <c r="AG50" s="115">
        <f t="shared" si="25"/>
        <v>4.8131965678153275E-6</v>
      </c>
      <c r="AH50" s="16">
        <f t="shared" si="26"/>
        <v>7.5255001265068164E-3</v>
      </c>
      <c r="AI50" s="16">
        <f t="shared" si="27"/>
        <v>1.2598125938590701</v>
      </c>
      <c r="AJ50" s="16">
        <f t="shared" si="28"/>
        <v>0.99909382296392912</v>
      </c>
      <c r="AK50" s="16">
        <f t="shared" si="29"/>
        <v>3.283813277402918E-2</v>
      </c>
      <c r="AL50" s="16">
        <f t="shared" si="30"/>
        <v>0.12572496245955223</v>
      </c>
      <c r="AM50" s="16">
        <f t="shared" si="31"/>
        <v>6.2945416704962953E-2</v>
      </c>
      <c r="AN50" s="115">
        <f t="shared" si="47"/>
        <v>9.620853057896471E-2</v>
      </c>
      <c r="AO50" s="115">
        <f t="shared" si="47"/>
        <v>9.6202686872566001E-2</v>
      </c>
      <c r="AP50" s="115">
        <f t="shared" si="47"/>
        <v>9.6180268760342913E-2</v>
      </c>
      <c r="AQ50" s="115">
        <f t="shared" si="47"/>
        <v>9.6094266984506918E-2</v>
      </c>
      <c r="AR50" s="115">
        <f t="shared" si="47"/>
        <v>9.5764348156468018E-2</v>
      </c>
      <c r="AS50" s="115">
        <f t="shared" si="47"/>
        <v>9.4498814754121821E-2</v>
      </c>
      <c r="AT50" s="115">
        <f t="shared" si="47"/>
        <v>8.9645753268766365E-2</v>
      </c>
      <c r="AU50" s="115">
        <f t="shared" si="33"/>
        <v>7.1053851902719956E-2</v>
      </c>
      <c r="AV50" s="115"/>
      <c r="AW50" s="16">
        <v>23000</v>
      </c>
      <c r="AX50" s="16">
        <f t="shared" si="39"/>
        <v>6.872598320724424E-2</v>
      </c>
      <c r="AY50" s="16">
        <f t="shared" si="40"/>
        <v>6.4184541005366427E-2</v>
      </c>
      <c r="AZ50" s="16">
        <f t="shared" si="41"/>
        <v>4.5414422018778119E-3</v>
      </c>
      <c r="BA50" s="16">
        <f t="shared" si="42"/>
        <v>1.1491120565898907</v>
      </c>
      <c r="BB50" s="16">
        <f t="shared" si="43"/>
        <v>0.42364518349767555</v>
      </c>
      <c r="BC50" s="16">
        <f t="shared" si="44"/>
        <v>-0.96503070130833135</v>
      </c>
      <c r="BD50" s="16">
        <f t="shared" si="45"/>
        <v>-0.52381214346089122</v>
      </c>
      <c r="BE50" s="16">
        <f t="shared" si="48"/>
        <v>5.521107665673509</v>
      </c>
      <c r="BF50" s="16">
        <f t="shared" si="48"/>
        <v>5.5211151453195679</v>
      </c>
      <c r="BG50" s="16">
        <f t="shared" si="48"/>
        <v>5.5211546262805369</v>
      </c>
      <c r="BH50" s="16">
        <f t="shared" si="48"/>
        <v>5.5213630000388667</v>
      </c>
      <c r="BI50" s="16">
        <f t="shared" si="48"/>
        <v>5.5224620758466729</v>
      </c>
      <c r="BJ50" s="16">
        <f t="shared" si="48"/>
        <v>5.5282403045600743</v>
      </c>
      <c r="BK50" s="16">
        <f t="shared" si="48"/>
        <v>5.5581202088657324</v>
      </c>
      <c r="BL50" s="16">
        <f t="shared" si="46"/>
        <v>5.701914711548115</v>
      </c>
    </row>
    <row r="51" spans="1:64">
      <c r="A51" s="2" t="s">
        <v>13</v>
      </c>
      <c r="B51" s="25"/>
      <c r="C51" s="40">
        <v>44143.442412999997</v>
      </c>
      <c r="D51" s="40" t="s">
        <v>127</v>
      </c>
      <c r="E51" s="80">
        <f t="shared" si="11"/>
        <v>-2438.3014747622542</v>
      </c>
      <c r="F51" s="28">
        <f t="shared" si="12"/>
        <v>-2438.5</v>
      </c>
      <c r="O51" s="100">
        <f t="shared" si="15"/>
        <v>5.6125145633086964E-3</v>
      </c>
      <c r="P51" s="15">
        <f t="shared" si="16"/>
        <v>29124.942412999997</v>
      </c>
      <c r="Q51" s="9">
        <f>C51-(C$7+C$8*F51)</f>
        <v>7.5526059998082928E-2</v>
      </c>
      <c r="S51" s="24"/>
      <c r="T51" s="9">
        <f t="shared" si="18"/>
        <v>0</v>
      </c>
      <c r="U51" s="9">
        <f t="shared" si="19"/>
        <v>0</v>
      </c>
      <c r="Y51" s="137">
        <f t="shared" si="20"/>
        <v>29124.942412999997</v>
      </c>
      <c r="Z51" s="16">
        <f t="shared" si="21"/>
        <v>-2438.5</v>
      </c>
      <c r="AA51" s="115">
        <f t="shared" si="22"/>
        <v>1.3138386659338395E-2</v>
      </c>
      <c r="AB51" s="115">
        <f t="shared" si="23"/>
        <v>-1.3138386659338395E-2</v>
      </c>
      <c r="AC51" s="147"/>
      <c r="AD51" s="115"/>
      <c r="AG51" s="115">
        <f t="shared" si="25"/>
        <v>0</v>
      </c>
      <c r="AH51" s="16">
        <f t="shared" si="26"/>
        <v>7.5258720960296975E-3</v>
      </c>
      <c r="AI51" s="16">
        <f t="shared" si="27"/>
        <v>1.2597803899527917</v>
      </c>
      <c r="AJ51" s="16">
        <f t="shared" si="28"/>
        <v>0.99913492560421624</v>
      </c>
      <c r="AK51" s="16">
        <f t="shared" si="29"/>
        <v>3.3091930856906773E-2</v>
      </c>
      <c r="AL51" s="16">
        <f t="shared" si="30"/>
        <v>0.12670187350569917</v>
      </c>
      <c r="AM51" s="16">
        <f t="shared" si="31"/>
        <v>6.3435822667153655E-2</v>
      </c>
      <c r="AN51" s="115">
        <f t="shared" ref="AN51:AT60" si="49">$AU51+$AB$7*SIN(AO51)</f>
        <v>9.6956919211050596E-2</v>
      </c>
      <c r="AO51" s="115">
        <f t="shared" si="49"/>
        <v>9.6951032460134895E-2</v>
      </c>
      <c r="AP51" s="115">
        <f t="shared" si="49"/>
        <v>9.6928447580023558E-2</v>
      </c>
      <c r="AQ51" s="115">
        <f t="shared" si="49"/>
        <v>9.6841799765502154E-2</v>
      </c>
      <c r="AR51" s="115">
        <f t="shared" si="49"/>
        <v>9.6509378648775263E-2</v>
      </c>
      <c r="AS51" s="115">
        <f t="shared" si="49"/>
        <v>9.5234156316801905E-2</v>
      </c>
      <c r="AT51" s="115">
        <f t="shared" si="49"/>
        <v>9.0343614851379747E-2</v>
      </c>
      <c r="AU51" s="115">
        <f t="shared" si="33"/>
        <v>7.160717732817945E-2</v>
      </c>
      <c r="AV51" s="115"/>
      <c r="AW51" s="16">
        <v>24000</v>
      </c>
      <c r="AX51" s="16">
        <f t="shared" si="39"/>
        <v>7.560519908450411E-2</v>
      </c>
      <c r="AY51" s="16">
        <f t="shared" si="40"/>
        <v>6.9572256852213285E-2</v>
      </c>
      <c r="AZ51" s="16">
        <f t="shared" si="41"/>
        <v>6.0329422322908197E-3</v>
      </c>
      <c r="BA51" s="16">
        <f t="shared" si="42"/>
        <v>1.2130207488601061</v>
      </c>
      <c r="BB51" s="16">
        <f t="shared" si="43"/>
        <v>0.70450479684924949</v>
      </c>
      <c r="BC51" s="16">
        <f t="shared" si="44"/>
        <v>-0.62077125769412511</v>
      </c>
      <c r="BD51" s="16">
        <f t="shared" si="45"/>
        <v>-0.32075275574059003</v>
      </c>
      <c r="BE51" s="16">
        <f t="shared" si="48"/>
        <v>5.8020554833178979</v>
      </c>
      <c r="BF51" s="16">
        <f t="shared" si="48"/>
        <v>5.8020706201403236</v>
      </c>
      <c r="BG51" s="16">
        <f t="shared" si="48"/>
        <v>5.8021358215354297</v>
      </c>
      <c r="BH51" s="16">
        <f t="shared" si="48"/>
        <v>5.8024166491743019</v>
      </c>
      <c r="BI51" s="16">
        <f t="shared" si="48"/>
        <v>5.8036257267885398</v>
      </c>
      <c r="BJ51" s="16">
        <f t="shared" si="48"/>
        <v>5.8088226621901455</v>
      </c>
      <c r="BK51" s="16">
        <f t="shared" si="48"/>
        <v>5.8310060465163298</v>
      </c>
      <c r="BL51" s="16">
        <f t="shared" si="46"/>
        <v>5.9232448817318888</v>
      </c>
    </row>
    <row r="52" spans="1:64">
      <c r="A52" s="2" t="s">
        <v>57</v>
      </c>
      <c r="B52" s="25" t="s">
        <v>95</v>
      </c>
      <c r="C52" s="40">
        <v>44143.487000000001</v>
      </c>
      <c r="D52" s="40"/>
      <c r="E52" s="80">
        <f t="shared" si="11"/>
        <v>-2438.1842748874478</v>
      </c>
      <c r="F52" s="28">
        <f t="shared" si="12"/>
        <v>-2438</v>
      </c>
      <c r="O52" s="100">
        <f t="shared" si="15"/>
        <v>5.6121815769670869E-3</v>
      </c>
      <c r="P52" s="15">
        <f t="shared" si="16"/>
        <v>29124.987000000001</v>
      </c>
      <c r="Q52" s="9">
        <f>C52-(C$7+C$8*F52)</f>
        <v>-7.0104719998198561E-2</v>
      </c>
      <c r="S52" s="24"/>
      <c r="T52" s="9">
        <f t="shared" si="18"/>
        <v>0</v>
      </c>
      <c r="U52" s="9">
        <f t="shared" si="19"/>
        <v>0</v>
      </c>
      <c r="Y52" s="137">
        <f t="shared" si="20"/>
        <v>29124.987000000001</v>
      </c>
      <c r="Z52" s="16">
        <f t="shared" si="21"/>
        <v>-2438</v>
      </c>
      <c r="AA52" s="115">
        <f t="shared" si="22"/>
        <v>1.3138127559959521E-2</v>
      </c>
      <c r="AB52" s="115">
        <f t="shared" si="23"/>
        <v>-1.3138127559959521E-2</v>
      </c>
      <c r="AC52" s="147"/>
      <c r="AD52" s="115"/>
      <c r="AG52" s="115">
        <f t="shared" si="25"/>
        <v>0</v>
      </c>
      <c r="AH52" s="16">
        <f t="shared" si="26"/>
        <v>7.525945982992434E-3</v>
      </c>
      <c r="AI52" s="16">
        <f t="shared" si="27"/>
        <v>1.2597739196186901</v>
      </c>
      <c r="AJ52" s="16">
        <f t="shared" si="28"/>
        <v>0.99914303146160599</v>
      </c>
      <c r="AK52" s="16">
        <f t="shared" si="29"/>
        <v>3.3142685132699128E-2</v>
      </c>
      <c r="AL52" s="16">
        <f t="shared" si="30"/>
        <v>0.12689724971448385</v>
      </c>
      <c r="AM52" s="16">
        <f t="shared" si="31"/>
        <v>6.3533904486716003E-2</v>
      </c>
      <c r="AN52" s="115">
        <f t="shared" si="49"/>
        <v>9.7106594640444618E-2</v>
      </c>
      <c r="AO52" s="115">
        <f t="shared" si="49"/>
        <v>9.7100699287370251E-2</v>
      </c>
      <c r="AP52" s="115">
        <f t="shared" si="49"/>
        <v>9.7078081075142347E-2</v>
      </c>
      <c r="AQ52" s="115">
        <f t="shared" si="49"/>
        <v>9.6991304118189792E-2</v>
      </c>
      <c r="AR52" s="115">
        <f t="shared" si="49"/>
        <v>9.6658382728793332E-2</v>
      </c>
      <c r="AS52" s="115">
        <f t="shared" si="49"/>
        <v>9.5381223072216886E-2</v>
      </c>
      <c r="AT52" s="115">
        <f t="shared" si="49"/>
        <v>9.0483186480936534E-2</v>
      </c>
      <c r="AU52" s="115">
        <f t="shared" si="33"/>
        <v>7.1717842413271393E-2</v>
      </c>
      <c r="AV52" s="115"/>
      <c r="AW52" s="16">
        <v>25000</v>
      </c>
      <c r="AX52" s="16">
        <f t="shared" si="39"/>
        <v>8.227837549592637E-2</v>
      </c>
      <c r="AY52" s="16">
        <f t="shared" si="40"/>
        <v>7.5193361170914158E-2</v>
      </c>
      <c r="AZ52" s="16">
        <f t="shared" si="41"/>
        <v>7.0850143250122191E-3</v>
      </c>
      <c r="BA52" s="16">
        <f t="shared" si="42"/>
        <v>1.2540898730916052</v>
      </c>
      <c r="BB52" s="16">
        <f t="shared" si="43"/>
        <v>0.91599460942997757</v>
      </c>
      <c r="BC52" s="16">
        <f t="shared" si="44"/>
        <v>-0.24451630605980365</v>
      </c>
      <c r="BD52" s="16">
        <f t="shared" si="45"/>
        <v>-0.12287095024913136</v>
      </c>
      <c r="BE52" s="16">
        <f t="shared" ref="BE52:BK61" si="50">$BL52+$AB$7*SIN(BF52)</f>
        <v>6.0957893102694447</v>
      </c>
      <c r="BF52" s="16">
        <f t="shared" si="50"/>
        <v>6.0957998843894421</v>
      </c>
      <c r="BG52" s="16">
        <f t="shared" si="50"/>
        <v>6.0958409814411594</v>
      </c>
      <c r="BH52" s="16">
        <f t="shared" si="50"/>
        <v>6.0960007049471105</v>
      </c>
      <c r="BI52" s="16">
        <f t="shared" si="50"/>
        <v>6.0966214237919081</v>
      </c>
      <c r="BJ52" s="16">
        <f t="shared" si="50"/>
        <v>6.099032978629201</v>
      </c>
      <c r="BK52" s="16">
        <f t="shared" si="50"/>
        <v>6.1083919764658212</v>
      </c>
      <c r="BL52" s="16">
        <f t="shared" si="46"/>
        <v>6.1445750519156626</v>
      </c>
    </row>
    <row r="53" spans="1:64">
      <c r="A53" s="2" t="s">
        <v>59</v>
      </c>
      <c r="B53" s="25" t="s">
        <v>95</v>
      </c>
      <c r="C53" s="40">
        <v>44396.514000000003</v>
      </c>
      <c r="D53" s="40"/>
      <c r="E53" s="80">
        <f t="shared" si="11"/>
        <v>-1773.0860911109314</v>
      </c>
      <c r="F53" s="28">
        <f t="shared" si="12"/>
        <v>-1773</v>
      </c>
      <c r="O53" s="100">
        <f t="shared" si="15"/>
        <v>5.2209536519416113E-3</v>
      </c>
      <c r="P53" s="15">
        <f t="shared" si="16"/>
        <v>29378.014000000003</v>
      </c>
      <c r="Q53" s="9">
        <f>C53-(C$7+C$8*F53)</f>
        <v>-3.2752120001532603E-2</v>
      </c>
      <c r="S53" s="24"/>
      <c r="T53" s="9">
        <f t="shared" si="18"/>
        <v>0</v>
      </c>
      <c r="U53" s="9">
        <f t="shared" si="19"/>
        <v>0</v>
      </c>
      <c r="Y53" s="137">
        <f t="shared" si="20"/>
        <v>29378.014000000003</v>
      </c>
      <c r="Z53" s="16">
        <f t="shared" si="21"/>
        <v>-1773</v>
      </c>
      <c r="AA53" s="115">
        <f t="shared" si="22"/>
        <v>1.2696907640541202E-2</v>
      </c>
      <c r="AB53" s="115">
        <f t="shared" si="23"/>
        <v>-1.2696907640541202E-2</v>
      </c>
      <c r="AC53" s="147"/>
      <c r="AD53" s="115"/>
      <c r="AG53" s="115">
        <f t="shared" si="25"/>
        <v>0</v>
      </c>
      <c r="AH53" s="16">
        <f t="shared" si="26"/>
        <v>7.4759539885995907E-3</v>
      </c>
      <c r="AI53" s="16">
        <f t="shared" si="27"/>
        <v>1.2428252775445889</v>
      </c>
      <c r="AJ53" s="16">
        <f t="shared" si="28"/>
        <v>0.9768648390960688</v>
      </c>
      <c r="AK53" s="16">
        <f t="shared" si="29"/>
        <v>9.8065342895725632E-2</v>
      </c>
      <c r="AL53" s="16">
        <f t="shared" si="30"/>
        <v>0.38382218551338715</v>
      </c>
      <c r="AM53" s="16">
        <f t="shared" si="31"/>
        <v>0.19430234681396177</v>
      </c>
      <c r="AN53" s="115">
        <f t="shared" si="49"/>
        <v>0.29505024110008871</v>
      </c>
      <c r="AO53" s="115">
        <f t="shared" si="49"/>
        <v>0.29503591375829941</v>
      </c>
      <c r="AP53" s="115">
        <f t="shared" si="49"/>
        <v>0.29497873393963459</v>
      </c>
      <c r="AQ53" s="115">
        <f t="shared" si="49"/>
        <v>0.2947505415788807</v>
      </c>
      <c r="AR53" s="115">
        <f t="shared" si="49"/>
        <v>0.29384003220628074</v>
      </c>
      <c r="AS53" s="115">
        <f t="shared" si="49"/>
        <v>0.29020949986892508</v>
      </c>
      <c r="AT53" s="115">
        <f t="shared" si="49"/>
        <v>0.2757717488379538</v>
      </c>
      <c r="AU53" s="115">
        <f t="shared" si="33"/>
        <v>0.21890240558548091</v>
      </c>
      <c r="AV53" s="115"/>
      <c r="AW53" s="16">
        <v>26000</v>
      </c>
      <c r="AX53" s="16">
        <f t="shared" si="39"/>
        <v>8.8580302228034841E-2</v>
      </c>
      <c r="AY53" s="16">
        <f t="shared" si="40"/>
        <v>8.104785396146906E-2</v>
      </c>
      <c r="AZ53" s="16">
        <f t="shared" si="41"/>
        <v>7.5324482665657744E-3</v>
      </c>
      <c r="BA53" s="16">
        <f t="shared" si="42"/>
        <v>1.2590815996907994</v>
      </c>
      <c r="BB53" s="16">
        <f t="shared" si="43"/>
        <v>0.9997582442894839</v>
      </c>
      <c r="BC53" s="16">
        <f t="shared" si="44"/>
        <v>0.14631059380708095</v>
      </c>
      <c r="BD53" s="16">
        <f t="shared" si="45"/>
        <v>7.328607854451849E-2</v>
      </c>
      <c r="BE53" s="16">
        <f t="shared" si="50"/>
        <v>6.3951682678454134</v>
      </c>
      <c r="BF53" s="16">
        <f t="shared" si="50"/>
        <v>6.395161529059135</v>
      </c>
      <c r="BG53" s="16">
        <f t="shared" si="50"/>
        <v>6.395135634541643</v>
      </c>
      <c r="BH53" s="16">
        <f t="shared" si="50"/>
        <v>6.3950361327495884</v>
      </c>
      <c r="BI53" s="16">
        <f t="shared" si="50"/>
        <v>6.3946537993484087</v>
      </c>
      <c r="BJ53" s="16">
        <f t="shared" si="50"/>
        <v>6.3931848435502827</v>
      </c>
      <c r="BK53" s="16">
        <f t="shared" si="50"/>
        <v>6.387543184335418</v>
      </c>
      <c r="BL53" s="16">
        <f t="shared" si="46"/>
        <v>6.3659052220994372</v>
      </c>
    </row>
    <row r="54" spans="1:64">
      <c r="A54" s="52" t="s">
        <v>135</v>
      </c>
      <c r="B54" s="52" t="s">
        <v>95</v>
      </c>
      <c r="C54" s="65">
        <v>44812.571000000004</v>
      </c>
      <c r="D54" s="65" t="s">
        <v>127</v>
      </c>
      <c r="E54" s="80">
        <f t="shared" si="11"/>
        <v>-679.45278301533529</v>
      </c>
      <c r="F54" s="28">
        <f t="shared" si="12"/>
        <v>-679.5</v>
      </c>
      <c r="G54" s="9">
        <f t="shared" ref="G54:G85" si="51">C54-(C$7+C$8*F54)</f>
        <v>1.7963020000024699E-2</v>
      </c>
      <c r="I54" s="2">
        <f t="shared" ref="I54:I86" si="52">G54</f>
        <v>1.7963020000024699E-2</v>
      </c>
      <c r="O54" s="100">
        <f t="shared" si="15"/>
        <v>4.8020273991343249E-3</v>
      </c>
      <c r="P54" s="15">
        <f t="shared" si="16"/>
        <v>29794.071000000004</v>
      </c>
      <c r="R54" s="2">
        <f t="shared" ref="R54:R85" si="53">(O54-H54)^2</f>
        <v>2.3059467142036768E-5</v>
      </c>
      <c r="S54" s="24">
        <v>0.1</v>
      </c>
      <c r="T54" s="9">
        <f t="shared" si="18"/>
        <v>2.3059467142036768E-6</v>
      </c>
      <c r="U54" s="9">
        <f t="shared" si="19"/>
        <v>1.7963020000024699E-2</v>
      </c>
      <c r="Y54" s="137">
        <f t="shared" si="20"/>
        <v>29794.071000000004</v>
      </c>
      <c r="Z54" s="16">
        <f t="shared" si="21"/>
        <v>-679.5</v>
      </c>
      <c r="AA54" s="115">
        <f t="shared" si="22"/>
        <v>1.1597616458936469E-2</v>
      </c>
      <c r="AB54" s="115">
        <f t="shared" si="23"/>
        <v>6.3654035410882302E-3</v>
      </c>
      <c r="AD54" s="147">
        <f t="shared" ref="AD54:AD86" si="54">G54-(AB$3+AB$4*Z54+AB$5*Z54^2)</f>
        <v>1.3160992600890374E-2</v>
      </c>
      <c r="AG54" s="115">
        <f t="shared" si="25"/>
        <v>4.0518362240898583E-6</v>
      </c>
      <c r="AH54" s="16">
        <f t="shared" si="26"/>
        <v>6.7955890598021436E-3</v>
      </c>
      <c r="AI54" s="16">
        <f t="shared" si="27"/>
        <v>1.1857177436802744</v>
      </c>
      <c r="AJ54" s="16">
        <f t="shared" si="28"/>
        <v>0.81725033572645278</v>
      </c>
      <c r="AK54" s="16">
        <f t="shared" si="29"/>
        <v>0.18463435913765003</v>
      </c>
      <c r="AL54" s="16">
        <f t="shared" si="30"/>
        <v>0.78247288919454028</v>
      </c>
      <c r="AM54" s="16">
        <f t="shared" si="31"/>
        <v>0.41250101273560352</v>
      </c>
      <c r="AN54" s="115">
        <f t="shared" si="49"/>
        <v>0.61120521732110611</v>
      </c>
      <c r="AO54" s="115">
        <f t="shared" si="49"/>
        <v>0.61119298880434414</v>
      </c>
      <c r="AP54" s="115">
        <f t="shared" si="49"/>
        <v>0.61113597255880003</v>
      </c>
      <c r="AQ54" s="115">
        <f t="shared" si="49"/>
        <v>0.610870160706387</v>
      </c>
      <c r="AR54" s="115">
        <f t="shared" si="49"/>
        <v>0.60963158809703755</v>
      </c>
      <c r="AS54" s="115">
        <f t="shared" si="49"/>
        <v>0.60387439468547599</v>
      </c>
      <c r="AT54" s="115">
        <f t="shared" si="49"/>
        <v>0.57740536640400864</v>
      </c>
      <c r="AU54" s="115">
        <f t="shared" si="33"/>
        <v>0.46092694668143785</v>
      </c>
      <c r="AV54" s="115"/>
      <c r="AW54" s="16">
        <v>27000</v>
      </c>
      <c r="AX54" s="16">
        <f t="shared" si="39"/>
        <v>9.4451843833067747E-2</v>
      </c>
      <c r="AY54" s="16">
        <f t="shared" si="40"/>
        <v>8.7135735223878005E-2</v>
      </c>
      <c r="AZ54" s="16">
        <f t="shared" si="41"/>
        <v>7.3161086091897455E-3</v>
      </c>
      <c r="BA54" s="16">
        <f t="shared" si="42"/>
        <v>1.2261804817819137</v>
      </c>
      <c r="BB54" s="16">
        <f t="shared" si="43"/>
        <v>0.93590793650641768</v>
      </c>
      <c r="BC54" s="16">
        <f t="shared" si="44"/>
        <v>0.52826838267414478</v>
      </c>
      <c r="BD54" s="16">
        <f t="shared" si="45"/>
        <v>0.27045319839902171</v>
      </c>
      <c r="BE54" s="16">
        <f t="shared" si="50"/>
        <v>6.6911239811132335</v>
      </c>
      <c r="BF54" s="16">
        <f t="shared" si="50"/>
        <v>6.6911083267843843</v>
      </c>
      <c r="BG54" s="16">
        <f t="shared" si="50"/>
        <v>6.6910432075659658</v>
      </c>
      <c r="BH54" s="16">
        <f t="shared" si="50"/>
        <v>6.6907723428799972</v>
      </c>
      <c r="BI54" s="16">
        <f t="shared" si="50"/>
        <v>6.6896460153532118</v>
      </c>
      <c r="BJ54" s="16">
        <f t="shared" si="50"/>
        <v>6.6849682738311786</v>
      </c>
      <c r="BK54" s="16">
        <f t="shared" si="50"/>
        <v>6.6656387324387731</v>
      </c>
      <c r="BL54" s="16">
        <f t="shared" si="46"/>
        <v>6.587235392283211</v>
      </c>
    </row>
    <row r="55" spans="1:64">
      <c r="A55" s="52" t="s">
        <v>135</v>
      </c>
      <c r="B55" s="52" t="s">
        <v>95</v>
      </c>
      <c r="C55" s="65">
        <v>44812.578000000001</v>
      </c>
      <c r="D55" s="65" t="s">
        <v>127</v>
      </c>
      <c r="E55" s="80">
        <f t="shared" si="11"/>
        <v>-679.43438305294012</v>
      </c>
      <c r="F55" s="28">
        <f t="shared" si="12"/>
        <v>-679.5</v>
      </c>
      <c r="G55" s="9">
        <f t="shared" si="51"/>
        <v>2.4963019997812808E-2</v>
      </c>
      <c r="I55" s="2">
        <f t="shared" si="52"/>
        <v>2.4963019997812808E-2</v>
      </c>
      <c r="O55" s="100">
        <f t="shared" si="15"/>
        <v>4.8020273991343249E-3</v>
      </c>
      <c r="P55" s="15">
        <f t="shared" si="16"/>
        <v>29794.078000000001</v>
      </c>
      <c r="R55" s="2">
        <f t="shared" si="53"/>
        <v>2.3059467142036768E-5</v>
      </c>
      <c r="S55" s="24">
        <v>0.1</v>
      </c>
      <c r="T55" s="9">
        <f t="shared" si="18"/>
        <v>2.3059467142036768E-6</v>
      </c>
      <c r="U55" s="9">
        <f t="shared" si="19"/>
        <v>2.4963019997812808E-2</v>
      </c>
      <c r="Y55" s="137">
        <f t="shared" si="20"/>
        <v>29794.078000000001</v>
      </c>
      <c r="Z55" s="16">
        <f t="shared" si="21"/>
        <v>-679.5</v>
      </c>
      <c r="AA55" s="115">
        <f t="shared" si="22"/>
        <v>1.1597616458936469E-2</v>
      </c>
      <c r="AB55" s="115">
        <f t="shared" si="23"/>
        <v>1.3365403538876339E-2</v>
      </c>
      <c r="AD55" s="147">
        <f t="shared" si="54"/>
        <v>2.0160992598678484E-2</v>
      </c>
      <c r="AG55" s="115">
        <f t="shared" si="25"/>
        <v>1.7863401175700819E-5</v>
      </c>
      <c r="AH55" s="16">
        <f t="shared" si="26"/>
        <v>6.7955890598021436E-3</v>
      </c>
      <c r="AI55" s="16">
        <f t="shared" si="27"/>
        <v>1.1857177436802744</v>
      </c>
      <c r="AJ55" s="16">
        <f t="shared" si="28"/>
        <v>0.81725033572645278</v>
      </c>
      <c r="AK55" s="16">
        <f t="shared" si="29"/>
        <v>0.18463435913765003</v>
      </c>
      <c r="AL55" s="16">
        <f t="shared" si="30"/>
        <v>0.78247288919454028</v>
      </c>
      <c r="AM55" s="16">
        <f t="shared" si="31"/>
        <v>0.41250101273560352</v>
      </c>
      <c r="AN55" s="115">
        <f t="shared" si="49"/>
        <v>0.61120521732110611</v>
      </c>
      <c r="AO55" s="115">
        <f t="shared" si="49"/>
        <v>0.61119298880434414</v>
      </c>
      <c r="AP55" s="115">
        <f t="shared" si="49"/>
        <v>0.61113597255880003</v>
      </c>
      <c r="AQ55" s="115">
        <f t="shared" si="49"/>
        <v>0.610870160706387</v>
      </c>
      <c r="AR55" s="115">
        <f t="shared" si="49"/>
        <v>0.60963158809703755</v>
      </c>
      <c r="AS55" s="115">
        <f t="shared" si="49"/>
        <v>0.60387439468547599</v>
      </c>
      <c r="AT55" s="115">
        <f t="shared" si="49"/>
        <v>0.57740536640400864</v>
      </c>
      <c r="AU55" s="115">
        <f t="shared" si="33"/>
        <v>0.46092694668143785</v>
      </c>
      <c r="AV55" s="115"/>
      <c r="AW55" s="16">
        <v>28000</v>
      </c>
      <c r="AX55" s="16">
        <f t="shared" si="39"/>
        <v>9.9964108344679045E-2</v>
      </c>
      <c r="AY55" s="16">
        <f t="shared" si="40"/>
        <v>9.3457004958140938E-2</v>
      </c>
      <c r="AZ55" s="16">
        <f t="shared" si="41"/>
        <v>6.5071033865381133E-3</v>
      </c>
      <c r="BA55" s="16">
        <f t="shared" si="42"/>
        <v>1.1665189879740865</v>
      </c>
      <c r="BB55" s="16">
        <f t="shared" si="43"/>
        <v>0.75615892310857313</v>
      </c>
      <c r="BC55" s="16">
        <f t="shared" si="44"/>
        <v>0.88167294180576106</v>
      </c>
      <c r="BD55" s="16">
        <f t="shared" si="45"/>
        <v>0.47180279162780647</v>
      </c>
      <c r="BE55" s="16">
        <f t="shared" si="50"/>
        <v>6.9757840202680637</v>
      </c>
      <c r="BF55" s="16">
        <f t="shared" si="50"/>
        <v>6.9757743186755512</v>
      </c>
      <c r="BG55" s="16">
        <f t="shared" si="50"/>
        <v>6.9757261826530099</v>
      </c>
      <c r="BH55" s="16">
        <f t="shared" si="50"/>
        <v>6.9754873764035326</v>
      </c>
      <c r="BI55" s="16">
        <f t="shared" si="50"/>
        <v>6.9743033398165526</v>
      </c>
      <c r="BJ55" s="16">
        <f t="shared" si="50"/>
        <v>6.9684497270067958</v>
      </c>
      <c r="BK55" s="16">
        <f t="shared" si="50"/>
        <v>6.939909185977382</v>
      </c>
      <c r="BL55" s="16">
        <f t="shared" si="46"/>
        <v>6.8085655624669847</v>
      </c>
    </row>
    <row r="56" spans="1:64">
      <c r="A56" s="52" t="s">
        <v>135</v>
      </c>
      <c r="B56" s="52" t="s">
        <v>95</v>
      </c>
      <c r="C56" s="65">
        <v>44812.578999999998</v>
      </c>
      <c r="D56" s="65" t="s">
        <v>127</v>
      </c>
      <c r="E56" s="80">
        <f t="shared" si="11"/>
        <v>-679.4317544868918</v>
      </c>
      <c r="F56" s="28">
        <f t="shared" si="12"/>
        <v>-679.5</v>
      </c>
      <c r="G56" s="9">
        <f t="shared" si="51"/>
        <v>2.5963019994378556E-2</v>
      </c>
      <c r="I56" s="2">
        <f t="shared" si="52"/>
        <v>2.5963019994378556E-2</v>
      </c>
      <c r="O56" s="100">
        <f t="shared" si="15"/>
        <v>4.8020273991343249E-3</v>
      </c>
      <c r="P56" s="15">
        <f t="shared" si="16"/>
        <v>29794.078999999998</v>
      </c>
      <c r="R56" s="2">
        <f t="shared" si="53"/>
        <v>2.3059467142036768E-5</v>
      </c>
      <c r="S56" s="24">
        <v>0.1</v>
      </c>
      <c r="T56" s="9">
        <f t="shared" si="18"/>
        <v>2.3059467142036768E-6</v>
      </c>
      <c r="U56" s="9">
        <f t="shared" si="19"/>
        <v>2.5963019994378556E-2</v>
      </c>
      <c r="Y56" s="137">
        <f t="shared" si="20"/>
        <v>29794.078999999998</v>
      </c>
      <c r="Z56" s="16">
        <f t="shared" si="21"/>
        <v>-679.5</v>
      </c>
      <c r="AA56" s="115">
        <f t="shared" si="22"/>
        <v>1.1597616458936469E-2</v>
      </c>
      <c r="AB56" s="115">
        <f t="shared" si="23"/>
        <v>1.4365403535442087E-2</v>
      </c>
      <c r="AD56" s="147">
        <f t="shared" si="54"/>
        <v>2.1160992595244232E-2</v>
      </c>
      <c r="AG56" s="115">
        <f t="shared" si="25"/>
        <v>2.0636481873609202E-5</v>
      </c>
      <c r="AH56" s="16">
        <f t="shared" si="26"/>
        <v>6.7955890598021436E-3</v>
      </c>
      <c r="AI56" s="16">
        <f t="shared" si="27"/>
        <v>1.1857177436802744</v>
      </c>
      <c r="AJ56" s="16">
        <f t="shared" si="28"/>
        <v>0.81725033572645278</v>
      </c>
      <c r="AK56" s="16">
        <f t="shared" si="29"/>
        <v>0.18463435913765003</v>
      </c>
      <c r="AL56" s="16">
        <f t="shared" si="30"/>
        <v>0.78247288919454028</v>
      </c>
      <c r="AM56" s="16">
        <f t="shared" si="31"/>
        <v>0.41250101273560352</v>
      </c>
      <c r="AN56" s="115">
        <f t="shared" si="49"/>
        <v>0.61120521732110611</v>
      </c>
      <c r="AO56" s="115">
        <f t="shared" si="49"/>
        <v>0.61119298880434414</v>
      </c>
      <c r="AP56" s="115">
        <f t="shared" si="49"/>
        <v>0.61113597255880003</v>
      </c>
      <c r="AQ56" s="115">
        <f t="shared" si="49"/>
        <v>0.610870160706387</v>
      </c>
      <c r="AR56" s="115">
        <f t="shared" si="49"/>
        <v>0.60963158809703755</v>
      </c>
      <c r="AS56" s="115">
        <f t="shared" si="49"/>
        <v>0.60387439468547599</v>
      </c>
      <c r="AT56" s="115">
        <f t="shared" si="49"/>
        <v>0.57740536640400864</v>
      </c>
      <c r="AU56" s="115">
        <f t="shared" si="33"/>
        <v>0.46092694668143785</v>
      </c>
      <c r="AV56" s="115"/>
      <c r="AW56" s="16">
        <v>29000</v>
      </c>
      <c r="AX56" s="16">
        <f t="shared" si="39"/>
        <v>0.10527208224248287</v>
      </c>
      <c r="AY56" s="16">
        <f t="shared" si="40"/>
        <v>0.1000116631642579</v>
      </c>
      <c r="AZ56" s="16">
        <f t="shared" si="41"/>
        <v>5.260419078224967E-3</v>
      </c>
      <c r="BA56" s="16">
        <f t="shared" si="42"/>
        <v>1.095632658202252</v>
      </c>
      <c r="BB56" s="16">
        <f t="shared" si="43"/>
        <v>0.51595650330354481</v>
      </c>
      <c r="BC56" s="16">
        <f t="shared" si="44"/>
        <v>1.1969723740594735</v>
      </c>
      <c r="BD56" s="16">
        <f t="shared" si="45"/>
        <v>0.68191676305176308</v>
      </c>
      <c r="BE56" s="16">
        <f t="shared" si="50"/>
        <v>7.2446437494738198</v>
      </c>
      <c r="BF56" s="16">
        <f t="shared" si="50"/>
        <v>7.2446413049340661</v>
      </c>
      <c r="BG56" s="16">
        <f t="shared" si="50"/>
        <v>7.2446249952181967</v>
      </c>
      <c r="BH56" s="16">
        <f t="shared" si="50"/>
        <v>7.2445161882366671</v>
      </c>
      <c r="BI56" s="16">
        <f t="shared" si="50"/>
        <v>7.2437907378219935</v>
      </c>
      <c r="BJ56" s="16">
        <f t="shared" si="50"/>
        <v>7.2389730201256519</v>
      </c>
      <c r="BK56" s="16">
        <f t="shared" si="50"/>
        <v>7.2077717265443368</v>
      </c>
      <c r="BL56" s="16">
        <f t="shared" si="46"/>
        <v>7.0298957326507585</v>
      </c>
    </row>
    <row r="57" spans="1:64">
      <c r="A57" s="52" t="s">
        <v>135</v>
      </c>
      <c r="B57" s="52" t="s">
        <v>92</v>
      </c>
      <c r="C57" s="65">
        <v>44813.51</v>
      </c>
      <c r="D57" s="65" t="s">
        <v>127</v>
      </c>
      <c r="E57" s="80">
        <f t="shared" si="11"/>
        <v>-676.98455948754918</v>
      </c>
      <c r="F57" s="28">
        <f t="shared" si="12"/>
        <v>-677</v>
      </c>
      <c r="G57" s="9">
        <f t="shared" si="51"/>
        <v>5.8741199973155744E-3</v>
      </c>
      <c r="I57" s="2">
        <f t="shared" si="52"/>
        <v>5.8741199973155744E-3</v>
      </c>
      <c r="O57" s="100">
        <f t="shared" si="15"/>
        <v>4.8013893767024311E-3</v>
      </c>
      <c r="P57" s="15">
        <f t="shared" si="16"/>
        <v>29795.010000000002</v>
      </c>
      <c r="R57" s="2">
        <f t="shared" si="53"/>
        <v>2.3053339946710959E-5</v>
      </c>
      <c r="S57" s="24">
        <v>0.1</v>
      </c>
      <c r="T57" s="9">
        <f t="shared" si="18"/>
        <v>2.3053339946710962E-6</v>
      </c>
      <c r="U57" s="9">
        <f t="shared" si="19"/>
        <v>5.8741199973155744E-3</v>
      </c>
      <c r="Y57" s="137">
        <f t="shared" si="20"/>
        <v>29795.010000000002</v>
      </c>
      <c r="Z57" s="16">
        <f t="shared" si="21"/>
        <v>-677</v>
      </c>
      <c r="AA57" s="115">
        <f t="shared" si="22"/>
        <v>1.1594672424250288E-2</v>
      </c>
      <c r="AB57" s="115">
        <f t="shared" si="23"/>
        <v>-5.7205524269347136E-3</v>
      </c>
      <c r="AD57" s="147">
        <f t="shared" si="54"/>
        <v>1.0727306206131434E-3</v>
      </c>
      <c r="AG57" s="115">
        <f t="shared" si="25"/>
        <v>3.2724720069308645E-6</v>
      </c>
      <c r="AH57" s="16">
        <f t="shared" si="26"/>
        <v>6.7932830475478578E-3</v>
      </c>
      <c r="AI57" s="16">
        <f t="shared" si="27"/>
        <v>1.1855579082964232</v>
      </c>
      <c r="AJ57" s="16">
        <f t="shared" si="28"/>
        <v>0.81675136679694182</v>
      </c>
      <c r="AK57" s="16">
        <f t="shared" si="29"/>
        <v>0.18479499333185165</v>
      </c>
      <c r="AL57" s="16">
        <f t="shared" si="30"/>
        <v>0.7833381987472855</v>
      </c>
      <c r="AM57" s="16">
        <f t="shared" si="31"/>
        <v>0.41300737719048464</v>
      </c>
      <c r="AN57" s="115">
        <f t="shared" si="49"/>
        <v>0.61190957298583537</v>
      </c>
      <c r="AO57" s="115">
        <f t="shared" si="49"/>
        <v>0.611897364952388</v>
      </c>
      <c r="AP57" s="115">
        <f t="shared" si="49"/>
        <v>0.61184041609053319</v>
      </c>
      <c r="AQ57" s="115">
        <f t="shared" si="49"/>
        <v>0.61157478723880065</v>
      </c>
      <c r="AR57" s="115">
        <f t="shared" si="49"/>
        <v>0.61033645674929526</v>
      </c>
      <c r="AS57" s="115">
        <f t="shared" si="49"/>
        <v>0.60457757320090377</v>
      </c>
      <c r="AT57" s="115">
        <f t="shared" si="49"/>
        <v>0.57808845647285878</v>
      </c>
      <c r="AU57" s="115">
        <f t="shared" si="33"/>
        <v>0.46148027210689735</v>
      </c>
      <c r="AV57" s="115"/>
      <c r="AW57" s="16">
        <v>30000</v>
      </c>
      <c r="AX57" s="16">
        <f t="shared" si="39"/>
        <v>0.11054694516241922</v>
      </c>
      <c r="AY57" s="16">
        <f t="shared" si="40"/>
        <v>0.10679970984222888</v>
      </c>
      <c r="AZ57" s="16">
        <f t="shared" si="41"/>
        <v>3.7472353201903415E-3</v>
      </c>
      <c r="BA57" s="16">
        <f t="shared" si="42"/>
        <v>1.0253656168975536</v>
      </c>
      <c r="BB57" s="16">
        <f t="shared" si="43"/>
        <v>0.26221023699914897</v>
      </c>
      <c r="BC57" s="16">
        <f t="shared" si="44"/>
        <v>1.4737843886221977</v>
      </c>
      <c r="BD57" s="16">
        <f t="shared" si="45"/>
        <v>0.90740675673889359</v>
      </c>
      <c r="BE57" s="16">
        <f t="shared" si="50"/>
        <v>7.4965547420630125</v>
      </c>
      <c r="BF57" s="16">
        <f t="shared" si="50"/>
        <v>7.4965545608605533</v>
      </c>
      <c r="BG57" s="16">
        <f t="shared" si="50"/>
        <v>7.4965525831593851</v>
      </c>
      <c r="BH57" s="16">
        <f t="shared" si="50"/>
        <v>7.4965309985818553</v>
      </c>
      <c r="BI57" s="16">
        <f t="shared" si="50"/>
        <v>7.4962955061263559</v>
      </c>
      <c r="BJ57" s="16">
        <f t="shared" si="50"/>
        <v>7.4937358036228865</v>
      </c>
      <c r="BK57" s="16">
        <f t="shared" si="50"/>
        <v>7.4669561611008683</v>
      </c>
      <c r="BL57" s="16">
        <f t="shared" si="46"/>
        <v>7.2512259028345332</v>
      </c>
    </row>
    <row r="58" spans="1:64">
      <c r="A58" s="52" t="s">
        <v>135</v>
      </c>
      <c r="B58" s="52" t="s">
        <v>92</v>
      </c>
      <c r="C58" s="65">
        <v>44813.512000000002</v>
      </c>
      <c r="D58" s="65" t="s">
        <v>127</v>
      </c>
      <c r="E58" s="80">
        <f t="shared" si="11"/>
        <v>-676.97930235543345</v>
      </c>
      <c r="F58" s="28">
        <f t="shared" si="12"/>
        <v>-677</v>
      </c>
      <c r="G58" s="9">
        <f t="shared" si="51"/>
        <v>7.8741199977230281E-3</v>
      </c>
      <c r="I58" s="2">
        <f t="shared" si="52"/>
        <v>7.8741199977230281E-3</v>
      </c>
      <c r="O58" s="100">
        <f t="shared" si="15"/>
        <v>4.8013893767024311E-3</v>
      </c>
      <c r="P58" s="15">
        <f t="shared" si="16"/>
        <v>29795.012000000002</v>
      </c>
      <c r="R58" s="2">
        <f t="shared" si="53"/>
        <v>2.3053339946710959E-5</v>
      </c>
      <c r="S58" s="24">
        <v>0.1</v>
      </c>
      <c r="T58" s="9">
        <f t="shared" si="18"/>
        <v>2.3053339946710962E-6</v>
      </c>
      <c r="U58" s="9">
        <f t="shared" si="19"/>
        <v>7.8741199977230281E-3</v>
      </c>
      <c r="Y58" s="137">
        <f t="shared" si="20"/>
        <v>29795.012000000002</v>
      </c>
      <c r="Z58" s="16">
        <f t="shared" si="21"/>
        <v>-677</v>
      </c>
      <c r="AA58" s="115">
        <f t="shared" si="22"/>
        <v>1.1594672424250288E-2</v>
      </c>
      <c r="AB58" s="115">
        <f t="shared" si="23"/>
        <v>-3.7205524265272599E-3</v>
      </c>
      <c r="AD58" s="147">
        <f t="shared" si="54"/>
        <v>3.072730621020597E-3</v>
      </c>
      <c r="AG58" s="115">
        <f t="shared" si="25"/>
        <v>1.3842510358537882E-6</v>
      </c>
      <c r="AH58" s="16">
        <f t="shared" si="26"/>
        <v>6.7932830475478578E-3</v>
      </c>
      <c r="AI58" s="16">
        <f t="shared" si="27"/>
        <v>1.1855579082964232</v>
      </c>
      <c r="AJ58" s="16">
        <f t="shared" si="28"/>
        <v>0.81675136679694182</v>
      </c>
      <c r="AK58" s="16">
        <f t="shared" si="29"/>
        <v>0.18479499333185165</v>
      </c>
      <c r="AL58" s="16">
        <f t="shared" si="30"/>
        <v>0.7833381987472855</v>
      </c>
      <c r="AM58" s="16">
        <f t="shared" si="31"/>
        <v>0.41300737719048464</v>
      </c>
      <c r="AN58" s="115">
        <f t="shared" si="49"/>
        <v>0.61190957298583537</v>
      </c>
      <c r="AO58" s="115">
        <f t="shared" si="49"/>
        <v>0.611897364952388</v>
      </c>
      <c r="AP58" s="115">
        <f t="shared" si="49"/>
        <v>0.61184041609053319</v>
      </c>
      <c r="AQ58" s="115">
        <f t="shared" si="49"/>
        <v>0.61157478723880065</v>
      </c>
      <c r="AR58" s="115">
        <f t="shared" si="49"/>
        <v>0.61033645674929526</v>
      </c>
      <c r="AS58" s="115">
        <f t="shared" si="49"/>
        <v>0.60457757320090377</v>
      </c>
      <c r="AT58" s="115">
        <f t="shared" si="49"/>
        <v>0.57808845647285878</v>
      </c>
      <c r="AU58" s="115">
        <f t="shared" si="33"/>
        <v>0.46148027210689735</v>
      </c>
      <c r="AV58" s="115"/>
      <c r="AW58" s="16">
        <v>31000</v>
      </c>
      <c r="AX58" s="16">
        <f t="shared" si="39"/>
        <v>0.11593446801035401</v>
      </c>
      <c r="AY58" s="16">
        <f t="shared" si="40"/>
        <v>0.11382114499205388</v>
      </c>
      <c r="AZ58" s="16">
        <f t="shared" si="41"/>
        <v>2.1133230183001278E-3</v>
      </c>
      <c r="BA58" s="16">
        <f t="shared" si="42"/>
        <v>0.96194529895742675</v>
      </c>
      <c r="BB58" s="16">
        <f t="shared" si="43"/>
        <v>2.2467982134219421E-2</v>
      </c>
      <c r="BC58" s="16">
        <f t="shared" si="44"/>
        <v>1.716626383841698</v>
      </c>
      <c r="BD58" s="16">
        <f t="shared" si="45"/>
        <v>1.1576009330685586</v>
      </c>
      <c r="BE58" s="16">
        <f t="shared" si="50"/>
        <v>7.7325058562017324</v>
      </c>
      <c r="BF58" s="16">
        <f t="shared" si="50"/>
        <v>7.7325058556376733</v>
      </c>
      <c r="BG58" s="16">
        <f t="shared" si="50"/>
        <v>7.7325058378629983</v>
      </c>
      <c r="BH58" s="16">
        <f t="shared" si="50"/>
        <v>7.7325052777471273</v>
      </c>
      <c r="BI58" s="16">
        <f t="shared" si="50"/>
        <v>7.7324876286825619</v>
      </c>
      <c r="BJ58" s="16">
        <f t="shared" si="50"/>
        <v>7.7319328132736542</v>
      </c>
      <c r="BK58" s="16">
        <f t="shared" si="50"/>
        <v>7.715615678776194</v>
      </c>
      <c r="BL58" s="16">
        <f t="shared" si="46"/>
        <v>7.4725560730183069</v>
      </c>
    </row>
    <row r="59" spans="1:64">
      <c r="A59" s="52" t="s">
        <v>135</v>
      </c>
      <c r="B59" s="52" t="s">
        <v>92</v>
      </c>
      <c r="C59" s="65">
        <v>44813.512999999999</v>
      </c>
      <c r="D59" s="65" t="s">
        <v>127</v>
      </c>
      <c r="E59" s="80">
        <f t="shared" si="11"/>
        <v>-676.97667378938525</v>
      </c>
      <c r="F59" s="28">
        <f t="shared" si="12"/>
        <v>-677</v>
      </c>
      <c r="G59" s="9">
        <f t="shared" si="51"/>
        <v>8.8741199942887761E-3</v>
      </c>
      <c r="I59" s="2">
        <f t="shared" si="52"/>
        <v>8.8741199942887761E-3</v>
      </c>
      <c r="O59" s="100">
        <f t="shared" si="15"/>
        <v>4.8013893767024311E-3</v>
      </c>
      <c r="P59" s="15">
        <f t="shared" si="16"/>
        <v>29795.012999999999</v>
      </c>
      <c r="R59" s="2">
        <f t="shared" si="53"/>
        <v>2.3053339946710959E-5</v>
      </c>
      <c r="S59" s="24">
        <v>0.1</v>
      </c>
      <c r="T59" s="9">
        <f t="shared" si="18"/>
        <v>2.3053339946710962E-6</v>
      </c>
      <c r="U59" s="9">
        <f t="shared" si="19"/>
        <v>8.8741199942887761E-3</v>
      </c>
      <c r="Y59" s="137">
        <f t="shared" si="20"/>
        <v>29795.012999999999</v>
      </c>
      <c r="Z59" s="16">
        <f t="shared" si="21"/>
        <v>-677</v>
      </c>
      <c r="AA59" s="115">
        <f t="shared" si="22"/>
        <v>1.1594672424250288E-2</v>
      </c>
      <c r="AB59" s="115">
        <f t="shared" si="23"/>
        <v>-2.7205524299615119E-3</v>
      </c>
      <c r="AD59" s="147">
        <f t="shared" si="54"/>
        <v>4.072730617586345E-3</v>
      </c>
      <c r="AG59" s="115">
        <f t="shared" si="25"/>
        <v>7.4014055241694874E-7</v>
      </c>
      <c r="AH59" s="16">
        <f t="shared" si="26"/>
        <v>6.7932830475478578E-3</v>
      </c>
      <c r="AI59" s="16">
        <f t="shared" si="27"/>
        <v>1.1855579082964232</v>
      </c>
      <c r="AJ59" s="16">
        <f t="shared" si="28"/>
        <v>0.81675136679694182</v>
      </c>
      <c r="AK59" s="16">
        <f t="shared" si="29"/>
        <v>0.18479499333185165</v>
      </c>
      <c r="AL59" s="16">
        <f t="shared" si="30"/>
        <v>0.7833381987472855</v>
      </c>
      <c r="AM59" s="16">
        <f t="shared" si="31"/>
        <v>0.41300737719048464</v>
      </c>
      <c r="AN59" s="115">
        <f t="shared" si="49"/>
        <v>0.61190957298583537</v>
      </c>
      <c r="AO59" s="115">
        <f t="shared" si="49"/>
        <v>0.611897364952388</v>
      </c>
      <c r="AP59" s="115">
        <f t="shared" si="49"/>
        <v>0.61184041609053319</v>
      </c>
      <c r="AQ59" s="115">
        <f t="shared" si="49"/>
        <v>0.61157478723880065</v>
      </c>
      <c r="AR59" s="115">
        <f t="shared" si="49"/>
        <v>0.61033645674929526</v>
      </c>
      <c r="AS59" s="115">
        <f t="shared" si="49"/>
        <v>0.60457757320090377</v>
      </c>
      <c r="AT59" s="115">
        <f t="shared" si="49"/>
        <v>0.57808845647285878</v>
      </c>
      <c r="AU59" s="115">
        <f t="shared" si="33"/>
        <v>0.46148027210689735</v>
      </c>
      <c r="AV59" s="115"/>
      <c r="AW59" s="16">
        <v>32000</v>
      </c>
      <c r="AX59" s="16">
        <f t="shared" si="39"/>
        <v>0.12154378477413551</v>
      </c>
      <c r="AY59" s="16">
        <f t="shared" si="40"/>
        <v>0.1210759686137329</v>
      </c>
      <c r="AZ59" s="16">
        <f t="shared" si="41"/>
        <v>4.6781616040259742E-4</v>
      </c>
      <c r="BA59" s="16">
        <f t="shared" si="42"/>
        <v>0.90758129291550949</v>
      </c>
      <c r="BB59" s="16">
        <f t="shared" si="43"/>
        <v>-0.19119010480356355</v>
      </c>
      <c r="BC59" s="16">
        <f t="shared" si="44"/>
        <v>1.9314707316658091</v>
      </c>
      <c r="BD59" s="16">
        <f t="shared" si="45"/>
        <v>1.4459383977505438</v>
      </c>
      <c r="BE59" s="16">
        <f t="shared" si="50"/>
        <v>7.9544453872529859</v>
      </c>
      <c r="BF59" s="16">
        <f t="shared" si="50"/>
        <v>7.9544453872787511</v>
      </c>
      <c r="BG59" s="16">
        <f t="shared" si="50"/>
        <v>7.9544453862977704</v>
      </c>
      <c r="BH59" s="16">
        <f t="shared" si="50"/>
        <v>7.954445423646872</v>
      </c>
      <c r="BI59" s="16">
        <f t="shared" si="50"/>
        <v>7.9544440016364</v>
      </c>
      <c r="BJ59" s="16">
        <f t="shared" si="50"/>
        <v>7.9544981283807132</v>
      </c>
      <c r="BK59" s="16">
        <f t="shared" si="50"/>
        <v>7.9524169519551844</v>
      </c>
      <c r="BL59" s="16">
        <f t="shared" si="46"/>
        <v>7.6938862432020807</v>
      </c>
    </row>
    <row r="60" spans="1:64">
      <c r="A60" s="52" t="s">
        <v>135</v>
      </c>
      <c r="B60" s="52" t="s">
        <v>92</v>
      </c>
      <c r="C60" s="65">
        <v>44813.529000000002</v>
      </c>
      <c r="D60" s="65" t="s">
        <v>127</v>
      </c>
      <c r="E60" s="80">
        <f t="shared" si="11"/>
        <v>-676.93461673246009</v>
      </c>
      <c r="F60" s="28">
        <f t="shared" si="12"/>
        <v>-677</v>
      </c>
      <c r="G60" s="9">
        <f t="shared" si="51"/>
        <v>2.4874119997548405E-2</v>
      </c>
      <c r="I60" s="2">
        <f t="shared" si="52"/>
        <v>2.4874119997548405E-2</v>
      </c>
      <c r="O60" s="100">
        <f t="shared" si="15"/>
        <v>4.8013893767024311E-3</v>
      </c>
      <c r="P60" s="15">
        <f t="shared" si="16"/>
        <v>29795.029000000002</v>
      </c>
      <c r="R60" s="2">
        <f t="shared" si="53"/>
        <v>2.3053339946710959E-5</v>
      </c>
      <c r="S60" s="24">
        <v>0.1</v>
      </c>
      <c r="T60" s="9">
        <f t="shared" si="18"/>
        <v>2.3053339946710962E-6</v>
      </c>
      <c r="U60" s="9">
        <f t="shared" si="19"/>
        <v>2.4874119997548405E-2</v>
      </c>
      <c r="Y60" s="137">
        <f t="shared" si="20"/>
        <v>29795.029000000002</v>
      </c>
      <c r="Z60" s="16">
        <f t="shared" si="21"/>
        <v>-677</v>
      </c>
      <c r="AA60" s="115">
        <f t="shared" si="22"/>
        <v>1.1594672424250288E-2</v>
      </c>
      <c r="AB60" s="115">
        <f t="shared" si="23"/>
        <v>1.3279447573298117E-2</v>
      </c>
      <c r="AD60" s="147">
        <f t="shared" si="54"/>
        <v>2.0072730620845976E-2</v>
      </c>
      <c r="AG60" s="115">
        <f t="shared" si="25"/>
        <v>1.7634372785197325E-5</v>
      </c>
      <c r="AH60" s="16">
        <f t="shared" si="26"/>
        <v>6.7932830475478578E-3</v>
      </c>
      <c r="AI60" s="16">
        <f t="shared" si="27"/>
        <v>1.1855579082964232</v>
      </c>
      <c r="AJ60" s="16">
        <f t="shared" si="28"/>
        <v>0.81675136679694182</v>
      </c>
      <c r="AK60" s="16">
        <f t="shared" si="29"/>
        <v>0.18479499333185165</v>
      </c>
      <c r="AL60" s="16">
        <f t="shared" si="30"/>
        <v>0.7833381987472855</v>
      </c>
      <c r="AM60" s="16">
        <f t="shared" si="31"/>
        <v>0.41300737719048464</v>
      </c>
      <c r="AN60" s="115">
        <f t="shared" si="49"/>
        <v>0.61190957298583537</v>
      </c>
      <c r="AO60" s="115">
        <f t="shared" si="49"/>
        <v>0.611897364952388</v>
      </c>
      <c r="AP60" s="115">
        <f t="shared" si="49"/>
        <v>0.61184041609053319</v>
      </c>
      <c r="AQ60" s="115">
        <f t="shared" si="49"/>
        <v>0.61157478723880065</v>
      </c>
      <c r="AR60" s="115">
        <f t="shared" si="49"/>
        <v>0.61033645674929526</v>
      </c>
      <c r="AS60" s="115">
        <f t="shared" si="49"/>
        <v>0.60457757320090377</v>
      </c>
      <c r="AT60" s="115">
        <f t="shared" si="49"/>
        <v>0.57808845647285878</v>
      </c>
      <c r="AU60" s="115">
        <f t="shared" si="33"/>
        <v>0.46148027210689735</v>
      </c>
      <c r="AV60" s="115"/>
      <c r="AW60" s="16">
        <v>33000</v>
      </c>
      <c r="AX60" s="16">
        <f t="shared" si="39"/>
        <v>0.12745162250926639</v>
      </c>
      <c r="AY60" s="16">
        <f t="shared" si="40"/>
        <v>0.12856418070726597</v>
      </c>
      <c r="AZ60" s="16">
        <f t="shared" si="41"/>
        <v>-1.1125581979995664E-3</v>
      </c>
      <c r="BA60" s="16">
        <f t="shared" si="42"/>
        <v>0.86239755161420861</v>
      </c>
      <c r="BB60" s="16">
        <f t="shared" si="43"/>
        <v>-0.37549812412162659</v>
      </c>
      <c r="BC60" s="16">
        <f t="shared" si="44"/>
        <v>2.1240304260256297</v>
      </c>
      <c r="BD60" s="16">
        <f t="shared" si="45"/>
        <v>1.792887271772966</v>
      </c>
      <c r="BE60" s="16">
        <f t="shared" si="50"/>
        <v>8.1645663963349246</v>
      </c>
      <c r="BF60" s="16">
        <f t="shared" si="50"/>
        <v>8.1645663528990191</v>
      </c>
      <c r="BG60" s="16">
        <f t="shared" si="50"/>
        <v>8.1645668956136941</v>
      </c>
      <c r="BH60" s="16">
        <f t="shared" si="50"/>
        <v>8.164560114540004</v>
      </c>
      <c r="BI60" s="16">
        <f t="shared" si="50"/>
        <v>8.1646448319440186</v>
      </c>
      <c r="BJ60" s="16">
        <f t="shared" si="50"/>
        <v>8.1635848288921959</v>
      </c>
      <c r="BK60" s="16">
        <f t="shared" si="50"/>
        <v>8.1766051858566442</v>
      </c>
      <c r="BL60" s="16">
        <f t="shared" si="46"/>
        <v>7.9152164133858545</v>
      </c>
    </row>
    <row r="61" spans="1:64">
      <c r="A61" s="52" t="s">
        <v>135</v>
      </c>
      <c r="B61" s="52" t="s">
        <v>92</v>
      </c>
      <c r="C61" s="65">
        <v>44813.529000000002</v>
      </c>
      <c r="D61" s="65" t="s">
        <v>127</v>
      </c>
      <c r="E61" s="80">
        <f t="shared" si="11"/>
        <v>-676.93461673246009</v>
      </c>
      <c r="F61" s="28">
        <f t="shared" si="12"/>
        <v>-677</v>
      </c>
      <c r="G61" s="9">
        <f t="shared" si="51"/>
        <v>2.4874119997548405E-2</v>
      </c>
      <c r="I61" s="2">
        <f t="shared" si="52"/>
        <v>2.4874119997548405E-2</v>
      </c>
      <c r="O61" s="100">
        <f t="shared" si="15"/>
        <v>4.8013893767024311E-3</v>
      </c>
      <c r="P61" s="15">
        <f t="shared" si="16"/>
        <v>29795.029000000002</v>
      </c>
      <c r="R61" s="2">
        <f t="shared" si="53"/>
        <v>2.3053339946710959E-5</v>
      </c>
      <c r="S61" s="24">
        <v>0.1</v>
      </c>
      <c r="T61" s="9">
        <f t="shared" si="18"/>
        <v>2.3053339946710962E-6</v>
      </c>
      <c r="U61" s="9">
        <f t="shared" si="19"/>
        <v>2.4874119997548405E-2</v>
      </c>
      <c r="Y61" s="137">
        <f t="shared" si="20"/>
        <v>29795.029000000002</v>
      </c>
      <c r="Z61" s="16">
        <f t="shared" si="21"/>
        <v>-677</v>
      </c>
      <c r="AA61" s="115">
        <f t="shared" si="22"/>
        <v>1.1594672424250288E-2</v>
      </c>
      <c r="AB61" s="115">
        <f t="shared" si="23"/>
        <v>1.3279447573298117E-2</v>
      </c>
      <c r="AD61" s="147">
        <f t="shared" si="54"/>
        <v>2.0072730620845976E-2</v>
      </c>
      <c r="AG61" s="115">
        <f t="shared" si="25"/>
        <v>1.7634372785197325E-5</v>
      </c>
      <c r="AH61" s="16">
        <f t="shared" si="26"/>
        <v>6.7932830475478578E-3</v>
      </c>
      <c r="AI61" s="16">
        <f t="shared" si="27"/>
        <v>1.1855579082964232</v>
      </c>
      <c r="AJ61" s="16">
        <f t="shared" si="28"/>
        <v>0.81675136679694182</v>
      </c>
      <c r="AK61" s="16">
        <f t="shared" si="29"/>
        <v>0.18479499333185165</v>
      </c>
      <c r="AL61" s="16">
        <f t="shared" si="30"/>
        <v>0.7833381987472855</v>
      </c>
      <c r="AM61" s="16">
        <f t="shared" si="31"/>
        <v>0.41300737719048464</v>
      </c>
      <c r="AN61" s="115">
        <f t="shared" ref="AN61:AT70" si="55">$AU61+$AB$7*SIN(AO61)</f>
        <v>0.61190957298583537</v>
      </c>
      <c r="AO61" s="115">
        <f t="shared" si="55"/>
        <v>0.611897364952388</v>
      </c>
      <c r="AP61" s="115">
        <f t="shared" si="55"/>
        <v>0.61184041609053319</v>
      </c>
      <c r="AQ61" s="115">
        <f t="shared" si="55"/>
        <v>0.61157478723880065</v>
      </c>
      <c r="AR61" s="115">
        <f t="shared" si="55"/>
        <v>0.61033645674929526</v>
      </c>
      <c r="AS61" s="115">
        <f t="shared" si="55"/>
        <v>0.60457757320090377</v>
      </c>
      <c r="AT61" s="115">
        <f t="shared" si="55"/>
        <v>0.57808845647285878</v>
      </c>
      <c r="AU61" s="115">
        <f t="shared" si="33"/>
        <v>0.46148027210689735</v>
      </c>
      <c r="AV61" s="115"/>
      <c r="AW61" s="16">
        <v>34000</v>
      </c>
      <c r="AX61" s="16">
        <f t="shared" si="39"/>
        <v>0.13371052426586905</v>
      </c>
      <c r="AY61" s="16">
        <f t="shared" si="40"/>
        <v>0.13628578127265301</v>
      </c>
      <c r="AZ61" s="16">
        <f t="shared" si="41"/>
        <v>-2.575257006783958E-3</v>
      </c>
      <c r="BA61" s="16">
        <f t="shared" si="42"/>
        <v>0.82567463324809021</v>
      </c>
      <c r="BB61" s="16">
        <f t="shared" si="43"/>
        <v>-0.53126347122896955</v>
      </c>
      <c r="BC61" s="16">
        <f t="shared" si="44"/>
        <v>2.2991874636563421</v>
      </c>
      <c r="BD61" s="16">
        <f t="shared" si="45"/>
        <v>2.2320644012474773</v>
      </c>
      <c r="BE61" s="16">
        <f t="shared" si="50"/>
        <v>8.3649737394902353</v>
      </c>
      <c r="BF61" s="16">
        <f t="shared" si="50"/>
        <v>8.3649728267577235</v>
      </c>
      <c r="BG61" s="16">
        <f t="shared" si="50"/>
        <v>8.3649799535297849</v>
      </c>
      <c r="BH61" s="16">
        <f t="shared" si="50"/>
        <v>8.3649243040626313</v>
      </c>
      <c r="BI61" s="16">
        <f t="shared" si="50"/>
        <v>8.3653586967354396</v>
      </c>
      <c r="BJ61" s="16">
        <f t="shared" si="50"/>
        <v>8.3619588898856403</v>
      </c>
      <c r="BK61" s="16">
        <f t="shared" si="50"/>
        <v>8.3880409430029026</v>
      </c>
      <c r="BL61" s="16">
        <f t="shared" si="46"/>
        <v>8.1365465835696291</v>
      </c>
    </row>
    <row r="62" spans="1:64">
      <c r="A62" s="52" t="s">
        <v>135</v>
      </c>
      <c r="B62" s="52" t="s">
        <v>92</v>
      </c>
      <c r="C62" s="65">
        <v>44813.531000000003</v>
      </c>
      <c r="D62" s="65" t="s">
        <v>127</v>
      </c>
      <c r="E62" s="80">
        <f t="shared" si="11"/>
        <v>-676.92935960034447</v>
      </c>
      <c r="F62" s="28">
        <f t="shared" si="12"/>
        <v>-677</v>
      </c>
      <c r="G62" s="9">
        <f t="shared" si="51"/>
        <v>2.6874119997955859E-2</v>
      </c>
      <c r="I62" s="2">
        <f t="shared" si="52"/>
        <v>2.6874119997955859E-2</v>
      </c>
      <c r="O62" s="100">
        <f t="shared" si="15"/>
        <v>4.8013893767024311E-3</v>
      </c>
      <c r="P62" s="15">
        <f t="shared" si="16"/>
        <v>29795.031000000003</v>
      </c>
      <c r="R62" s="2">
        <f t="shared" si="53"/>
        <v>2.3053339946710959E-5</v>
      </c>
      <c r="S62" s="24">
        <v>0.1</v>
      </c>
      <c r="T62" s="9">
        <f t="shared" si="18"/>
        <v>2.3053339946710962E-6</v>
      </c>
      <c r="U62" s="9">
        <f t="shared" si="19"/>
        <v>2.6874119997955859E-2</v>
      </c>
      <c r="Y62" s="137">
        <f t="shared" si="20"/>
        <v>29795.031000000003</v>
      </c>
      <c r="Z62" s="16">
        <f t="shared" si="21"/>
        <v>-677</v>
      </c>
      <c r="AA62" s="115">
        <f t="shared" si="22"/>
        <v>1.1594672424250288E-2</v>
      </c>
      <c r="AB62" s="115">
        <f t="shared" si="23"/>
        <v>1.5279447573705571E-2</v>
      </c>
      <c r="AD62" s="147">
        <f t="shared" si="54"/>
        <v>2.2072730621253429E-2</v>
      </c>
      <c r="AG62" s="115">
        <f t="shared" si="25"/>
        <v>2.3346151815761707E-5</v>
      </c>
      <c r="AH62" s="16">
        <f t="shared" si="26"/>
        <v>6.7932830475478578E-3</v>
      </c>
      <c r="AI62" s="16">
        <f t="shared" si="27"/>
        <v>1.1855579082964232</v>
      </c>
      <c r="AJ62" s="16">
        <f t="shared" si="28"/>
        <v>0.81675136679694182</v>
      </c>
      <c r="AK62" s="16">
        <f t="shared" si="29"/>
        <v>0.18479499333185165</v>
      </c>
      <c r="AL62" s="16">
        <f t="shared" si="30"/>
        <v>0.7833381987472855</v>
      </c>
      <c r="AM62" s="16">
        <f t="shared" si="31"/>
        <v>0.41300737719048464</v>
      </c>
      <c r="AN62" s="115">
        <f t="shared" si="55"/>
        <v>0.61190957298583537</v>
      </c>
      <c r="AO62" s="115">
        <f t="shared" si="55"/>
        <v>0.611897364952388</v>
      </c>
      <c r="AP62" s="115">
        <f t="shared" si="55"/>
        <v>0.61184041609053319</v>
      </c>
      <c r="AQ62" s="115">
        <f t="shared" si="55"/>
        <v>0.61157478723880065</v>
      </c>
      <c r="AR62" s="115">
        <f t="shared" si="55"/>
        <v>0.61033645674929526</v>
      </c>
      <c r="AS62" s="115">
        <f t="shared" si="55"/>
        <v>0.60457757320090377</v>
      </c>
      <c r="AT62" s="115">
        <f t="shared" si="55"/>
        <v>0.57808845647285878</v>
      </c>
      <c r="AU62" s="115">
        <f t="shared" si="33"/>
        <v>0.46148027210689735</v>
      </c>
      <c r="AV62" s="115"/>
      <c r="AW62" s="16">
        <v>35000</v>
      </c>
      <c r="AY62" s="16">
        <f t="shared" si="40"/>
        <v>0.1442407703098941</v>
      </c>
      <c r="AZ62" s="16">
        <f t="shared" si="41"/>
        <v>-3.8844791799805592E-3</v>
      </c>
      <c r="BA62" s="16">
        <f t="shared" si="42"/>
        <v>0.79647631790331364</v>
      </c>
      <c r="BB62" s="16">
        <f t="shared" si="43"/>
        <v>-0.66077315381609525</v>
      </c>
      <c r="BC62" s="16">
        <f t="shared" si="44"/>
        <v>2.4609446185757062</v>
      </c>
      <c r="BD62" s="16">
        <f t="shared" si="45"/>
        <v>2.8240491836303883</v>
      </c>
      <c r="BE62" s="16">
        <f t="shared" ref="BE62:BK65" si="56">$BL62+$AB$7*SIN(BF62)</f>
        <v>8.5575678469491923</v>
      </c>
      <c r="BF62" s="16">
        <f t="shared" si="56"/>
        <v>8.5575629371369981</v>
      </c>
      <c r="BG62" s="16">
        <f t="shared" si="56"/>
        <v>8.5575919161287093</v>
      </c>
      <c r="BH62" s="16">
        <f t="shared" si="56"/>
        <v>8.5574208602412636</v>
      </c>
      <c r="BI62" s="16">
        <f t="shared" si="56"/>
        <v>8.5584300628187702</v>
      </c>
      <c r="BJ62" s="16">
        <f t="shared" si="56"/>
        <v>8.5524584499087215</v>
      </c>
      <c r="BK62" s="16">
        <f t="shared" si="56"/>
        <v>8.5872069460108271</v>
      </c>
      <c r="BL62" s="16">
        <f t="shared" si="46"/>
        <v>8.357876753753402</v>
      </c>
    </row>
    <row r="63" spans="1:64">
      <c r="A63" s="52" t="s">
        <v>135</v>
      </c>
      <c r="B63" s="52" t="s">
        <v>95</v>
      </c>
      <c r="C63" s="65">
        <v>44814.462</v>
      </c>
      <c r="D63" s="65" t="s">
        <v>127</v>
      </c>
      <c r="E63" s="80">
        <f t="shared" si="11"/>
        <v>-674.48216460102094</v>
      </c>
      <c r="F63" s="28">
        <f t="shared" si="12"/>
        <v>-674.5</v>
      </c>
      <c r="G63" s="9">
        <f t="shared" si="51"/>
        <v>6.7852200008928776E-3</v>
      </c>
      <c r="I63" s="2">
        <f t="shared" si="52"/>
        <v>6.7852200008928776E-3</v>
      </c>
      <c r="O63" s="100">
        <f t="shared" si="15"/>
        <v>4.8007528129484856E-3</v>
      </c>
      <c r="P63" s="15">
        <f t="shared" si="16"/>
        <v>29795.962</v>
      </c>
      <c r="R63" s="2">
        <f t="shared" si="53"/>
        <v>2.3047227571032797E-5</v>
      </c>
      <c r="S63" s="24">
        <v>0.1</v>
      </c>
      <c r="T63" s="9">
        <f t="shared" si="18"/>
        <v>2.30472275710328E-6</v>
      </c>
      <c r="U63" s="9">
        <f t="shared" si="19"/>
        <v>6.7852200008928776E-3</v>
      </c>
      <c r="Y63" s="137">
        <f t="shared" si="20"/>
        <v>29795.962</v>
      </c>
      <c r="Z63" s="16">
        <f t="shared" si="21"/>
        <v>-674.5</v>
      </c>
      <c r="AA63" s="115">
        <f t="shared" si="22"/>
        <v>1.1591726789612308E-2</v>
      </c>
      <c r="AB63" s="115">
        <f t="shared" si="23"/>
        <v>-4.8065067887194304E-3</v>
      </c>
      <c r="AD63" s="147">
        <f t="shared" si="54"/>
        <v>1.984467187944392E-3</v>
      </c>
      <c r="AG63" s="115">
        <f t="shared" si="25"/>
        <v>2.3102507510005975E-6</v>
      </c>
      <c r="AH63" s="16">
        <f t="shared" si="26"/>
        <v>6.7909739766638224E-3</v>
      </c>
      <c r="AI63" s="16">
        <f t="shared" si="27"/>
        <v>1.1853979771339933</v>
      </c>
      <c r="AJ63" s="16">
        <f t="shared" si="28"/>
        <v>0.81625192112320999</v>
      </c>
      <c r="AK63" s="16">
        <f t="shared" si="29"/>
        <v>0.18495544589572402</v>
      </c>
      <c r="AL63" s="16">
        <f t="shared" si="30"/>
        <v>0.7842032749472756</v>
      </c>
      <c r="AM63" s="16">
        <f t="shared" si="31"/>
        <v>0.41351378601455363</v>
      </c>
      <c r="AN63" s="115">
        <f t="shared" si="55"/>
        <v>0.61261383367269517</v>
      </c>
      <c r="AO63" s="115">
        <f t="shared" si="55"/>
        <v>0.61260164615411905</v>
      </c>
      <c r="AP63" s="115">
        <f t="shared" si="55"/>
        <v>0.61254476486539922</v>
      </c>
      <c r="AQ63" s="115">
        <f t="shared" si="55"/>
        <v>0.61227931996506002</v>
      </c>
      <c r="AR63" s="115">
        <f t="shared" si="55"/>
        <v>0.61104123573313995</v>
      </c>
      <c r="AS63" s="115">
        <f t="shared" si="55"/>
        <v>0.60528067711854994</v>
      </c>
      <c r="AT63" s="115">
        <f t="shared" si="55"/>
        <v>0.57877151083989542</v>
      </c>
      <c r="AU63" s="115">
        <f t="shared" si="33"/>
        <v>0.46203359753235673</v>
      </c>
      <c r="AV63" s="115"/>
      <c r="AW63" s="16">
        <v>36000</v>
      </c>
      <c r="AY63" s="16">
        <f t="shared" si="40"/>
        <v>0.1524291478189892</v>
      </c>
      <c r="AZ63" s="16">
        <f t="shared" si="41"/>
        <v>-5.0156163556570165E-3</v>
      </c>
      <c r="BA63" s="16">
        <f t="shared" si="42"/>
        <v>0.77392064517272308</v>
      </c>
      <c r="BB63" s="16">
        <f t="shared" si="43"/>
        <v>-0.76655699082552364</v>
      </c>
      <c r="BC63" s="16">
        <f t="shared" si="44"/>
        <v>2.612558644741624</v>
      </c>
      <c r="BD63" s="16">
        <f t="shared" si="45"/>
        <v>3.6918889087749491</v>
      </c>
      <c r="BE63" s="16">
        <f t="shared" si="56"/>
        <v>8.7440299538088322</v>
      </c>
      <c r="BF63" s="16">
        <f t="shared" si="56"/>
        <v>8.7440167308100545</v>
      </c>
      <c r="BG63" s="16">
        <f t="shared" si="56"/>
        <v>8.7440817053765993</v>
      </c>
      <c r="BH63" s="16">
        <f t="shared" si="56"/>
        <v>8.7437624034361807</v>
      </c>
      <c r="BI63" s="16">
        <f t="shared" si="56"/>
        <v>8.7453307433453862</v>
      </c>
      <c r="BJ63" s="16">
        <f t="shared" si="56"/>
        <v>8.7376081268860855</v>
      </c>
      <c r="BK63" s="16">
        <f t="shared" si="56"/>
        <v>8.7751845268138347</v>
      </c>
      <c r="BL63" s="16">
        <f t="shared" si="46"/>
        <v>8.5792069239371767</v>
      </c>
    </row>
    <row r="64" spans="1:64">
      <c r="A64" s="52" t="s">
        <v>135</v>
      </c>
      <c r="B64" s="52" t="s">
        <v>95</v>
      </c>
      <c r="C64" s="65">
        <v>44814.463000000003</v>
      </c>
      <c r="D64" s="65" t="s">
        <v>127</v>
      </c>
      <c r="E64" s="80">
        <f t="shared" si="11"/>
        <v>-674.47953603495353</v>
      </c>
      <c r="F64" s="28">
        <f t="shared" si="12"/>
        <v>-674.5</v>
      </c>
      <c r="G64" s="9">
        <f t="shared" si="51"/>
        <v>7.7852200047345832E-3</v>
      </c>
      <c r="I64" s="2">
        <f t="shared" si="52"/>
        <v>7.7852200047345832E-3</v>
      </c>
      <c r="O64" s="100">
        <f t="shared" si="15"/>
        <v>4.8007528129484856E-3</v>
      </c>
      <c r="P64" s="15">
        <f t="shared" si="16"/>
        <v>29795.963000000003</v>
      </c>
      <c r="R64" s="2">
        <f t="shared" si="53"/>
        <v>2.3047227571032797E-5</v>
      </c>
      <c r="S64" s="24">
        <v>0.1</v>
      </c>
      <c r="T64" s="9">
        <f t="shared" si="18"/>
        <v>2.30472275710328E-6</v>
      </c>
      <c r="U64" s="9">
        <f t="shared" si="19"/>
        <v>7.7852200047345832E-3</v>
      </c>
      <c r="Y64" s="137">
        <f t="shared" si="20"/>
        <v>29795.963000000003</v>
      </c>
      <c r="Z64" s="16">
        <f t="shared" si="21"/>
        <v>-674.5</v>
      </c>
      <c r="AA64" s="115">
        <f t="shared" si="22"/>
        <v>1.1591726789612308E-2</v>
      </c>
      <c r="AB64" s="115">
        <f t="shared" si="23"/>
        <v>-3.8065067848777247E-3</v>
      </c>
      <c r="AD64" s="147">
        <f t="shared" si="54"/>
        <v>2.9844671917860976E-3</v>
      </c>
      <c r="AG64" s="115">
        <f t="shared" si="25"/>
        <v>1.4489493903320153E-6</v>
      </c>
      <c r="AH64" s="16">
        <f t="shared" si="26"/>
        <v>6.7909739766638224E-3</v>
      </c>
      <c r="AI64" s="16">
        <f t="shared" si="27"/>
        <v>1.1853979771339933</v>
      </c>
      <c r="AJ64" s="16">
        <f t="shared" si="28"/>
        <v>0.81625192112320999</v>
      </c>
      <c r="AK64" s="16">
        <f t="shared" si="29"/>
        <v>0.18495544589572402</v>
      </c>
      <c r="AL64" s="16">
        <f t="shared" si="30"/>
        <v>0.7842032749472756</v>
      </c>
      <c r="AM64" s="16">
        <f t="shared" si="31"/>
        <v>0.41351378601455363</v>
      </c>
      <c r="AN64" s="115">
        <f t="shared" si="55"/>
        <v>0.61261383367269517</v>
      </c>
      <c r="AO64" s="115">
        <f t="shared" si="55"/>
        <v>0.61260164615411905</v>
      </c>
      <c r="AP64" s="115">
        <f t="shared" si="55"/>
        <v>0.61254476486539922</v>
      </c>
      <c r="AQ64" s="115">
        <f t="shared" si="55"/>
        <v>0.61227931996506002</v>
      </c>
      <c r="AR64" s="115">
        <f t="shared" si="55"/>
        <v>0.61104123573313995</v>
      </c>
      <c r="AS64" s="115">
        <f t="shared" si="55"/>
        <v>0.60528067711854994</v>
      </c>
      <c r="AT64" s="115">
        <f t="shared" si="55"/>
        <v>0.57877151083989542</v>
      </c>
      <c r="AU64" s="115">
        <f t="shared" si="33"/>
        <v>0.46203359753235673</v>
      </c>
      <c r="AV64" s="115"/>
      <c r="AW64" s="16">
        <v>37000</v>
      </c>
      <c r="AY64" s="16">
        <f t="shared" si="40"/>
        <v>0.16085091379993832</v>
      </c>
      <c r="AZ64" s="16">
        <f t="shared" si="41"/>
        <v>-5.9514233722636634E-3</v>
      </c>
      <c r="BA64" s="16">
        <f t="shared" si="42"/>
        <v>0.75727887187263754</v>
      </c>
      <c r="BB64" s="16">
        <f t="shared" si="43"/>
        <v>-0.85085661680631952</v>
      </c>
      <c r="BC64" s="16">
        <f t="shared" si="44"/>
        <v>2.7567098196609812</v>
      </c>
      <c r="BD64" s="16">
        <f t="shared" si="45"/>
        <v>5.132080524553424</v>
      </c>
      <c r="BE64" s="16">
        <f t="shared" si="56"/>
        <v>8.9258479618927815</v>
      </c>
      <c r="BF64" s="16">
        <f t="shared" si="56"/>
        <v>8.9258258783659592</v>
      </c>
      <c r="BG64" s="16">
        <f t="shared" si="56"/>
        <v>8.9259219110560277</v>
      </c>
      <c r="BH64" s="16">
        <f t="shared" si="56"/>
        <v>8.9255042655437098</v>
      </c>
      <c r="BI64" s="16">
        <f t="shared" si="56"/>
        <v>8.927319911907512</v>
      </c>
      <c r="BJ64" s="16">
        <f t="shared" si="56"/>
        <v>8.9194135239090624</v>
      </c>
      <c r="BK64" s="16">
        <f t="shared" si="56"/>
        <v>8.9536008712959365</v>
      </c>
      <c r="BL64" s="16">
        <f t="shared" si="46"/>
        <v>8.8005370941209495</v>
      </c>
    </row>
    <row r="65" spans="1:64">
      <c r="A65" s="52" t="s">
        <v>135</v>
      </c>
      <c r="B65" s="52" t="s">
        <v>95</v>
      </c>
      <c r="C65" s="65">
        <v>44814.466999999997</v>
      </c>
      <c r="D65" s="65" t="s">
        <v>127</v>
      </c>
      <c r="E65" s="80">
        <f t="shared" si="11"/>
        <v>-674.46902177074139</v>
      </c>
      <c r="F65" s="28">
        <f t="shared" si="12"/>
        <v>-674.5</v>
      </c>
      <c r="G65" s="9">
        <f t="shared" si="51"/>
        <v>1.1785219998273533E-2</v>
      </c>
      <c r="I65" s="2">
        <f t="shared" si="52"/>
        <v>1.1785219998273533E-2</v>
      </c>
      <c r="O65" s="100">
        <f t="shared" si="15"/>
        <v>4.8007528129484856E-3</v>
      </c>
      <c r="P65" s="15">
        <f t="shared" si="16"/>
        <v>29795.966999999997</v>
      </c>
      <c r="R65" s="2">
        <f t="shared" si="53"/>
        <v>2.3047227571032797E-5</v>
      </c>
      <c r="S65" s="24">
        <v>0.1</v>
      </c>
      <c r="T65" s="9">
        <f t="shared" si="18"/>
        <v>2.30472275710328E-6</v>
      </c>
      <c r="U65" s="9">
        <f t="shared" si="19"/>
        <v>1.1785219998273533E-2</v>
      </c>
      <c r="Y65" s="137">
        <f t="shared" si="20"/>
        <v>29795.966999999997</v>
      </c>
      <c r="Z65" s="16">
        <f t="shared" si="21"/>
        <v>-674.5</v>
      </c>
      <c r="AA65" s="115">
        <f t="shared" si="22"/>
        <v>1.1591726789612308E-2</v>
      </c>
      <c r="AB65" s="115">
        <f t="shared" si="23"/>
        <v>1.9349320866122489E-4</v>
      </c>
      <c r="AD65" s="147">
        <f t="shared" si="54"/>
        <v>6.9844671853250473E-3</v>
      </c>
      <c r="AG65" s="115">
        <f t="shared" si="25"/>
        <v>3.7439621798016315E-9</v>
      </c>
      <c r="AH65" s="16">
        <f t="shared" si="26"/>
        <v>6.7909739766638224E-3</v>
      </c>
      <c r="AI65" s="16">
        <f t="shared" si="27"/>
        <v>1.1853979771339933</v>
      </c>
      <c r="AJ65" s="16">
        <f t="shared" si="28"/>
        <v>0.81625192112320999</v>
      </c>
      <c r="AK65" s="16">
        <f t="shared" si="29"/>
        <v>0.18495544589572402</v>
      </c>
      <c r="AL65" s="16">
        <f t="shared" si="30"/>
        <v>0.7842032749472756</v>
      </c>
      <c r="AM65" s="16">
        <f t="shared" si="31"/>
        <v>0.41351378601455363</v>
      </c>
      <c r="AN65" s="115">
        <f t="shared" si="55"/>
        <v>0.61261383367269517</v>
      </c>
      <c r="AO65" s="115">
        <f t="shared" si="55"/>
        <v>0.61260164615411905</v>
      </c>
      <c r="AP65" s="115">
        <f t="shared" si="55"/>
        <v>0.61254476486539922</v>
      </c>
      <c r="AQ65" s="115">
        <f t="shared" si="55"/>
        <v>0.61227931996506002</v>
      </c>
      <c r="AR65" s="115">
        <f t="shared" si="55"/>
        <v>0.61104123573313995</v>
      </c>
      <c r="AS65" s="115">
        <f t="shared" si="55"/>
        <v>0.60528067711854994</v>
      </c>
      <c r="AT65" s="115">
        <f t="shared" si="55"/>
        <v>0.57877151083989542</v>
      </c>
      <c r="AU65" s="115">
        <f t="shared" si="33"/>
        <v>0.46203359753235673</v>
      </c>
      <c r="AV65" s="115"/>
      <c r="AW65" s="16">
        <v>38000</v>
      </c>
      <c r="AY65" s="16">
        <f t="shared" si="40"/>
        <v>0.16950606825274145</v>
      </c>
      <c r="AZ65" s="16">
        <f t="shared" si="41"/>
        <v>-6.6794761732054571E-3</v>
      </c>
      <c r="BA65" s="16">
        <f t="shared" si="42"/>
        <v>0.74600022645801234</v>
      </c>
      <c r="BB65" s="16">
        <f t="shared" si="43"/>
        <v>-0.91542513982156992</v>
      </c>
      <c r="BC65" s="16">
        <f t="shared" si="44"/>
        <v>2.8956591906315658</v>
      </c>
      <c r="BD65" s="16">
        <f t="shared" si="45"/>
        <v>8.0912505966849793</v>
      </c>
      <c r="BE65" s="16">
        <f t="shared" si="56"/>
        <v>9.1043565427347364</v>
      </c>
      <c r="BF65" s="16">
        <f t="shared" si="56"/>
        <v>9.1043325591451776</v>
      </c>
      <c r="BG65" s="16">
        <f t="shared" si="56"/>
        <v>9.1044290521366822</v>
      </c>
      <c r="BH65" s="16">
        <f t="shared" si="56"/>
        <v>9.1040408138266535</v>
      </c>
      <c r="BI65" s="16">
        <f t="shared" si="56"/>
        <v>9.1056025818560382</v>
      </c>
      <c r="BJ65" s="16">
        <f t="shared" si="56"/>
        <v>9.0993151006502302</v>
      </c>
      <c r="BK65" s="16">
        <f t="shared" si="56"/>
        <v>9.1245496331346185</v>
      </c>
      <c r="BL65" s="16">
        <f t="shared" si="46"/>
        <v>9.0218672643047242</v>
      </c>
    </row>
    <row r="66" spans="1:64">
      <c r="A66" s="52" t="s">
        <v>135</v>
      </c>
      <c r="B66" s="52" t="s">
        <v>95</v>
      </c>
      <c r="C66" s="65">
        <v>44814.466999999997</v>
      </c>
      <c r="D66" s="65" t="s">
        <v>127</v>
      </c>
      <c r="E66" s="80">
        <f t="shared" si="11"/>
        <v>-674.46902177074139</v>
      </c>
      <c r="F66" s="28">
        <f t="shared" si="12"/>
        <v>-674.5</v>
      </c>
      <c r="G66" s="9">
        <f t="shared" si="51"/>
        <v>1.1785219998273533E-2</v>
      </c>
      <c r="I66" s="2">
        <f t="shared" si="52"/>
        <v>1.1785219998273533E-2</v>
      </c>
      <c r="O66" s="100">
        <f t="shared" si="15"/>
        <v>4.8007528129484856E-3</v>
      </c>
      <c r="P66" s="15">
        <f t="shared" si="16"/>
        <v>29795.966999999997</v>
      </c>
      <c r="R66" s="2">
        <f t="shared" si="53"/>
        <v>2.3047227571032797E-5</v>
      </c>
      <c r="S66" s="24">
        <v>0.1</v>
      </c>
      <c r="T66" s="9">
        <f t="shared" si="18"/>
        <v>2.30472275710328E-6</v>
      </c>
      <c r="U66" s="9">
        <f t="shared" si="19"/>
        <v>1.1785219998273533E-2</v>
      </c>
      <c r="Y66" s="137">
        <f t="shared" si="20"/>
        <v>29795.966999999997</v>
      </c>
      <c r="Z66" s="16">
        <f t="shared" si="21"/>
        <v>-674.5</v>
      </c>
      <c r="AA66" s="115">
        <f t="shared" si="22"/>
        <v>1.1591726789612308E-2</v>
      </c>
      <c r="AB66" s="115">
        <f t="shared" si="23"/>
        <v>1.9349320866122489E-4</v>
      </c>
      <c r="AD66" s="147">
        <f t="shared" si="54"/>
        <v>6.9844671853250473E-3</v>
      </c>
      <c r="AG66" s="115">
        <f t="shared" si="25"/>
        <v>3.7439621798016315E-9</v>
      </c>
      <c r="AH66" s="16">
        <f t="shared" si="26"/>
        <v>6.7909739766638224E-3</v>
      </c>
      <c r="AI66" s="16">
        <f t="shared" si="27"/>
        <v>1.1853979771339933</v>
      </c>
      <c r="AJ66" s="16">
        <f t="shared" si="28"/>
        <v>0.81625192112320999</v>
      </c>
      <c r="AK66" s="16">
        <f t="shared" si="29"/>
        <v>0.18495544589572402</v>
      </c>
      <c r="AL66" s="16">
        <f t="shared" si="30"/>
        <v>0.7842032749472756</v>
      </c>
      <c r="AM66" s="16">
        <f t="shared" si="31"/>
        <v>0.41351378601455363</v>
      </c>
      <c r="AN66" s="115">
        <f t="shared" si="55"/>
        <v>0.61261383367269517</v>
      </c>
      <c r="AO66" s="115">
        <f t="shared" si="55"/>
        <v>0.61260164615411905</v>
      </c>
      <c r="AP66" s="115">
        <f t="shared" si="55"/>
        <v>0.61254476486539922</v>
      </c>
      <c r="AQ66" s="115">
        <f t="shared" si="55"/>
        <v>0.61227931996506002</v>
      </c>
      <c r="AR66" s="115">
        <f t="shared" si="55"/>
        <v>0.61104123573313995</v>
      </c>
      <c r="AS66" s="115">
        <f t="shared" si="55"/>
        <v>0.60528067711854994</v>
      </c>
      <c r="AT66" s="115">
        <f t="shared" si="55"/>
        <v>0.57877151083989542</v>
      </c>
      <c r="AU66" s="115">
        <f t="shared" si="33"/>
        <v>0.46203359753235673</v>
      </c>
      <c r="AV66" s="115"/>
    </row>
    <row r="67" spans="1:64">
      <c r="A67" s="52" t="s">
        <v>135</v>
      </c>
      <c r="B67" s="52" t="s">
        <v>95</v>
      </c>
      <c r="C67" s="65">
        <v>44814.476999999999</v>
      </c>
      <c r="D67" s="65" t="s">
        <v>127</v>
      </c>
      <c r="E67" s="80">
        <f t="shared" si="11"/>
        <v>-674.4427361101632</v>
      </c>
      <c r="F67" s="28">
        <f t="shared" si="12"/>
        <v>-674.5</v>
      </c>
      <c r="G67" s="9">
        <f t="shared" si="51"/>
        <v>2.1785220000310801E-2</v>
      </c>
      <c r="I67" s="2">
        <f t="shared" si="52"/>
        <v>2.1785220000310801E-2</v>
      </c>
      <c r="O67" s="100">
        <f t="shared" si="15"/>
        <v>4.8007528129484856E-3</v>
      </c>
      <c r="P67" s="15">
        <f t="shared" si="16"/>
        <v>29795.976999999999</v>
      </c>
      <c r="R67" s="2">
        <f t="shared" si="53"/>
        <v>2.3047227571032797E-5</v>
      </c>
      <c r="S67" s="24">
        <v>0.1</v>
      </c>
      <c r="T67" s="9">
        <f t="shared" si="18"/>
        <v>2.30472275710328E-6</v>
      </c>
      <c r="U67" s="9">
        <f t="shared" si="19"/>
        <v>2.1785220000310801E-2</v>
      </c>
      <c r="Y67" s="137">
        <f t="shared" si="20"/>
        <v>29795.976999999999</v>
      </c>
      <c r="Z67" s="16">
        <f t="shared" si="21"/>
        <v>-674.5</v>
      </c>
      <c r="AA67" s="115">
        <f t="shared" si="22"/>
        <v>1.1591726789612308E-2</v>
      </c>
      <c r="AB67" s="115">
        <f t="shared" si="23"/>
        <v>1.0193493210698493E-2</v>
      </c>
      <c r="AD67" s="147">
        <f t="shared" si="54"/>
        <v>1.6984467187362316E-2</v>
      </c>
      <c r="AG67" s="115">
        <f t="shared" si="25"/>
        <v>1.0390730383655629E-5</v>
      </c>
      <c r="AH67" s="16">
        <f t="shared" si="26"/>
        <v>6.7909739766638224E-3</v>
      </c>
      <c r="AI67" s="16">
        <f t="shared" si="27"/>
        <v>1.1853979771339933</v>
      </c>
      <c r="AJ67" s="16">
        <f t="shared" si="28"/>
        <v>0.81625192112320999</v>
      </c>
      <c r="AK67" s="16">
        <f t="shared" si="29"/>
        <v>0.18495544589572402</v>
      </c>
      <c r="AL67" s="16">
        <f t="shared" si="30"/>
        <v>0.7842032749472756</v>
      </c>
      <c r="AM67" s="16">
        <f t="shared" si="31"/>
        <v>0.41351378601455363</v>
      </c>
      <c r="AN67" s="115">
        <f t="shared" si="55"/>
        <v>0.61261383367269517</v>
      </c>
      <c r="AO67" s="115">
        <f t="shared" si="55"/>
        <v>0.61260164615411905</v>
      </c>
      <c r="AP67" s="115">
        <f t="shared" si="55"/>
        <v>0.61254476486539922</v>
      </c>
      <c r="AQ67" s="115">
        <f t="shared" si="55"/>
        <v>0.61227931996506002</v>
      </c>
      <c r="AR67" s="115">
        <f t="shared" si="55"/>
        <v>0.61104123573313995</v>
      </c>
      <c r="AS67" s="115">
        <f t="shared" si="55"/>
        <v>0.60528067711854994</v>
      </c>
      <c r="AT67" s="115">
        <f t="shared" si="55"/>
        <v>0.57877151083989542</v>
      </c>
      <c r="AU67" s="115">
        <f t="shared" si="33"/>
        <v>0.46203359753235673</v>
      </c>
      <c r="AV67" s="115"/>
    </row>
    <row r="68" spans="1:64">
      <c r="A68" s="52" t="s">
        <v>135</v>
      </c>
      <c r="B68" s="52" t="s">
        <v>95</v>
      </c>
      <c r="C68" s="65">
        <v>44814.48</v>
      </c>
      <c r="D68" s="65" t="s">
        <v>127</v>
      </c>
      <c r="E68" s="80">
        <f t="shared" si="11"/>
        <v>-674.43485041198016</v>
      </c>
      <c r="F68" s="28">
        <f t="shared" si="12"/>
        <v>-674.5</v>
      </c>
      <c r="G68" s="9">
        <f t="shared" si="51"/>
        <v>2.478522000455996E-2</v>
      </c>
      <c r="I68" s="2">
        <f t="shared" si="52"/>
        <v>2.478522000455996E-2</v>
      </c>
      <c r="O68" s="100">
        <f t="shared" si="15"/>
        <v>4.8007528129484856E-3</v>
      </c>
      <c r="P68" s="15">
        <f t="shared" si="16"/>
        <v>29795.980000000003</v>
      </c>
      <c r="R68" s="2">
        <f t="shared" si="53"/>
        <v>2.3047227571032797E-5</v>
      </c>
      <c r="S68" s="24">
        <v>0.1</v>
      </c>
      <c r="T68" s="9">
        <f t="shared" si="18"/>
        <v>2.30472275710328E-6</v>
      </c>
      <c r="U68" s="9">
        <f t="shared" si="19"/>
        <v>2.478522000455996E-2</v>
      </c>
      <c r="Y68" s="137">
        <f t="shared" si="20"/>
        <v>29795.980000000003</v>
      </c>
      <c r="Z68" s="16">
        <f t="shared" si="21"/>
        <v>-674.5</v>
      </c>
      <c r="AA68" s="115">
        <f t="shared" si="22"/>
        <v>1.1591726789612308E-2</v>
      </c>
      <c r="AB68" s="115">
        <f t="shared" si="23"/>
        <v>1.3193493214947652E-2</v>
      </c>
      <c r="AD68" s="147">
        <f t="shared" si="54"/>
        <v>1.9984467191611476E-2</v>
      </c>
      <c r="AG68" s="115">
        <f t="shared" si="25"/>
        <v>1.7406826321286975E-5</v>
      </c>
      <c r="AH68" s="16">
        <f t="shared" si="26"/>
        <v>6.7909739766638224E-3</v>
      </c>
      <c r="AI68" s="16">
        <f t="shared" si="27"/>
        <v>1.1853979771339933</v>
      </c>
      <c r="AJ68" s="16">
        <f t="shared" si="28"/>
        <v>0.81625192112320999</v>
      </c>
      <c r="AK68" s="16">
        <f t="shared" si="29"/>
        <v>0.18495544589572402</v>
      </c>
      <c r="AL68" s="16">
        <f t="shared" si="30"/>
        <v>0.7842032749472756</v>
      </c>
      <c r="AM68" s="16">
        <f t="shared" si="31"/>
        <v>0.41351378601455363</v>
      </c>
      <c r="AN68" s="115">
        <f t="shared" si="55"/>
        <v>0.61261383367269517</v>
      </c>
      <c r="AO68" s="115">
        <f t="shared" si="55"/>
        <v>0.61260164615411905</v>
      </c>
      <c r="AP68" s="115">
        <f t="shared" si="55"/>
        <v>0.61254476486539922</v>
      </c>
      <c r="AQ68" s="115">
        <f t="shared" si="55"/>
        <v>0.61227931996506002</v>
      </c>
      <c r="AR68" s="115">
        <f t="shared" si="55"/>
        <v>0.61104123573313995</v>
      </c>
      <c r="AS68" s="115">
        <f t="shared" si="55"/>
        <v>0.60528067711854994</v>
      </c>
      <c r="AT68" s="115">
        <f t="shared" si="55"/>
        <v>0.57877151083989542</v>
      </c>
      <c r="AU68" s="115">
        <f t="shared" si="33"/>
        <v>0.46203359753235673</v>
      </c>
      <c r="AV68" s="115"/>
    </row>
    <row r="69" spans="1:64">
      <c r="A69" s="52" t="s">
        <v>135</v>
      </c>
      <c r="B69" s="52" t="s">
        <v>95</v>
      </c>
      <c r="C69" s="65">
        <v>44814.481</v>
      </c>
      <c r="D69" s="65" t="s">
        <v>127</v>
      </c>
      <c r="E69" s="80">
        <f t="shared" si="11"/>
        <v>-674.43222184593185</v>
      </c>
      <c r="F69" s="28">
        <f t="shared" si="12"/>
        <v>-674.5</v>
      </c>
      <c r="G69" s="9">
        <f t="shared" si="51"/>
        <v>2.5785220001125708E-2</v>
      </c>
      <c r="I69" s="2">
        <f t="shared" si="52"/>
        <v>2.5785220001125708E-2</v>
      </c>
      <c r="O69" s="100">
        <f t="shared" si="15"/>
        <v>4.8007528129484856E-3</v>
      </c>
      <c r="P69" s="15">
        <f t="shared" si="16"/>
        <v>29795.981</v>
      </c>
      <c r="R69" s="2">
        <f t="shared" si="53"/>
        <v>2.3047227571032797E-5</v>
      </c>
      <c r="S69" s="24">
        <v>0.1</v>
      </c>
      <c r="T69" s="9">
        <f t="shared" si="18"/>
        <v>2.30472275710328E-6</v>
      </c>
      <c r="U69" s="9">
        <f t="shared" si="19"/>
        <v>2.5785220001125708E-2</v>
      </c>
      <c r="Y69" s="137">
        <f t="shared" si="20"/>
        <v>29795.981</v>
      </c>
      <c r="Z69" s="16">
        <f t="shared" si="21"/>
        <v>-674.5</v>
      </c>
      <c r="AA69" s="115">
        <f t="shared" si="22"/>
        <v>1.1591726789612308E-2</v>
      </c>
      <c r="AB69" s="115">
        <f t="shared" si="23"/>
        <v>1.41934932115134E-2</v>
      </c>
      <c r="AD69" s="147">
        <f t="shared" si="54"/>
        <v>2.0984467188177224E-2</v>
      </c>
      <c r="AG69" s="115">
        <f t="shared" si="25"/>
        <v>2.0145524954527701E-5</v>
      </c>
      <c r="AH69" s="16">
        <f t="shared" si="26"/>
        <v>6.7909739766638224E-3</v>
      </c>
      <c r="AI69" s="16">
        <f t="shared" si="27"/>
        <v>1.1853979771339933</v>
      </c>
      <c r="AJ69" s="16">
        <f t="shared" si="28"/>
        <v>0.81625192112320999</v>
      </c>
      <c r="AK69" s="16">
        <f t="shared" si="29"/>
        <v>0.18495544589572402</v>
      </c>
      <c r="AL69" s="16">
        <f t="shared" si="30"/>
        <v>0.7842032749472756</v>
      </c>
      <c r="AM69" s="16">
        <f t="shared" si="31"/>
        <v>0.41351378601455363</v>
      </c>
      <c r="AN69" s="115">
        <f t="shared" si="55"/>
        <v>0.61261383367269517</v>
      </c>
      <c r="AO69" s="115">
        <f t="shared" si="55"/>
        <v>0.61260164615411905</v>
      </c>
      <c r="AP69" s="115">
        <f t="shared" si="55"/>
        <v>0.61254476486539922</v>
      </c>
      <c r="AQ69" s="115">
        <f t="shared" si="55"/>
        <v>0.61227931996506002</v>
      </c>
      <c r="AR69" s="115">
        <f t="shared" si="55"/>
        <v>0.61104123573313995</v>
      </c>
      <c r="AS69" s="115">
        <f t="shared" si="55"/>
        <v>0.60528067711854994</v>
      </c>
      <c r="AT69" s="115">
        <f t="shared" si="55"/>
        <v>0.57877151083989542</v>
      </c>
      <c r="AU69" s="115">
        <f t="shared" si="33"/>
        <v>0.46203359753235673</v>
      </c>
      <c r="AV69" s="115"/>
    </row>
    <row r="70" spans="1:64">
      <c r="A70" s="52" t="s">
        <v>135</v>
      </c>
      <c r="B70" s="52" t="s">
        <v>92</v>
      </c>
      <c r="C70" s="65">
        <v>44815.427000000003</v>
      </c>
      <c r="D70" s="65" t="s">
        <v>127</v>
      </c>
      <c r="E70" s="80">
        <f t="shared" si="11"/>
        <v>-671.94559835573148</v>
      </c>
      <c r="F70" s="28">
        <f t="shared" si="12"/>
        <v>-672</v>
      </c>
      <c r="G70" s="9">
        <f t="shared" si="51"/>
        <v>2.069632000348065E-2</v>
      </c>
      <c r="I70" s="2">
        <f t="shared" si="52"/>
        <v>2.069632000348065E-2</v>
      </c>
      <c r="O70" s="100">
        <f t="shared" si="15"/>
        <v>4.8001177078724902E-3</v>
      </c>
      <c r="P70" s="15">
        <f t="shared" si="16"/>
        <v>29796.927000000003</v>
      </c>
      <c r="R70" s="2">
        <f t="shared" si="53"/>
        <v>2.3041130009431049E-5</v>
      </c>
      <c r="S70" s="24">
        <v>0.1</v>
      </c>
      <c r="T70" s="9">
        <f t="shared" si="18"/>
        <v>2.3041130009431049E-6</v>
      </c>
      <c r="U70" s="9">
        <f t="shared" si="19"/>
        <v>2.069632000348065E-2</v>
      </c>
      <c r="Y70" s="137">
        <f t="shared" si="20"/>
        <v>29796.927000000003</v>
      </c>
      <c r="Z70" s="16">
        <f t="shared" si="21"/>
        <v>-672</v>
      </c>
      <c r="AA70" s="115">
        <f t="shared" si="22"/>
        <v>1.1588779557717793E-2</v>
      </c>
      <c r="AB70" s="115">
        <f t="shared" si="23"/>
        <v>9.107540445762858E-3</v>
      </c>
      <c r="AD70" s="147">
        <f t="shared" si="54"/>
        <v>1.5896202295608161E-2</v>
      </c>
      <c r="AG70" s="115">
        <f t="shared" si="25"/>
        <v>8.2947292971206313E-6</v>
      </c>
      <c r="AH70" s="16">
        <f t="shared" si="26"/>
        <v>6.7886618498453023E-3</v>
      </c>
      <c r="AI70" s="16">
        <f t="shared" si="27"/>
        <v>1.1852379504450334</v>
      </c>
      <c r="AJ70" s="16">
        <f t="shared" si="28"/>
        <v>0.81575199963610112</v>
      </c>
      <c r="AK70" s="16">
        <f t="shared" si="29"/>
        <v>0.18511571680110295</v>
      </c>
      <c r="AL70" s="16">
        <f t="shared" si="30"/>
        <v>0.78506811768627394</v>
      </c>
      <c r="AM70" s="16">
        <f t="shared" si="31"/>
        <v>0.41402023928447995</v>
      </c>
      <c r="AN70" s="115">
        <f t="shared" si="55"/>
        <v>0.61331799932476005</v>
      </c>
      <c r="AO70" s="115">
        <f t="shared" si="55"/>
        <v>0.61330583235232361</v>
      </c>
      <c r="AP70" s="115">
        <f t="shared" si="55"/>
        <v>0.6132490188252373</v>
      </c>
      <c r="AQ70" s="115">
        <f t="shared" si="55"/>
        <v>0.61298375882435852</v>
      </c>
      <c r="AR70" s="115">
        <f t="shared" si="55"/>
        <v>0.61174592498247393</v>
      </c>
      <c r="AS70" s="115">
        <f t="shared" si="55"/>
        <v>0.60598370637030419</v>
      </c>
      <c r="AT70" s="115">
        <f t="shared" si="55"/>
        <v>0.57945452946539977</v>
      </c>
      <c r="AU70" s="115">
        <f t="shared" si="33"/>
        <v>0.46258692295781623</v>
      </c>
      <c r="AV70" s="115"/>
    </row>
    <row r="71" spans="1:64">
      <c r="A71" s="52" t="s">
        <v>135</v>
      </c>
      <c r="B71" s="52" t="s">
        <v>92</v>
      </c>
      <c r="C71" s="65">
        <v>44815.428999999996</v>
      </c>
      <c r="D71" s="65" t="s">
        <v>127</v>
      </c>
      <c r="E71" s="80">
        <f t="shared" si="11"/>
        <v>-671.94034122363496</v>
      </c>
      <c r="F71" s="28">
        <f t="shared" si="12"/>
        <v>-672</v>
      </c>
      <c r="G71" s="9">
        <f t="shared" si="51"/>
        <v>2.2696319996612146E-2</v>
      </c>
      <c r="I71" s="2">
        <f t="shared" si="52"/>
        <v>2.2696319996612146E-2</v>
      </c>
      <c r="O71" s="100">
        <f t="shared" si="15"/>
        <v>4.8001177078724902E-3</v>
      </c>
      <c r="P71" s="15">
        <f t="shared" si="16"/>
        <v>29796.928999999996</v>
      </c>
      <c r="R71" s="2">
        <f t="shared" si="53"/>
        <v>2.3041130009431049E-5</v>
      </c>
      <c r="S71" s="24">
        <v>0.1</v>
      </c>
      <c r="T71" s="9">
        <f t="shared" si="18"/>
        <v>2.3041130009431049E-6</v>
      </c>
      <c r="U71" s="9">
        <f t="shared" si="19"/>
        <v>2.2696319996612146E-2</v>
      </c>
      <c r="Y71" s="137">
        <f t="shared" si="20"/>
        <v>29796.928999999996</v>
      </c>
      <c r="Z71" s="16">
        <f t="shared" si="21"/>
        <v>-672</v>
      </c>
      <c r="AA71" s="115">
        <f t="shared" si="22"/>
        <v>1.1588779557717793E-2</v>
      </c>
      <c r="AB71" s="115">
        <f t="shared" si="23"/>
        <v>1.1107540438894354E-2</v>
      </c>
      <c r="AD71" s="147">
        <f t="shared" si="54"/>
        <v>1.7896202288739657E-2</v>
      </c>
      <c r="AG71" s="115">
        <f t="shared" si="25"/>
        <v>1.2337745460167337E-5</v>
      </c>
      <c r="AH71" s="16">
        <f t="shared" si="26"/>
        <v>6.7886618498453023E-3</v>
      </c>
      <c r="AI71" s="16">
        <f t="shared" si="27"/>
        <v>1.1852379504450334</v>
      </c>
      <c r="AJ71" s="16">
        <f t="shared" si="28"/>
        <v>0.81575199963610112</v>
      </c>
      <c r="AK71" s="16">
        <f t="shared" si="29"/>
        <v>0.18511571680110295</v>
      </c>
      <c r="AL71" s="16">
        <f t="shared" si="30"/>
        <v>0.78506811768627394</v>
      </c>
      <c r="AM71" s="16">
        <f t="shared" si="31"/>
        <v>0.41402023928447995</v>
      </c>
      <c r="AN71" s="115">
        <f t="shared" ref="AN71:AT80" si="57">$AU71+$AB$7*SIN(AO71)</f>
        <v>0.61331799932476005</v>
      </c>
      <c r="AO71" s="115">
        <f t="shared" si="57"/>
        <v>0.61330583235232361</v>
      </c>
      <c r="AP71" s="115">
        <f t="shared" si="57"/>
        <v>0.6132490188252373</v>
      </c>
      <c r="AQ71" s="115">
        <f t="shared" si="57"/>
        <v>0.61298375882435852</v>
      </c>
      <c r="AR71" s="115">
        <f t="shared" si="57"/>
        <v>0.61174592498247393</v>
      </c>
      <c r="AS71" s="115">
        <f t="shared" si="57"/>
        <v>0.60598370637030419</v>
      </c>
      <c r="AT71" s="115">
        <f t="shared" si="57"/>
        <v>0.57945452946539977</v>
      </c>
      <c r="AU71" s="115">
        <f t="shared" si="33"/>
        <v>0.46258692295781623</v>
      </c>
      <c r="AV71" s="115"/>
    </row>
    <row r="72" spans="1:64">
      <c r="A72" s="52" t="s">
        <v>135</v>
      </c>
      <c r="B72" s="52" t="s">
        <v>92</v>
      </c>
      <c r="C72" s="65">
        <v>44815.430999999997</v>
      </c>
      <c r="D72" s="65" t="s">
        <v>127</v>
      </c>
      <c r="E72" s="80">
        <f t="shared" si="11"/>
        <v>-671.93508409151934</v>
      </c>
      <c r="F72" s="28">
        <f t="shared" si="12"/>
        <v>-672</v>
      </c>
      <c r="G72" s="9">
        <f t="shared" si="51"/>
        <v>2.46963199970196E-2</v>
      </c>
      <c r="I72" s="2">
        <f t="shared" si="52"/>
        <v>2.46963199970196E-2</v>
      </c>
      <c r="O72" s="100">
        <f t="shared" si="15"/>
        <v>4.8001177078724902E-3</v>
      </c>
      <c r="P72" s="15">
        <f t="shared" si="16"/>
        <v>29796.930999999997</v>
      </c>
      <c r="R72" s="2">
        <f t="shared" si="53"/>
        <v>2.3041130009431049E-5</v>
      </c>
      <c r="S72" s="24">
        <v>0.1</v>
      </c>
      <c r="T72" s="9">
        <f t="shared" si="18"/>
        <v>2.3041130009431049E-6</v>
      </c>
      <c r="U72" s="9">
        <f t="shared" si="19"/>
        <v>2.46963199970196E-2</v>
      </c>
      <c r="Y72" s="137">
        <f t="shared" si="20"/>
        <v>29796.930999999997</v>
      </c>
      <c r="Z72" s="16">
        <f t="shared" si="21"/>
        <v>-672</v>
      </c>
      <c r="AA72" s="115">
        <f t="shared" si="22"/>
        <v>1.1588779557717793E-2</v>
      </c>
      <c r="AB72" s="115">
        <f t="shared" si="23"/>
        <v>1.3107540439301808E-2</v>
      </c>
      <c r="AD72" s="147">
        <f t="shared" si="54"/>
        <v>1.9896202289147111E-2</v>
      </c>
      <c r="AG72" s="115">
        <f t="shared" si="25"/>
        <v>1.7180761636793224E-5</v>
      </c>
      <c r="AH72" s="16">
        <f t="shared" si="26"/>
        <v>6.7886618498453023E-3</v>
      </c>
      <c r="AI72" s="16">
        <f t="shared" si="27"/>
        <v>1.1852379504450334</v>
      </c>
      <c r="AJ72" s="16">
        <f t="shared" si="28"/>
        <v>0.81575199963610112</v>
      </c>
      <c r="AK72" s="16">
        <f t="shared" si="29"/>
        <v>0.18511571680110295</v>
      </c>
      <c r="AL72" s="16">
        <f t="shared" si="30"/>
        <v>0.78506811768627394</v>
      </c>
      <c r="AM72" s="16">
        <f t="shared" si="31"/>
        <v>0.41402023928447995</v>
      </c>
      <c r="AN72" s="115">
        <f t="shared" si="57"/>
        <v>0.61331799932476005</v>
      </c>
      <c r="AO72" s="115">
        <f t="shared" si="57"/>
        <v>0.61330583235232361</v>
      </c>
      <c r="AP72" s="115">
        <f t="shared" si="57"/>
        <v>0.6132490188252373</v>
      </c>
      <c r="AQ72" s="115">
        <f t="shared" si="57"/>
        <v>0.61298375882435852</v>
      </c>
      <c r="AR72" s="115">
        <f t="shared" si="57"/>
        <v>0.61174592498247393</v>
      </c>
      <c r="AS72" s="115">
        <f t="shared" si="57"/>
        <v>0.60598370637030419</v>
      </c>
      <c r="AT72" s="115">
        <f t="shared" si="57"/>
        <v>0.57945452946539977</v>
      </c>
      <c r="AU72" s="115">
        <f t="shared" si="33"/>
        <v>0.46258692295781623</v>
      </c>
      <c r="AV72" s="115"/>
    </row>
    <row r="73" spans="1:64">
      <c r="A73" s="52" t="s">
        <v>135</v>
      </c>
      <c r="B73" s="52" t="s">
        <v>92</v>
      </c>
      <c r="C73" s="65">
        <v>44815.432000000001</v>
      </c>
      <c r="D73" s="65" t="s">
        <v>127</v>
      </c>
      <c r="E73" s="80">
        <f t="shared" si="11"/>
        <v>-671.93245552545193</v>
      </c>
      <c r="F73" s="28">
        <f t="shared" si="12"/>
        <v>-672</v>
      </c>
      <c r="G73" s="9">
        <f t="shared" si="51"/>
        <v>2.5696320000861306E-2</v>
      </c>
      <c r="I73" s="2">
        <f t="shared" si="52"/>
        <v>2.5696320000861306E-2</v>
      </c>
      <c r="O73" s="100">
        <f t="shared" si="15"/>
        <v>4.8001177078724902E-3</v>
      </c>
      <c r="P73" s="15">
        <f t="shared" si="16"/>
        <v>29796.932000000001</v>
      </c>
      <c r="R73" s="2">
        <f t="shared" si="53"/>
        <v>2.3041130009431049E-5</v>
      </c>
      <c r="S73" s="24">
        <v>0.1</v>
      </c>
      <c r="T73" s="9">
        <f t="shared" si="18"/>
        <v>2.3041130009431049E-6</v>
      </c>
      <c r="U73" s="9">
        <f t="shared" si="19"/>
        <v>2.5696320000861306E-2</v>
      </c>
      <c r="Y73" s="137">
        <f t="shared" si="20"/>
        <v>29796.932000000001</v>
      </c>
      <c r="Z73" s="16">
        <f t="shared" si="21"/>
        <v>-672</v>
      </c>
      <c r="AA73" s="115">
        <f t="shared" si="22"/>
        <v>1.1588779557717793E-2</v>
      </c>
      <c r="AB73" s="115">
        <f t="shared" si="23"/>
        <v>1.4107540443143513E-2</v>
      </c>
      <c r="AD73" s="147">
        <f t="shared" si="54"/>
        <v>2.0896202292988816E-2</v>
      </c>
      <c r="AG73" s="115">
        <f t="shared" si="25"/>
        <v>1.9902269735492988E-5</v>
      </c>
      <c r="AH73" s="16">
        <f t="shared" si="26"/>
        <v>6.7886618498453023E-3</v>
      </c>
      <c r="AI73" s="16">
        <f t="shared" si="27"/>
        <v>1.1852379504450334</v>
      </c>
      <c r="AJ73" s="16">
        <f t="shared" si="28"/>
        <v>0.81575199963610112</v>
      </c>
      <c r="AK73" s="16">
        <f t="shared" si="29"/>
        <v>0.18511571680110295</v>
      </c>
      <c r="AL73" s="16">
        <f t="shared" si="30"/>
        <v>0.78506811768627394</v>
      </c>
      <c r="AM73" s="16">
        <f t="shared" si="31"/>
        <v>0.41402023928447995</v>
      </c>
      <c r="AN73" s="115">
        <f t="shared" si="57"/>
        <v>0.61331799932476005</v>
      </c>
      <c r="AO73" s="115">
        <f t="shared" si="57"/>
        <v>0.61330583235232361</v>
      </c>
      <c r="AP73" s="115">
        <f t="shared" si="57"/>
        <v>0.6132490188252373</v>
      </c>
      <c r="AQ73" s="115">
        <f t="shared" si="57"/>
        <v>0.61298375882435852</v>
      </c>
      <c r="AR73" s="115">
        <f t="shared" si="57"/>
        <v>0.61174592498247393</v>
      </c>
      <c r="AS73" s="115">
        <f t="shared" si="57"/>
        <v>0.60598370637030419</v>
      </c>
      <c r="AT73" s="115">
        <f t="shared" si="57"/>
        <v>0.57945452946539977</v>
      </c>
      <c r="AU73" s="115">
        <f t="shared" si="33"/>
        <v>0.46258692295781623</v>
      </c>
      <c r="AV73" s="115"/>
    </row>
    <row r="74" spans="1:64">
      <c r="A74" s="52" t="s">
        <v>135</v>
      </c>
      <c r="B74" s="52" t="s">
        <v>95</v>
      </c>
      <c r="C74" s="65">
        <v>44815.62</v>
      </c>
      <c r="D74" s="65" t="s">
        <v>127</v>
      </c>
      <c r="E74" s="80">
        <f t="shared" si="11"/>
        <v>-671.43828510667743</v>
      </c>
      <c r="F74" s="28">
        <f t="shared" si="12"/>
        <v>-671.5</v>
      </c>
      <c r="G74" s="9">
        <f t="shared" si="51"/>
        <v>2.3478540002543014E-2</v>
      </c>
      <c r="I74" s="2">
        <f t="shared" si="52"/>
        <v>2.3478540002543014E-2</v>
      </c>
      <c r="O74" s="100">
        <f t="shared" si="15"/>
        <v>4.7999908618986441E-3</v>
      </c>
      <c r="P74" s="15">
        <f t="shared" si="16"/>
        <v>29797.120000000003</v>
      </c>
      <c r="R74" s="2">
        <f t="shared" si="53"/>
        <v>2.3039912274310487E-5</v>
      </c>
      <c r="S74" s="24">
        <v>0.1</v>
      </c>
      <c r="T74" s="9">
        <f t="shared" si="18"/>
        <v>2.3039912274310491E-6</v>
      </c>
      <c r="U74" s="9">
        <f t="shared" si="19"/>
        <v>2.3478540002543014E-2</v>
      </c>
      <c r="Y74" s="137">
        <f t="shared" si="20"/>
        <v>29797.120000000003</v>
      </c>
      <c r="Z74" s="16">
        <f t="shared" si="21"/>
        <v>-671.5</v>
      </c>
      <c r="AA74" s="115">
        <f t="shared" si="22"/>
        <v>1.1588189919905371E-2</v>
      </c>
      <c r="AB74" s="115">
        <f t="shared" si="23"/>
        <v>1.1890350082637642E-2</v>
      </c>
      <c r="AD74" s="147">
        <f t="shared" si="54"/>
        <v>1.867854914064437E-2</v>
      </c>
      <c r="AG74" s="115">
        <f t="shared" si="25"/>
        <v>1.4138042508768099E-5</v>
      </c>
      <c r="AH74" s="16">
        <f t="shared" si="26"/>
        <v>6.788199058006727E-3</v>
      </c>
      <c r="AI74" s="16">
        <f t="shared" si="27"/>
        <v>1.1852059336662291</v>
      </c>
      <c r="AJ74" s="16">
        <f t="shared" si="28"/>
        <v>0.8156519583229731</v>
      </c>
      <c r="AK74" s="16">
        <f t="shared" si="29"/>
        <v>0.18514774918071031</v>
      </c>
      <c r="AL74" s="16">
        <f t="shared" si="30"/>
        <v>0.7852410582092596</v>
      </c>
      <c r="AM74" s="16">
        <f t="shared" si="31"/>
        <v>0.41412153527872014</v>
      </c>
      <c r="AN74" s="115">
        <f t="shared" si="57"/>
        <v>0.61345882104599869</v>
      </c>
      <c r="AO74" s="115">
        <f t="shared" si="57"/>
        <v>0.61344665818651711</v>
      </c>
      <c r="AP74" s="115">
        <f t="shared" si="57"/>
        <v>0.61338985823429393</v>
      </c>
      <c r="AQ74" s="115">
        <f t="shared" si="57"/>
        <v>0.61312463532684214</v>
      </c>
      <c r="AR74" s="115">
        <f t="shared" si="57"/>
        <v>0.61188685205839144</v>
      </c>
      <c r="AS74" s="115">
        <f t="shared" si="57"/>
        <v>0.60612430325475908</v>
      </c>
      <c r="AT74" s="115">
        <f t="shared" si="57"/>
        <v>0.57959112889802211</v>
      </c>
      <c r="AU74" s="115">
        <f t="shared" si="33"/>
        <v>0.46269758804290806</v>
      </c>
      <c r="AV74" s="115"/>
    </row>
    <row r="75" spans="1:64">
      <c r="A75" s="52" t="s">
        <v>135</v>
      </c>
      <c r="B75" s="52" t="s">
        <v>95</v>
      </c>
      <c r="C75" s="65">
        <v>44815.622000000003</v>
      </c>
      <c r="D75" s="65" t="s">
        <v>127</v>
      </c>
      <c r="E75" s="80">
        <f t="shared" si="11"/>
        <v>-671.43302797456181</v>
      </c>
      <c r="F75" s="28">
        <f t="shared" si="12"/>
        <v>-671.5</v>
      </c>
      <c r="G75" s="9">
        <f t="shared" si="51"/>
        <v>2.5478540002950467E-2</v>
      </c>
      <c r="I75" s="2">
        <f t="shared" si="52"/>
        <v>2.5478540002950467E-2</v>
      </c>
      <c r="O75" s="100">
        <f t="shared" si="15"/>
        <v>4.7999908618986441E-3</v>
      </c>
      <c r="P75" s="15">
        <f t="shared" si="16"/>
        <v>29797.122000000003</v>
      </c>
      <c r="R75" s="2">
        <f t="shared" si="53"/>
        <v>2.3039912274310487E-5</v>
      </c>
      <c r="S75" s="24">
        <v>0.1</v>
      </c>
      <c r="T75" s="9">
        <f t="shared" si="18"/>
        <v>2.3039912274310491E-6</v>
      </c>
      <c r="U75" s="9">
        <f t="shared" si="19"/>
        <v>2.5478540002950467E-2</v>
      </c>
      <c r="Y75" s="137">
        <f t="shared" si="20"/>
        <v>29797.122000000003</v>
      </c>
      <c r="Z75" s="16">
        <f t="shared" si="21"/>
        <v>-671.5</v>
      </c>
      <c r="AA75" s="115">
        <f t="shared" si="22"/>
        <v>1.1588189919905371E-2</v>
      </c>
      <c r="AB75" s="115">
        <f t="shared" si="23"/>
        <v>1.3890350083045096E-2</v>
      </c>
      <c r="AD75" s="147">
        <f t="shared" si="54"/>
        <v>2.0678549141051824E-2</v>
      </c>
      <c r="AG75" s="115">
        <f t="shared" si="25"/>
        <v>1.9294182542955092E-5</v>
      </c>
      <c r="AH75" s="16">
        <f t="shared" si="26"/>
        <v>6.788199058006727E-3</v>
      </c>
      <c r="AI75" s="16">
        <f t="shared" si="27"/>
        <v>1.1852059336662291</v>
      </c>
      <c r="AJ75" s="16">
        <f t="shared" si="28"/>
        <v>0.8156519583229731</v>
      </c>
      <c r="AK75" s="16">
        <f t="shared" si="29"/>
        <v>0.18514774918071031</v>
      </c>
      <c r="AL75" s="16">
        <f t="shared" si="30"/>
        <v>0.7852410582092596</v>
      </c>
      <c r="AM75" s="16">
        <f t="shared" si="31"/>
        <v>0.41412153527872014</v>
      </c>
      <c r="AN75" s="115">
        <f t="shared" si="57"/>
        <v>0.61345882104599869</v>
      </c>
      <c r="AO75" s="115">
        <f t="shared" si="57"/>
        <v>0.61344665818651711</v>
      </c>
      <c r="AP75" s="115">
        <f t="shared" si="57"/>
        <v>0.61338985823429393</v>
      </c>
      <c r="AQ75" s="115">
        <f t="shared" si="57"/>
        <v>0.61312463532684214</v>
      </c>
      <c r="AR75" s="115">
        <f t="shared" si="57"/>
        <v>0.61188685205839144</v>
      </c>
      <c r="AS75" s="115">
        <f t="shared" si="57"/>
        <v>0.60612430325475908</v>
      </c>
      <c r="AT75" s="115">
        <f t="shared" si="57"/>
        <v>0.57959112889802211</v>
      </c>
      <c r="AU75" s="115">
        <f t="shared" si="33"/>
        <v>0.46269758804290806</v>
      </c>
      <c r="AV75" s="115"/>
    </row>
    <row r="76" spans="1:64">
      <c r="A76" s="52" t="s">
        <v>135</v>
      </c>
      <c r="B76" s="52" t="s">
        <v>95</v>
      </c>
      <c r="C76" s="65">
        <v>44815.625</v>
      </c>
      <c r="D76" s="65" t="s">
        <v>127</v>
      </c>
      <c r="E76" s="80">
        <f t="shared" si="11"/>
        <v>-671.42514227639788</v>
      </c>
      <c r="F76" s="28">
        <f t="shared" si="12"/>
        <v>-671.5</v>
      </c>
      <c r="G76" s="9">
        <f t="shared" si="51"/>
        <v>2.8478539999923669E-2</v>
      </c>
      <c r="I76" s="2">
        <f t="shared" si="52"/>
        <v>2.8478539999923669E-2</v>
      </c>
      <c r="O76" s="100">
        <f t="shared" si="15"/>
        <v>4.7999908618986441E-3</v>
      </c>
      <c r="P76" s="15">
        <f t="shared" si="16"/>
        <v>29797.125</v>
      </c>
      <c r="R76" s="2">
        <f t="shared" si="53"/>
        <v>2.3039912274310487E-5</v>
      </c>
      <c r="S76" s="24">
        <v>0.1</v>
      </c>
      <c r="T76" s="9">
        <f t="shared" si="18"/>
        <v>2.3039912274310491E-6</v>
      </c>
      <c r="U76" s="9">
        <f t="shared" si="19"/>
        <v>2.8478539999923669E-2</v>
      </c>
      <c r="Y76" s="137">
        <f t="shared" si="20"/>
        <v>29797.125</v>
      </c>
      <c r="Z76" s="16">
        <f t="shared" si="21"/>
        <v>-671.5</v>
      </c>
      <c r="AA76" s="115">
        <f t="shared" si="22"/>
        <v>1.1588189919905371E-2</v>
      </c>
      <c r="AB76" s="115">
        <f t="shared" si="23"/>
        <v>1.6890350080018296E-2</v>
      </c>
      <c r="AD76" s="147">
        <f t="shared" si="54"/>
        <v>2.3678549138025026E-2</v>
      </c>
      <c r="AG76" s="115">
        <f t="shared" si="25"/>
        <v>2.852839258255741E-5</v>
      </c>
      <c r="AH76" s="16">
        <f t="shared" si="26"/>
        <v>6.788199058006727E-3</v>
      </c>
      <c r="AI76" s="16">
        <f t="shared" si="27"/>
        <v>1.1852059336662291</v>
      </c>
      <c r="AJ76" s="16">
        <f t="shared" si="28"/>
        <v>0.8156519583229731</v>
      </c>
      <c r="AK76" s="16">
        <f t="shared" si="29"/>
        <v>0.18514774918071031</v>
      </c>
      <c r="AL76" s="16">
        <f t="shared" si="30"/>
        <v>0.7852410582092596</v>
      </c>
      <c r="AM76" s="16">
        <f t="shared" si="31"/>
        <v>0.41412153527872014</v>
      </c>
      <c r="AN76" s="115">
        <f t="shared" si="57"/>
        <v>0.61345882104599869</v>
      </c>
      <c r="AO76" s="115">
        <f t="shared" si="57"/>
        <v>0.61344665818651711</v>
      </c>
      <c r="AP76" s="115">
        <f t="shared" si="57"/>
        <v>0.61338985823429393</v>
      </c>
      <c r="AQ76" s="115">
        <f t="shared" si="57"/>
        <v>0.61312463532684214</v>
      </c>
      <c r="AR76" s="115">
        <f t="shared" si="57"/>
        <v>0.61188685205839144</v>
      </c>
      <c r="AS76" s="115">
        <f t="shared" si="57"/>
        <v>0.60612430325475908</v>
      </c>
      <c r="AT76" s="115">
        <f t="shared" si="57"/>
        <v>0.57959112889802211</v>
      </c>
      <c r="AU76" s="115">
        <f t="shared" si="33"/>
        <v>0.46269758804290806</v>
      </c>
      <c r="AV76" s="115"/>
    </row>
    <row r="77" spans="1:64">
      <c r="A77" s="52" t="s">
        <v>135</v>
      </c>
      <c r="B77" s="52" t="s">
        <v>92</v>
      </c>
      <c r="C77" s="65">
        <v>44816.553</v>
      </c>
      <c r="D77" s="65" t="s">
        <v>127</v>
      </c>
      <c r="E77" s="80">
        <f t="shared" si="11"/>
        <v>-668.98583297523817</v>
      </c>
      <c r="F77" s="28">
        <f t="shared" si="12"/>
        <v>-669</v>
      </c>
      <c r="G77" s="9">
        <f t="shared" si="51"/>
        <v>5.3896399986115284E-3</v>
      </c>
      <c r="I77" s="2">
        <f t="shared" si="52"/>
        <v>5.3896399986115284E-3</v>
      </c>
      <c r="O77" s="100">
        <f t="shared" si="15"/>
        <v>4.7993575072361886E-3</v>
      </c>
      <c r="P77" s="15">
        <f t="shared" si="16"/>
        <v>29798.053</v>
      </c>
      <c r="R77" s="2">
        <f t="shared" si="53"/>
        <v>2.3033832482264362E-5</v>
      </c>
      <c r="S77" s="24">
        <v>0.1</v>
      </c>
      <c r="T77" s="9">
        <f t="shared" si="18"/>
        <v>2.3033832482264365E-6</v>
      </c>
      <c r="U77" s="9">
        <f t="shared" si="19"/>
        <v>5.3896399986115284E-3</v>
      </c>
      <c r="Y77" s="137">
        <f t="shared" si="20"/>
        <v>29798.053</v>
      </c>
      <c r="Z77" s="16">
        <f t="shared" si="21"/>
        <v>-669</v>
      </c>
      <c r="AA77" s="115">
        <f t="shared" si="22"/>
        <v>1.15852407748624E-2</v>
      </c>
      <c r="AB77" s="115">
        <f t="shared" si="23"/>
        <v>-6.1956007762508716E-3</v>
      </c>
      <c r="AD77" s="147">
        <f t="shared" si="54"/>
        <v>5.9028249137533986E-4</v>
      </c>
      <c r="AG77" s="115">
        <f t="shared" si="25"/>
        <v>3.8385468978680401E-6</v>
      </c>
      <c r="AH77" s="16">
        <f t="shared" si="26"/>
        <v>6.7858832676262124E-3</v>
      </c>
      <c r="AI77" s="16">
        <f t="shared" si="27"/>
        <v>1.1850457926779538</v>
      </c>
      <c r="AJ77" s="16">
        <f t="shared" si="28"/>
        <v>0.81515146708821384</v>
      </c>
      <c r="AK77" s="16">
        <f t="shared" si="29"/>
        <v>0.18530780205930503</v>
      </c>
      <c r="AL77" s="16">
        <f t="shared" si="30"/>
        <v>0.78610562065279244</v>
      </c>
      <c r="AM77" s="16">
        <f t="shared" si="31"/>
        <v>0.41462804198498254</v>
      </c>
      <c r="AN77" s="115">
        <f t="shared" si="57"/>
        <v>0.61416287258137858</v>
      </c>
      <c r="AO77" s="115">
        <f t="shared" si="57"/>
        <v>0.61415073030517964</v>
      </c>
      <c r="AP77" s="115">
        <f t="shared" si="57"/>
        <v>0.61409399833953693</v>
      </c>
      <c r="AQ77" s="115">
        <f t="shared" si="57"/>
        <v>0.61382896146572785</v>
      </c>
      <c r="AR77" s="115">
        <f t="shared" si="57"/>
        <v>0.61259143353923906</v>
      </c>
      <c r="AS77" s="115">
        <f t="shared" si="57"/>
        <v>0.60682724281763634</v>
      </c>
      <c r="AT77" s="115">
        <f t="shared" si="57"/>
        <v>0.58027410458127404</v>
      </c>
      <c r="AU77" s="115">
        <f t="shared" si="33"/>
        <v>0.46325091346836755</v>
      </c>
      <c r="AV77" s="115"/>
    </row>
    <row r="78" spans="1:64">
      <c r="A78" s="52" t="s">
        <v>135</v>
      </c>
      <c r="B78" s="52" t="s">
        <v>92</v>
      </c>
      <c r="C78" s="65">
        <v>44816.555999999997</v>
      </c>
      <c r="D78" s="65" t="s">
        <v>127</v>
      </c>
      <c r="E78" s="80">
        <f t="shared" si="11"/>
        <v>-668.97794727707435</v>
      </c>
      <c r="F78" s="28">
        <f t="shared" si="12"/>
        <v>-669</v>
      </c>
      <c r="G78" s="9">
        <f t="shared" si="51"/>
        <v>8.3896399955847301E-3</v>
      </c>
      <c r="I78" s="2">
        <f t="shared" si="52"/>
        <v>8.3896399955847301E-3</v>
      </c>
      <c r="O78" s="100">
        <f t="shared" si="15"/>
        <v>4.7993575072361886E-3</v>
      </c>
      <c r="P78" s="15">
        <f t="shared" si="16"/>
        <v>29798.055999999997</v>
      </c>
      <c r="R78" s="2">
        <f t="shared" si="53"/>
        <v>2.3033832482264362E-5</v>
      </c>
      <c r="S78" s="24">
        <v>0.1</v>
      </c>
      <c r="T78" s="9">
        <f t="shared" si="18"/>
        <v>2.3033832482264365E-6</v>
      </c>
      <c r="U78" s="9">
        <f t="shared" si="19"/>
        <v>8.3896399955847301E-3</v>
      </c>
      <c r="Y78" s="137">
        <f t="shared" si="20"/>
        <v>29798.055999999997</v>
      </c>
      <c r="Z78" s="16">
        <f t="shared" si="21"/>
        <v>-669</v>
      </c>
      <c r="AA78" s="115">
        <f t="shared" si="22"/>
        <v>1.15852407748624E-2</v>
      </c>
      <c r="AB78" s="115">
        <f t="shared" si="23"/>
        <v>-3.19560077927767E-3</v>
      </c>
      <c r="AD78" s="147">
        <f t="shared" si="54"/>
        <v>3.5902824883485415E-3</v>
      </c>
      <c r="AG78" s="115">
        <f t="shared" si="25"/>
        <v>1.0211864340520053E-6</v>
      </c>
      <c r="AH78" s="16">
        <f t="shared" si="26"/>
        <v>6.7858832676262124E-3</v>
      </c>
      <c r="AI78" s="16">
        <f t="shared" si="27"/>
        <v>1.1850457926779538</v>
      </c>
      <c r="AJ78" s="16">
        <f t="shared" si="28"/>
        <v>0.81515146708821384</v>
      </c>
      <c r="AK78" s="16">
        <f t="shared" si="29"/>
        <v>0.18530780205930503</v>
      </c>
      <c r="AL78" s="16">
        <f t="shared" si="30"/>
        <v>0.78610562065279244</v>
      </c>
      <c r="AM78" s="16">
        <f t="shared" si="31"/>
        <v>0.41462804198498254</v>
      </c>
      <c r="AN78" s="115">
        <f t="shared" si="57"/>
        <v>0.61416287258137858</v>
      </c>
      <c r="AO78" s="115">
        <f t="shared" si="57"/>
        <v>0.61415073030517964</v>
      </c>
      <c r="AP78" s="115">
        <f t="shared" si="57"/>
        <v>0.61409399833953693</v>
      </c>
      <c r="AQ78" s="115">
        <f t="shared" si="57"/>
        <v>0.61382896146572785</v>
      </c>
      <c r="AR78" s="115">
        <f t="shared" si="57"/>
        <v>0.61259143353923906</v>
      </c>
      <c r="AS78" s="115">
        <f t="shared" si="57"/>
        <v>0.60682724281763634</v>
      </c>
      <c r="AT78" s="115">
        <f t="shared" si="57"/>
        <v>0.58027410458127404</v>
      </c>
      <c r="AU78" s="115">
        <f t="shared" si="33"/>
        <v>0.46325091346836755</v>
      </c>
      <c r="AV78" s="115"/>
    </row>
    <row r="79" spans="1:64">
      <c r="A79" s="52" t="s">
        <v>135</v>
      </c>
      <c r="B79" s="52" t="s">
        <v>92</v>
      </c>
      <c r="C79" s="65">
        <v>44816.557000000001</v>
      </c>
      <c r="D79" s="65" t="s">
        <v>127</v>
      </c>
      <c r="E79" s="80">
        <f t="shared" si="11"/>
        <v>-668.97531871100693</v>
      </c>
      <c r="F79" s="28">
        <f t="shared" si="12"/>
        <v>-669</v>
      </c>
      <c r="G79" s="9">
        <f t="shared" si="51"/>
        <v>9.3896399994264357E-3</v>
      </c>
      <c r="I79" s="2">
        <f t="shared" si="52"/>
        <v>9.3896399994264357E-3</v>
      </c>
      <c r="O79" s="100">
        <f t="shared" si="15"/>
        <v>4.7993575072361886E-3</v>
      </c>
      <c r="P79" s="15">
        <f t="shared" si="16"/>
        <v>29798.057000000001</v>
      </c>
      <c r="R79" s="2">
        <f t="shared" si="53"/>
        <v>2.3033832482264362E-5</v>
      </c>
      <c r="S79" s="24">
        <v>0.1</v>
      </c>
      <c r="T79" s="9">
        <f t="shared" si="18"/>
        <v>2.3033832482264365E-6</v>
      </c>
      <c r="U79" s="9">
        <f t="shared" si="19"/>
        <v>9.3896399994264357E-3</v>
      </c>
      <c r="Y79" s="137">
        <f t="shared" si="20"/>
        <v>29798.057000000001</v>
      </c>
      <c r="Z79" s="16">
        <f t="shared" si="21"/>
        <v>-669</v>
      </c>
      <c r="AA79" s="115">
        <f t="shared" si="22"/>
        <v>1.15852407748624E-2</v>
      </c>
      <c r="AB79" s="115">
        <f t="shared" si="23"/>
        <v>-2.1956007754359644E-3</v>
      </c>
      <c r="AD79" s="147">
        <f t="shared" si="54"/>
        <v>4.5902824921902471E-3</v>
      </c>
      <c r="AG79" s="115">
        <f t="shared" si="25"/>
        <v>4.8206627650950087E-7</v>
      </c>
      <c r="AH79" s="16">
        <f t="shared" si="26"/>
        <v>6.7858832676262124E-3</v>
      </c>
      <c r="AI79" s="16">
        <f t="shared" si="27"/>
        <v>1.1850457926779538</v>
      </c>
      <c r="AJ79" s="16">
        <f t="shared" si="28"/>
        <v>0.81515146708821384</v>
      </c>
      <c r="AK79" s="16">
        <f t="shared" si="29"/>
        <v>0.18530780205930503</v>
      </c>
      <c r="AL79" s="16">
        <f t="shared" si="30"/>
        <v>0.78610562065279244</v>
      </c>
      <c r="AM79" s="16">
        <f t="shared" si="31"/>
        <v>0.41462804198498254</v>
      </c>
      <c r="AN79" s="115">
        <f t="shared" si="57"/>
        <v>0.61416287258137858</v>
      </c>
      <c r="AO79" s="115">
        <f t="shared" si="57"/>
        <v>0.61415073030517964</v>
      </c>
      <c r="AP79" s="115">
        <f t="shared" si="57"/>
        <v>0.61409399833953693</v>
      </c>
      <c r="AQ79" s="115">
        <f t="shared" si="57"/>
        <v>0.61382896146572785</v>
      </c>
      <c r="AR79" s="115">
        <f t="shared" si="57"/>
        <v>0.61259143353923906</v>
      </c>
      <c r="AS79" s="115">
        <f t="shared" si="57"/>
        <v>0.60682724281763634</v>
      </c>
      <c r="AT79" s="115">
        <f t="shared" si="57"/>
        <v>0.58027410458127404</v>
      </c>
      <c r="AU79" s="115">
        <f t="shared" si="33"/>
        <v>0.46325091346836755</v>
      </c>
      <c r="AV79" s="115"/>
    </row>
    <row r="80" spans="1:64">
      <c r="A80" s="52" t="s">
        <v>135</v>
      </c>
      <c r="B80" s="52" t="s">
        <v>92</v>
      </c>
      <c r="C80" s="65">
        <v>44816.559000000001</v>
      </c>
      <c r="D80" s="65" t="s">
        <v>127</v>
      </c>
      <c r="E80" s="80">
        <f t="shared" si="11"/>
        <v>-668.97006157889132</v>
      </c>
      <c r="F80" s="28">
        <f t="shared" si="12"/>
        <v>-669</v>
      </c>
      <c r="G80" s="9">
        <f t="shared" si="51"/>
        <v>1.1389639999833889E-2</v>
      </c>
      <c r="I80" s="2">
        <f t="shared" si="52"/>
        <v>1.1389639999833889E-2</v>
      </c>
      <c r="O80" s="100">
        <f t="shared" si="15"/>
        <v>4.7993575072361886E-3</v>
      </c>
      <c r="P80" s="15">
        <f t="shared" si="16"/>
        <v>29798.059000000001</v>
      </c>
      <c r="R80" s="2">
        <f t="shared" si="53"/>
        <v>2.3033832482264362E-5</v>
      </c>
      <c r="S80" s="24">
        <v>0.1</v>
      </c>
      <c r="T80" s="9">
        <f t="shared" si="18"/>
        <v>2.3033832482264365E-6</v>
      </c>
      <c r="U80" s="9">
        <f t="shared" si="19"/>
        <v>1.1389639999833889E-2</v>
      </c>
      <c r="Y80" s="137">
        <f t="shared" si="20"/>
        <v>29798.059000000001</v>
      </c>
      <c r="Z80" s="16">
        <f t="shared" si="21"/>
        <v>-669</v>
      </c>
      <c r="AA80" s="115">
        <f t="shared" si="22"/>
        <v>1.15852407748624E-2</v>
      </c>
      <c r="AB80" s="115">
        <f t="shared" si="23"/>
        <v>-1.9560077502851075E-4</v>
      </c>
      <c r="AD80" s="147">
        <f t="shared" si="54"/>
        <v>6.5902824925977007E-3</v>
      </c>
      <c r="AG80" s="115">
        <f t="shared" si="25"/>
        <v>3.8259663191754071E-9</v>
      </c>
      <c r="AH80" s="16">
        <f t="shared" si="26"/>
        <v>6.7858832676262124E-3</v>
      </c>
      <c r="AI80" s="16">
        <f t="shared" si="27"/>
        <v>1.1850457926779538</v>
      </c>
      <c r="AJ80" s="16">
        <f t="shared" si="28"/>
        <v>0.81515146708821384</v>
      </c>
      <c r="AK80" s="16">
        <f t="shared" si="29"/>
        <v>0.18530780205930503</v>
      </c>
      <c r="AL80" s="16">
        <f t="shared" si="30"/>
        <v>0.78610562065279244</v>
      </c>
      <c r="AM80" s="16">
        <f t="shared" si="31"/>
        <v>0.41462804198498254</v>
      </c>
      <c r="AN80" s="115">
        <f t="shared" si="57"/>
        <v>0.61416287258137858</v>
      </c>
      <c r="AO80" s="115">
        <f t="shared" si="57"/>
        <v>0.61415073030517964</v>
      </c>
      <c r="AP80" s="115">
        <f t="shared" si="57"/>
        <v>0.61409399833953693</v>
      </c>
      <c r="AQ80" s="115">
        <f t="shared" si="57"/>
        <v>0.61382896146572785</v>
      </c>
      <c r="AR80" s="115">
        <f t="shared" si="57"/>
        <v>0.61259143353923906</v>
      </c>
      <c r="AS80" s="115">
        <f t="shared" si="57"/>
        <v>0.60682724281763634</v>
      </c>
      <c r="AT80" s="115">
        <f t="shared" si="57"/>
        <v>0.58027410458127404</v>
      </c>
      <c r="AU80" s="115">
        <f t="shared" si="33"/>
        <v>0.46325091346836755</v>
      </c>
      <c r="AV80" s="115"/>
    </row>
    <row r="81" spans="1:48">
      <c r="A81" s="52" t="s">
        <v>135</v>
      </c>
      <c r="B81" s="52" t="s">
        <v>92</v>
      </c>
      <c r="C81" s="65">
        <v>44816.56</v>
      </c>
      <c r="D81" s="65" t="s">
        <v>127</v>
      </c>
      <c r="E81" s="80">
        <f t="shared" si="11"/>
        <v>-668.967433012843</v>
      </c>
      <c r="F81" s="28">
        <f t="shared" si="12"/>
        <v>-669</v>
      </c>
      <c r="G81" s="9">
        <f t="shared" si="51"/>
        <v>1.2389639996399637E-2</v>
      </c>
      <c r="I81" s="2">
        <f t="shared" si="52"/>
        <v>1.2389639996399637E-2</v>
      </c>
      <c r="O81" s="100">
        <f t="shared" si="15"/>
        <v>4.7993575072361886E-3</v>
      </c>
      <c r="P81" s="15">
        <f t="shared" si="16"/>
        <v>29798.059999999998</v>
      </c>
      <c r="R81" s="2">
        <f t="shared" si="53"/>
        <v>2.3033832482264362E-5</v>
      </c>
      <c r="S81" s="24">
        <v>0.1</v>
      </c>
      <c r="T81" s="9">
        <f t="shared" si="18"/>
        <v>2.3033832482264365E-6</v>
      </c>
      <c r="U81" s="9">
        <f t="shared" si="19"/>
        <v>1.2389639996399637E-2</v>
      </c>
      <c r="Y81" s="137">
        <f t="shared" si="20"/>
        <v>29798.059999999998</v>
      </c>
      <c r="Z81" s="16">
        <f t="shared" si="21"/>
        <v>-669</v>
      </c>
      <c r="AA81" s="115">
        <f t="shared" si="22"/>
        <v>1.15852407748624E-2</v>
      </c>
      <c r="AB81" s="115">
        <f t="shared" si="23"/>
        <v>8.0439922153723725E-4</v>
      </c>
      <c r="AD81" s="147">
        <f t="shared" si="54"/>
        <v>7.5902824891634487E-3</v>
      </c>
      <c r="AG81" s="115">
        <f t="shared" si="25"/>
        <v>6.4705810760971326E-8</v>
      </c>
      <c r="AH81" s="16">
        <f t="shared" si="26"/>
        <v>6.7858832676262124E-3</v>
      </c>
      <c r="AI81" s="16">
        <f t="shared" si="27"/>
        <v>1.1850457926779538</v>
      </c>
      <c r="AJ81" s="16">
        <f t="shared" si="28"/>
        <v>0.81515146708821384</v>
      </c>
      <c r="AK81" s="16">
        <f t="shared" si="29"/>
        <v>0.18530780205930503</v>
      </c>
      <c r="AL81" s="16">
        <f t="shared" si="30"/>
        <v>0.78610562065279244</v>
      </c>
      <c r="AM81" s="16">
        <f t="shared" si="31"/>
        <v>0.41462804198498254</v>
      </c>
      <c r="AN81" s="115">
        <f t="shared" ref="AN81:AT90" si="58">$AU81+$AB$7*SIN(AO81)</f>
        <v>0.61416287258137858</v>
      </c>
      <c r="AO81" s="115">
        <f t="shared" si="58"/>
        <v>0.61415073030517964</v>
      </c>
      <c r="AP81" s="115">
        <f t="shared" si="58"/>
        <v>0.61409399833953693</v>
      </c>
      <c r="AQ81" s="115">
        <f t="shared" si="58"/>
        <v>0.61382896146572785</v>
      </c>
      <c r="AR81" s="115">
        <f t="shared" si="58"/>
        <v>0.61259143353923906</v>
      </c>
      <c r="AS81" s="115">
        <f t="shared" si="58"/>
        <v>0.60682724281763634</v>
      </c>
      <c r="AT81" s="115">
        <f t="shared" si="58"/>
        <v>0.58027410458127404</v>
      </c>
      <c r="AU81" s="115">
        <f t="shared" si="33"/>
        <v>0.46325091346836755</v>
      </c>
      <c r="AV81" s="115"/>
    </row>
    <row r="82" spans="1:48">
      <c r="A82" s="52" t="s">
        <v>135</v>
      </c>
      <c r="B82" s="52" t="s">
        <v>92</v>
      </c>
      <c r="C82" s="65">
        <v>44816.563000000002</v>
      </c>
      <c r="D82" s="65" t="s">
        <v>127</v>
      </c>
      <c r="E82" s="80">
        <f t="shared" si="11"/>
        <v>-668.95954731465997</v>
      </c>
      <c r="F82" s="28">
        <f t="shared" si="12"/>
        <v>-669</v>
      </c>
      <c r="G82" s="9">
        <f t="shared" si="51"/>
        <v>1.5389640000648797E-2</v>
      </c>
      <c r="I82" s="2">
        <f t="shared" si="52"/>
        <v>1.5389640000648797E-2</v>
      </c>
      <c r="O82" s="100">
        <f t="shared" si="15"/>
        <v>4.7993575072361886E-3</v>
      </c>
      <c r="P82" s="15">
        <f t="shared" si="16"/>
        <v>29798.063000000002</v>
      </c>
      <c r="R82" s="2">
        <f t="shared" si="53"/>
        <v>2.3033832482264362E-5</v>
      </c>
      <c r="S82" s="24">
        <v>0.1</v>
      </c>
      <c r="T82" s="9">
        <f t="shared" si="18"/>
        <v>2.3033832482264365E-6</v>
      </c>
      <c r="U82" s="9">
        <f t="shared" si="19"/>
        <v>1.5389640000648797E-2</v>
      </c>
      <c r="Y82" s="137">
        <f t="shared" si="20"/>
        <v>29798.063000000002</v>
      </c>
      <c r="Z82" s="16">
        <f t="shared" si="21"/>
        <v>-669</v>
      </c>
      <c r="AA82" s="115">
        <f t="shared" si="22"/>
        <v>1.15852407748624E-2</v>
      </c>
      <c r="AB82" s="115">
        <f t="shared" si="23"/>
        <v>3.8043992257863965E-3</v>
      </c>
      <c r="AD82" s="147">
        <f t="shared" si="54"/>
        <v>1.0590282493412609E-2</v>
      </c>
      <c r="AG82" s="115">
        <f t="shared" si="25"/>
        <v>1.4473453469164135E-6</v>
      </c>
      <c r="AH82" s="16">
        <f t="shared" si="26"/>
        <v>6.7858832676262124E-3</v>
      </c>
      <c r="AI82" s="16">
        <f t="shared" si="27"/>
        <v>1.1850457926779538</v>
      </c>
      <c r="AJ82" s="16">
        <f t="shared" si="28"/>
        <v>0.81515146708821384</v>
      </c>
      <c r="AK82" s="16">
        <f t="shared" si="29"/>
        <v>0.18530780205930503</v>
      </c>
      <c r="AL82" s="16">
        <f t="shared" si="30"/>
        <v>0.78610562065279244</v>
      </c>
      <c r="AM82" s="16">
        <f t="shared" si="31"/>
        <v>0.41462804198498254</v>
      </c>
      <c r="AN82" s="115">
        <f t="shared" si="58"/>
        <v>0.61416287258137858</v>
      </c>
      <c r="AO82" s="115">
        <f t="shared" si="58"/>
        <v>0.61415073030517964</v>
      </c>
      <c r="AP82" s="115">
        <f t="shared" si="58"/>
        <v>0.61409399833953693</v>
      </c>
      <c r="AQ82" s="115">
        <f t="shared" si="58"/>
        <v>0.61382896146572785</v>
      </c>
      <c r="AR82" s="115">
        <f t="shared" si="58"/>
        <v>0.61259143353923906</v>
      </c>
      <c r="AS82" s="115">
        <f t="shared" si="58"/>
        <v>0.60682724281763634</v>
      </c>
      <c r="AT82" s="115">
        <f t="shared" si="58"/>
        <v>0.58027410458127404</v>
      </c>
      <c r="AU82" s="115">
        <f t="shared" si="33"/>
        <v>0.46325091346836755</v>
      </c>
      <c r="AV82" s="115"/>
    </row>
    <row r="83" spans="1:48">
      <c r="A83" s="52" t="s">
        <v>135</v>
      </c>
      <c r="B83" s="52" t="s">
        <v>92</v>
      </c>
      <c r="C83" s="65">
        <v>44816.565999999999</v>
      </c>
      <c r="D83" s="65" t="s">
        <v>127</v>
      </c>
      <c r="E83" s="80">
        <f t="shared" si="11"/>
        <v>-668.95166161649615</v>
      </c>
      <c r="F83" s="28">
        <f t="shared" si="12"/>
        <v>-669</v>
      </c>
      <c r="G83" s="9">
        <f t="shared" si="51"/>
        <v>1.8389639997621998E-2</v>
      </c>
      <c r="I83" s="2">
        <f t="shared" si="52"/>
        <v>1.8389639997621998E-2</v>
      </c>
      <c r="O83" s="100">
        <f t="shared" si="15"/>
        <v>4.7993575072361886E-3</v>
      </c>
      <c r="P83" s="15">
        <f t="shared" si="16"/>
        <v>29798.065999999999</v>
      </c>
      <c r="R83" s="2">
        <f t="shared" si="53"/>
        <v>2.3033832482264362E-5</v>
      </c>
      <c r="S83" s="24">
        <v>0.1</v>
      </c>
      <c r="T83" s="9">
        <f t="shared" si="18"/>
        <v>2.3033832482264365E-6</v>
      </c>
      <c r="U83" s="9">
        <f t="shared" si="19"/>
        <v>1.8389639997621998E-2</v>
      </c>
      <c r="Y83" s="137">
        <f t="shared" si="20"/>
        <v>29798.065999999999</v>
      </c>
      <c r="Z83" s="16">
        <f t="shared" si="21"/>
        <v>-669</v>
      </c>
      <c r="AA83" s="115">
        <f t="shared" si="22"/>
        <v>1.15852407748624E-2</v>
      </c>
      <c r="AB83" s="115">
        <f t="shared" si="23"/>
        <v>6.8043992227595981E-3</v>
      </c>
      <c r="AD83" s="147">
        <f t="shared" si="54"/>
        <v>1.359028249038581E-2</v>
      </c>
      <c r="AG83" s="115">
        <f t="shared" si="25"/>
        <v>4.6299848782691423E-6</v>
      </c>
      <c r="AH83" s="16">
        <f t="shared" si="26"/>
        <v>6.7858832676262124E-3</v>
      </c>
      <c r="AI83" s="16">
        <f t="shared" si="27"/>
        <v>1.1850457926779538</v>
      </c>
      <c r="AJ83" s="16">
        <f t="shared" si="28"/>
        <v>0.81515146708821384</v>
      </c>
      <c r="AK83" s="16">
        <f t="shared" si="29"/>
        <v>0.18530780205930503</v>
      </c>
      <c r="AL83" s="16">
        <f t="shared" si="30"/>
        <v>0.78610562065279244</v>
      </c>
      <c r="AM83" s="16">
        <f t="shared" si="31"/>
        <v>0.41462804198498254</v>
      </c>
      <c r="AN83" s="115">
        <f t="shared" si="58"/>
        <v>0.61416287258137858</v>
      </c>
      <c r="AO83" s="115">
        <f t="shared" si="58"/>
        <v>0.61415073030517964</v>
      </c>
      <c r="AP83" s="115">
        <f t="shared" si="58"/>
        <v>0.61409399833953693</v>
      </c>
      <c r="AQ83" s="115">
        <f t="shared" si="58"/>
        <v>0.61382896146572785</v>
      </c>
      <c r="AR83" s="115">
        <f t="shared" si="58"/>
        <v>0.61259143353923906</v>
      </c>
      <c r="AS83" s="115">
        <f t="shared" si="58"/>
        <v>0.60682724281763634</v>
      </c>
      <c r="AT83" s="115">
        <f t="shared" si="58"/>
        <v>0.58027410458127404</v>
      </c>
      <c r="AU83" s="115">
        <f t="shared" si="33"/>
        <v>0.46325091346836755</v>
      </c>
      <c r="AV83" s="115"/>
    </row>
    <row r="84" spans="1:48">
      <c r="A84" s="52" t="s">
        <v>135</v>
      </c>
      <c r="B84" s="52" t="s">
        <v>95</v>
      </c>
      <c r="C84" s="65">
        <v>44819.398000000001</v>
      </c>
      <c r="D84" s="65" t="s">
        <v>127</v>
      </c>
      <c r="E84" s="80">
        <f t="shared" si="11"/>
        <v>-661.50756254226087</v>
      </c>
      <c r="F84" s="28">
        <f t="shared" si="12"/>
        <v>-661.5</v>
      </c>
      <c r="G84" s="9">
        <f t="shared" si="51"/>
        <v>-2.8770599965355359E-3</v>
      </c>
      <c r="I84" s="2">
        <f t="shared" si="52"/>
        <v>-2.8770599965355359E-3</v>
      </c>
      <c r="O84" s="100">
        <f t="shared" si="15"/>
        <v>4.7974661953165115E-3</v>
      </c>
      <c r="P84" s="15">
        <f t="shared" si="16"/>
        <v>29800.898000000001</v>
      </c>
      <c r="R84" s="2">
        <f t="shared" si="53"/>
        <v>2.3015681895204685E-5</v>
      </c>
      <c r="S84" s="24">
        <v>0.1</v>
      </c>
      <c r="T84" s="9">
        <f t="shared" si="18"/>
        <v>2.3015681895204685E-6</v>
      </c>
      <c r="U84" s="9">
        <f t="shared" si="19"/>
        <v>-2.8770599965355359E-3</v>
      </c>
      <c r="Y84" s="137">
        <f t="shared" si="20"/>
        <v>29800.898000000001</v>
      </c>
      <c r="Z84" s="16">
        <f t="shared" si="21"/>
        <v>-661.5</v>
      </c>
      <c r="AA84" s="115">
        <f t="shared" si="22"/>
        <v>1.157638380259308E-2</v>
      </c>
      <c r="AB84" s="115">
        <f t="shared" si="23"/>
        <v>-1.4453443799128616E-2</v>
      </c>
      <c r="AD84" s="147">
        <f t="shared" si="54"/>
        <v>-7.6745261918520474E-3</v>
      </c>
      <c r="AG84" s="115">
        <f t="shared" si="25"/>
        <v>2.0890203765456942E-5</v>
      </c>
      <c r="AH84" s="16">
        <f t="shared" si="26"/>
        <v>6.7789176072765682E-3</v>
      </c>
      <c r="AI84" s="16">
        <f t="shared" si="27"/>
        <v>1.1845648008846303</v>
      </c>
      <c r="AJ84" s="16">
        <f t="shared" si="28"/>
        <v>0.8136471545063646</v>
      </c>
      <c r="AK84" s="16">
        <f t="shared" si="29"/>
        <v>0.18578687027419244</v>
      </c>
      <c r="AL84" s="16">
        <f t="shared" si="30"/>
        <v>0.78869790537057594</v>
      </c>
      <c r="AM84" s="16">
        <f t="shared" si="31"/>
        <v>0.41614783010020734</v>
      </c>
      <c r="AN84" s="115">
        <f t="shared" si="58"/>
        <v>0.61627445600485753</v>
      </c>
      <c r="AO84" s="115">
        <f t="shared" si="58"/>
        <v>0.6162623756611787</v>
      </c>
      <c r="AP84" s="115">
        <f t="shared" si="58"/>
        <v>0.61620584876996221</v>
      </c>
      <c r="AQ84" s="115">
        <f t="shared" si="58"/>
        <v>0.61594137563982998</v>
      </c>
      <c r="AR84" s="115">
        <f t="shared" si="58"/>
        <v>0.61470463844220335</v>
      </c>
      <c r="AS84" s="115">
        <f t="shared" si="58"/>
        <v>0.60893561234187843</v>
      </c>
      <c r="AT84" s="115">
        <f t="shared" si="58"/>
        <v>0.58232281649905127</v>
      </c>
      <c r="AU84" s="115">
        <f t="shared" si="33"/>
        <v>0.46491088974474581</v>
      </c>
      <c r="AV84" s="115"/>
    </row>
    <row r="85" spans="1:48">
      <c r="A85" s="52" t="s">
        <v>135</v>
      </c>
      <c r="B85" s="52" t="s">
        <v>95</v>
      </c>
      <c r="C85" s="65">
        <v>44819.402999999998</v>
      </c>
      <c r="D85" s="65" t="s">
        <v>127</v>
      </c>
      <c r="E85" s="80">
        <f t="shared" ref="E85:E148" si="59">(C85-C$7)/C$8</f>
        <v>-661.49441971198132</v>
      </c>
      <c r="F85" s="28">
        <f t="shared" ref="F85:F148" si="60">ROUND(2*E85,0)/2</f>
        <v>-661.5</v>
      </c>
      <c r="G85" s="9">
        <f t="shared" si="51"/>
        <v>2.1229400008451194E-3</v>
      </c>
      <c r="I85" s="2">
        <f t="shared" si="52"/>
        <v>2.1229400008451194E-3</v>
      </c>
      <c r="O85" s="100">
        <f t="shared" ref="O85:O148" si="61">D$11+D$12*F85+D$13*F85^2</f>
        <v>4.7974661953165115E-3</v>
      </c>
      <c r="P85" s="15">
        <f t="shared" ref="P85:P148" si="62">C85-15018.5</f>
        <v>29800.902999999998</v>
      </c>
      <c r="R85" s="2">
        <f t="shared" si="53"/>
        <v>2.3015681895204685E-5</v>
      </c>
      <c r="S85" s="24">
        <v>0.1</v>
      </c>
      <c r="T85" s="9">
        <f t="shared" ref="T85:T148" si="63">S85*R85</f>
        <v>2.3015681895204685E-6</v>
      </c>
      <c r="U85" s="9">
        <f t="shared" ref="U85:U148" si="64">SUM(H85,I85)</f>
        <v>2.1229400008451194E-3</v>
      </c>
      <c r="Y85" s="137">
        <f t="shared" ref="Y85:Y148" si="65">+C85-15018.5</f>
        <v>29800.902999999998</v>
      </c>
      <c r="Z85" s="16">
        <f t="shared" ref="Z85:Z148" si="66">F85</f>
        <v>-661.5</v>
      </c>
      <c r="AA85" s="115">
        <f t="shared" ref="AA85:AA148" si="67">AB$3+AB$4*Z85+AB$5*Z85^2+AH85</f>
        <v>1.157638380259308E-2</v>
      </c>
      <c r="AB85" s="115">
        <f t="shared" ref="AB85:AB148" si="68">+G85-AA85</f>
        <v>-9.4534438017479603E-3</v>
      </c>
      <c r="AD85" s="147">
        <f t="shared" si="54"/>
        <v>-2.6745261944713921E-3</v>
      </c>
      <c r="AG85" s="115">
        <f t="shared" ref="AG85:AG148" si="69">+(G85-AA85)^2*S85</f>
        <v>8.9367599712806935E-6</v>
      </c>
      <c r="AH85" s="16">
        <f t="shared" ref="AH85:AH148" si="70">$AB$6*($AB$11/AI85*AJ85+$AB$12)</f>
        <v>6.7789176072765682E-3</v>
      </c>
      <c r="AI85" s="16">
        <f t="shared" ref="AI85:AI148" si="71">1+$AB$7*COS(AL85)</f>
        <v>1.1845648008846303</v>
      </c>
      <c r="AJ85" s="16">
        <f t="shared" ref="AJ85:AJ148" si="72">SIN(AL85+RADIANS($AB$9))</f>
        <v>0.8136471545063646</v>
      </c>
      <c r="AK85" s="16">
        <f t="shared" ref="AK85:AK148" si="73">$AB$7*SIN(AL85)</f>
        <v>0.18578687027419244</v>
      </c>
      <c r="AL85" s="16">
        <f t="shared" ref="AL85:AL148" si="74">2*ATAN(AM85)</f>
        <v>0.78869790537057594</v>
      </c>
      <c r="AM85" s="16">
        <f t="shared" ref="AM85:AM148" si="75">SQRT((1+$AB$7)/(1-$AB$7))*TAN(AN85/2)</f>
        <v>0.41614783010020734</v>
      </c>
      <c r="AN85" s="115">
        <f t="shared" si="58"/>
        <v>0.61627445600485753</v>
      </c>
      <c r="AO85" s="115">
        <f t="shared" si="58"/>
        <v>0.6162623756611787</v>
      </c>
      <c r="AP85" s="115">
        <f t="shared" si="58"/>
        <v>0.61620584876996221</v>
      </c>
      <c r="AQ85" s="115">
        <f t="shared" si="58"/>
        <v>0.61594137563982998</v>
      </c>
      <c r="AR85" s="115">
        <f t="shared" si="58"/>
        <v>0.61470463844220335</v>
      </c>
      <c r="AS85" s="115">
        <f t="shared" si="58"/>
        <v>0.60893561234187843</v>
      </c>
      <c r="AT85" s="115">
        <f t="shared" si="58"/>
        <v>0.58232281649905127</v>
      </c>
      <c r="AU85" s="115">
        <f t="shared" ref="AU85:AU148" si="76">RADIANS($AB$9)+$AB$18*(F85-AB$15)</f>
        <v>0.46491088974474581</v>
      </c>
      <c r="AV85" s="115"/>
    </row>
    <row r="86" spans="1:48">
      <c r="A86" s="52" t="s">
        <v>135</v>
      </c>
      <c r="B86" s="52" t="s">
        <v>95</v>
      </c>
      <c r="C86" s="65">
        <v>44819.415000000001</v>
      </c>
      <c r="D86" s="65" t="s">
        <v>127</v>
      </c>
      <c r="E86" s="80">
        <f t="shared" si="59"/>
        <v>-661.46287691928751</v>
      </c>
      <c r="F86" s="28">
        <f t="shared" si="60"/>
        <v>-661.5</v>
      </c>
      <c r="G86" s="9">
        <f t="shared" ref="G86:G117" si="77">C86-(C$7+C$8*F86)</f>
        <v>1.4122940003289841E-2</v>
      </c>
      <c r="I86" s="2">
        <f t="shared" si="52"/>
        <v>1.4122940003289841E-2</v>
      </c>
      <c r="O86" s="100">
        <f t="shared" si="61"/>
        <v>4.7974661953165115E-3</v>
      </c>
      <c r="P86" s="15">
        <f t="shared" si="62"/>
        <v>29800.915000000001</v>
      </c>
      <c r="R86" s="2">
        <f t="shared" ref="R86:R117" si="78">(O86-H86)^2</f>
        <v>2.3015681895204685E-5</v>
      </c>
      <c r="S86" s="24">
        <v>0.1</v>
      </c>
      <c r="T86" s="9">
        <f t="shared" si="63"/>
        <v>2.3015681895204685E-6</v>
      </c>
      <c r="U86" s="9">
        <f t="shared" si="64"/>
        <v>1.4122940003289841E-2</v>
      </c>
      <c r="Y86" s="137">
        <f t="shared" si="65"/>
        <v>29800.915000000001</v>
      </c>
      <c r="Z86" s="16">
        <f t="shared" si="66"/>
        <v>-661.5</v>
      </c>
      <c r="AA86" s="115">
        <f t="shared" si="67"/>
        <v>1.157638380259308E-2</v>
      </c>
      <c r="AB86" s="115">
        <f t="shared" si="68"/>
        <v>2.5465562006967615E-3</v>
      </c>
      <c r="AD86" s="147">
        <f t="shared" si="54"/>
        <v>9.3254738079733297E-3</v>
      </c>
      <c r="AG86" s="115">
        <f t="shared" si="69"/>
        <v>6.4849484833071244E-7</v>
      </c>
      <c r="AH86" s="16">
        <f t="shared" si="70"/>
        <v>6.7789176072765682E-3</v>
      </c>
      <c r="AI86" s="16">
        <f t="shared" si="71"/>
        <v>1.1845648008846303</v>
      </c>
      <c r="AJ86" s="16">
        <f t="shared" si="72"/>
        <v>0.8136471545063646</v>
      </c>
      <c r="AK86" s="16">
        <f t="shared" si="73"/>
        <v>0.18578687027419244</v>
      </c>
      <c r="AL86" s="16">
        <f t="shared" si="74"/>
        <v>0.78869790537057594</v>
      </c>
      <c r="AM86" s="16">
        <f t="shared" si="75"/>
        <v>0.41614783010020734</v>
      </c>
      <c r="AN86" s="115">
        <f t="shared" si="58"/>
        <v>0.61627445600485753</v>
      </c>
      <c r="AO86" s="115">
        <f t="shared" si="58"/>
        <v>0.6162623756611787</v>
      </c>
      <c r="AP86" s="115">
        <f t="shared" si="58"/>
        <v>0.61620584876996221</v>
      </c>
      <c r="AQ86" s="115">
        <f t="shared" si="58"/>
        <v>0.61594137563982998</v>
      </c>
      <c r="AR86" s="115">
        <f t="shared" si="58"/>
        <v>0.61470463844220335</v>
      </c>
      <c r="AS86" s="115">
        <f t="shared" si="58"/>
        <v>0.60893561234187843</v>
      </c>
      <c r="AT86" s="115">
        <f t="shared" si="58"/>
        <v>0.58232281649905127</v>
      </c>
      <c r="AU86" s="115">
        <f t="shared" si="76"/>
        <v>0.46491088974474581</v>
      </c>
      <c r="AV86" s="115"/>
    </row>
    <row r="87" spans="1:48">
      <c r="A87" s="52" t="s">
        <v>133</v>
      </c>
      <c r="B87" s="52" t="s">
        <v>92</v>
      </c>
      <c r="C87" s="65">
        <v>44819.985999999997</v>
      </c>
      <c r="D87" s="65" t="s">
        <v>126</v>
      </c>
      <c r="E87" s="80">
        <f t="shared" si="59"/>
        <v>-659.96196570058794</v>
      </c>
      <c r="F87" s="28">
        <f t="shared" si="60"/>
        <v>-660</v>
      </c>
      <c r="G87" s="9">
        <f t="shared" si="77"/>
        <v>1.4469599998847116E-2</v>
      </c>
      <c r="H87" s="2">
        <f>G87</f>
        <v>1.4469599998847116E-2</v>
      </c>
      <c r="O87" s="100">
        <f t="shared" si="61"/>
        <v>4.7970895083047612E-3</v>
      </c>
      <c r="P87" s="15">
        <f t="shared" si="62"/>
        <v>29801.485999999997</v>
      </c>
      <c r="R87" s="2">
        <f t="shared" si="78"/>
        <v>9.3557459189651918E-5</v>
      </c>
      <c r="S87" s="24">
        <v>0.1</v>
      </c>
      <c r="T87" s="9">
        <f t="shared" si="63"/>
        <v>9.3557459189651932E-6</v>
      </c>
      <c r="U87" s="9">
        <f t="shared" si="64"/>
        <v>1.4469599998847116E-2</v>
      </c>
      <c r="Y87" s="137">
        <f t="shared" si="65"/>
        <v>29801.485999999997</v>
      </c>
      <c r="Z87" s="16">
        <f t="shared" si="66"/>
        <v>-660</v>
      </c>
      <c r="AA87" s="115">
        <f t="shared" si="67"/>
        <v>1.1574610695925068E-2</v>
      </c>
      <c r="AB87" s="115">
        <f t="shared" si="68"/>
        <v>2.8949893029220474E-3</v>
      </c>
      <c r="AC87" s="147">
        <f>G87-(AB$3+AB$4*Z87+AB$5*Z87^2)</f>
        <v>9.6725104905423555E-3</v>
      </c>
      <c r="AD87" s="115"/>
      <c r="AG87" s="115">
        <f t="shared" si="69"/>
        <v>8.3809630640330829E-7</v>
      </c>
      <c r="AH87" s="16">
        <f t="shared" si="70"/>
        <v>6.7775211876203072E-3</v>
      </c>
      <c r="AI87" s="16">
        <f t="shared" si="71"/>
        <v>1.18446850055334</v>
      </c>
      <c r="AJ87" s="16">
        <f t="shared" si="72"/>
        <v>0.81334578253196832</v>
      </c>
      <c r="AK87" s="16">
        <f t="shared" si="73"/>
        <v>0.18588248759758214</v>
      </c>
      <c r="AL87" s="16">
        <f t="shared" si="74"/>
        <v>0.78921610966746403</v>
      </c>
      <c r="AM87" s="16">
        <f t="shared" si="75"/>
        <v>0.4164518360900783</v>
      </c>
      <c r="AN87" s="115">
        <f t="shared" si="58"/>
        <v>0.61669666978342241</v>
      </c>
      <c r="AO87" s="115">
        <f t="shared" si="58"/>
        <v>0.61668460185865404</v>
      </c>
      <c r="AP87" s="115">
        <f t="shared" si="58"/>
        <v>0.61662811618139535</v>
      </c>
      <c r="AQ87" s="115">
        <f t="shared" si="58"/>
        <v>0.61636375681128308</v>
      </c>
      <c r="AR87" s="115">
        <f t="shared" si="58"/>
        <v>0.61512718219706464</v>
      </c>
      <c r="AS87" s="115">
        <f t="shared" si="58"/>
        <v>0.60935720528482507</v>
      </c>
      <c r="AT87" s="115">
        <f t="shared" si="58"/>
        <v>0.58273252009315035</v>
      </c>
      <c r="AU87" s="115">
        <f t="shared" si="76"/>
        <v>0.46524288500002142</v>
      </c>
      <c r="AV87" s="115"/>
    </row>
    <row r="88" spans="1:48">
      <c r="A88" s="52" t="s">
        <v>135</v>
      </c>
      <c r="B88" s="52" t="s">
        <v>92</v>
      </c>
      <c r="C88" s="65">
        <v>44822.637000000002</v>
      </c>
      <c r="D88" s="65" t="s">
        <v>127</v>
      </c>
      <c r="E88" s="80">
        <f t="shared" si="59"/>
        <v>-652.99363708271289</v>
      </c>
      <c r="F88" s="28">
        <f t="shared" si="60"/>
        <v>-653</v>
      </c>
      <c r="G88" s="9">
        <f t="shared" si="77"/>
        <v>2.4206800007959828E-3</v>
      </c>
      <c r="I88" s="2">
        <f t="shared" ref="I88:I102" si="79">G88</f>
        <v>2.4206800007959828E-3</v>
      </c>
      <c r="O88" s="100">
        <f t="shared" si="61"/>
        <v>4.7953385788902982E-3</v>
      </c>
      <c r="P88" s="15">
        <f t="shared" si="62"/>
        <v>29804.137000000002</v>
      </c>
      <c r="R88" s="2">
        <f t="shared" si="78"/>
        <v>2.2995272086193625E-5</v>
      </c>
      <c r="S88" s="24">
        <v>0.1</v>
      </c>
      <c r="T88" s="9">
        <f t="shared" si="63"/>
        <v>2.2995272086193625E-6</v>
      </c>
      <c r="U88" s="9">
        <f t="shared" si="64"/>
        <v>2.4206800007959828E-3</v>
      </c>
      <c r="Y88" s="137">
        <f t="shared" si="65"/>
        <v>29804.137000000002</v>
      </c>
      <c r="Z88" s="16">
        <f t="shared" si="66"/>
        <v>-653</v>
      </c>
      <c r="AA88" s="115">
        <f t="shared" si="67"/>
        <v>1.1566328679153895E-2</v>
      </c>
      <c r="AB88" s="115">
        <f t="shared" si="68"/>
        <v>-9.1456486783579125E-3</v>
      </c>
      <c r="AD88" s="147">
        <f t="shared" ref="AD88:AD102" si="80">G88-(AB$3+AB$4*Z88+AB$5*Z88^2)</f>
        <v>-2.3746585780943155E-3</v>
      </c>
      <c r="AG88" s="115">
        <f t="shared" si="69"/>
        <v>8.3642889747949833E-6</v>
      </c>
      <c r="AH88" s="16">
        <f t="shared" si="70"/>
        <v>6.7709901002635971E-3</v>
      </c>
      <c r="AI88" s="16">
        <f t="shared" si="71"/>
        <v>1.1840186521239378</v>
      </c>
      <c r="AJ88" s="16">
        <f t="shared" si="72"/>
        <v>0.81193714403422745</v>
      </c>
      <c r="AK88" s="16">
        <f t="shared" si="73"/>
        <v>0.18632783625199972</v>
      </c>
      <c r="AL88" s="16">
        <f t="shared" si="74"/>
        <v>0.79163328179596026</v>
      </c>
      <c r="AM88" s="16">
        <f t="shared" si="75"/>
        <v>0.41787074466481289</v>
      </c>
      <c r="AN88" s="115">
        <f t="shared" si="58"/>
        <v>0.61866654663180176</v>
      </c>
      <c r="AO88" s="115">
        <f t="shared" si="58"/>
        <v>0.61865453680187144</v>
      </c>
      <c r="AP88" s="115">
        <f t="shared" si="58"/>
        <v>0.61859824432417509</v>
      </c>
      <c r="AQ88" s="115">
        <f t="shared" si="58"/>
        <v>0.61833442026417751</v>
      </c>
      <c r="AR88" s="115">
        <f t="shared" si="58"/>
        <v>0.61709862387604497</v>
      </c>
      <c r="AS88" s="115">
        <f t="shared" si="58"/>
        <v>0.61132428149911877</v>
      </c>
      <c r="AT88" s="115">
        <f t="shared" si="58"/>
        <v>0.58464429883533953</v>
      </c>
      <c r="AU88" s="115">
        <f t="shared" si="76"/>
        <v>0.46679219619130785</v>
      </c>
      <c r="AV88" s="115"/>
    </row>
    <row r="89" spans="1:48">
      <c r="A89" s="52" t="s">
        <v>135</v>
      </c>
      <c r="B89" s="52" t="s">
        <v>92</v>
      </c>
      <c r="C89" s="65">
        <v>44822.641000000003</v>
      </c>
      <c r="D89" s="65" t="s">
        <v>127</v>
      </c>
      <c r="E89" s="80">
        <f t="shared" si="59"/>
        <v>-652.98312281848166</v>
      </c>
      <c r="F89" s="28">
        <f t="shared" si="60"/>
        <v>-653</v>
      </c>
      <c r="G89" s="9">
        <f t="shared" si="77"/>
        <v>6.42068000161089E-3</v>
      </c>
      <c r="I89" s="2">
        <f t="shared" si="79"/>
        <v>6.42068000161089E-3</v>
      </c>
      <c r="O89" s="100">
        <f t="shared" si="61"/>
        <v>4.7953385788902982E-3</v>
      </c>
      <c r="P89" s="15">
        <f t="shared" si="62"/>
        <v>29804.141000000003</v>
      </c>
      <c r="R89" s="2">
        <f t="shared" si="78"/>
        <v>2.2995272086193625E-5</v>
      </c>
      <c r="S89" s="24">
        <v>0.1</v>
      </c>
      <c r="T89" s="9">
        <f t="shared" si="63"/>
        <v>2.2995272086193625E-6</v>
      </c>
      <c r="U89" s="9">
        <f t="shared" si="64"/>
        <v>6.42068000161089E-3</v>
      </c>
      <c r="Y89" s="137">
        <f t="shared" si="65"/>
        <v>29804.141000000003</v>
      </c>
      <c r="Z89" s="16">
        <f t="shared" si="66"/>
        <v>-653</v>
      </c>
      <c r="AA89" s="115">
        <f t="shared" si="67"/>
        <v>1.1566328679153895E-2</v>
      </c>
      <c r="AB89" s="115">
        <f t="shared" si="68"/>
        <v>-5.1456486775430053E-3</v>
      </c>
      <c r="AD89" s="147">
        <f t="shared" si="80"/>
        <v>1.6253414227205918E-3</v>
      </c>
      <c r="AG89" s="115">
        <f t="shared" si="69"/>
        <v>2.6477700312700084E-6</v>
      </c>
      <c r="AH89" s="16">
        <f t="shared" si="70"/>
        <v>6.7709901002635971E-3</v>
      </c>
      <c r="AI89" s="16">
        <f t="shared" si="71"/>
        <v>1.1840186521239378</v>
      </c>
      <c r="AJ89" s="16">
        <f t="shared" si="72"/>
        <v>0.81193714403422745</v>
      </c>
      <c r="AK89" s="16">
        <f t="shared" si="73"/>
        <v>0.18632783625199972</v>
      </c>
      <c r="AL89" s="16">
        <f t="shared" si="74"/>
        <v>0.79163328179596026</v>
      </c>
      <c r="AM89" s="16">
        <f t="shared" si="75"/>
        <v>0.41787074466481289</v>
      </c>
      <c r="AN89" s="115">
        <f t="shared" si="58"/>
        <v>0.61866654663180176</v>
      </c>
      <c r="AO89" s="115">
        <f t="shared" si="58"/>
        <v>0.61865453680187144</v>
      </c>
      <c r="AP89" s="115">
        <f t="shared" si="58"/>
        <v>0.61859824432417509</v>
      </c>
      <c r="AQ89" s="115">
        <f t="shared" si="58"/>
        <v>0.61833442026417751</v>
      </c>
      <c r="AR89" s="115">
        <f t="shared" si="58"/>
        <v>0.61709862387604497</v>
      </c>
      <c r="AS89" s="115">
        <f t="shared" si="58"/>
        <v>0.61132428149911877</v>
      </c>
      <c r="AT89" s="115">
        <f t="shared" si="58"/>
        <v>0.58464429883533953</v>
      </c>
      <c r="AU89" s="115">
        <f t="shared" si="76"/>
        <v>0.46679219619130785</v>
      </c>
      <c r="AV89" s="115"/>
    </row>
    <row r="90" spans="1:48">
      <c r="A90" s="52" t="s">
        <v>135</v>
      </c>
      <c r="B90" s="52" t="s">
        <v>92</v>
      </c>
      <c r="C90" s="65">
        <v>44822.646000000001</v>
      </c>
      <c r="D90" s="65" t="s">
        <v>127</v>
      </c>
      <c r="E90" s="80">
        <f t="shared" si="59"/>
        <v>-652.96997998820211</v>
      </c>
      <c r="F90" s="28">
        <f t="shared" si="60"/>
        <v>-653</v>
      </c>
      <c r="G90" s="9">
        <f t="shared" si="77"/>
        <v>1.1420679998991545E-2</v>
      </c>
      <c r="I90" s="2">
        <f t="shared" si="79"/>
        <v>1.1420679998991545E-2</v>
      </c>
      <c r="O90" s="100">
        <f t="shared" si="61"/>
        <v>4.7953385788902982E-3</v>
      </c>
      <c r="P90" s="15">
        <f t="shared" si="62"/>
        <v>29804.146000000001</v>
      </c>
      <c r="R90" s="2">
        <f t="shared" si="78"/>
        <v>2.2995272086193625E-5</v>
      </c>
      <c r="S90" s="24">
        <v>0.1</v>
      </c>
      <c r="T90" s="9">
        <f t="shared" si="63"/>
        <v>2.2995272086193625E-6</v>
      </c>
      <c r="U90" s="9">
        <f t="shared" si="64"/>
        <v>1.1420679998991545E-2</v>
      </c>
      <c r="Y90" s="137">
        <f t="shared" si="65"/>
        <v>29804.146000000001</v>
      </c>
      <c r="Z90" s="16">
        <f t="shared" si="66"/>
        <v>-653</v>
      </c>
      <c r="AA90" s="115">
        <f t="shared" si="67"/>
        <v>1.1566328679153895E-2</v>
      </c>
      <c r="AB90" s="115">
        <f t="shared" si="68"/>
        <v>-1.4564868016235001E-4</v>
      </c>
      <c r="AD90" s="147">
        <f t="shared" si="80"/>
        <v>6.6253414201012471E-3</v>
      </c>
      <c r="AG90" s="115">
        <f t="shared" si="69"/>
        <v>2.1213538033034528E-9</v>
      </c>
      <c r="AH90" s="16">
        <f t="shared" si="70"/>
        <v>6.7709901002635971E-3</v>
      </c>
      <c r="AI90" s="16">
        <f t="shared" si="71"/>
        <v>1.1840186521239378</v>
      </c>
      <c r="AJ90" s="16">
        <f t="shared" si="72"/>
        <v>0.81193714403422745</v>
      </c>
      <c r="AK90" s="16">
        <f t="shared" si="73"/>
        <v>0.18632783625199972</v>
      </c>
      <c r="AL90" s="16">
        <f t="shared" si="74"/>
        <v>0.79163328179596026</v>
      </c>
      <c r="AM90" s="16">
        <f t="shared" si="75"/>
        <v>0.41787074466481289</v>
      </c>
      <c r="AN90" s="115">
        <f t="shared" si="58"/>
        <v>0.61866654663180176</v>
      </c>
      <c r="AO90" s="115">
        <f t="shared" si="58"/>
        <v>0.61865453680187144</v>
      </c>
      <c r="AP90" s="115">
        <f t="shared" si="58"/>
        <v>0.61859824432417509</v>
      </c>
      <c r="AQ90" s="115">
        <f t="shared" si="58"/>
        <v>0.61833442026417751</v>
      </c>
      <c r="AR90" s="115">
        <f t="shared" si="58"/>
        <v>0.61709862387604497</v>
      </c>
      <c r="AS90" s="115">
        <f t="shared" si="58"/>
        <v>0.61132428149911877</v>
      </c>
      <c r="AT90" s="115">
        <f t="shared" si="58"/>
        <v>0.58464429883533953</v>
      </c>
      <c r="AU90" s="115">
        <f t="shared" si="76"/>
        <v>0.46679219619130785</v>
      </c>
      <c r="AV90" s="115"/>
    </row>
    <row r="91" spans="1:48">
      <c r="A91" s="52" t="s">
        <v>135</v>
      </c>
      <c r="B91" s="52" t="s">
        <v>92</v>
      </c>
      <c r="C91" s="65">
        <v>44822.650999999998</v>
      </c>
      <c r="D91" s="65" t="s">
        <v>127</v>
      </c>
      <c r="E91" s="80">
        <f t="shared" si="59"/>
        <v>-652.95683715792256</v>
      </c>
      <c r="F91" s="28">
        <f t="shared" si="60"/>
        <v>-653</v>
      </c>
      <c r="G91" s="9">
        <f t="shared" si="77"/>
        <v>1.6420679996372201E-2</v>
      </c>
      <c r="I91" s="2">
        <f t="shared" si="79"/>
        <v>1.6420679996372201E-2</v>
      </c>
      <c r="O91" s="100">
        <f t="shared" si="61"/>
        <v>4.7953385788902982E-3</v>
      </c>
      <c r="P91" s="15">
        <f t="shared" si="62"/>
        <v>29804.150999999998</v>
      </c>
      <c r="R91" s="2">
        <f t="shared" si="78"/>
        <v>2.2995272086193625E-5</v>
      </c>
      <c r="S91" s="24">
        <v>0.1</v>
      </c>
      <c r="T91" s="9">
        <f t="shared" si="63"/>
        <v>2.2995272086193625E-6</v>
      </c>
      <c r="U91" s="9">
        <f t="shared" si="64"/>
        <v>1.6420679996372201E-2</v>
      </c>
      <c r="Y91" s="137">
        <f t="shared" si="65"/>
        <v>29804.150999999998</v>
      </c>
      <c r="Z91" s="16">
        <f t="shared" si="66"/>
        <v>-653</v>
      </c>
      <c r="AA91" s="115">
        <f t="shared" si="67"/>
        <v>1.1566328679153895E-2</v>
      </c>
      <c r="AB91" s="115">
        <f t="shared" si="68"/>
        <v>4.8543513172183052E-3</v>
      </c>
      <c r="AD91" s="147">
        <f t="shared" si="80"/>
        <v>1.1625341417481902E-2</v>
      </c>
      <c r="AG91" s="115">
        <f t="shared" si="69"/>
        <v>2.3564726710979097E-6</v>
      </c>
      <c r="AH91" s="16">
        <f t="shared" si="70"/>
        <v>6.7709901002635971E-3</v>
      </c>
      <c r="AI91" s="16">
        <f t="shared" si="71"/>
        <v>1.1840186521239378</v>
      </c>
      <c r="AJ91" s="16">
        <f t="shared" si="72"/>
        <v>0.81193714403422745</v>
      </c>
      <c r="AK91" s="16">
        <f t="shared" si="73"/>
        <v>0.18632783625199972</v>
      </c>
      <c r="AL91" s="16">
        <f t="shared" si="74"/>
        <v>0.79163328179596026</v>
      </c>
      <c r="AM91" s="16">
        <f t="shared" si="75"/>
        <v>0.41787074466481289</v>
      </c>
      <c r="AN91" s="115">
        <f t="shared" ref="AN91:AT100" si="81">$AU91+$AB$7*SIN(AO91)</f>
        <v>0.61866654663180176</v>
      </c>
      <c r="AO91" s="115">
        <f t="shared" si="81"/>
        <v>0.61865453680187144</v>
      </c>
      <c r="AP91" s="115">
        <f t="shared" si="81"/>
        <v>0.61859824432417509</v>
      </c>
      <c r="AQ91" s="115">
        <f t="shared" si="81"/>
        <v>0.61833442026417751</v>
      </c>
      <c r="AR91" s="115">
        <f t="shared" si="81"/>
        <v>0.61709862387604497</v>
      </c>
      <c r="AS91" s="115">
        <f t="shared" si="81"/>
        <v>0.61132428149911877</v>
      </c>
      <c r="AT91" s="115">
        <f t="shared" si="81"/>
        <v>0.58464429883533953</v>
      </c>
      <c r="AU91" s="115">
        <f t="shared" si="76"/>
        <v>0.46679219619130785</v>
      </c>
      <c r="AV91" s="115"/>
    </row>
    <row r="92" spans="1:48">
      <c r="A92" s="52" t="s">
        <v>135</v>
      </c>
      <c r="B92" s="52" t="s">
        <v>92</v>
      </c>
      <c r="C92" s="65">
        <v>44834.434999999998</v>
      </c>
      <c r="D92" s="65" t="s">
        <v>127</v>
      </c>
      <c r="E92" s="80">
        <f t="shared" si="59"/>
        <v>-621.9818147388836</v>
      </c>
      <c r="F92" s="28">
        <f t="shared" si="60"/>
        <v>-622</v>
      </c>
      <c r="G92" s="9">
        <f t="shared" si="77"/>
        <v>6.9183199957478791E-3</v>
      </c>
      <c r="I92" s="2">
        <f t="shared" si="79"/>
        <v>6.9183199957478791E-3</v>
      </c>
      <c r="O92" s="100">
        <f t="shared" si="61"/>
        <v>4.7877219287218832E-3</v>
      </c>
      <c r="P92" s="15">
        <f t="shared" si="62"/>
        <v>29815.934999999998</v>
      </c>
      <c r="R92" s="2">
        <f t="shared" si="78"/>
        <v>2.2922281266764391E-5</v>
      </c>
      <c r="S92" s="24">
        <v>0.1</v>
      </c>
      <c r="T92" s="9">
        <f t="shared" si="63"/>
        <v>2.2922281266764393E-6</v>
      </c>
      <c r="U92" s="9">
        <f t="shared" si="64"/>
        <v>6.9183199957478791E-3</v>
      </c>
      <c r="Y92" s="137">
        <f t="shared" si="65"/>
        <v>29815.934999999998</v>
      </c>
      <c r="Z92" s="16">
        <f t="shared" si="66"/>
        <v>-622</v>
      </c>
      <c r="AA92" s="115">
        <f t="shared" si="67"/>
        <v>1.1529503656651903E-2</v>
      </c>
      <c r="AB92" s="115">
        <f t="shared" si="68"/>
        <v>-4.6111836609040238E-3</v>
      </c>
      <c r="AD92" s="147">
        <f t="shared" si="80"/>
        <v>2.1305980670259959E-3</v>
      </c>
      <c r="AG92" s="115">
        <f t="shared" si="69"/>
        <v>2.1263014754588236E-6</v>
      </c>
      <c r="AH92" s="16">
        <f t="shared" si="70"/>
        <v>6.7417817279300197E-3</v>
      </c>
      <c r="AI92" s="16">
        <f t="shared" si="71"/>
        <v>1.182017743077304</v>
      </c>
      <c r="AJ92" s="16">
        <f t="shared" si="72"/>
        <v>0.80565508051549206</v>
      </c>
      <c r="AK92" s="16">
        <f t="shared" si="73"/>
        <v>0.18828294690945174</v>
      </c>
      <c r="AL92" s="16">
        <f t="shared" si="74"/>
        <v>0.80231578272005266</v>
      </c>
      <c r="AM92" s="16">
        <f t="shared" si="75"/>
        <v>0.42415875704052536</v>
      </c>
      <c r="AN92" s="115">
        <f t="shared" si="81"/>
        <v>0.62738126871853783</v>
      </c>
      <c r="AO92" s="115">
        <f t="shared" si="81"/>
        <v>0.62736951879470593</v>
      </c>
      <c r="AP92" s="115">
        <f t="shared" si="81"/>
        <v>0.62731409862395648</v>
      </c>
      <c r="AQ92" s="115">
        <f t="shared" si="81"/>
        <v>0.62705273159490338</v>
      </c>
      <c r="AR92" s="115">
        <f t="shared" si="81"/>
        <v>0.62582076504108408</v>
      </c>
      <c r="AS92" s="115">
        <f t="shared" si="81"/>
        <v>0.62002850730388748</v>
      </c>
      <c r="AT92" s="115">
        <f t="shared" si="81"/>
        <v>0.5931073351837659</v>
      </c>
      <c r="AU92" s="115">
        <f t="shared" si="76"/>
        <v>0.47365343146700489</v>
      </c>
      <c r="AV92" s="115"/>
    </row>
    <row r="93" spans="1:48">
      <c r="A93" s="52" t="s">
        <v>135</v>
      </c>
      <c r="B93" s="52" t="s">
        <v>92</v>
      </c>
      <c r="C93" s="65">
        <v>44834.44</v>
      </c>
      <c r="D93" s="65" t="s">
        <v>127</v>
      </c>
      <c r="E93" s="80">
        <f t="shared" si="59"/>
        <v>-621.96867190858495</v>
      </c>
      <c r="F93" s="28">
        <f t="shared" si="60"/>
        <v>-622</v>
      </c>
      <c r="G93" s="9">
        <f t="shared" si="77"/>
        <v>1.1918320000404492E-2</v>
      </c>
      <c r="I93" s="2">
        <f t="shared" si="79"/>
        <v>1.1918320000404492E-2</v>
      </c>
      <c r="O93" s="100">
        <f t="shared" si="61"/>
        <v>4.7877219287218832E-3</v>
      </c>
      <c r="P93" s="15">
        <f t="shared" si="62"/>
        <v>29815.940000000002</v>
      </c>
      <c r="R93" s="2">
        <f t="shared" si="78"/>
        <v>2.2922281266764391E-5</v>
      </c>
      <c r="S93" s="24">
        <v>0.1</v>
      </c>
      <c r="T93" s="9">
        <f t="shared" si="63"/>
        <v>2.2922281266764393E-6</v>
      </c>
      <c r="U93" s="9">
        <f t="shared" si="64"/>
        <v>1.1918320000404492E-2</v>
      </c>
      <c r="Y93" s="137">
        <f t="shared" si="65"/>
        <v>29815.940000000002</v>
      </c>
      <c r="Z93" s="16">
        <f t="shared" si="66"/>
        <v>-622</v>
      </c>
      <c r="AA93" s="115">
        <f t="shared" si="67"/>
        <v>1.1529503656651903E-2</v>
      </c>
      <c r="AB93" s="115">
        <f t="shared" si="68"/>
        <v>3.8881634375258906E-4</v>
      </c>
      <c r="AD93" s="147">
        <f t="shared" si="80"/>
        <v>7.1305980716826088E-3</v>
      </c>
      <c r="AG93" s="115">
        <f t="shared" si="69"/>
        <v>1.5117814916913153E-8</v>
      </c>
      <c r="AH93" s="16">
        <f t="shared" si="70"/>
        <v>6.7417817279300197E-3</v>
      </c>
      <c r="AI93" s="16">
        <f t="shared" si="71"/>
        <v>1.182017743077304</v>
      </c>
      <c r="AJ93" s="16">
        <f t="shared" si="72"/>
        <v>0.80565508051549206</v>
      </c>
      <c r="AK93" s="16">
        <f t="shared" si="73"/>
        <v>0.18828294690945174</v>
      </c>
      <c r="AL93" s="16">
        <f t="shared" si="74"/>
        <v>0.80231578272005266</v>
      </c>
      <c r="AM93" s="16">
        <f t="shared" si="75"/>
        <v>0.42415875704052536</v>
      </c>
      <c r="AN93" s="115">
        <f t="shared" si="81"/>
        <v>0.62738126871853783</v>
      </c>
      <c r="AO93" s="115">
        <f t="shared" si="81"/>
        <v>0.62736951879470593</v>
      </c>
      <c r="AP93" s="115">
        <f t="shared" si="81"/>
        <v>0.62731409862395648</v>
      </c>
      <c r="AQ93" s="115">
        <f t="shared" si="81"/>
        <v>0.62705273159490338</v>
      </c>
      <c r="AR93" s="115">
        <f t="shared" si="81"/>
        <v>0.62582076504108408</v>
      </c>
      <c r="AS93" s="115">
        <f t="shared" si="81"/>
        <v>0.62002850730388748</v>
      </c>
      <c r="AT93" s="115">
        <f t="shared" si="81"/>
        <v>0.5931073351837659</v>
      </c>
      <c r="AU93" s="115">
        <f t="shared" si="76"/>
        <v>0.47365343146700489</v>
      </c>
      <c r="AV93" s="115"/>
    </row>
    <row r="94" spans="1:48">
      <c r="A94" s="52" t="s">
        <v>135</v>
      </c>
      <c r="B94" s="52" t="s">
        <v>95</v>
      </c>
      <c r="C94" s="65">
        <v>44835.383999999998</v>
      </c>
      <c r="D94" s="65" t="s">
        <v>127</v>
      </c>
      <c r="E94" s="80">
        <f t="shared" si="59"/>
        <v>-619.4873055505193</v>
      </c>
      <c r="F94" s="28">
        <f t="shared" si="60"/>
        <v>-619.5</v>
      </c>
      <c r="G94" s="9">
        <f t="shared" si="77"/>
        <v>4.829419995076023E-3</v>
      </c>
      <c r="I94" s="2">
        <f t="shared" si="79"/>
        <v>4.829419995076023E-3</v>
      </c>
      <c r="O94" s="100">
        <f t="shared" si="61"/>
        <v>4.7871174558828181E-3</v>
      </c>
      <c r="P94" s="15">
        <f t="shared" si="62"/>
        <v>29816.883999999998</v>
      </c>
      <c r="R94" s="2">
        <f t="shared" si="78"/>
        <v>2.2916493536417984E-5</v>
      </c>
      <c r="S94" s="24">
        <v>0.1</v>
      </c>
      <c r="T94" s="9">
        <f t="shared" si="63"/>
        <v>2.2916493536417986E-6</v>
      </c>
      <c r="U94" s="9">
        <f t="shared" si="64"/>
        <v>4.829419995076023E-3</v>
      </c>
      <c r="Y94" s="137">
        <f t="shared" si="65"/>
        <v>29816.883999999998</v>
      </c>
      <c r="Z94" s="16">
        <f t="shared" si="66"/>
        <v>-619.5</v>
      </c>
      <c r="AA94" s="115">
        <f t="shared" si="67"/>
        <v>1.1526523506958469E-2</v>
      </c>
      <c r="AB94" s="115">
        <f t="shared" si="68"/>
        <v>-6.6971035118824455E-3</v>
      </c>
      <c r="AD94" s="147">
        <f t="shared" si="80"/>
        <v>4.230253919320498E-5</v>
      </c>
      <c r="AG94" s="115">
        <f t="shared" si="69"/>
        <v>4.4851195448868183E-6</v>
      </c>
      <c r="AH94" s="16">
        <f t="shared" si="70"/>
        <v>6.7394060510756505E-3</v>
      </c>
      <c r="AI94" s="16">
        <f t="shared" si="71"/>
        <v>1.1818557683185926</v>
      </c>
      <c r="AJ94" s="16">
        <f t="shared" si="72"/>
        <v>0.80514538155216553</v>
      </c>
      <c r="AK94" s="16">
        <f t="shared" si="73"/>
        <v>0.18843939721066078</v>
      </c>
      <c r="AL94" s="16">
        <f t="shared" si="74"/>
        <v>0.80317569852413639</v>
      </c>
      <c r="AM94" s="16">
        <f t="shared" si="75"/>
        <v>0.42466616151552972</v>
      </c>
      <c r="AN94" s="115">
        <f t="shared" si="81"/>
        <v>0.62808342575491749</v>
      </c>
      <c r="AO94" s="115">
        <f t="shared" si="81"/>
        <v>0.62807169696791043</v>
      </c>
      <c r="AP94" s="115">
        <f t="shared" si="81"/>
        <v>0.62801634829804509</v>
      </c>
      <c r="AQ94" s="115">
        <f t="shared" si="81"/>
        <v>0.6277551854593415</v>
      </c>
      <c r="AR94" s="115">
        <f t="shared" si="81"/>
        <v>0.62652355481914201</v>
      </c>
      <c r="AS94" s="115">
        <f t="shared" si="81"/>
        <v>0.62072995296368472</v>
      </c>
      <c r="AT94" s="115">
        <f t="shared" si="81"/>
        <v>0.59378959408149312</v>
      </c>
      <c r="AU94" s="115">
        <f t="shared" si="76"/>
        <v>0.47420675689246428</v>
      </c>
      <c r="AV94" s="115"/>
    </row>
    <row r="95" spans="1:48">
      <c r="A95" s="52" t="s">
        <v>135</v>
      </c>
      <c r="B95" s="52" t="s">
        <v>95</v>
      </c>
      <c r="C95" s="65">
        <v>44835.385999999999</v>
      </c>
      <c r="D95" s="65" t="s">
        <v>127</v>
      </c>
      <c r="E95" s="80">
        <f t="shared" si="59"/>
        <v>-619.48204841840368</v>
      </c>
      <c r="F95" s="28">
        <f t="shared" si="60"/>
        <v>-619.5</v>
      </c>
      <c r="G95" s="9">
        <f t="shared" si="77"/>
        <v>6.8294199954834767E-3</v>
      </c>
      <c r="I95" s="2">
        <f t="shared" si="79"/>
        <v>6.8294199954834767E-3</v>
      </c>
      <c r="O95" s="100">
        <f t="shared" si="61"/>
        <v>4.7871174558828181E-3</v>
      </c>
      <c r="P95" s="15">
        <f t="shared" si="62"/>
        <v>29816.885999999999</v>
      </c>
      <c r="R95" s="2">
        <f t="shared" si="78"/>
        <v>2.2916493536417984E-5</v>
      </c>
      <c r="S95" s="24">
        <v>0.1</v>
      </c>
      <c r="T95" s="9">
        <f t="shared" si="63"/>
        <v>2.2916493536417986E-6</v>
      </c>
      <c r="U95" s="9">
        <f t="shared" si="64"/>
        <v>6.8294199954834767E-3</v>
      </c>
      <c r="Y95" s="137">
        <f t="shared" si="65"/>
        <v>29816.885999999999</v>
      </c>
      <c r="Z95" s="16">
        <f t="shared" si="66"/>
        <v>-619.5</v>
      </c>
      <c r="AA95" s="115">
        <f t="shared" si="67"/>
        <v>1.1526523506958469E-2</v>
      </c>
      <c r="AB95" s="115">
        <f t="shared" si="68"/>
        <v>-4.6971035114749919E-3</v>
      </c>
      <c r="AD95" s="147">
        <f t="shared" si="80"/>
        <v>2.0423025396006586E-3</v>
      </c>
      <c r="AG95" s="115">
        <f t="shared" si="69"/>
        <v>2.20627813975107E-6</v>
      </c>
      <c r="AH95" s="16">
        <f t="shared" si="70"/>
        <v>6.7394060510756505E-3</v>
      </c>
      <c r="AI95" s="16">
        <f t="shared" si="71"/>
        <v>1.1818557683185926</v>
      </c>
      <c r="AJ95" s="16">
        <f t="shared" si="72"/>
        <v>0.80514538155216553</v>
      </c>
      <c r="AK95" s="16">
        <f t="shared" si="73"/>
        <v>0.18843939721066078</v>
      </c>
      <c r="AL95" s="16">
        <f t="shared" si="74"/>
        <v>0.80317569852413639</v>
      </c>
      <c r="AM95" s="16">
        <f t="shared" si="75"/>
        <v>0.42466616151552972</v>
      </c>
      <c r="AN95" s="115">
        <f t="shared" si="81"/>
        <v>0.62808342575491749</v>
      </c>
      <c r="AO95" s="115">
        <f t="shared" si="81"/>
        <v>0.62807169696791043</v>
      </c>
      <c r="AP95" s="115">
        <f t="shared" si="81"/>
        <v>0.62801634829804509</v>
      </c>
      <c r="AQ95" s="115">
        <f t="shared" si="81"/>
        <v>0.6277551854593415</v>
      </c>
      <c r="AR95" s="115">
        <f t="shared" si="81"/>
        <v>0.62652355481914201</v>
      </c>
      <c r="AS95" s="115">
        <f t="shared" si="81"/>
        <v>0.62072995296368472</v>
      </c>
      <c r="AT95" s="115">
        <f t="shared" si="81"/>
        <v>0.59378959408149312</v>
      </c>
      <c r="AU95" s="115">
        <f t="shared" si="76"/>
        <v>0.47420675689246428</v>
      </c>
      <c r="AV95" s="115"/>
    </row>
    <row r="96" spans="1:48">
      <c r="A96" s="52" t="s">
        <v>135</v>
      </c>
      <c r="B96" s="52" t="s">
        <v>95</v>
      </c>
      <c r="C96" s="65">
        <v>44835.396999999997</v>
      </c>
      <c r="D96" s="65" t="s">
        <v>127</v>
      </c>
      <c r="E96" s="80">
        <f t="shared" si="59"/>
        <v>-619.45313419177717</v>
      </c>
      <c r="F96" s="28">
        <f t="shared" si="60"/>
        <v>-619.5</v>
      </c>
      <c r="G96" s="9">
        <f t="shared" si="77"/>
        <v>1.7829419994086493E-2</v>
      </c>
      <c r="I96" s="2">
        <f t="shared" si="79"/>
        <v>1.7829419994086493E-2</v>
      </c>
      <c r="O96" s="100">
        <f t="shared" si="61"/>
        <v>4.7871174558828181E-3</v>
      </c>
      <c r="P96" s="15">
        <f t="shared" si="62"/>
        <v>29816.896999999997</v>
      </c>
      <c r="R96" s="2">
        <f t="shared" si="78"/>
        <v>2.2916493536417984E-5</v>
      </c>
      <c r="S96" s="24">
        <v>0.1</v>
      </c>
      <c r="T96" s="9">
        <f t="shared" si="63"/>
        <v>2.2916493536417986E-6</v>
      </c>
      <c r="U96" s="9">
        <f t="shared" si="64"/>
        <v>1.7829419994086493E-2</v>
      </c>
      <c r="Y96" s="137">
        <f t="shared" si="65"/>
        <v>29816.896999999997</v>
      </c>
      <c r="Z96" s="16">
        <f t="shared" si="66"/>
        <v>-619.5</v>
      </c>
      <c r="AA96" s="115">
        <f t="shared" si="67"/>
        <v>1.1526523506958469E-2</v>
      </c>
      <c r="AB96" s="115">
        <f t="shared" si="68"/>
        <v>6.3028964871280242E-3</v>
      </c>
      <c r="AD96" s="147">
        <f t="shared" si="80"/>
        <v>1.3042302538203675E-2</v>
      </c>
      <c r="AG96" s="115">
        <f t="shared" si="69"/>
        <v>3.9726504127450792E-6</v>
      </c>
      <c r="AH96" s="16">
        <f t="shared" si="70"/>
        <v>6.7394060510756505E-3</v>
      </c>
      <c r="AI96" s="16">
        <f t="shared" si="71"/>
        <v>1.1818557683185926</v>
      </c>
      <c r="AJ96" s="16">
        <f t="shared" si="72"/>
        <v>0.80514538155216553</v>
      </c>
      <c r="AK96" s="16">
        <f t="shared" si="73"/>
        <v>0.18843939721066078</v>
      </c>
      <c r="AL96" s="16">
        <f t="shared" si="74"/>
        <v>0.80317569852413639</v>
      </c>
      <c r="AM96" s="16">
        <f t="shared" si="75"/>
        <v>0.42466616151552972</v>
      </c>
      <c r="AN96" s="115">
        <f t="shared" si="81"/>
        <v>0.62808342575491749</v>
      </c>
      <c r="AO96" s="115">
        <f t="shared" si="81"/>
        <v>0.62807169696791043</v>
      </c>
      <c r="AP96" s="115">
        <f t="shared" si="81"/>
        <v>0.62801634829804509</v>
      </c>
      <c r="AQ96" s="115">
        <f t="shared" si="81"/>
        <v>0.6277551854593415</v>
      </c>
      <c r="AR96" s="115">
        <f t="shared" si="81"/>
        <v>0.62652355481914201</v>
      </c>
      <c r="AS96" s="115">
        <f t="shared" si="81"/>
        <v>0.62072995296368472</v>
      </c>
      <c r="AT96" s="115">
        <f t="shared" si="81"/>
        <v>0.59378959408149312</v>
      </c>
      <c r="AU96" s="115">
        <f t="shared" si="76"/>
        <v>0.47420675689246428</v>
      </c>
      <c r="AV96" s="115"/>
    </row>
    <row r="97" spans="1:48">
      <c r="A97" s="52" t="s">
        <v>135</v>
      </c>
      <c r="B97" s="52" t="s">
        <v>95</v>
      </c>
      <c r="C97" s="65">
        <v>44843.368999999999</v>
      </c>
      <c r="D97" s="65" t="s">
        <v>127</v>
      </c>
      <c r="E97" s="80">
        <f t="shared" si="59"/>
        <v>-598.49820558310148</v>
      </c>
      <c r="F97" s="28">
        <f t="shared" si="60"/>
        <v>-598.5</v>
      </c>
      <c r="G97" s="9">
        <f t="shared" si="77"/>
        <v>6.8266000016592443E-4</v>
      </c>
      <c r="I97" s="2">
        <f t="shared" si="79"/>
        <v>6.8266000016592443E-4</v>
      </c>
      <c r="O97" s="100">
        <f t="shared" si="61"/>
        <v>4.7820974726401014E-3</v>
      </c>
      <c r="P97" s="15">
        <f t="shared" si="62"/>
        <v>29824.868999999999</v>
      </c>
      <c r="R97" s="2">
        <f t="shared" si="78"/>
        <v>2.2868456237830845E-5</v>
      </c>
      <c r="S97" s="24">
        <v>0.1</v>
      </c>
      <c r="T97" s="9">
        <f t="shared" si="63"/>
        <v>2.2868456237830848E-6</v>
      </c>
      <c r="U97" s="9">
        <f t="shared" si="64"/>
        <v>6.8266000016592443E-4</v>
      </c>
      <c r="Y97" s="137">
        <f t="shared" si="65"/>
        <v>29824.868999999999</v>
      </c>
      <c r="Z97" s="16">
        <f t="shared" si="66"/>
        <v>-598.5</v>
      </c>
      <c r="AA97" s="115">
        <f t="shared" si="67"/>
        <v>1.1501429806919417E-2</v>
      </c>
      <c r="AB97" s="115">
        <f t="shared" si="68"/>
        <v>-1.0818769806753493E-2</v>
      </c>
      <c r="AD97" s="147">
        <f t="shared" si="80"/>
        <v>-4.099437472474177E-3</v>
      </c>
      <c r="AG97" s="115">
        <f t="shared" si="69"/>
        <v>1.17045780131521E-5</v>
      </c>
      <c r="AH97" s="16">
        <f t="shared" si="70"/>
        <v>6.7193323342793166E-3</v>
      </c>
      <c r="AI97" s="16">
        <f t="shared" si="71"/>
        <v>1.1804916507489285</v>
      </c>
      <c r="AJ97" s="16">
        <f t="shared" si="72"/>
        <v>0.80084602124308257</v>
      </c>
      <c r="AK97" s="16">
        <f t="shared" si="73"/>
        <v>0.18974638574104558</v>
      </c>
      <c r="AL97" s="16">
        <f t="shared" si="74"/>
        <v>0.81038967490962421</v>
      </c>
      <c r="AM97" s="16">
        <f t="shared" si="75"/>
        <v>0.42893018880733297</v>
      </c>
      <c r="AN97" s="115">
        <f t="shared" si="81"/>
        <v>0.63397773974894966</v>
      </c>
      <c r="AO97" s="115">
        <f t="shared" si="81"/>
        <v>0.63396618947153338</v>
      </c>
      <c r="AP97" s="115">
        <f t="shared" si="81"/>
        <v>0.6339114479338237</v>
      </c>
      <c r="AQ97" s="115">
        <f t="shared" si="81"/>
        <v>0.63365203511771506</v>
      </c>
      <c r="AR97" s="115">
        <f t="shared" si="81"/>
        <v>0.63242338394328612</v>
      </c>
      <c r="AS97" s="115">
        <f t="shared" si="81"/>
        <v>0.62661908378357623</v>
      </c>
      <c r="AT97" s="115">
        <f t="shared" si="81"/>
        <v>0.59951911951710379</v>
      </c>
      <c r="AU97" s="115">
        <f t="shared" si="76"/>
        <v>0.47885469046632356</v>
      </c>
      <c r="AV97" s="115"/>
    </row>
    <row r="98" spans="1:48">
      <c r="A98" s="52" t="s">
        <v>135</v>
      </c>
      <c r="B98" s="52" t="s">
        <v>95</v>
      </c>
      <c r="C98" s="65">
        <v>44852.504999999997</v>
      </c>
      <c r="D98" s="65" t="s">
        <v>127</v>
      </c>
      <c r="E98" s="80">
        <f t="shared" si="59"/>
        <v>-574.48362608375442</v>
      </c>
      <c r="F98" s="28">
        <f t="shared" si="60"/>
        <v>-574.5</v>
      </c>
      <c r="G98" s="9">
        <f t="shared" si="77"/>
        <v>6.2292199945659377E-3</v>
      </c>
      <c r="I98" s="2">
        <f t="shared" si="79"/>
        <v>6.2292199945659377E-3</v>
      </c>
      <c r="O98" s="100">
        <f t="shared" si="61"/>
        <v>4.7764863787089426E-3</v>
      </c>
      <c r="P98" s="15">
        <f t="shared" si="62"/>
        <v>29834.004999999997</v>
      </c>
      <c r="R98" s="2">
        <f t="shared" si="78"/>
        <v>2.2814822125992069E-5</v>
      </c>
      <c r="S98" s="24">
        <v>0.1</v>
      </c>
      <c r="T98" s="9">
        <f t="shared" si="63"/>
        <v>2.2814822125992071E-6</v>
      </c>
      <c r="U98" s="9">
        <f t="shared" si="64"/>
        <v>6.2292199945659377E-3</v>
      </c>
      <c r="Y98" s="137">
        <f t="shared" si="65"/>
        <v>29834.004999999997</v>
      </c>
      <c r="Z98" s="16">
        <f t="shared" si="66"/>
        <v>-574.5</v>
      </c>
      <c r="AA98" s="115">
        <f t="shared" si="67"/>
        <v>1.1472620508453213E-2</v>
      </c>
      <c r="AB98" s="115">
        <f t="shared" si="68"/>
        <v>-5.2434005138872752E-3</v>
      </c>
      <c r="AD98" s="147">
        <f t="shared" si="80"/>
        <v>1.4527336158569951E-3</v>
      </c>
      <c r="AG98" s="115">
        <f t="shared" si="69"/>
        <v>2.7493248949033343E-6</v>
      </c>
      <c r="AH98" s="16">
        <f t="shared" si="70"/>
        <v>6.6961341297442712E-3</v>
      </c>
      <c r="AI98" s="16">
        <f t="shared" si="71"/>
        <v>1.1789250706171417</v>
      </c>
      <c r="AJ98" s="16">
        <f t="shared" si="72"/>
        <v>0.79589382257001662</v>
      </c>
      <c r="AK98" s="16">
        <f t="shared" si="73"/>
        <v>0.19122433421642165</v>
      </c>
      <c r="AL98" s="16">
        <f t="shared" si="74"/>
        <v>0.81861377833783533</v>
      </c>
      <c r="AM98" s="16">
        <f t="shared" si="75"/>
        <v>0.43380741019768576</v>
      </c>
      <c r="AN98" s="115">
        <f t="shared" si="81"/>
        <v>0.64070574250310441</v>
      </c>
      <c r="AO98" s="115">
        <f t="shared" si="81"/>
        <v>0.64069439818578855</v>
      </c>
      <c r="AP98" s="115">
        <f t="shared" si="81"/>
        <v>0.64064036427267035</v>
      </c>
      <c r="AQ98" s="115">
        <f t="shared" si="81"/>
        <v>0.64038302618318788</v>
      </c>
      <c r="AR98" s="115">
        <f t="shared" si="81"/>
        <v>0.63915812222655799</v>
      </c>
      <c r="AS98" s="115">
        <f t="shared" si="81"/>
        <v>0.63334288966816099</v>
      </c>
      <c r="AT98" s="115">
        <f t="shared" si="81"/>
        <v>0.60606395529564194</v>
      </c>
      <c r="AU98" s="115">
        <f t="shared" si="76"/>
        <v>0.48416661455073418</v>
      </c>
      <c r="AV98" s="115"/>
    </row>
    <row r="99" spans="1:48">
      <c r="A99" s="52" t="s">
        <v>135</v>
      </c>
      <c r="B99" s="52" t="s">
        <v>92</v>
      </c>
      <c r="C99" s="65">
        <v>44866.383999999998</v>
      </c>
      <c r="D99" s="65" t="s">
        <v>127</v>
      </c>
      <c r="E99" s="80">
        <f t="shared" si="59"/>
        <v>-538.00175777470145</v>
      </c>
      <c r="F99" s="28">
        <f t="shared" si="60"/>
        <v>-538</v>
      </c>
      <c r="G99" s="9">
        <f t="shared" si="77"/>
        <v>-6.6872000024886802E-4</v>
      </c>
      <c r="I99" s="2">
        <f t="shared" si="79"/>
        <v>-6.6872000024886802E-4</v>
      </c>
      <c r="O99" s="100">
        <f t="shared" si="61"/>
        <v>4.7682105300684563E-3</v>
      </c>
      <c r="P99" s="15">
        <f t="shared" si="62"/>
        <v>29847.883999999998</v>
      </c>
      <c r="R99" s="2">
        <f t="shared" si="78"/>
        <v>2.2735831659055707E-5</v>
      </c>
      <c r="S99" s="24">
        <v>0.1</v>
      </c>
      <c r="T99" s="9">
        <f t="shared" si="63"/>
        <v>2.2735831659055709E-6</v>
      </c>
      <c r="U99" s="9">
        <f t="shared" si="64"/>
        <v>-6.6872000024886802E-4</v>
      </c>
      <c r="Y99" s="137">
        <f t="shared" si="65"/>
        <v>29847.883999999998</v>
      </c>
      <c r="Z99" s="16">
        <f t="shared" si="66"/>
        <v>-538</v>
      </c>
      <c r="AA99" s="115">
        <f t="shared" si="67"/>
        <v>1.1428544203187825E-2</v>
      </c>
      <c r="AB99" s="115">
        <f t="shared" si="68"/>
        <v>-1.2097264203436693E-2</v>
      </c>
      <c r="AD99" s="147">
        <f t="shared" si="80"/>
        <v>-5.4369305303173243E-3</v>
      </c>
      <c r="AG99" s="115">
        <f t="shared" si="69"/>
        <v>1.4634380120775082E-5</v>
      </c>
      <c r="AH99" s="16">
        <f t="shared" si="70"/>
        <v>6.6603336731193685E-3</v>
      </c>
      <c r="AI99" s="16">
        <f t="shared" si="71"/>
        <v>1.1765275207458388</v>
      </c>
      <c r="AJ99" s="16">
        <f t="shared" si="72"/>
        <v>0.78828510635383708</v>
      </c>
      <c r="AK99" s="16">
        <f t="shared" si="73"/>
        <v>0.1934398131491816</v>
      </c>
      <c r="AL99" s="16">
        <f t="shared" si="74"/>
        <v>0.83107929581090234</v>
      </c>
      <c r="AM99" s="16">
        <f t="shared" si="75"/>
        <v>0.44123327910103749</v>
      </c>
      <c r="AN99" s="115">
        <f t="shared" si="81"/>
        <v>0.65092072918448141</v>
      </c>
      <c r="AO99" s="115">
        <f t="shared" si="81"/>
        <v>0.65090970155538486</v>
      </c>
      <c r="AP99" s="115">
        <f t="shared" si="81"/>
        <v>0.65085677013356713</v>
      </c>
      <c r="AQ99" s="115">
        <f t="shared" si="81"/>
        <v>0.65060273474963259</v>
      </c>
      <c r="AR99" s="115">
        <f t="shared" si="81"/>
        <v>0.64938421765888221</v>
      </c>
      <c r="AS99" s="115">
        <f t="shared" si="81"/>
        <v>0.64355499728928678</v>
      </c>
      <c r="AT99" s="115">
        <f t="shared" si="81"/>
        <v>0.61601095501397107</v>
      </c>
      <c r="AU99" s="115">
        <f t="shared" si="76"/>
        <v>0.49224516576244193</v>
      </c>
      <c r="AV99" s="115"/>
    </row>
    <row r="100" spans="1:48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80">
        <f t="shared" si="59"/>
        <v>-385.97338271954226</v>
      </c>
      <c r="F100" s="28">
        <f t="shared" si="60"/>
        <v>-386</v>
      </c>
      <c r="G100" s="9">
        <f t="shared" si="77"/>
        <v>1.0126159999344964E-2</v>
      </c>
      <c r="I100" s="2">
        <f t="shared" si="79"/>
        <v>1.0126159999344964E-2</v>
      </c>
      <c r="O100" s="100">
        <f t="shared" si="61"/>
        <v>4.7370902452791436E-3</v>
      </c>
      <c r="P100" s="15">
        <f t="shared" si="62"/>
        <v>29905.720999999998</v>
      </c>
      <c r="R100" s="2">
        <f t="shared" si="78"/>
        <v>2.2440023991918815E-5</v>
      </c>
      <c r="S100" s="24">
        <v>0.1</v>
      </c>
      <c r="T100" s="9">
        <f t="shared" si="63"/>
        <v>2.2440023991918817E-6</v>
      </c>
      <c r="U100" s="9">
        <f t="shared" si="64"/>
        <v>1.0126159999344964E-2</v>
      </c>
      <c r="Y100" s="137">
        <f t="shared" si="65"/>
        <v>29905.720999999998</v>
      </c>
      <c r="Z100" s="16">
        <f t="shared" si="66"/>
        <v>-386</v>
      </c>
      <c r="AA100" s="115">
        <f t="shared" si="67"/>
        <v>1.1241770711697071E-2</v>
      </c>
      <c r="AB100" s="115">
        <f t="shared" si="68"/>
        <v>-1.1156107123521074E-3</v>
      </c>
      <c r="AD100" s="147">
        <f t="shared" si="80"/>
        <v>5.38906975406582E-3</v>
      </c>
      <c r="AG100" s="115">
        <f t="shared" si="69"/>
        <v>1.2445872615147766E-7</v>
      </c>
      <c r="AH100" s="16">
        <f t="shared" si="70"/>
        <v>6.5046804664179274E-3</v>
      </c>
      <c r="AI100" s="16">
        <f t="shared" si="71"/>
        <v>1.1663638032954673</v>
      </c>
      <c r="AJ100" s="16">
        <f t="shared" si="72"/>
        <v>0.75565642908844566</v>
      </c>
      <c r="AK100" s="16">
        <f t="shared" si="73"/>
        <v>0.20224740256658411</v>
      </c>
      <c r="AL100" s="16">
        <f t="shared" si="74"/>
        <v>0.88244048539976705</v>
      </c>
      <c r="AM100" s="16">
        <f t="shared" si="75"/>
        <v>0.47227207520467995</v>
      </c>
      <c r="AN100" s="115">
        <f t="shared" si="81"/>
        <v>0.69323377006090225</v>
      </c>
      <c r="AO100" s="115">
        <f t="shared" si="81"/>
        <v>0.69322408892281839</v>
      </c>
      <c r="AP100" s="115">
        <f t="shared" si="81"/>
        <v>0.69317602905444575</v>
      </c>
      <c r="AQ100" s="115">
        <f t="shared" si="81"/>
        <v>0.6929374748663899</v>
      </c>
      <c r="AR100" s="115">
        <f t="shared" si="81"/>
        <v>0.6917540647185012</v>
      </c>
      <c r="AS100" s="115">
        <f t="shared" si="81"/>
        <v>0.68590048614330601</v>
      </c>
      <c r="AT100" s="115">
        <f t="shared" si="81"/>
        <v>0.6573458463830778</v>
      </c>
      <c r="AU100" s="115">
        <f t="shared" si="76"/>
        <v>0.5258873516303757</v>
      </c>
      <c r="AV100" s="115"/>
    </row>
    <row r="101" spans="1:48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80">
        <f t="shared" si="59"/>
        <v>-385.48184086681596</v>
      </c>
      <c r="F101" s="28">
        <f t="shared" si="60"/>
        <v>-385.5</v>
      </c>
      <c r="G101" s="9">
        <f t="shared" si="77"/>
        <v>6.9083800044609234E-3</v>
      </c>
      <c r="I101" s="2">
        <f t="shared" si="79"/>
        <v>6.9083800044609234E-3</v>
      </c>
      <c r="O101" s="100">
        <f t="shared" si="61"/>
        <v>4.7369967738567732E-3</v>
      </c>
      <c r="P101" s="15">
        <f t="shared" si="62"/>
        <v>29905.908000000003</v>
      </c>
      <c r="R101" s="2">
        <f t="shared" si="78"/>
        <v>2.2439138435529478E-5</v>
      </c>
      <c r="S101" s="24">
        <v>0.1</v>
      </c>
      <c r="T101" s="9">
        <f t="shared" si="63"/>
        <v>2.2439138435529479E-6</v>
      </c>
      <c r="U101" s="9">
        <f t="shared" si="64"/>
        <v>6.9083800044609234E-3</v>
      </c>
      <c r="Y101" s="137">
        <f t="shared" si="65"/>
        <v>29905.908000000003</v>
      </c>
      <c r="Z101" s="16">
        <f t="shared" si="66"/>
        <v>-385.5</v>
      </c>
      <c r="AA101" s="115">
        <f t="shared" si="67"/>
        <v>1.1241148173626963E-2</v>
      </c>
      <c r="AB101" s="115">
        <f t="shared" si="68"/>
        <v>-4.3327681691660395E-3</v>
      </c>
      <c r="AD101" s="147">
        <f t="shared" si="80"/>
        <v>2.1713832306041502E-3</v>
      </c>
      <c r="AG101" s="115">
        <f t="shared" si="69"/>
        <v>1.8772880007738437E-6</v>
      </c>
      <c r="AH101" s="16">
        <f t="shared" si="70"/>
        <v>6.5041513997701889E-3</v>
      </c>
      <c r="AI101" s="16">
        <f t="shared" si="71"/>
        <v>1.1663299293597067</v>
      </c>
      <c r="AJ101" s="16">
        <f t="shared" si="72"/>
        <v>0.75554672698048375</v>
      </c>
      <c r="AK101" s="16">
        <f t="shared" si="73"/>
        <v>0.20227526168826929</v>
      </c>
      <c r="AL101" s="16">
        <f t="shared" si="74"/>
        <v>0.88260796148293641</v>
      </c>
      <c r="AM101" s="16">
        <f t="shared" si="75"/>
        <v>0.47237449430613582</v>
      </c>
      <c r="AN101" s="115">
        <f t="shared" ref="AN101:AT110" si="82">$AU101+$AB$7*SIN(AO101)</f>
        <v>0.69337234912750101</v>
      </c>
      <c r="AO101" s="115">
        <f t="shared" si="82"/>
        <v>0.69336267245333816</v>
      </c>
      <c r="AP101" s="115">
        <f t="shared" si="82"/>
        <v>0.6933146292133171</v>
      </c>
      <c r="AQ101" s="115">
        <f t="shared" si="82"/>
        <v>0.69307613010283797</v>
      </c>
      <c r="AR101" s="115">
        <f t="shared" si="82"/>
        <v>0.6918928570442705</v>
      </c>
      <c r="AS101" s="115">
        <f t="shared" si="82"/>
        <v>0.68603928755661081</v>
      </c>
      <c r="AT101" s="115">
        <f t="shared" si="82"/>
        <v>0.65748157565534782</v>
      </c>
      <c r="AU101" s="115">
        <f t="shared" si="76"/>
        <v>0.52599801671546753</v>
      </c>
      <c r="AV101" s="115"/>
    </row>
    <row r="102" spans="1:48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80">
        <f t="shared" si="59"/>
        <v>-361.96668891835913</v>
      </c>
      <c r="F102" s="28">
        <f t="shared" si="60"/>
        <v>-362</v>
      </c>
      <c r="G102" s="9">
        <f t="shared" si="77"/>
        <v>1.2672719996771775E-2</v>
      </c>
      <c r="I102" s="2">
        <f t="shared" si="79"/>
        <v>1.2672719996771775E-2</v>
      </c>
      <c r="O102" s="100">
        <f t="shared" si="61"/>
        <v>4.7326694325544394E-3</v>
      </c>
      <c r="P102" s="15">
        <f t="shared" si="62"/>
        <v>29914.853999999999</v>
      </c>
      <c r="R102" s="2">
        <f t="shared" si="78"/>
        <v>2.239815995783516E-5</v>
      </c>
      <c r="S102" s="24">
        <v>0.1</v>
      </c>
      <c r="T102" s="9">
        <f t="shared" si="63"/>
        <v>2.2398159957835159E-6</v>
      </c>
      <c r="U102" s="9">
        <f t="shared" si="64"/>
        <v>1.2672719996771775E-2</v>
      </c>
      <c r="Y102" s="137">
        <f t="shared" si="65"/>
        <v>29914.853999999999</v>
      </c>
      <c r="Z102" s="16">
        <f t="shared" si="66"/>
        <v>-362</v>
      </c>
      <c r="AA102" s="115">
        <f t="shared" si="67"/>
        <v>1.1211831530475357E-2</v>
      </c>
      <c r="AB102" s="115">
        <f t="shared" si="68"/>
        <v>1.4608884662964186E-3</v>
      </c>
      <c r="AD102" s="147">
        <f t="shared" si="80"/>
        <v>7.9400505642173366E-3</v>
      </c>
      <c r="AG102" s="115">
        <f t="shared" si="69"/>
        <v>2.134195110957902E-7</v>
      </c>
      <c r="AH102" s="16">
        <f t="shared" si="70"/>
        <v>6.479162097920918E-3</v>
      </c>
      <c r="AI102" s="16">
        <f t="shared" si="71"/>
        <v>1.1647348441268799</v>
      </c>
      <c r="AJ102" s="16">
        <f t="shared" si="72"/>
        <v>0.75037413629774963</v>
      </c>
      <c r="AK102" s="16">
        <f t="shared" si="73"/>
        <v>0.20357641813912389</v>
      </c>
      <c r="AL102" s="16">
        <f t="shared" si="74"/>
        <v>0.89046835531299973</v>
      </c>
      <c r="AM102" s="16">
        <f t="shared" si="75"/>
        <v>0.47719063225228586</v>
      </c>
      <c r="AN102" s="115">
        <f t="shared" si="82"/>
        <v>0.69988101944645431</v>
      </c>
      <c r="AO102" s="115">
        <f t="shared" si="82"/>
        <v>0.69987155257713307</v>
      </c>
      <c r="AP102" s="115">
        <f t="shared" si="82"/>
        <v>0.69982429436895732</v>
      </c>
      <c r="AQ102" s="115">
        <f t="shared" si="82"/>
        <v>0.69958841152373741</v>
      </c>
      <c r="AR102" s="115">
        <f t="shared" si="82"/>
        <v>0.69841173396991119</v>
      </c>
      <c r="AS102" s="115">
        <f t="shared" si="82"/>
        <v>0.69255924355019638</v>
      </c>
      <c r="AT102" s="115">
        <f t="shared" si="82"/>
        <v>0.66385902978769451</v>
      </c>
      <c r="AU102" s="115">
        <f t="shared" si="76"/>
        <v>0.5311992757147862</v>
      </c>
      <c r="AV102" s="115"/>
    </row>
    <row r="103" spans="1:48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80">
        <f t="shared" si="59"/>
        <v>-298.97310335552743</v>
      </c>
      <c r="F103" s="28">
        <f t="shared" si="60"/>
        <v>-299</v>
      </c>
      <c r="G103" s="9">
        <f t="shared" si="77"/>
        <v>1.0232439999526832E-2</v>
      </c>
      <c r="H103" s="2">
        <f>G103</f>
        <v>1.0232439999526832E-2</v>
      </c>
      <c r="O103" s="100">
        <f t="shared" si="61"/>
        <v>4.721704400259207E-3</v>
      </c>
      <c r="P103" s="15">
        <f t="shared" si="62"/>
        <v>29938.819000000003</v>
      </c>
      <c r="R103" s="2">
        <f t="shared" si="78"/>
        <v>3.0368206845035513E-5</v>
      </c>
      <c r="S103" s="24">
        <v>0.1</v>
      </c>
      <c r="T103" s="9">
        <f t="shared" si="63"/>
        <v>3.0368206845035513E-6</v>
      </c>
      <c r="U103" s="9">
        <f t="shared" si="64"/>
        <v>1.0232439999526832E-2</v>
      </c>
      <c r="Y103" s="137">
        <f t="shared" si="65"/>
        <v>29938.819000000003</v>
      </c>
      <c r="Z103" s="16">
        <f t="shared" si="66"/>
        <v>-299</v>
      </c>
      <c r="AA103" s="115">
        <f t="shared" si="67"/>
        <v>1.1132697907264759E-2</v>
      </c>
      <c r="AB103" s="115">
        <f t="shared" si="68"/>
        <v>-9.0025790773792629E-4</v>
      </c>
      <c r="AC103" s="147">
        <f>G103-(AB$3+AB$4*Z103+AB$5*Z103^2)</f>
        <v>5.5107355992676252E-3</v>
      </c>
      <c r="AD103" s="115"/>
      <c r="AG103" s="115">
        <f t="shared" si="69"/>
        <v>8.1046430044466869E-8</v>
      </c>
      <c r="AH103" s="16">
        <f t="shared" si="70"/>
        <v>6.4109935070055515E-3</v>
      </c>
      <c r="AI103" s="16">
        <f t="shared" si="71"/>
        <v>1.1604307388502226</v>
      </c>
      <c r="AJ103" s="16">
        <f t="shared" si="72"/>
        <v>0.73635133271289255</v>
      </c>
      <c r="AK103" s="16">
        <f t="shared" si="73"/>
        <v>0.20698527707021702</v>
      </c>
      <c r="AL103" s="16">
        <f t="shared" si="74"/>
        <v>0.91143449832866352</v>
      </c>
      <c r="AM103" s="16">
        <f t="shared" si="75"/>
        <v>0.49012599541418767</v>
      </c>
      <c r="AN103" s="115">
        <f t="shared" si="82"/>
        <v>0.71728567722324388</v>
      </c>
      <c r="AO103" s="115">
        <f t="shared" si="82"/>
        <v>0.7172767716666506</v>
      </c>
      <c r="AP103" s="115">
        <f t="shared" si="82"/>
        <v>0.71723164733668909</v>
      </c>
      <c r="AQ103" s="115">
        <f t="shared" si="82"/>
        <v>0.71700303028169443</v>
      </c>
      <c r="AR103" s="115">
        <f t="shared" si="82"/>
        <v>0.71584546838687202</v>
      </c>
      <c r="AS103" s="115">
        <f t="shared" si="82"/>
        <v>0.71000212611590163</v>
      </c>
      <c r="AT103" s="115">
        <f t="shared" si="82"/>
        <v>0.68093823978993262</v>
      </c>
      <c r="AU103" s="115">
        <f t="shared" si="76"/>
        <v>0.54514307643636395</v>
      </c>
      <c r="AV103" s="115"/>
    </row>
    <row r="104" spans="1:48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80">
        <f t="shared" si="59"/>
        <v>-296.50487982774132</v>
      </c>
      <c r="F104" s="28">
        <f t="shared" si="60"/>
        <v>-296.5</v>
      </c>
      <c r="G104" s="9">
        <f t="shared" si="77"/>
        <v>-1.8564599959063344E-3</v>
      </c>
      <c r="I104" s="2">
        <f t="shared" ref="I104:I111" si="83">G104</f>
        <v>-1.8564599959063344E-3</v>
      </c>
      <c r="O104" s="100">
        <f t="shared" si="61"/>
        <v>4.7212883886111638E-3</v>
      </c>
      <c r="P104" s="15">
        <f t="shared" si="62"/>
        <v>29939.758000000002</v>
      </c>
      <c r="R104" s="2">
        <f t="shared" si="78"/>
        <v>2.2290564048434599E-5</v>
      </c>
      <c r="S104" s="24">
        <v>0.1</v>
      </c>
      <c r="T104" s="9">
        <f t="shared" si="63"/>
        <v>2.22905640484346E-6</v>
      </c>
      <c r="U104" s="9">
        <f t="shared" si="64"/>
        <v>-1.8564599959063344E-3</v>
      </c>
      <c r="Y104" s="137">
        <f t="shared" si="65"/>
        <v>29939.758000000002</v>
      </c>
      <c r="Z104" s="16">
        <f t="shared" si="66"/>
        <v>-296.5</v>
      </c>
      <c r="AA104" s="115">
        <f t="shared" si="67"/>
        <v>1.1129541889528891E-2</v>
      </c>
      <c r="AB104" s="115">
        <f t="shared" si="68"/>
        <v>-1.2986001885435226E-2</v>
      </c>
      <c r="AD104" s="147">
        <f t="shared" ref="AD104:AD111" si="84">G104-(AB$3+AB$4*Z104+AB$5*Z104^2)</f>
        <v>-6.5777483845174982E-3</v>
      </c>
      <c r="AG104" s="115">
        <f t="shared" si="69"/>
        <v>1.6863624496852723E-5</v>
      </c>
      <c r="AH104" s="16">
        <f t="shared" si="70"/>
        <v>6.4082535009177266E-3</v>
      </c>
      <c r="AI104" s="16">
        <f t="shared" si="71"/>
        <v>1.1602591376562215</v>
      </c>
      <c r="AJ104" s="16">
        <f t="shared" si="72"/>
        <v>0.73579032505128283</v>
      </c>
      <c r="AK104" s="16">
        <f t="shared" si="73"/>
        <v>0.20711816841973837</v>
      </c>
      <c r="AL104" s="16">
        <f t="shared" si="74"/>
        <v>0.91226328246966815</v>
      </c>
      <c r="AM104" s="16">
        <f t="shared" si="75"/>
        <v>0.49064003862849115</v>
      </c>
      <c r="AN104" s="115">
        <f t="shared" si="82"/>
        <v>0.7179750067490771</v>
      </c>
      <c r="AO104" s="115">
        <f t="shared" si="82"/>
        <v>0.71796612339807464</v>
      </c>
      <c r="AP104" s="115">
        <f t="shared" si="82"/>
        <v>0.71792108449072189</v>
      </c>
      <c r="AQ104" s="115">
        <f t="shared" si="82"/>
        <v>0.71769276287410133</v>
      </c>
      <c r="AR104" s="115">
        <f t="shared" si="82"/>
        <v>0.71653600145845164</v>
      </c>
      <c r="AS104" s="115">
        <f t="shared" si="82"/>
        <v>0.71069320875160635</v>
      </c>
      <c r="AT104" s="115">
        <f t="shared" si="82"/>
        <v>0.68161544558655263</v>
      </c>
      <c r="AU104" s="115">
        <f t="shared" si="76"/>
        <v>0.54569640186182344</v>
      </c>
      <c r="AV104" s="115"/>
    </row>
    <row r="105" spans="1:48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80">
        <f t="shared" si="59"/>
        <v>-295.98705231445598</v>
      </c>
      <c r="F105" s="28">
        <f t="shared" si="60"/>
        <v>-296</v>
      </c>
      <c r="G105" s="9">
        <f t="shared" si="77"/>
        <v>4.9257600039709359E-3</v>
      </c>
      <c r="I105" s="2">
        <f t="shared" si="83"/>
        <v>4.9257600039709359E-3</v>
      </c>
      <c r="O105" s="100">
        <f t="shared" si="61"/>
        <v>4.72120536132291E-3</v>
      </c>
      <c r="P105" s="15">
        <f t="shared" si="62"/>
        <v>29939.955000000002</v>
      </c>
      <c r="R105" s="2">
        <f t="shared" si="78"/>
        <v>2.228978006378419E-5</v>
      </c>
      <c r="S105" s="24">
        <v>0.1</v>
      </c>
      <c r="T105" s="9">
        <f t="shared" si="63"/>
        <v>2.228978006378419E-6</v>
      </c>
      <c r="U105" s="9">
        <f t="shared" si="64"/>
        <v>4.9257600039709359E-3</v>
      </c>
      <c r="Y105" s="137">
        <f t="shared" si="65"/>
        <v>29939.955000000002</v>
      </c>
      <c r="Z105" s="16">
        <f t="shared" si="66"/>
        <v>-296</v>
      </c>
      <c r="AA105" s="115">
        <f t="shared" si="67"/>
        <v>1.1128910544247262E-2</v>
      </c>
      <c r="AB105" s="115">
        <f t="shared" si="68"/>
        <v>-6.2031505402763264E-3</v>
      </c>
      <c r="AD105" s="147">
        <f t="shared" si="84"/>
        <v>2.0455464264802596E-4</v>
      </c>
      <c r="AG105" s="115">
        <f t="shared" si="69"/>
        <v>3.8479076625330481E-6</v>
      </c>
      <c r="AH105" s="16">
        <f t="shared" si="70"/>
        <v>6.4077051829243524E-3</v>
      </c>
      <c r="AI105" s="16">
        <f t="shared" si="71"/>
        <v>1.1602248102980384</v>
      </c>
      <c r="AJ105" s="16">
        <f t="shared" si="72"/>
        <v>0.7356780827845234</v>
      </c>
      <c r="AK105" s="16">
        <f t="shared" si="73"/>
        <v>0.20714472490705729</v>
      </c>
      <c r="AL105" s="16">
        <f t="shared" si="74"/>
        <v>0.91242900987927877</v>
      </c>
      <c r="AM105" s="16">
        <f t="shared" si="75"/>
        <v>0.49074285409834473</v>
      </c>
      <c r="AN105" s="115">
        <f t="shared" si="82"/>
        <v>0.71811286041912381</v>
      </c>
      <c r="AO105" s="115">
        <f t="shared" si="82"/>
        <v>0.71810398150838273</v>
      </c>
      <c r="AP105" s="115">
        <f t="shared" si="82"/>
        <v>0.71805895969146127</v>
      </c>
      <c r="AQ105" s="115">
        <f t="shared" si="82"/>
        <v>0.71783069722456405</v>
      </c>
      <c r="AR105" s="115">
        <f t="shared" si="82"/>
        <v>0.71667409628068868</v>
      </c>
      <c r="AS105" s="115">
        <f t="shared" si="82"/>
        <v>0.71083141518533</v>
      </c>
      <c r="AT105" s="115">
        <f t="shared" si="82"/>
        <v>0.68175088175338594</v>
      </c>
      <c r="AU105" s="115">
        <f t="shared" si="76"/>
        <v>0.54580706694691528</v>
      </c>
      <c r="AV105" s="115"/>
    </row>
    <row r="106" spans="1:48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80">
        <f t="shared" si="59"/>
        <v>-230.45427194030574</v>
      </c>
      <c r="F106" s="28">
        <f t="shared" si="60"/>
        <v>-230.5</v>
      </c>
      <c r="G106" s="9">
        <f t="shared" si="77"/>
        <v>1.7396579998603556E-2</v>
      </c>
      <c r="I106" s="2">
        <f t="shared" si="83"/>
        <v>1.7396579998603556E-2</v>
      </c>
      <c r="O106" s="100">
        <f t="shared" si="61"/>
        <v>4.7108332557434587E-3</v>
      </c>
      <c r="P106" s="15">
        <f t="shared" si="62"/>
        <v>29964.885999999999</v>
      </c>
      <c r="R106" s="2">
        <f t="shared" si="78"/>
        <v>2.2191949963418514E-5</v>
      </c>
      <c r="S106" s="24">
        <v>0.1</v>
      </c>
      <c r="T106" s="9">
        <f t="shared" si="63"/>
        <v>2.2191949963418514E-6</v>
      </c>
      <c r="U106" s="9">
        <f t="shared" si="64"/>
        <v>1.7396579998603556E-2</v>
      </c>
      <c r="Y106" s="137">
        <f t="shared" si="65"/>
        <v>29964.885999999999</v>
      </c>
      <c r="Z106" s="16">
        <f t="shared" si="66"/>
        <v>-230.5</v>
      </c>
      <c r="AA106" s="115">
        <f t="shared" si="67"/>
        <v>1.1045804661607084E-2</v>
      </c>
      <c r="AB106" s="115">
        <f t="shared" si="68"/>
        <v>6.3507753369964719E-3</v>
      </c>
      <c r="AD106" s="147">
        <f t="shared" si="84"/>
        <v>1.2685746742860098E-2</v>
      </c>
      <c r="AG106" s="115">
        <f t="shared" si="69"/>
        <v>4.0332347381002652E-6</v>
      </c>
      <c r="AH106" s="16">
        <f t="shared" si="70"/>
        <v>6.3349714058636257E-3</v>
      </c>
      <c r="AI106" s="16">
        <f t="shared" si="71"/>
        <v>1.1557081164936829</v>
      </c>
      <c r="AJ106" s="16">
        <f t="shared" si="72"/>
        <v>0.72085967431161935</v>
      </c>
      <c r="AK106" s="16">
        <f t="shared" si="73"/>
        <v>0.21056093975344176</v>
      </c>
      <c r="AL106" s="16">
        <f t="shared" si="74"/>
        <v>0.93405437033491834</v>
      </c>
      <c r="AM106" s="16">
        <f t="shared" si="75"/>
        <v>0.50423163688851214</v>
      </c>
      <c r="AN106" s="115">
        <f t="shared" si="82"/>
        <v>0.7361363208965459</v>
      </c>
      <c r="AO106" s="115">
        <f t="shared" si="82"/>
        <v>0.73612802053947712</v>
      </c>
      <c r="AP106" s="115">
        <f t="shared" si="82"/>
        <v>0.73608525192313512</v>
      </c>
      <c r="AQ106" s="115">
        <f t="shared" si="82"/>
        <v>0.73586490759785972</v>
      </c>
      <c r="AR106" s="115">
        <f t="shared" si="82"/>
        <v>0.73473038729577977</v>
      </c>
      <c r="AS106" s="115">
        <f t="shared" si="82"/>
        <v>0.72890719054817676</v>
      </c>
      <c r="AT106" s="115">
        <f t="shared" si="82"/>
        <v>0.6994785117265705</v>
      </c>
      <c r="AU106" s="115">
        <f t="shared" si="76"/>
        <v>0.56030419309395252</v>
      </c>
      <c r="AV106" s="115"/>
    </row>
    <row r="107" spans="1:48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80">
        <f t="shared" si="59"/>
        <v>-227.98079128040399</v>
      </c>
      <c r="F107" s="28">
        <f t="shared" si="60"/>
        <v>-228</v>
      </c>
      <c r="G107" s="9">
        <f t="shared" si="77"/>
        <v>7.3076799963018857E-3</v>
      </c>
      <c r="I107" s="2">
        <f t="shared" si="83"/>
        <v>7.3076799963018857E-3</v>
      </c>
      <c r="O107" s="100">
        <f t="shared" si="61"/>
        <v>4.7104572118712214E-3</v>
      </c>
      <c r="P107" s="15">
        <f t="shared" si="62"/>
        <v>29965.826999999997</v>
      </c>
      <c r="R107" s="2">
        <f t="shared" si="78"/>
        <v>2.2188407144869602E-5</v>
      </c>
      <c r="S107" s="24">
        <v>0.1</v>
      </c>
      <c r="T107" s="9">
        <f t="shared" si="63"/>
        <v>2.2188407144869604E-6</v>
      </c>
      <c r="U107" s="9">
        <f t="shared" si="64"/>
        <v>7.3076799963018857E-3</v>
      </c>
      <c r="Y107" s="137">
        <f t="shared" si="65"/>
        <v>29965.826999999997</v>
      </c>
      <c r="Z107" s="16">
        <f t="shared" si="66"/>
        <v>-228</v>
      </c>
      <c r="AA107" s="115">
        <f t="shared" si="67"/>
        <v>1.1042617312531268E-2</v>
      </c>
      <c r="AB107" s="115">
        <f t="shared" si="68"/>
        <v>-3.7349373162293819E-3</v>
      </c>
      <c r="AD107" s="147">
        <f t="shared" si="84"/>
        <v>2.5972227844306642E-3</v>
      </c>
      <c r="AG107" s="115">
        <f t="shared" si="69"/>
        <v>1.3949756756162738E-6</v>
      </c>
      <c r="AH107" s="16">
        <f t="shared" si="70"/>
        <v>6.3321601006600461E-3</v>
      </c>
      <c r="AI107" s="16">
        <f t="shared" si="71"/>
        <v>1.1555349722447712</v>
      </c>
      <c r="AJ107" s="16">
        <f t="shared" si="72"/>
        <v>0.72028968341843891</v>
      </c>
      <c r="AK107" s="16">
        <f t="shared" si="73"/>
        <v>0.21068886847833493</v>
      </c>
      <c r="AL107" s="16">
        <f t="shared" si="74"/>
        <v>0.93487642050931774</v>
      </c>
      <c r="AM107" s="16">
        <f t="shared" si="75"/>
        <v>0.50474727181188717</v>
      </c>
      <c r="AN107" s="115">
        <f t="shared" si="82"/>
        <v>0.73682284415791277</v>
      </c>
      <c r="AO107" s="115">
        <f t="shared" si="82"/>
        <v>0.73681456573533943</v>
      </c>
      <c r="AP107" s="115">
        <f t="shared" si="82"/>
        <v>0.73677188357946366</v>
      </c>
      <c r="AQ107" s="115">
        <f t="shared" si="82"/>
        <v>0.73655184777493021</v>
      </c>
      <c r="AR107" s="115">
        <f t="shared" si="82"/>
        <v>0.7354182109061862</v>
      </c>
      <c r="AS107" s="115">
        <f t="shared" si="82"/>
        <v>0.72959594776829584</v>
      </c>
      <c r="AT107" s="115">
        <f t="shared" si="82"/>
        <v>0.70015456362006079</v>
      </c>
      <c r="AU107" s="115">
        <f t="shared" si="76"/>
        <v>0.5608575185194119</v>
      </c>
      <c r="AV107" s="115"/>
    </row>
    <row r="108" spans="1:48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80">
        <f t="shared" si="59"/>
        <v>-214.4568189156648</v>
      </c>
      <c r="F108" s="28">
        <f t="shared" si="60"/>
        <v>-214.5</v>
      </c>
      <c r="G108" s="9">
        <f t="shared" si="77"/>
        <v>1.6427620001195464E-2</v>
      </c>
      <c r="I108" s="2">
        <f t="shared" si="83"/>
        <v>1.6427620001195464E-2</v>
      </c>
      <c r="O108" s="100">
        <f t="shared" si="61"/>
        <v>4.7084517809160972E-3</v>
      </c>
      <c r="P108" s="15">
        <f t="shared" si="62"/>
        <v>29970.972000000002</v>
      </c>
      <c r="R108" s="2">
        <f t="shared" si="78"/>
        <v>2.2169518173211967E-5</v>
      </c>
      <c r="S108" s="24">
        <v>0.1</v>
      </c>
      <c r="T108" s="9">
        <f t="shared" si="63"/>
        <v>2.2169518173211967E-6</v>
      </c>
      <c r="U108" s="9">
        <f t="shared" si="64"/>
        <v>1.6427620001195464E-2</v>
      </c>
      <c r="Y108" s="137">
        <f t="shared" si="65"/>
        <v>29970.972000000002</v>
      </c>
      <c r="Z108" s="16">
        <f t="shared" si="66"/>
        <v>-214.5</v>
      </c>
      <c r="AA108" s="115">
        <f t="shared" si="67"/>
        <v>1.1025386625165079E-2</v>
      </c>
      <c r="AB108" s="115">
        <f t="shared" si="68"/>
        <v>5.402233376030385E-3</v>
      </c>
      <c r="AD108" s="147">
        <f t="shared" si="84"/>
        <v>1.1719168220279366E-2</v>
      </c>
      <c r="AG108" s="115">
        <f t="shared" si="69"/>
        <v>2.9184125449096652E-6</v>
      </c>
      <c r="AH108" s="16">
        <f t="shared" si="70"/>
        <v>6.3169348442489821E-3</v>
      </c>
      <c r="AI108" s="16">
        <f t="shared" si="71"/>
        <v>1.1545990801146073</v>
      </c>
      <c r="AJ108" s="16">
        <f t="shared" si="72"/>
        <v>0.71720629868792751</v>
      </c>
      <c r="AK108" s="16">
        <f t="shared" si="73"/>
        <v>0.2113765628436135</v>
      </c>
      <c r="AL108" s="16">
        <f t="shared" si="74"/>
        <v>0.93931123334551148</v>
      </c>
      <c r="AM108" s="16">
        <f t="shared" si="75"/>
        <v>0.50753272856985665</v>
      </c>
      <c r="AN108" s="115">
        <f t="shared" si="82"/>
        <v>0.74052829112004437</v>
      </c>
      <c r="AO108" s="115">
        <f t="shared" si="82"/>
        <v>0.74052013091938984</v>
      </c>
      <c r="AP108" s="115">
        <f t="shared" si="82"/>
        <v>0.74047791608010727</v>
      </c>
      <c r="AQ108" s="115">
        <f t="shared" si="82"/>
        <v>0.74025955374376373</v>
      </c>
      <c r="AR108" s="115">
        <f t="shared" si="82"/>
        <v>0.73913073758430914</v>
      </c>
      <c r="AS108" s="115">
        <f t="shared" si="82"/>
        <v>0.73331375520721553</v>
      </c>
      <c r="AT108" s="115">
        <f t="shared" si="82"/>
        <v>0.70380450592818311</v>
      </c>
      <c r="AU108" s="115">
        <f t="shared" si="76"/>
        <v>0.56384547581689293</v>
      </c>
      <c r="AV108" s="115"/>
    </row>
    <row r="109" spans="1:48">
      <c r="A109" s="52" t="s">
        <v>135</v>
      </c>
      <c r="B109" s="52" t="s">
        <v>92</v>
      </c>
      <c r="C109" s="65">
        <v>45003.339</v>
      </c>
      <c r="D109" s="65" t="s">
        <v>127</v>
      </c>
      <c r="E109" s="80">
        <f t="shared" si="59"/>
        <v>-178.0064933993057</v>
      </c>
      <c r="F109" s="28">
        <f t="shared" si="60"/>
        <v>-178</v>
      </c>
      <c r="G109" s="9">
        <f t="shared" si="77"/>
        <v>-2.4703200033400208E-3</v>
      </c>
      <c r="I109" s="2">
        <f t="shared" si="83"/>
        <v>-2.4703200033400208E-3</v>
      </c>
      <c r="O109" s="100">
        <f t="shared" si="61"/>
        <v>4.703242656795773E-3</v>
      </c>
      <c r="P109" s="15">
        <f t="shared" si="62"/>
        <v>29984.839</v>
      </c>
      <c r="R109" s="2">
        <f t="shared" si="78"/>
        <v>2.2120491488703362E-5</v>
      </c>
      <c r="S109" s="24">
        <v>0.1</v>
      </c>
      <c r="T109" s="9">
        <f t="shared" si="63"/>
        <v>2.2120491488703362E-6</v>
      </c>
      <c r="U109" s="9">
        <f t="shared" si="64"/>
        <v>-2.4703200033400208E-3</v>
      </c>
      <c r="Y109" s="137">
        <f t="shared" si="65"/>
        <v>29984.839</v>
      </c>
      <c r="Z109" s="16">
        <f t="shared" si="66"/>
        <v>-178</v>
      </c>
      <c r="AA109" s="115">
        <f t="shared" si="67"/>
        <v>1.0978642257836766E-2</v>
      </c>
      <c r="AB109" s="115">
        <f t="shared" si="68"/>
        <v>-1.3448962261176787E-2</v>
      </c>
      <c r="AD109" s="147">
        <f t="shared" si="84"/>
        <v>-7.1735626601357938E-3</v>
      </c>
      <c r="AG109" s="115">
        <f t="shared" si="69"/>
        <v>1.8087458590255744E-5</v>
      </c>
      <c r="AH109" s="16">
        <f t="shared" si="70"/>
        <v>6.2753996010409931E-3</v>
      </c>
      <c r="AI109" s="16">
        <f t="shared" si="71"/>
        <v>1.1520612126051957</v>
      </c>
      <c r="AJ109" s="16">
        <f t="shared" si="72"/>
        <v>0.70882469274306514</v>
      </c>
      <c r="AK109" s="16">
        <f t="shared" si="73"/>
        <v>0.2132095553977362</v>
      </c>
      <c r="AL109" s="16">
        <f t="shared" si="74"/>
        <v>0.95126563871527703</v>
      </c>
      <c r="AM109" s="16">
        <f t="shared" si="75"/>
        <v>0.51507255854591316</v>
      </c>
      <c r="AN109" s="115">
        <f t="shared" si="82"/>
        <v>0.75053166234193036</v>
      </c>
      <c r="AO109" s="115">
        <f t="shared" si="82"/>
        <v>0.75052381969176452</v>
      </c>
      <c r="AP109" s="115">
        <f t="shared" si="82"/>
        <v>0.75048287114726342</v>
      </c>
      <c r="AQ109" s="115">
        <f t="shared" si="82"/>
        <v>0.75026909338736936</v>
      </c>
      <c r="AR109" s="115">
        <f t="shared" si="82"/>
        <v>0.74915372663399671</v>
      </c>
      <c r="AS109" s="115">
        <f t="shared" si="82"/>
        <v>0.74335303170038391</v>
      </c>
      <c r="AT109" s="115">
        <f t="shared" si="82"/>
        <v>0.7136665954385647</v>
      </c>
      <c r="AU109" s="115">
        <f t="shared" si="76"/>
        <v>0.57192402702860068</v>
      </c>
      <c r="AV109" s="115"/>
    </row>
    <row r="110" spans="1:48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80">
        <f t="shared" si="59"/>
        <v>-146.45055788161281</v>
      </c>
      <c r="F110" s="28">
        <f t="shared" si="60"/>
        <v>-146.5</v>
      </c>
      <c r="G110" s="9">
        <f t="shared" si="77"/>
        <v>1.8809539993526414E-2</v>
      </c>
      <c r="I110" s="2">
        <f t="shared" si="83"/>
        <v>1.8809539993526414E-2</v>
      </c>
      <c r="O110" s="100">
        <f t="shared" si="61"/>
        <v>4.6989970703754241E-3</v>
      </c>
      <c r="P110" s="15">
        <f t="shared" si="62"/>
        <v>29996.843999999997</v>
      </c>
      <c r="R110" s="2">
        <f t="shared" si="78"/>
        <v>2.2080573467396818E-5</v>
      </c>
      <c r="S110" s="24">
        <v>0.1</v>
      </c>
      <c r="T110" s="9">
        <f t="shared" si="63"/>
        <v>2.2080573467396818E-6</v>
      </c>
      <c r="U110" s="9">
        <f t="shared" si="64"/>
        <v>1.8809539993526414E-2</v>
      </c>
      <c r="Y110" s="137">
        <f t="shared" si="65"/>
        <v>29996.843999999997</v>
      </c>
      <c r="Z110" s="16">
        <f t="shared" si="66"/>
        <v>-146.5</v>
      </c>
      <c r="AA110" s="115">
        <f t="shared" si="67"/>
        <v>1.0938121350442743E-2</v>
      </c>
      <c r="AB110" s="115">
        <f t="shared" si="68"/>
        <v>7.8714186430836712E-3</v>
      </c>
      <c r="AD110" s="147">
        <f t="shared" si="84"/>
        <v>1.411054292315099E-2</v>
      </c>
      <c r="AG110" s="115">
        <f t="shared" si="69"/>
        <v>6.1959231454685183E-6</v>
      </c>
      <c r="AH110" s="16">
        <f t="shared" si="70"/>
        <v>6.2391242800673187E-3</v>
      </c>
      <c r="AI110" s="16">
        <f t="shared" si="71"/>
        <v>1.1498626072095472</v>
      </c>
      <c r="AJ110" s="16">
        <f t="shared" si="72"/>
        <v>0.70153994446465351</v>
      </c>
      <c r="AK110" s="16">
        <f t="shared" si="73"/>
        <v>0.21476062453862385</v>
      </c>
      <c r="AL110" s="16">
        <f t="shared" si="74"/>
        <v>0.96154012117864929</v>
      </c>
      <c r="AM110" s="16">
        <f t="shared" si="75"/>
        <v>0.5215900113973222</v>
      </c>
      <c r="AN110" s="115">
        <f t="shared" si="82"/>
        <v>0.75914697808155662</v>
      </c>
      <c r="AO110" s="115">
        <f t="shared" si="82"/>
        <v>0.75913940669642055</v>
      </c>
      <c r="AP110" s="115">
        <f t="shared" si="82"/>
        <v>0.75909955280215535</v>
      </c>
      <c r="AQ110" s="115">
        <f t="shared" si="82"/>
        <v>0.75888979661895906</v>
      </c>
      <c r="AR110" s="115">
        <f t="shared" si="82"/>
        <v>0.75778650955229798</v>
      </c>
      <c r="AS110" s="115">
        <f t="shared" si="82"/>
        <v>0.75200220768092674</v>
      </c>
      <c r="AT110" s="115">
        <f t="shared" si="82"/>
        <v>0.7221702815390294</v>
      </c>
      <c r="AU110" s="115">
        <f t="shared" si="76"/>
        <v>0.57889592738938955</v>
      </c>
      <c r="AV110" s="115"/>
    </row>
    <row r="111" spans="1:48">
      <c r="A111" s="52" t="s">
        <v>135</v>
      </c>
      <c r="B111" s="52" t="s">
        <v>92</v>
      </c>
      <c r="C111" s="65">
        <v>45022.37</v>
      </c>
      <c r="D111" s="65" t="s">
        <v>127</v>
      </c>
      <c r="E111" s="80">
        <f t="shared" si="59"/>
        <v>-127.98225276311837</v>
      </c>
      <c r="F111" s="28">
        <f t="shared" si="60"/>
        <v>-128</v>
      </c>
      <c r="G111" s="9">
        <f t="shared" si="77"/>
        <v>6.751680004526861E-3</v>
      </c>
      <c r="I111" s="2">
        <f t="shared" si="83"/>
        <v>6.751680004526861E-3</v>
      </c>
      <c r="O111" s="100">
        <f t="shared" si="61"/>
        <v>4.6966115728999591E-3</v>
      </c>
      <c r="P111" s="15">
        <f t="shared" si="62"/>
        <v>30003.870000000003</v>
      </c>
      <c r="R111" s="2">
        <f t="shared" si="78"/>
        <v>2.2058160266697826E-5</v>
      </c>
      <c r="S111" s="24">
        <v>0.1</v>
      </c>
      <c r="T111" s="9">
        <f t="shared" si="63"/>
        <v>2.2058160266697829E-6</v>
      </c>
      <c r="U111" s="9">
        <f t="shared" si="64"/>
        <v>6.751680004526861E-3</v>
      </c>
      <c r="Y111" s="137">
        <f t="shared" si="65"/>
        <v>30003.870000000003</v>
      </c>
      <c r="Z111" s="16">
        <f t="shared" si="66"/>
        <v>-128</v>
      </c>
      <c r="AA111" s="115">
        <f t="shared" si="67"/>
        <v>1.0914248064787505E-2</v>
      </c>
      <c r="AB111" s="115">
        <f t="shared" si="68"/>
        <v>-4.1625680602606439E-3</v>
      </c>
      <c r="AD111" s="147">
        <f t="shared" si="84"/>
        <v>2.0550684316269019E-3</v>
      </c>
      <c r="AG111" s="115">
        <f t="shared" si="69"/>
        <v>1.7326972856302058E-6</v>
      </c>
      <c r="AH111" s="16">
        <f t="shared" si="70"/>
        <v>6.2176364918875458E-3</v>
      </c>
      <c r="AI111" s="16">
        <f t="shared" si="71"/>
        <v>1.1485679219711211</v>
      </c>
      <c r="AJ111" s="16">
        <f t="shared" si="72"/>
        <v>0.69724015485123392</v>
      </c>
      <c r="AK111" s="16">
        <f t="shared" si="73"/>
        <v>0.21565829326285077</v>
      </c>
      <c r="AL111" s="16">
        <f t="shared" si="74"/>
        <v>0.96755603395660972</v>
      </c>
      <c r="AM111" s="16">
        <f t="shared" si="75"/>
        <v>0.52542232494215058</v>
      </c>
      <c r="AN111" s="115">
        <f t="shared" ref="AN111:AT120" si="85">$AU111+$AB$7*SIN(AO111)</f>
        <v>0.76419908559772032</v>
      </c>
      <c r="AO111" s="115">
        <f t="shared" si="85"/>
        <v>0.76419167217626549</v>
      </c>
      <c r="AP111" s="115">
        <f t="shared" si="85"/>
        <v>0.76415246129570402</v>
      </c>
      <c r="AQ111" s="115">
        <f t="shared" si="85"/>
        <v>0.76394509260320598</v>
      </c>
      <c r="AR111" s="115">
        <f t="shared" si="85"/>
        <v>0.76284909704768133</v>
      </c>
      <c r="AS111" s="115">
        <f t="shared" si="85"/>
        <v>0.75707542141191098</v>
      </c>
      <c r="AT111" s="115">
        <f t="shared" si="85"/>
        <v>0.72716126856055485</v>
      </c>
      <c r="AU111" s="115">
        <f t="shared" si="76"/>
        <v>0.58299053553778934</v>
      </c>
      <c r="AV111" s="115"/>
    </row>
    <row r="112" spans="1:48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80">
        <f t="shared" si="59"/>
        <v>-85.99090999800319</v>
      </c>
      <c r="F112" s="28">
        <f t="shared" si="60"/>
        <v>-86</v>
      </c>
      <c r="G112" s="9">
        <f t="shared" si="77"/>
        <v>3.4581599975354038E-3</v>
      </c>
      <c r="H112" s="2">
        <f>G112</f>
        <v>3.4581599975354038E-3</v>
      </c>
      <c r="O112" s="100">
        <f t="shared" si="61"/>
        <v>4.6914923689550985E-3</v>
      </c>
      <c r="P112" s="15">
        <f t="shared" si="62"/>
        <v>30019.845000000001</v>
      </c>
      <c r="R112" s="2">
        <f t="shared" si="78"/>
        <v>1.5211087383917276E-6</v>
      </c>
      <c r="S112" s="24">
        <v>0.1</v>
      </c>
      <c r="T112" s="9">
        <f t="shared" si="63"/>
        <v>1.5211087383917277E-7</v>
      </c>
      <c r="U112" s="9">
        <f t="shared" si="64"/>
        <v>3.4581599975354038E-3</v>
      </c>
      <c r="Y112" s="137">
        <f t="shared" si="65"/>
        <v>30019.845000000001</v>
      </c>
      <c r="Z112" s="16">
        <f t="shared" si="66"/>
        <v>-86</v>
      </c>
      <c r="AA112" s="115">
        <f t="shared" si="67"/>
        <v>1.0859849390654073E-2</v>
      </c>
      <c r="AB112" s="115">
        <f t="shared" si="68"/>
        <v>-7.4016893931186691E-3</v>
      </c>
      <c r="AC112" s="147">
        <f>G112-(AB$3+AB$4*Z112+AB$5*Z112^2)</f>
        <v>-1.2333323714196947E-3</v>
      </c>
      <c r="AD112" s="115"/>
      <c r="AG112" s="115">
        <f t="shared" si="69"/>
        <v>5.478500587220541E-6</v>
      </c>
      <c r="AH112" s="16">
        <f t="shared" si="70"/>
        <v>6.1683570216989735E-3</v>
      </c>
      <c r="AI112" s="16">
        <f t="shared" si="71"/>
        <v>1.1456197111699944</v>
      </c>
      <c r="AJ112" s="16">
        <f t="shared" si="72"/>
        <v>0.68742161509249688</v>
      </c>
      <c r="AK112" s="16">
        <f t="shared" si="73"/>
        <v>0.21765988746351558</v>
      </c>
      <c r="AL112" s="16">
        <f t="shared" si="74"/>
        <v>0.98116342658838429</v>
      </c>
      <c r="AM112" s="16">
        <f t="shared" si="75"/>
        <v>0.53413559105987074</v>
      </c>
      <c r="AN112" s="115">
        <f t="shared" si="85"/>
        <v>0.77564756799579315</v>
      </c>
      <c r="AO112" s="115">
        <f t="shared" si="85"/>
        <v>0.77564050907618209</v>
      </c>
      <c r="AP112" s="115">
        <f t="shared" si="85"/>
        <v>0.77560275647262178</v>
      </c>
      <c r="AQ112" s="115">
        <f t="shared" si="85"/>
        <v>0.77540087123801571</v>
      </c>
      <c r="AR112" s="115">
        <f t="shared" si="85"/>
        <v>0.77432195003355908</v>
      </c>
      <c r="AS112" s="115">
        <f t="shared" si="85"/>
        <v>0.76857510964717213</v>
      </c>
      <c r="AT112" s="115">
        <f t="shared" si="85"/>
        <v>0.73848316156930682</v>
      </c>
      <c r="AU112" s="115">
        <f t="shared" si="76"/>
        <v>0.59228640268550781</v>
      </c>
      <c r="AV112" s="115"/>
    </row>
    <row r="113" spans="1:48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80">
        <f t="shared" si="59"/>
        <v>11.986261221210951</v>
      </c>
      <c r="F113" s="28">
        <f t="shared" si="60"/>
        <v>12</v>
      </c>
      <c r="G113" s="9">
        <f t="shared" si="77"/>
        <v>-5.2267200007918291E-3</v>
      </c>
      <c r="I113" s="2">
        <f t="shared" ref="I113:I130" si="86">G113</f>
        <v>-5.2267200007918291E-3</v>
      </c>
      <c r="O113" s="100">
        <f t="shared" si="61"/>
        <v>4.6811486046673401E-3</v>
      </c>
      <c r="P113" s="15">
        <f t="shared" si="62"/>
        <v>30057.118999999999</v>
      </c>
      <c r="R113" s="2">
        <f t="shared" si="78"/>
        <v>2.1913152258978986E-5</v>
      </c>
      <c r="S113" s="24">
        <v>0.1</v>
      </c>
      <c r="T113" s="9">
        <f t="shared" si="63"/>
        <v>2.1913152258978987E-6</v>
      </c>
      <c r="U113" s="9">
        <f t="shared" si="64"/>
        <v>-5.2267200007918291E-3</v>
      </c>
      <c r="Y113" s="137">
        <f t="shared" si="65"/>
        <v>30057.118999999999</v>
      </c>
      <c r="Z113" s="16">
        <f t="shared" si="66"/>
        <v>12</v>
      </c>
      <c r="AA113" s="115">
        <f t="shared" si="67"/>
        <v>1.0731904707406417E-2</v>
      </c>
      <c r="AB113" s="115">
        <f t="shared" si="68"/>
        <v>-1.5958624708198248E-2</v>
      </c>
      <c r="AD113" s="147">
        <f t="shared" ref="AD113:AD130" si="87">G113-(AB$3+AB$4*Z113+AB$5*Z113^2)</f>
        <v>-9.9078686054591691E-3</v>
      </c>
      <c r="AG113" s="115">
        <f t="shared" si="69"/>
        <v>2.5467770257711561E-5</v>
      </c>
      <c r="AH113" s="16">
        <f t="shared" si="70"/>
        <v>6.0507561027390768E-3</v>
      </c>
      <c r="AI113" s="16">
        <f t="shared" si="71"/>
        <v>1.1386971554806335</v>
      </c>
      <c r="AJ113" s="16">
        <f t="shared" si="72"/>
        <v>0.66422351030934157</v>
      </c>
      <c r="AK113" s="16">
        <f t="shared" si="73"/>
        <v>0.22213515244878237</v>
      </c>
      <c r="AL113" s="16">
        <f t="shared" si="74"/>
        <v>1.0126416536439098</v>
      </c>
      <c r="AM113" s="16">
        <f t="shared" si="75"/>
        <v>0.55453829333973925</v>
      </c>
      <c r="AN113" s="115">
        <f t="shared" si="85"/>
        <v>0.80224583504120428</v>
      </c>
      <c r="AO113" s="115">
        <f t="shared" si="85"/>
        <v>0.80223957759387299</v>
      </c>
      <c r="AP113" s="115">
        <f t="shared" si="85"/>
        <v>0.80220520268735607</v>
      </c>
      <c r="AQ113" s="115">
        <f t="shared" si="85"/>
        <v>0.80201638801858333</v>
      </c>
      <c r="AR113" s="115">
        <f t="shared" si="85"/>
        <v>0.80097992213335512</v>
      </c>
      <c r="AS113" s="115">
        <f t="shared" si="85"/>
        <v>0.7953100148714114</v>
      </c>
      <c r="AT113" s="115">
        <f t="shared" si="85"/>
        <v>0.76485148214068099</v>
      </c>
      <c r="AU113" s="115">
        <f t="shared" si="76"/>
        <v>0.6139767593635177</v>
      </c>
      <c r="AV113" s="115"/>
    </row>
    <row r="114" spans="1:48">
      <c r="A114" s="52" t="s">
        <v>135</v>
      </c>
      <c r="B114" s="52" t="s">
        <v>92</v>
      </c>
      <c r="C114" s="65">
        <v>45075.623</v>
      </c>
      <c r="D114" s="65" t="s">
        <v>127</v>
      </c>
      <c r="E114" s="80">
        <f t="shared" si="59"/>
        <v>11.99677548544223</v>
      </c>
      <c r="F114" s="28">
        <f t="shared" si="60"/>
        <v>12</v>
      </c>
      <c r="G114" s="9">
        <f t="shared" si="77"/>
        <v>-1.2267199999769218E-3</v>
      </c>
      <c r="I114" s="2">
        <f t="shared" si="86"/>
        <v>-1.2267199999769218E-3</v>
      </c>
      <c r="O114" s="100">
        <f t="shared" si="61"/>
        <v>4.6811486046673401E-3</v>
      </c>
      <c r="P114" s="15">
        <f t="shared" si="62"/>
        <v>30057.123</v>
      </c>
      <c r="R114" s="2">
        <f t="shared" si="78"/>
        <v>2.1913152258978986E-5</v>
      </c>
      <c r="S114" s="24">
        <v>0.1</v>
      </c>
      <c r="T114" s="9">
        <f t="shared" si="63"/>
        <v>2.1913152258978987E-6</v>
      </c>
      <c r="U114" s="9">
        <f t="shared" si="64"/>
        <v>-1.2267199999769218E-3</v>
      </c>
      <c r="Y114" s="137">
        <f t="shared" si="65"/>
        <v>30057.123</v>
      </c>
      <c r="Z114" s="16">
        <f t="shared" si="66"/>
        <v>12</v>
      </c>
      <c r="AA114" s="115">
        <f t="shared" si="67"/>
        <v>1.0731904707406417E-2</v>
      </c>
      <c r="AB114" s="115">
        <f t="shared" si="68"/>
        <v>-1.1958624707383339E-2</v>
      </c>
      <c r="AD114" s="147">
        <f t="shared" si="87"/>
        <v>-5.9078686046442619E-3</v>
      </c>
      <c r="AG114" s="115">
        <f t="shared" si="69"/>
        <v>1.4300870489203925E-5</v>
      </c>
      <c r="AH114" s="16">
        <f t="shared" si="70"/>
        <v>6.0507561027390768E-3</v>
      </c>
      <c r="AI114" s="16">
        <f t="shared" si="71"/>
        <v>1.1386971554806335</v>
      </c>
      <c r="AJ114" s="16">
        <f t="shared" si="72"/>
        <v>0.66422351030934157</v>
      </c>
      <c r="AK114" s="16">
        <f t="shared" si="73"/>
        <v>0.22213515244878237</v>
      </c>
      <c r="AL114" s="16">
        <f t="shared" si="74"/>
        <v>1.0126416536439098</v>
      </c>
      <c r="AM114" s="16">
        <f t="shared" si="75"/>
        <v>0.55453829333973925</v>
      </c>
      <c r="AN114" s="115">
        <f t="shared" si="85"/>
        <v>0.80224583504120428</v>
      </c>
      <c r="AO114" s="115">
        <f t="shared" si="85"/>
        <v>0.80223957759387299</v>
      </c>
      <c r="AP114" s="115">
        <f t="shared" si="85"/>
        <v>0.80220520268735607</v>
      </c>
      <c r="AQ114" s="115">
        <f t="shared" si="85"/>
        <v>0.80201638801858333</v>
      </c>
      <c r="AR114" s="115">
        <f t="shared" si="85"/>
        <v>0.80097992213335512</v>
      </c>
      <c r="AS114" s="115">
        <f t="shared" si="85"/>
        <v>0.7953100148714114</v>
      </c>
      <c r="AT114" s="115">
        <f t="shared" si="85"/>
        <v>0.76485148214068099</v>
      </c>
      <c r="AU114" s="115">
        <f t="shared" si="76"/>
        <v>0.6139767593635177</v>
      </c>
      <c r="AV114" s="115"/>
    </row>
    <row r="115" spans="1:48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80">
        <f t="shared" si="59"/>
        <v>258.97947079395379</v>
      </c>
      <c r="F115" s="28">
        <f t="shared" si="60"/>
        <v>259</v>
      </c>
      <c r="G115" s="9">
        <f t="shared" si="77"/>
        <v>-7.8100399987306446E-3</v>
      </c>
      <c r="I115" s="2">
        <f t="shared" si="86"/>
        <v>-7.8100399987306446E-3</v>
      </c>
      <c r="O115" s="100">
        <f t="shared" si="61"/>
        <v>4.6650221960321033E-3</v>
      </c>
      <c r="P115" s="15">
        <f t="shared" si="62"/>
        <v>30151.084000000003</v>
      </c>
      <c r="R115" s="2">
        <f t="shared" si="78"/>
        <v>2.1762432089472186E-5</v>
      </c>
      <c r="S115" s="24">
        <v>0.1</v>
      </c>
      <c r="T115" s="9">
        <f t="shared" si="63"/>
        <v>2.1762432089472188E-6</v>
      </c>
      <c r="U115" s="9">
        <f t="shared" si="64"/>
        <v>-7.8100399987306446E-3</v>
      </c>
      <c r="Y115" s="137">
        <f t="shared" si="65"/>
        <v>30151.084000000003</v>
      </c>
      <c r="Z115" s="16">
        <f t="shared" si="66"/>
        <v>259</v>
      </c>
      <c r="AA115" s="115">
        <f t="shared" si="67"/>
        <v>1.0404106970811639E-2</v>
      </c>
      <c r="AB115" s="115">
        <f t="shared" si="68"/>
        <v>-1.8214146969542284E-2</v>
      </c>
      <c r="AD115" s="147">
        <f t="shared" si="87"/>
        <v>-1.2475062194762748E-2</v>
      </c>
      <c r="AG115" s="115">
        <f t="shared" si="69"/>
        <v>3.3175514982808635E-5</v>
      </c>
      <c r="AH115" s="16">
        <f t="shared" si="70"/>
        <v>5.7390847747795367E-3</v>
      </c>
      <c r="AI115" s="16">
        <f t="shared" si="71"/>
        <v>1.1210492301068884</v>
      </c>
      <c r="AJ115" s="16">
        <f t="shared" si="72"/>
        <v>0.60423937968210573</v>
      </c>
      <c r="AK115" s="16">
        <f t="shared" si="73"/>
        <v>0.2322240529798591</v>
      </c>
      <c r="AL115" s="16">
        <f t="shared" si="74"/>
        <v>1.0902853255978304</v>
      </c>
      <c r="AM115" s="16">
        <f t="shared" si="75"/>
        <v>0.60644180435378936</v>
      </c>
      <c r="AN115" s="115">
        <f t="shared" si="85"/>
        <v>0.86856402477636974</v>
      </c>
      <c r="AO115" s="115">
        <f t="shared" si="85"/>
        <v>0.86855958605026562</v>
      </c>
      <c r="AP115" s="115">
        <f t="shared" si="85"/>
        <v>0.86853334588203968</v>
      </c>
      <c r="AQ115" s="115">
        <f t="shared" si="85"/>
        <v>0.8683782399713017</v>
      </c>
      <c r="AR115" s="115">
        <f t="shared" si="85"/>
        <v>0.86746198709580102</v>
      </c>
      <c r="AS115" s="115">
        <f t="shared" si="85"/>
        <v>0.86206947603010931</v>
      </c>
      <c r="AT115" s="115">
        <f t="shared" si="85"/>
        <v>0.83099065377951464</v>
      </c>
      <c r="AU115" s="115">
        <f t="shared" si="76"/>
        <v>0.66864531139890993</v>
      </c>
      <c r="AV115" s="115"/>
    </row>
    <row r="116" spans="1:48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80">
        <f t="shared" si="59"/>
        <v>259.05307064355361</v>
      </c>
      <c r="F116" s="28">
        <f t="shared" si="60"/>
        <v>259</v>
      </c>
      <c r="G116" s="9">
        <f t="shared" si="77"/>
        <v>2.0189959999697749E-2</v>
      </c>
      <c r="I116" s="2">
        <f t="shared" si="86"/>
        <v>2.0189959999697749E-2</v>
      </c>
      <c r="O116" s="100">
        <f t="shared" si="61"/>
        <v>4.6650221960321033E-3</v>
      </c>
      <c r="P116" s="15">
        <f t="shared" si="62"/>
        <v>30151.112000000001</v>
      </c>
      <c r="R116" s="2">
        <f t="shared" si="78"/>
        <v>2.1762432089472186E-5</v>
      </c>
      <c r="S116" s="24">
        <v>0.1</v>
      </c>
      <c r="T116" s="9">
        <f t="shared" si="63"/>
        <v>2.1762432089472188E-6</v>
      </c>
      <c r="U116" s="9">
        <f t="shared" si="64"/>
        <v>2.0189959999697749E-2</v>
      </c>
      <c r="Y116" s="137">
        <f t="shared" si="65"/>
        <v>30151.112000000001</v>
      </c>
      <c r="Z116" s="16">
        <f t="shared" si="66"/>
        <v>259</v>
      </c>
      <c r="AA116" s="115">
        <f t="shared" si="67"/>
        <v>1.0404106970811639E-2</v>
      </c>
      <c r="AB116" s="115">
        <f t="shared" si="68"/>
        <v>9.7858530288861094E-3</v>
      </c>
      <c r="AD116" s="147">
        <f t="shared" si="87"/>
        <v>1.5524937803665645E-2</v>
      </c>
      <c r="AG116" s="115">
        <f t="shared" si="69"/>
        <v>9.5762919502959456E-6</v>
      </c>
      <c r="AH116" s="16">
        <f t="shared" si="70"/>
        <v>5.7390847747795367E-3</v>
      </c>
      <c r="AI116" s="16">
        <f t="shared" si="71"/>
        <v>1.1210492301068884</v>
      </c>
      <c r="AJ116" s="16">
        <f t="shared" si="72"/>
        <v>0.60423937968210573</v>
      </c>
      <c r="AK116" s="16">
        <f t="shared" si="73"/>
        <v>0.2322240529798591</v>
      </c>
      <c r="AL116" s="16">
        <f t="shared" si="74"/>
        <v>1.0902853255978304</v>
      </c>
      <c r="AM116" s="16">
        <f t="shared" si="75"/>
        <v>0.60644180435378936</v>
      </c>
      <c r="AN116" s="115">
        <f t="shared" si="85"/>
        <v>0.86856402477636974</v>
      </c>
      <c r="AO116" s="115">
        <f t="shared" si="85"/>
        <v>0.86855958605026562</v>
      </c>
      <c r="AP116" s="115">
        <f t="shared" si="85"/>
        <v>0.86853334588203968</v>
      </c>
      <c r="AQ116" s="115">
        <f t="shared" si="85"/>
        <v>0.8683782399713017</v>
      </c>
      <c r="AR116" s="115">
        <f t="shared" si="85"/>
        <v>0.86746198709580102</v>
      </c>
      <c r="AS116" s="115">
        <f t="shared" si="85"/>
        <v>0.86206947603010931</v>
      </c>
      <c r="AT116" s="115">
        <f t="shared" si="85"/>
        <v>0.83099065377951464</v>
      </c>
      <c r="AU116" s="115">
        <f t="shared" si="76"/>
        <v>0.66864531139890993</v>
      </c>
      <c r="AV116" s="115"/>
    </row>
    <row r="117" spans="1:48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80">
        <f t="shared" si="59"/>
        <v>269.49636358913983</v>
      </c>
      <c r="F117" s="28">
        <f t="shared" si="60"/>
        <v>269.5</v>
      </c>
      <c r="G117" s="9">
        <f t="shared" si="77"/>
        <v>-1.3834199999109842E-3</v>
      </c>
      <c r="I117" s="2">
        <f t="shared" si="86"/>
        <v>-1.3834199999109842E-3</v>
      </c>
      <c r="O117" s="100">
        <f t="shared" si="61"/>
        <v>4.6646521724827347E-3</v>
      </c>
      <c r="P117" s="15">
        <f t="shared" si="62"/>
        <v>30155.084999999999</v>
      </c>
      <c r="R117" s="2">
        <f t="shared" si="78"/>
        <v>2.1758979890247896E-5</v>
      </c>
      <c r="S117" s="24">
        <v>0.1</v>
      </c>
      <c r="T117" s="9">
        <f t="shared" si="63"/>
        <v>2.1758979890247897E-6</v>
      </c>
      <c r="U117" s="9">
        <f t="shared" si="64"/>
        <v>-1.3834199999109842E-3</v>
      </c>
      <c r="Y117" s="137">
        <f t="shared" si="65"/>
        <v>30155.084999999999</v>
      </c>
      <c r="Z117" s="16">
        <f t="shared" si="66"/>
        <v>269.5</v>
      </c>
      <c r="AA117" s="115">
        <f t="shared" si="67"/>
        <v>1.0390031522195461E-2</v>
      </c>
      <c r="AB117" s="115">
        <f t="shared" si="68"/>
        <v>-1.1773451522106446E-2</v>
      </c>
      <c r="AD117" s="147">
        <f t="shared" si="87"/>
        <v>-6.0480721723937189E-3</v>
      </c>
      <c r="AG117" s="115">
        <f t="shared" si="69"/>
        <v>1.386141607433906E-5</v>
      </c>
      <c r="AH117" s="16">
        <f t="shared" si="70"/>
        <v>5.7253793497127259E-3</v>
      </c>
      <c r="AI117" s="16">
        <f t="shared" si="71"/>
        <v>1.1202945798906343</v>
      </c>
      <c r="AJ117" s="16">
        <f t="shared" si="72"/>
        <v>0.60164904219478843</v>
      </c>
      <c r="AK117" s="16">
        <f t="shared" si="73"/>
        <v>0.23261586562571063</v>
      </c>
      <c r="AL117" s="16">
        <f t="shared" si="74"/>
        <v>1.0935322479169205</v>
      </c>
      <c r="AM117" s="16">
        <f t="shared" si="75"/>
        <v>0.60866451881457928</v>
      </c>
      <c r="AN117" s="115">
        <f t="shared" si="85"/>
        <v>0.87136021010632825</v>
      </c>
      <c r="AO117" s="115">
        <f t="shared" si="85"/>
        <v>0.87135584139423705</v>
      </c>
      <c r="AP117" s="115">
        <f t="shared" si="85"/>
        <v>0.87132992938595177</v>
      </c>
      <c r="AQ117" s="115">
        <f t="shared" si="85"/>
        <v>0.87117625468459292</v>
      </c>
      <c r="AR117" s="115">
        <f t="shared" si="85"/>
        <v>0.87026544181487453</v>
      </c>
      <c r="AS117" s="115">
        <f t="shared" si="85"/>
        <v>0.86488719786243595</v>
      </c>
      <c r="AT117" s="115">
        <f t="shared" si="85"/>
        <v>0.83379172675470459</v>
      </c>
      <c r="AU117" s="115">
        <f t="shared" si="76"/>
        <v>0.67096927818583951</v>
      </c>
      <c r="AV117" s="115"/>
    </row>
    <row r="118" spans="1:48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80">
        <f t="shared" si="59"/>
        <v>269.514763551535</v>
      </c>
      <c r="F118" s="28">
        <f t="shared" si="60"/>
        <v>269.5</v>
      </c>
      <c r="G118" s="9">
        <f t="shared" ref="G118:G149" si="88">C118-(C$7+C$8*F118)</f>
        <v>5.6165799978771247E-3</v>
      </c>
      <c r="I118" s="2">
        <f t="shared" si="86"/>
        <v>5.6165799978771247E-3</v>
      </c>
      <c r="O118" s="100">
        <f t="shared" si="61"/>
        <v>4.6646521724827347E-3</v>
      </c>
      <c r="P118" s="15">
        <f t="shared" si="62"/>
        <v>30155.091999999997</v>
      </c>
      <c r="R118" s="2">
        <f t="shared" ref="R118:R149" si="89">(O118-H118)^2</f>
        <v>2.1758979890247896E-5</v>
      </c>
      <c r="S118" s="24">
        <v>0.1</v>
      </c>
      <c r="T118" s="9">
        <f t="shared" si="63"/>
        <v>2.1758979890247897E-6</v>
      </c>
      <c r="U118" s="9">
        <f t="shared" si="64"/>
        <v>5.6165799978771247E-3</v>
      </c>
      <c r="Y118" s="137">
        <f t="shared" si="65"/>
        <v>30155.091999999997</v>
      </c>
      <c r="Z118" s="16">
        <f t="shared" si="66"/>
        <v>269.5</v>
      </c>
      <c r="AA118" s="115">
        <f t="shared" si="67"/>
        <v>1.0390031522195461E-2</v>
      </c>
      <c r="AB118" s="115">
        <f t="shared" si="68"/>
        <v>-4.7734515243183367E-3</v>
      </c>
      <c r="AD118" s="147">
        <f t="shared" si="87"/>
        <v>9.5192782539438997E-4</v>
      </c>
      <c r="AG118" s="115">
        <f t="shared" si="69"/>
        <v>2.2785839455017054E-6</v>
      </c>
      <c r="AH118" s="16">
        <f t="shared" si="70"/>
        <v>5.7253793497127259E-3</v>
      </c>
      <c r="AI118" s="16">
        <f t="shared" si="71"/>
        <v>1.1202945798906343</v>
      </c>
      <c r="AJ118" s="16">
        <f t="shared" si="72"/>
        <v>0.60164904219478843</v>
      </c>
      <c r="AK118" s="16">
        <f t="shared" si="73"/>
        <v>0.23261586562571063</v>
      </c>
      <c r="AL118" s="16">
        <f t="shared" si="74"/>
        <v>1.0935322479169205</v>
      </c>
      <c r="AM118" s="16">
        <f t="shared" si="75"/>
        <v>0.60866451881457928</v>
      </c>
      <c r="AN118" s="115">
        <f t="shared" si="85"/>
        <v>0.87136021010632825</v>
      </c>
      <c r="AO118" s="115">
        <f t="shared" si="85"/>
        <v>0.87135584139423705</v>
      </c>
      <c r="AP118" s="115">
        <f t="shared" si="85"/>
        <v>0.87132992938595177</v>
      </c>
      <c r="AQ118" s="115">
        <f t="shared" si="85"/>
        <v>0.87117625468459292</v>
      </c>
      <c r="AR118" s="115">
        <f t="shared" si="85"/>
        <v>0.87026544181487453</v>
      </c>
      <c r="AS118" s="115">
        <f t="shared" si="85"/>
        <v>0.86488719786243595</v>
      </c>
      <c r="AT118" s="115">
        <f t="shared" si="85"/>
        <v>0.83379172675470459</v>
      </c>
      <c r="AU118" s="115">
        <f t="shared" si="76"/>
        <v>0.67096927818583951</v>
      </c>
      <c r="AV118" s="115"/>
    </row>
    <row r="119" spans="1:48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80">
        <f t="shared" si="59"/>
        <v>269.514763551535</v>
      </c>
      <c r="F119" s="28">
        <f t="shared" si="60"/>
        <v>269.5</v>
      </c>
      <c r="G119" s="9">
        <f t="shared" si="88"/>
        <v>5.6165799978771247E-3</v>
      </c>
      <c r="I119" s="2">
        <f t="shared" si="86"/>
        <v>5.6165799978771247E-3</v>
      </c>
      <c r="O119" s="100">
        <f t="shared" si="61"/>
        <v>4.6646521724827347E-3</v>
      </c>
      <c r="P119" s="15">
        <f t="shared" si="62"/>
        <v>30155.091999999997</v>
      </c>
      <c r="R119" s="2">
        <f t="shared" si="89"/>
        <v>2.1758979890247896E-5</v>
      </c>
      <c r="S119" s="24">
        <v>0.1</v>
      </c>
      <c r="T119" s="9">
        <f t="shared" si="63"/>
        <v>2.1758979890247897E-6</v>
      </c>
      <c r="U119" s="9">
        <f t="shared" si="64"/>
        <v>5.6165799978771247E-3</v>
      </c>
      <c r="Y119" s="137">
        <f t="shared" si="65"/>
        <v>30155.091999999997</v>
      </c>
      <c r="Z119" s="16">
        <f t="shared" si="66"/>
        <v>269.5</v>
      </c>
      <c r="AA119" s="115">
        <f t="shared" si="67"/>
        <v>1.0390031522195461E-2</v>
      </c>
      <c r="AB119" s="115">
        <f t="shared" si="68"/>
        <v>-4.7734515243183367E-3</v>
      </c>
      <c r="AD119" s="147">
        <f t="shared" si="87"/>
        <v>9.5192782539438997E-4</v>
      </c>
      <c r="AG119" s="115">
        <f t="shared" si="69"/>
        <v>2.2785839455017054E-6</v>
      </c>
      <c r="AH119" s="16">
        <f t="shared" si="70"/>
        <v>5.7253793497127259E-3</v>
      </c>
      <c r="AI119" s="16">
        <f t="shared" si="71"/>
        <v>1.1202945798906343</v>
      </c>
      <c r="AJ119" s="16">
        <f t="shared" si="72"/>
        <v>0.60164904219478843</v>
      </c>
      <c r="AK119" s="16">
        <f t="shared" si="73"/>
        <v>0.23261586562571063</v>
      </c>
      <c r="AL119" s="16">
        <f t="shared" si="74"/>
        <v>1.0935322479169205</v>
      </c>
      <c r="AM119" s="16">
        <f t="shared" si="75"/>
        <v>0.60866451881457928</v>
      </c>
      <c r="AN119" s="115">
        <f t="shared" si="85"/>
        <v>0.87136021010632825</v>
      </c>
      <c r="AO119" s="115">
        <f t="shared" si="85"/>
        <v>0.87135584139423705</v>
      </c>
      <c r="AP119" s="115">
        <f t="shared" si="85"/>
        <v>0.87132992938595177</v>
      </c>
      <c r="AQ119" s="115">
        <f t="shared" si="85"/>
        <v>0.87117625468459292</v>
      </c>
      <c r="AR119" s="115">
        <f t="shared" si="85"/>
        <v>0.87026544181487453</v>
      </c>
      <c r="AS119" s="115">
        <f t="shared" si="85"/>
        <v>0.86488719786243595</v>
      </c>
      <c r="AT119" s="115">
        <f t="shared" si="85"/>
        <v>0.83379172675470459</v>
      </c>
      <c r="AU119" s="115">
        <f t="shared" si="76"/>
        <v>0.67096927818583951</v>
      </c>
      <c r="AV119" s="115"/>
    </row>
    <row r="120" spans="1:48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80">
        <f t="shared" si="59"/>
        <v>269.53842064606494</v>
      </c>
      <c r="F120" s="28">
        <f t="shared" si="60"/>
        <v>269.5</v>
      </c>
      <c r="G120" s="9">
        <f t="shared" si="88"/>
        <v>1.4616580003348645E-2</v>
      </c>
      <c r="I120" s="2">
        <f t="shared" si="86"/>
        <v>1.4616580003348645E-2</v>
      </c>
      <c r="O120" s="100">
        <f t="shared" si="61"/>
        <v>4.6646521724827347E-3</v>
      </c>
      <c r="P120" s="15">
        <f t="shared" si="62"/>
        <v>30155.101000000002</v>
      </c>
      <c r="R120" s="2">
        <f t="shared" si="89"/>
        <v>2.1758979890247896E-5</v>
      </c>
      <c r="S120" s="24">
        <v>0.1</v>
      </c>
      <c r="T120" s="9">
        <f t="shared" si="63"/>
        <v>2.1758979890247897E-6</v>
      </c>
      <c r="U120" s="9">
        <f t="shared" si="64"/>
        <v>1.4616580003348645E-2</v>
      </c>
      <c r="Y120" s="137">
        <f t="shared" si="65"/>
        <v>30155.101000000002</v>
      </c>
      <c r="Z120" s="16">
        <f t="shared" si="66"/>
        <v>269.5</v>
      </c>
      <c r="AA120" s="115">
        <f t="shared" si="67"/>
        <v>1.0390031522195461E-2</v>
      </c>
      <c r="AB120" s="115">
        <f t="shared" si="68"/>
        <v>4.2265484811531834E-3</v>
      </c>
      <c r="AD120" s="147">
        <f t="shared" si="87"/>
        <v>9.9519278308659101E-3</v>
      </c>
      <c r="AG120" s="115">
        <f t="shared" si="69"/>
        <v>1.7863712063538282E-6</v>
      </c>
      <c r="AH120" s="16">
        <f t="shared" si="70"/>
        <v>5.7253793497127259E-3</v>
      </c>
      <c r="AI120" s="16">
        <f t="shared" si="71"/>
        <v>1.1202945798906343</v>
      </c>
      <c r="AJ120" s="16">
        <f t="shared" si="72"/>
        <v>0.60164904219478843</v>
      </c>
      <c r="AK120" s="16">
        <f t="shared" si="73"/>
        <v>0.23261586562571063</v>
      </c>
      <c r="AL120" s="16">
        <f t="shared" si="74"/>
        <v>1.0935322479169205</v>
      </c>
      <c r="AM120" s="16">
        <f t="shared" si="75"/>
        <v>0.60866451881457928</v>
      </c>
      <c r="AN120" s="115">
        <f t="shared" si="85"/>
        <v>0.87136021010632825</v>
      </c>
      <c r="AO120" s="115">
        <f t="shared" si="85"/>
        <v>0.87135584139423705</v>
      </c>
      <c r="AP120" s="115">
        <f t="shared" si="85"/>
        <v>0.87132992938595177</v>
      </c>
      <c r="AQ120" s="115">
        <f t="shared" si="85"/>
        <v>0.87117625468459292</v>
      </c>
      <c r="AR120" s="115">
        <f t="shared" si="85"/>
        <v>0.87026544181487453</v>
      </c>
      <c r="AS120" s="115">
        <f t="shared" si="85"/>
        <v>0.86488719786243595</v>
      </c>
      <c r="AT120" s="115">
        <f t="shared" si="85"/>
        <v>0.83379172675470459</v>
      </c>
      <c r="AU120" s="115">
        <f t="shared" si="76"/>
        <v>0.67096927818583951</v>
      </c>
      <c r="AV120" s="115"/>
    </row>
    <row r="121" spans="1:48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80">
        <f t="shared" si="59"/>
        <v>269.54630634422887</v>
      </c>
      <c r="F121" s="28">
        <f t="shared" si="60"/>
        <v>269.5</v>
      </c>
      <c r="G121" s="9">
        <f t="shared" si="88"/>
        <v>1.7616580000321846E-2</v>
      </c>
      <c r="I121" s="2">
        <f t="shared" si="86"/>
        <v>1.7616580000321846E-2</v>
      </c>
      <c r="O121" s="100">
        <f t="shared" si="61"/>
        <v>4.6646521724827347E-3</v>
      </c>
      <c r="P121" s="15">
        <f t="shared" si="62"/>
        <v>30155.103999999999</v>
      </c>
      <c r="R121" s="2">
        <f t="shared" si="89"/>
        <v>2.1758979890247896E-5</v>
      </c>
      <c r="S121" s="24">
        <v>0.1</v>
      </c>
      <c r="T121" s="9">
        <f t="shared" si="63"/>
        <v>2.1758979890247897E-6</v>
      </c>
      <c r="U121" s="9">
        <f t="shared" si="64"/>
        <v>1.7616580000321846E-2</v>
      </c>
      <c r="Y121" s="137">
        <f t="shared" si="65"/>
        <v>30155.103999999999</v>
      </c>
      <c r="Z121" s="16">
        <f t="shared" si="66"/>
        <v>269.5</v>
      </c>
      <c r="AA121" s="115">
        <f t="shared" si="67"/>
        <v>1.0390031522195461E-2</v>
      </c>
      <c r="AB121" s="115">
        <f t="shared" si="68"/>
        <v>7.226548478126385E-3</v>
      </c>
      <c r="AD121" s="147">
        <f t="shared" si="87"/>
        <v>1.2951927827839112E-2</v>
      </c>
      <c r="AG121" s="115">
        <f t="shared" si="69"/>
        <v>5.2223002906710779E-6</v>
      </c>
      <c r="AH121" s="16">
        <f t="shared" si="70"/>
        <v>5.7253793497127259E-3</v>
      </c>
      <c r="AI121" s="16">
        <f t="shared" si="71"/>
        <v>1.1202945798906343</v>
      </c>
      <c r="AJ121" s="16">
        <f t="shared" si="72"/>
        <v>0.60164904219478843</v>
      </c>
      <c r="AK121" s="16">
        <f t="shared" si="73"/>
        <v>0.23261586562571063</v>
      </c>
      <c r="AL121" s="16">
        <f t="shared" si="74"/>
        <v>1.0935322479169205</v>
      </c>
      <c r="AM121" s="16">
        <f t="shared" si="75"/>
        <v>0.60866451881457928</v>
      </c>
      <c r="AN121" s="115">
        <f t="shared" ref="AN121:AT130" si="90">$AU121+$AB$7*SIN(AO121)</f>
        <v>0.87136021010632825</v>
      </c>
      <c r="AO121" s="115">
        <f t="shared" si="90"/>
        <v>0.87135584139423705</v>
      </c>
      <c r="AP121" s="115">
        <f t="shared" si="90"/>
        <v>0.87132992938595177</v>
      </c>
      <c r="AQ121" s="115">
        <f t="shared" si="90"/>
        <v>0.87117625468459292</v>
      </c>
      <c r="AR121" s="115">
        <f t="shared" si="90"/>
        <v>0.87026544181487453</v>
      </c>
      <c r="AS121" s="115">
        <f t="shared" si="90"/>
        <v>0.86488719786243595</v>
      </c>
      <c r="AT121" s="115">
        <f t="shared" si="90"/>
        <v>0.83379172675470459</v>
      </c>
      <c r="AU121" s="115">
        <f t="shared" si="76"/>
        <v>0.67096927818583951</v>
      </c>
      <c r="AV121" s="115"/>
    </row>
    <row r="122" spans="1:48">
      <c r="A122" s="66" t="s">
        <v>135</v>
      </c>
      <c r="B122" s="66" t="s">
        <v>95</v>
      </c>
      <c r="C122" s="73">
        <v>45173.606</v>
      </c>
      <c r="D122" s="73" t="s">
        <v>127</v>
      </c>
      <c r="E122" s="80">
        <f t="shared" si="59"/>
        <v>269.55156347634448</v>
      </c>
      <c r="F122" s="28">
        <f t="shared" si="60"/>
        <v>269.5</v>
      </c>
      <c r="G122" s="9">
        <f t="shared" si="88"/>
        <v>1.96165800007293E-2</v>
      </c>
      <c r="I122" s="2">
        <f t="shared" si="86"/>
        <v>1.96165800007293E-2</v>
      </c>
      <c r="O122" s="100">
        <f t="shared" si="61"/>
        <v>4.6646521724827347E-3</v>
      </c>
      <c r="P122" s="15">
        <f t="shared" si="62"/>
        <v>30155.106</v>
      </c>
      <c r="R122" s="2">
        <f t="shared" si="89"/>
        <v>2.1758979890247896E-5</v>
      </c>
      <c r="S122" s="24">
        <v>0.1</v>
      </c>
      <c r="T122" s="9">
        <f t="shared" si="63"/>
        <v>2.1758979890247897E-6</v>
      </c>
      <c r="U122" s="9">
        <f t="shared" si="64"/>
        <v>1.96165800007293E-2</v>
      </c>
      <c r="Y122" s="137">
        <f t="shared" si="65"/>
        <v>30155.106</v>
      </c>
      <c r="Z122" s="16">
        <f t="shared" si="66"/>
        <v>269.5</v>
      </c>
      <c r="AA122" s="115">
        <f t="shared" si="67"/>
        <v>1.0390031522195461E-2</v>
      </c>
      <c r="AB122" s="115">
        <f t="shared" si="68"/>
        <v>9.2265484785338386E-3</v>
      </c>
      <c r="AD122" s="147">
        <f t="shared" si="87"/>
        <v>1.4951927828246565E-2</v>
      </c>
      <c r="AG122" s="115">
        <f t="shared" si="69"/>
        <v>8.5129196826735101E-6</v>
      </c>
      <c r="AH122" s="16">
        <f t="shared" si="70"/>
        <v>5.7253793497127259E-3</v>
      </c>
      <c r="AI122" s="16">
        <f t="shared" si="71"/>
        <v>1.1202945798906343</v>
      </c>
      <c r="AJ122" s="16">
        <f t="shared" si="72"/>
        <v>0.60164904219478843</v>
      </c>
      <c r="AK122" s="16">
        <f t="shared" si="73"/>
        <v>0.23261586562571063</v>
      </c>
      <c r="AL122" s="16">
        <f t="shared" si="74"/>
        <v>1.0935322479169205</v>
      </c>
      <c r="AM122" s="16">
        <f t="shared" si="75"/>
        <v>0.60866451881457928</v>
      </c>
      <c r="AN122" s="115">
        <f t="shared" si="90"/>
        <v>0.87136021010632825</v>
      </c>
      <c r="AO122" s="115">
        <f t="shared" si="90"/>
        <v>0.87135584139423705</v>
      </c>
      <c r="AP122" s="115">
        <f t="shared" si="90"/>
        <v>0.87132992938595177</v>
      </c>
      <c r="AQ122" s="115">
        <f t="shared" si="90"/>
        <v>0.87117625468459292</v>
      </c>
      <c r="AR122" s="115">
        <f t="shared" si="90"/>
        <v>0.87026544181487453</v>
      </c>
      <c r="AS122" s="115">
        <f t="shared" si="90"/>
        <v>0.86488719786243595</v>
      </c>
      <c r="AT122" s="115">
        <f t="shared" si="90"/>
        <v>0.83379172675470459</v>
      </c>
      <c r="AU122" s="115">
        <f t="shared" si="76"/>
        <v>0.67096927818583951</v>
      </c>
      <c r="AV122" s="115"/>
    </row>
    <row r="123" spans="1:48">
      <c r="A123" s="66" t="s">
        <v>135</v>
      </c>
      <c r="B123" s="66" t="s">
        <v>92</v>
      </c>
      <c r="C123" s="73">
        <v>45174.536</v>
      </c>
      <c r="D123" s="73" t="s">
        <v>127</v>
      </c>
      <c r="E123" s="80">
        <f t="shared" si="59"/>
        <v>271.99612990961975</v>
      </c>
      <c r="F123" s="28">
        <f t="shared" si="60"/>
        <v>272</v>
      </c>
      <c r="G123" s="9">
        <f t="shared" si="88"/>
        <v>-1.4723200001753867E-3</v>
      </c>
      <c r="I123" s="2">
        <f t="shared" si="86"/>
        <v>-1.4723200001753867E-3</v>
      </c>
      <c r="O123" s="100">
        <f t="shared" si="61"/>
        <v>4.6645678642003143E-3</v>
      </c>
      <c r="P123" s="15">
        <f t="shared" si="62"/>
        <v>30156.036</v>
      </c>
      <c r="R123" s="2">
        <f t="shared" si="89"/>
        <v>2.175819335973028E-5</v>
      </c>
      <c r="S123" s="24">
        <v>0.1</v>
      </c>
      <c r="T123" s="9">
        <f t="shared" si="63"/>
        <v>2.1758193359730282E-6</v>
      </c>
      <c r="U123" s="9">
        <f t="shared" si="64"/>
        <v>-1.4723200001753867E-3</v>
      </c>
      <c r="Y123" s="137">
        <f t="shared" si="65"/>
        <v>30156.036</v>
      </c>
      <c r="Z123" s="16">
        <f t="shared" si="66"/>
        <v>272</v>
      </c>
      <c r="AA123" s="115">
        <f t="shared" si="67"/>
        <v>1.0386678779325944E-2</v>
      </c>
      <c r="AB123" s="115">
        <f t="shared" si="68"/>
        <v>-1.1858998779501331E-2</v>
      </c>
      <c r="AD123" s="147">
        <f t="shared" si="87"/>
        <v>-6.1368878643757009E-3</v>
      </c>
      <c r="AG123" s="115">
        <f t="shared" si="69"/>
        <v>1.4063585205221407E-5</v>
      </c>
      <c r="AH123" s="16">
        <f t="shared" si="70"/>
        <v>5.7221109151256297E-3</v>
      </c>
      <c r="AI123" s="16">
        <f t="shared" si="71"/>
        <v>1.1201148640302607</v>
      </c>
      <c r="AJ123" s="16">
        <f t="shared" si="72"/>
        <v>0.60103187437108219</v>
      </c>
      <c r="AK123" s="16">
        <f t="shared" si="73"/>
        <v>0.23270871563148385</v>
      </c>
      <c r="AL123" s="16">
        <f t="shared" si="74"/>
        <v>1.0943046801445593</v>
      </c>
      <c r="AM123" s="16">
        <f t="shared" si="75"/>
        <v>0.60919394185725839</v>
      </c>
      <c r="AN123" s="115">
        <f t="shared" si="90"/>
        <v>0.87202569093437576</v>
      </c>
      <c r="AO123" s="115">
        <f t="shared" si="90"/>
        <v>0.87202133879883681</v>
      </c>
      <c r="AP123" s="115">
        <f t="shared" si="90"/>
        <v>0.87199550466926612</v>
      </c>
      <c r="AQ123" s="115">
        <f t="shared" si="90"/>
        <v>0.87184217049639245</v>
      </c>
      <c r="AR123" s="115">
        <f t="shared" si="90"/>
        <v>0.87093265604350656</v>
      </c>
      <c r="AS123" s="115">
        <f t="shared" si="90"/>
        <v>0.86555783712473566</v>
      </c>
      <c r="AT123" s="115">
        <f t="shared" si="90"/>
        <v>0.83445851937497384</v>
      </c>
      <c r="AU123" s="115">
        <f t="shared" si="76"/>
        <v>0.6715226036112989</v>
      </c>
      <c r="AV123" s="115"/>
    </row>
    <row r="124" spans="1:48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80">
        <f t="shared" si="59"/>
        <v>272.01715843808233</v>
      </c>
      <c r="F124" s="28">
        <f t="shared" si="60"/>
        <v>272</v>
      </c>
      <c r="G124" s="9">
        <f t="shared" si="88"/>
        <v>6.5276800014544278E-3</v>
      </c>
      <c r="I124" s="2">
        <f t="shared" si="86"/>
        <v>6.5276800014544278E-3</v>
      </c>
      <c r="O124" s="100">
        <f t="shared" si="61"/>
        <v>4.6645678642003143E-3</v>
      </c>
      <c r="P124" s="15">
        <f t="shared" si="62"/>
        <v>30156.044000000002</v>
      </c>
      <c r="R124" s="2">
        <f t="shared" si="89"/>
        <v>2.175819335973028E-5</v>
      </c>
      <c r="S124" s="24">
        <v>0.1</v>
      </c>
      <c r="T124" s="9">
        <f t="shared" si="63"/>
        <v>2.1758193359730282E-6</v>
      </c>
      <c r="U124" s="9">
        <f t="shared" si="64"/>
        <v>6.5276800014544278E-3</v>
      </c>
      <c r="Y124" s="137">
        <f t="shared" si="65"/>
        <v>30156.044000000002</v>
      </c>
      <c r="Z124" s="16">
        <f t="shared" si="66"/>
        <v>272</v>
      </c>
      <c r="AA124" s="115">
        <f t="shared" si="67"/>
        <v>1.0386678779325944E-2</v>
      </c>
      <c r="AB124" s="115">
        <f t="shared" si="68"/>
        <v>-3.8589987778715161E-3</v>
      </c>
      <c r="AD124" s="147">
        <f t="shared" si="87"/>
        <v>1.8631121372541136E-3</v>
      </c>
      <c r="AG124" s="115">
        <f t="shared" si="69"/>
        <v>1.4891871567613857E-6</v>
      </c>
      <c r="AH124" s="16">
        <f t="shared" si="70"/>
        <v>5.7221109151256297E-3</v>
      </c>
      <c r="AI124" s="16">
        <f t="shared" si="71"/>
        <v>1.1201148640302607</v>
      </c>
      <c r="AJ124" s="16">
        <f t="shared" si="72"/>
        <v>0.60103187437108219</v>
      </c>
      <c r="AK124" s="16">
        <f t="shared" si="73"/>
        <v>0.23270871563148385</v>
      </c>
      <c r="AL124" s="16">
        <f t="shared" si="74"/>
        <v>1.0943046801445593</v>
      </c>
      <c r="AM124" s="16">
        <f t="shared" si="75"/>
        <v>0.60919394185725839</v>
      </c>
      <c r="AN124" s="115">
        <f t="shared" si="90"/>
        <v>0.87202569093437576</v>
      </c>
      <c r="AO124" s="115">
        <f t="shared" si="90"/>
        <v>0.87202133879883681</v>
      </c>
      <c r="AP124" s="115">
        <f t="shared" si="90"/>
        <v>0.87199550466926612</v>
      </c>
      <c r="AQ124" s="115">
        <f t="shared" si="90"/>
        <v>0.87184217049639245</v>
      </c>
      <c r="AR124" s="115">
        <f t="shared" si="90"/>
        <v>0.87093265604350656</v>
      </c>
      <c r="AS124" s="115">
        <f t="shared" si="90"/>
        <v>0.86555783712473566</v>
      </c>
      <c r="AT124" s="115">
        <f t="shared" si="90"/>
        <v>0.83445851937497384</v>
      </c>
      <c r="AU124" s="115">
        <f t="shared" si="76"/>
        <v>0.6715226036112989</v>
      </c>
      <c r="AV124" s="115"/>
    </row>
    <row r="125" spans="1:48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80">
        <f t="shared" si="59"/>
        <v>272.02241557019801</v>
      </c>
      <c r="F125" s="28">
        <f t="shared" si="60"/>
        <v>272</v>
      </c>
      <c r="G125" s="9">
        <f t="shared" si="88"/>
        <v>8.5276800018618815E-3</v>
      </c>
      <c r="I125" s="2">
        <f t="shared" si="86"/>
        <v>8.5276800018618815E-3</v>
      </c>
      <c r="O125" s="100">
        <f t="shared" si="61"/>
        <v>4.6645678642003143E-3</v>
      </c>
      <c r="P125" s="15">
        <f t="shared" si="62"/>
        <v>30156.046000000002</v>
      </c>
      <c r="R125" s="2">
        <f t="shared" si="89"/>
        <v>2.175819335973028E-5</v>
      </c>
      <c r="S125" s="24">
        <v>0.1</v>
      </c>
      <c r="T125" s="9">
        <f t="shared" si="63"/>
        <v>2.1758193359730282E-6</v>
      </c>
      <c r="U125" s="9">
        <f t="shared" si="64"/>
        <v>8.5276800018618815E-3</v>
      </c>
      <c r="Y125" s="137">
        <f t="shared" si="65"/>
        <v>30156.046000000002</v>
      </c>
      <c r="Z125" s="16">
        <f t="shared" si="66"/>
        <v>272</v>
      </c>
      <c r="AA125" s="115">
        <f t="shared" si="67"/>
        <v>1.0386678779325944E-2</v>
      </c>
      <c r="AB125" s="115">
        <f t="shared" si="68"/>
        <v>-1.8589987774640625E-3</v>
      </c>
      <c r="AD125" s="147">
        <f t="shared" si="87"/>
        <v>3.8631121376615672E-3</v>
      </c>
      <c r="AG125" s="115">
        <f t="shared" si="69"/>
        <v>3.4558764546128789E-7</v>
      </c>
      <c r="AH125" s="16">
        <f t="shared" si="70"/>
        <v>5.7221109151256297E-3</v>
      </c>
      <c r="AI125" s="16">
        <f t="shared" si="71"/>
        <v>1.1201148640302607</v>
      </c>
      <c r="AJ125" s="16">
        <f t="shared" si="72"/>
        <v>0.60103187437108219</v>
      </c>
      <c r="AK125" s="16">
        <f t="shared" si="73"/>
        <v>0.23270871563148385</v>
      </c>
      <c r="AL125" s="16">
        <f t="shared" si="74"/>
        <v>1.0943046801445593</v>
      </c>
      <c r="AM125" s="16">
        <f t="shared" si="75"/>
        <v>0.60919394185725839</v>
      </c>
      <c r="AN125" s="115">
        <f t="shared" si="90"/>
        <v>0.87202569093437576</v>
      </c>
      <c r="AO125" s="115">
        <f t="shared" si="90"/>
        <v>0.87202133879883681</v>
      </c>
      <c r="AP125" s="115">
        <f t="shared" si="90"/>
        <v>0.87199550466926612</v>
      </c>
      <c r="AQ125" s="115">
        <f t="shared" si="90"/>
        <v>0.87184217049639245</v>
      </c>
      <c r="AR125" s="115">
        <f t="shared" si="90"/>
        <v>0.87093265604350656</v>
      </c>
      <c r="AS125" s="115">
        <f t="shared" si="90"/>
        <v>0.86555783712473566</v>
      </c>
      <c r="AT125" s="115">
        <f t="shared" si="90"/>
        <v>0.83445851937497384</v>
      </c>
      <c r="AU125" s="115">
        <f t="shared" si="76"/>
        <v>0.6715226036112989</v>
      </c>
      <c r="AV125" s="115"/>
    </row>
    <row r="126" spans="1:48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80">
        <f t="shared" si="59"/>
        <v>272.02767270231362</v>
      </c>
      <c r="F126" s="28">
        <f t="shared" si="60"/>
        <v>272</v>
      </c>
      <c r="G126" s="9">
        <f t="shared" si="88"/>
        <v>1.0527680002269335E-2</v>
      </c>
      <c r="I126" s="2">
        <f t="shared" si="86"/>
        <v>1.0527680002269335E-2</v>
      </c>
      <c r="O126" s="100">
        <f t="shared" si="61"/>
        <v>4.6645678642003143E-3</v>
      </c>
      <c r="P126" s="15">
        <f t="shared" si="62"/>
        <v>30156.048000000003</v>
      </c>
      <c r="R126" s="2">
        <f t="shared" si="89"/>
        <v>2.175819335973028E-5</v>
      </c>
      <c r="S126" s="24">
        <v>0.1</v>
      </c>
      <c r="T126" s="9">
        <f t="shared" si="63"/>
        <v>2.1758193359730282E-6</v>
      </c>
      <c r="U126" s="9">
        <f t="shared" si="64"/>
        <v>1.0527680002269335E-2</v>
      </c>
      <c r="Y126" s="137">
        <f t="shared" si="65"/>
        <v>30156.048000000003</v>
      </c>
      <c r="Z126" s="16">
        <f t="shared" si="66"/>
        <v>272</v>
      </c>
      <c r="AA126" s="115">
        <f t="shared" si="67"/>
        <v>1.0386678779325944E-2</v>
      </c>
      <c r="AB126" s="115">
        <f t="shared" si="68"/>
        <v>1.4100122294339115E-4</v>
      </c>
      <c r="AD126" s="147">
        <f t="shared" si="87"/>
        <v>5.8631121380690208E-3</v>
      </c>
      <c r="AG126" s="115">
        <f t="shared" si="69"/>
        <v>1.9881344871531895E-9</v>
      </c>
      <c r="AH126" s="16">
        <f t="shared" si="70"/>
        <v>5.7221109151256297E-3</v>
      </c>
      <c r="AI126" s="16">
        <f t="shared" si="71"/>
        <v>1.1201148640302607</v>
      </c>
      <c r="AJ126" s="16">
        <f t="shared" si="72"/>
        <v>0.60103187437108219</v>
      </c>
      <c r="AK126" s="16">
        <f t="shared" si="73"/>
        <v>0.23270871563148385</v>
      </c>
      <c r="AL126" s="16">
        <f t="shared" si="74"/>
        <v>1.0943046801445593</v>
      </c>
      <c r="AM126" s="16">
        <f t="shared" si="75"/>
        <v>0.60919394185725839</v>
      </c>
      <c r="AN126" s="115">
        <f t="shared" si="90"/>
        <v>0.87202569093437576</v>
      </c>
      <c r="AO126" s="115">
        <f t="shared" si="90"/>
        <v>0.87202133879883681</v>
      </c>
      <c r="AP126" s="115">
        <f t="shared" si="90"/>
        <v>0.87199550466926612</v>
      </c>
      <c r="AQ126" s="115">
        <f t="shared" si="90"/>
        <v>0.87184217049639245</v>
      </c>
      <c r="AR126" s="115">
        <f t="shared" si="90"/>
        <v>0.87093265604350656</v>
      </c>
      <c r="AS126" s="115">
        <f t="shared" si="90"/>
        <v>0.86555783712473566</v>
      </c>
      <c r="AT126" s="115">
        <f t="shared" si="90"/>
        <v>0.83445851937497384</v>
      </c>
      <c r="AU126" s="115">
        <f t="shared" si="76"/>
        <v>0.6715226036112989</v>
      </c>
      <c r="AV126" s="115"/>
    </row>
    <row r="127" spans="1:48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80">
        <f t="shared" si="59"/>
        <v>272.03030126836188</v>
      </c>
      <c r="F127" s="28">
        <f t="shared" si="60"/>
        <v>272</v>
      </c>
      <c r="G127" s="9">
        <f t="shared" si="88"/>
        <v>1.1527679998835083E-2</v>
      </c>
      <c r="I127" s="2">
        <f t="shared" si="86"/>
        <v>1.1527679998835083E-2</v>
      </c>
      <c r="O127" s="100">
        <f t="shared" si="61"/>
        <v>4.6645678642003143E-3</v>
      </c>
      <c r="P127" s="15">
        <f t="shared" si="62"/>
        <v>30156.048999999999</v>
      </c>
      <c r="R127" s="2">
        <f t="shared" si="89"/>
        <v>2.175819335973028E-5</v>
      </c>
      <c r="S127" s="24">
        <v>0.1</v>
      </c>
      <c r="T127" s="9">
        <f t="shared" si="63"/>
        <v>2.1758193359730282E-6</v>
      </c>
      <c r="U127" s="9">
        <f t="shared" si="64"/>
        <v>1.1527679998835083E-2</v>
      </c>
      <c r="Y127" s="137">
        <f t="shared" si="65"/>
        <v>30156.048999999999</v>
      </c>
      <c r="Z127" s="16">
        <f t="shared" si="66"/>
        <v>272</v>
      </c>
      <c r="AA127" s="115">
        <f t="shared" si="67"/>
        <v>1.0386678779325944E-2</v>
      </c>
      <c r="AB127" s="115">
        <f t="shared" si="68"/>
        <v>1.1410012195091392E-3</v>
      </c>
      <c r="AD127" s="147">
        <f t="shared" si="87"/>
        <v>6.8631121346347688E-3</v>
      </c>
      <c r="AG127" s="115">
        <f t="shared" si="69"/>
        <v>1.3018837829213427E-7</v>
      </c>
      <c r="AH127" s="16">
        <f t="shared" si="70"/>
        <v>5.7221109151256297E-3</v>
      </c>
      <c r="AI127" s="16">
        <f t="shared" si="71"/>
        <v>1.1201148640302607</v>
      </c>
      <c r="AJ127" s="16">
        <f t="shared" si="72"/>
        <v>0.60103187437108219</v>
      </c>
      <c r="AK127" s="16">
        <f t="shared" si="73"/>
        <v>0.23270871563148385</v>
      </c>
      <c r="AL127" s="16">
        <f t="shared" si="74"/>
        <v>1.0943046801445593</v>
      </c>
      <c r="AM127" s="16">
        <f t="shared" si="75"/>
        <v>0.60919394185725839</v>
      </c>
      <c r="AN127" s="115">
        <f t="shared" si="90"/>
        <v>0.87202569093437576</v>
      </c>
      <c r="AO127" s="115">
        <f t="shared" si="90"/>
        <v>0.87202133879883681</v>
      </c>
      <c r="AP127" s="115">
        <f t="shared" si="90"/>
        <v>0.87199550466926612</v>
      </c>
      <c r="AQ127" s="115">
        <f t="shared" si="90"/>
        <v>0.87184217049639245</v>
      </c>
      <c r="AR127" s="115">
        <f t="shared" si="90"/>
        <v>0.87093265604350656</v>
      </c>
      <c r="AS127" s="115">
        <f t="shared" si="90"/>
        <v>0.86555783712473566</v>
      </c>
      <c r="AT127" s="115">
        <f t="shared" si="90"/>
        <v>0.83445851937497384</v>
      </c>
      <c r="AU127" s="115">
        <f t="shared" si="76"/>
        <v>0.6715226036112989</v>
      </c>
      <c r="AV127" s="115"/>
    </row>
    <row r="128" spans="1:48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80">
        <f t="shared" si="59"/>
        <v>272.03818696654491</v>
      </c>
      <c r="F128" s="28">
        <f t="shared" si="60"/>
        <v>272</v>
      </c>
      <c r="G128" s="9">
        <f t="shared" si="88"/>
        <v>1.4527680003084242E-2</v>
      </c>
      <c r="I128" s="2">
        <f t="shared" si="86"/>
        <v>1.4527680003084242E-2</v>
      </c>
      <c r="O128" s="100">
        <f t="shared" si="61"/>
        <v>4.6645678642003143E-3</v>
      </c>
      <c r="P128" s="15">
        <f t="shared" si="62"/>
        <v>30156.052000000003</v>
      </c>
      <c r="R128" s="2">
        <f t="shared" si="89"/>
        <v>2.175819335973028E-5</v>
      </c>
      <c r="S128" s="24">
        <v>0.1</v>
      </c>
      <c r="T128" s="9">
        <f t="shared" si="63"/>
        <v>2.1758193359730282E-6</v>
      </c>
      <c r="U128" s="9">
        <f t="shared" si="64"/>
        <v>1.4527680003084242E-2</v>
      </c>
      <c r="Y128" s="137">
        <f t="shared" si="65"/>
        <v>30156.052000000003</v>
      </c>
      <c r="Z128" s="16">
        <f t="shared" si="66"/>
        <v>272</v>
      </c>
      <c r="AA128" s="115">
        <f t="shared" si="67"/>
        <v>1.0386678779325944E-2</v>
      </c>
      <c r="AB128" s="115">
        <f t="shared" si="68"/>
        <v>4.1410012237582984E-3</v>
      </c>
      <c r="AD128" s="147">
        <f t="shared" si="87"/>
        <v>9.8631121388839289E-3</v>
      </c>
      <c r="AG128" s="115">
        <f t="shared" si="69"/>
        <v>1.7147891135167728E-6</v>
      </c>
      <c r="AH128" s="16">
        <f t="shared" si="70"/>
        <v>5.7221109151256297E-3</v>
      </c>
      <c r="AI128" s="16">
        <f t="shared" si="71"/>
        <v>1.1201148640302607</v>
      </c>
      <c r="AJ128" s="16">
        <f t="shared" si="72"/>
        <v>0.60103187437108219</v>
      </c>
      <c r="AK128" s="16">
        <f t="shared" si="73"/>
        <v>0.23270871563148385</v>
      </c>
      <c r="AL128" s="16">
        <f t="shared" si="74"/>
        <v>1.0943046801445593</v>
      </c>
      <c r="AM128" s="16">
        <f t="shared" si="75"/>
        <v>0.60919394185725839</v>
      </c>
      <c r="AN128" s="115">
        <f t="shared" si="90"/>
        <v>0.87202569093437576</v>
      </c>
      <c r="AO128" s="115">
        <f t="shared" si="90"/>
        <v>0.87202133879883681</v>
      </c>
      <c r="AP128" s="115">
        <f t="shared" si="90"/>
        <v>0.87199550466926612</v>
      </c>
      <c r="AQ128" s="115">
        <f t="shared" si="90"/>
        <v>0.87184217049639245</v>
      </c>
      <c r="AR128" s="115">
        <f t="shared" si="90"/>
        <v>0.87093265604350656</v>
      </c>
      <c r="AS128" s="115">
        <f t="shared" si="90"/>
        <v>0.86555783712473566</v>
      </c>
      <c r="AT128" s="115">
        <f t="shared" si="90"/>
        <v>0.83445851937497384</v>
      </c>
      <c r="AU128" s="115">
        <f t="shared" si="76"/>
        <v>0.6715226036112989</v>
      </c>
      <c r="AV128" s="115"/>
    </row>
    <row r="129" spans="1:50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80">
        <f t="shared" si="59"/>
        <v>272.04870123075705</v>
      </c>
      <c r="F129" s="28">
        <f t="shared" si="60"/>
        <v>272</v>
      </c>
      <c r="G129" s="9">
        <f t="shared" si="88"/>
        <v>1.8527679996623192E-2</v>
      </c>
      <c r="I129" s="2">
        <f t="shared" si="86"/>
        <v>1.8527679996623192E-2</v>
      </c>
      <c r="O129" s="100">
        <f t="shared" si="61"/>
        <v>4.6645678642003143E-3</v>
      </c>
      <c r="P129" s="15">
        <f t="shared" si="62"/>
        <v>30156.055999999997</v>
      </c>
      <c r="R129" s="2">
        <f t="shared" si="89"/>
        <v>2.175819335973028E-5</v>
      </c>
      <c r="S129" s="24">
        <v>0.1</v>
      </c>
      <c r="T129" s="9">
        <f t="shared" si="63"/>
        <v>2.1758193359730282E-6</v>
      </c>
      <c r="U129" s="9">
        <f t="shared" si="64"/>
        <v>1.8527679996623192E-2</v>
      </c>
      <c r="Y129" s="137">
        <f t="shared" si="65"/>
        <v>30156.055999999997</v>
      </c>
      <c r="Z129" s="16">
        <f t="shared" si="66"/>
        <v>272</v>
      </c>
      <c r="AA129" s="115">
        <f t="shared" si="67"/>
        <v>1.0386678779325944E-2</v>
      </c>
      <c r="AB129" s="115">
        <f t="shared" si="68"/>
        <v>8.141001217297248E-3</v>
      </c>
      <c r="AD129" s="147">
        <f t="shared" si="87"/>
        <v>1.3863112132422879E-2</v>
      </c>
      <c r="AG129" s="115">
        <f t="shared" si="69"/>
        <v>6.627590082003528E-6</v>
      </c>
      <c r="AH129" s="16">
        <f t="shared" si="70"/>
        <v>5.7221109151256297E-3</v>
      </c>
      <c r="AI129" s="16">
        <f t="shared" si="71"/>
        <v>1.1201148640302607</v>
      </c>
      <c r="AJ129" s="16">
        <f t="shared" si="72"/>
        <v>0.60103187437108219</v>
      </c>
      <c r="AK129" s="16">
        <f t="shared" si="73"/>
        <v>0.23270871563148385</v>
      </c>
      <c r="AL129" s="16">
        <f t="shared" si="74"/>
        <v>1.0943046801445593</v>
      </c>
      <c r="AM129" s="16">
        <f t="shared" si="75"/>
        <v>0.60919394185725839</v>
      </c>
      <c r="AN129" s="115">
        <f t="shared" si="90"/>
        <v>0.87202569093437576</v>
      </c>
      <c r="AO129" s="115">
        <f t="shared" si="90"/>
        <v>0.87202133879883681</v>
      </c>
      <c r="AP129" s="115">
        <f t="shared" si="90"/>
        <v>0.87199550466926612</v>
      </c>
      <c r="AQ129" s="115">
        <f t="shared" si="90"/>
        <v>0.87184217049639245</v>
      </c>
      <c r="AR129" s="115">
        <f t="shared" si="90"/>
        <v>0.87093265604350656</v>
      </c>
      <c r="AS129" s="115">
        <f t="shared" si="90"/>
        <v>0.86555783712473566</v>
      </c>
      <c r="AT129" s="115">
        <f t="shared" si="90"/>
        <v>0.83445851937497384</v>
      </c>
      <c r="AU129" s="115">
        <f t="shared" si="76"/>
        <v>0.6715226036112989</v>
      </c>
      <c r="AV129" s="115"/>
    </row>
    <row r="130" spans="1:50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80">
        <f t="shared" si="59"/>
        <v>272.05921549498834</v>
      </c>
      <c r="F130" s="28">
        <f t="shared" si="60"/>
        <v>272</v>
      </c>
      <c r="G130" s="9">
        <f t="shared" si="88"/>
        <v>2.2527679997438099E-2</v>
      </c>
      <c r="I130" s="2">
        <f t="shared" si="86"/>
        <v>2.2527679997438099E-2</v>
      </c>
      <c r="O130" s="100">
        <f t="shared" si="61"/>
        <v>4.6645678642003143E-3</v>
      </c>
      <c r="P130" s="15">
        <f t="shared" si="62"/>
        <v>30156.059999999998</v>
      </c>
      <c r="R130" s="2">
        <f t="shared" si="89"/>
        <v>2.175819335973028E-5</v>
      </c>
      <c r="S130" s="24">
        <v>0.1</v>
      </c>
      <c r="T130" s="9">
        <f t="shared" si="63"/>
        <v>2.1758193359730282E-6</v>
      </c>
      <c r="U130" s="9">
        <f t="shared" si="64"/>
        <v>2.2527679997438099E-2</v>
      </c>
      <c r="Y130" s="137">
        <f t="shared" si="65"/>
        <v>30156.059999999998</v>
      </c>
      <c r="Z130" s="16">
        <f t="shared" si="66"/>
        <v>272</v>
      </c>
      <c r="AA130" s="115">
        <f t="shared" si="67"/>
        <v>1.0386678779325944E-2</v>
      </c>
      <c r="AB130" s="115">
        <f t="shared" si="68"/>
        <v>1.2141001218112155E-2</v>
      </c>
      <c r="AD130" s="147">
        <f t="shared" si="87"/>
        <v>1.7863112133237786E-2</v>
      </c>
      <c r="AG130" s="115">
        <f t="shared" si="69"/>
        <v>1.4740391057820084E-5</v>
      </c>
      <c r="AH130" s="16">
        <f t="shared" si="70"/>
        <v>5.7221109151256297E-3</v>
      </c>
      <c r="AI130" s="16">
        <f t="shared" si="71"/>
        <v>1.1201148640302607</v>
      </c>
      <c r="AJ130" s="16">
        <f t="shared" si="72"/>
        <v>0.60103187437108219</v>
      </c>
      <c r="AK130" s="16">
        <f t="shared" si="73"/>
        <v>0.23270871563148385</v>
      </c>
      <c r="AL130" s="16">
        <f t="shared" si="74"/>
        <v>1.0943046801445593</v>
      </c>
      <c r="AM130" s="16">
        <f t="shared" si="75"/>
        <v>0.60919394185725839</v>
      </c>
      <c r="AN130" s="115">
        <f t="shared" si="90"/>
        <v>0.87202569093437576</v>
      </c>
      <c r="AO130" s="115">
        <f t="shared" si="90"/>
        <v>0.87202133879883681</v>
      </c>
      <c r="AP130" s="115">
        <f t="shared" si="90"/>
        <v>0.87199550466926612</v>
      </c>
      <c r="AQ130" s="115">
        <f t="shared" si="90"/>
        <v>0.87184217049639245</v>
      </c>
      <c r="AR130" s="115">
        <f t="shared" si="90"/>
        <v>0.87093265604350656</v>
      </c>
      <c r="AS130" s="115">
        <f t="shared" si="90"/>
        <v>0.86555783712473566</v>
      </c>
      <c r="AT130" s="115">
        <f t="shared" si="90"/>
        <v>0.83445851937497384</v>
      </c>
      <c r="AU130" s="115">
        <f t="shared" si="76"/>
        <v>0.6715226036112989</v>
      </c>
      <c r="AV130" s="115"/>
    </row>
    <row r="131" spans="1:50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80">
        <f t="shared" si="59"/>
        <v>275.03212370578024</v>
      </c>
      <c r="F131" s="28">
        <f t="shared" si="60"/>
        <v>275</v>
      </c>
      <c r="G131" s="9">
        <f t="shared" si="88"/>
        <v>1.222099999722559E-2</v>
      </c>
      <c r="H131" s="2">
        <f>G131</f>
        <v>1.222099999722559E-2</v>
      </c>
      <c r="O131" s="100">
        <f t="shared" si="61"/>
        <v>4.6644686197163032E-3</v>
      </c>
      <c r="P131" s="15">
        <f t="shared" si="62"/>
        <v>30157.190999999999</v>
      </c>
      <c r="R131" s="2">
        <f t="shared" si="89"/>
        <v>5.7101166459282401E-5</v>
      </c>
      <c r="S131" s="24">
        <v>0.1</v>
      </c>
      <c r="T131" s="9">
        <f t="shared" si="63"/>
        <v>5.7101166459282404E-6</v>
      </c>
      <c r="U131" s="9">
        <f t="shared" si="64"/>
        <v>1.222099999722559E-2</v>
      </c>
      <c r="Y131" s="137">
        <f t="shared" si="65"/>
        <v>30157.190999999999</v>
      </c>
      <c r="Z131" s="16">
        <f t="shared" si="66"/>
        <v>275</v>
      </c>
      <c r="AA131" s="115">
        <f t="shared" si="67"/>
        <v>1.0382654761601832E-2</v>
      </c>
      <c r="AB131" s="115">
        <f t="shared" si="68"/>
        <v>1.8383452356237583E-3</v>
      </c>
      <c r="AC131" s="147">
        <f>G131-(AB$3+AB$4*Z131+AB$5*Z131^2)</f>
        <v>7.5565313775092869E-3</v>
      </c>
      <c r="AD131" s="115"/>
      <c r="AG131" s="115">
        <f t="shared" si="69"/>
        <v>3.3795132053405713E-7</v>
      </c>
      <c r="AH131" s="16">
        <f t="shared" si="70"/>
        <v>5.7181861418855277E-3</v>
      </c>
      <c r="AI131" s="16">
        <f t="shared" si="71"/>
        <v>1.119899186576182</v>
      </c>
      <c r="AJ131" s="16">
        <f t="shared" si="72"/>
        <v>0.60029106130967169</v>
      </c>
      <c r="AK131" s="16">
        <f t="shared" si="73"/>
        <v>0.23281991313079892</v>
      </c>
      <c r="AL131" s="16">
        <f t="shared" si="74"/>
        <v>1.0952312716593327</v>
      </c>
      <c r="AM131" s="16">
        <f t="shared" si="75"/>
        <v>0.60982935404841099</v>
      </c>
      <c r="AN131" s="115">
        <f t="shared" ref="AN131:AT140" si="91">$AU131+$AB$7*SIN(AO131)</f>
        <v>0.87282412697714784</v>
      </c>
      <c r="AO131" s="115">
        <f t="shared" si="91"/>
        <v>0.87281979468590021</v>
      </c>
      <c r="AP131" s="115">
        <f t="shared" si="91"/>
        <v>0.87279405388036613</v>
      </c>
      <c r="AQ131" s="115">
        <f t="shared" si="91"/>
        <v>0.87264112821569828</v>
      </c>
      <c r="AR131" s="115">
        <f t="shared" si="91"/>
        <v>0.87173317345168289</v>
      </c>
      <c r="AS131" s="115">
        <f t="shared" si="91"/>
        <v>0.86636247878645556</v>
      </c>
      <c r="AT131" s="115">
        <f t="shared" si="91"/>
        <v>0.83525860466681423</v>
      </c>
      <c r="AU131" s="115">
        <f t="shared" si="76"/>
        <v>0.67218659412185022</v>
      </c>
      <c r="AV131" s="115"/>
    </row>
    <row r="132" spans="1:50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80">
        <f t="shared" si="59"/>
        <v>277.01669107904223</v>
      </c>
      <c r="F132" s="28">
        <f t="shared" si="60"/>
        <v>277</v>
      </c>
      <c r="G132" s="9">
        <f t="shared" si="88"/>
        <v>6.3498800009256229E-3</v>
      </c>
      <c r="I132" s="2">
        <f t="shared" ref="I132:I152" si="92">G132</f>
        <v>6.3498800009256229E-3</v>
      </c>
      <c r="O132" s="100">
        <f t="shared" si="61"/>
        <v>4.6644036236693203E-3</v>
      </c>
      <c r="P132" s="15">
        <f t="shared" si="62"/>
        <v>30157.946000000004</v>
      </c>
      <c r="R132" s="2">
        <f t="shared" si="89"/>
        <v>2.1756661164499485E-5</v>
      </c>
      <c r="S132" s="24">
        <v>0.1</v>
      </c>
      <c r="T132" s="9">
        <f t="shared" si="63"/>
        <v>2.1756661164499487E-6</v>
      </c>
      <c r="U132" s="9">
        <f t="shared" si="64"/>
        <v>6.3498800009256229E-3</v>
      </c>
      <c r="Y132" s="137">
        <f t="shared" si="65"/>
        <v>30157.946000000004</v>
      </c>
      <c r="Z132" s="16">
        <f t="shared" si="66"/>
        <v>277</v>
      </c>
      <c r="AA132" s="115">
        <f t="shared" si="67"/>
        <v>1.037997164511513E-2</v>
      </c>
      <c r="AB132" s="115">
        <f t="shared" si="68"/>
        <v>-4.0300916441895068E-3</v>
      </c>
      <c r="AD132" s="147">
        <f t="shared" ref="AD132:AD151" si="93">G132-(AB$3+AB$4*Z132+AB$5*Z132^2)</f>
        <v>1.6854763772563026E-3</v>
      </c>
      <c r="AG132" s="115">
        <f t="shared" si="69"/>
        <v>1.6241638660566083E-6</v>
      </c>
      <c r="AH132" s="16">
        <f t="shared" si="70"/>
        <v>5.7155680214458094E-3</v>
      </c>
      <c r="AI132" s="16">
        <f t="shared" si="71"/>
        <v>1.1197553905791797</v>
      </c>
      <c r="AJ132" s="16">
        <f t="shared" si="72"/>
        <v>0.59979705820590823</v>
      </c>
      <c r="AK132" s="16">
        <f t="shared" si="73"/>
        <v>0.23289391000859377</v>
      </c>
      <c r="AL132" s="16">
        <f t="shared" si="74"/>
        <v>1.0958488010745575</v>
      </c>
      <c r="AM132" s="16">
        <f t="shared" si="75"/>
        <v>0.61025302561977768</v>
      </c>
      <c r="AN132" s="115">
        <f t="shared" si="91"/>
        <v>0.87335633224096421</v>
      </c>
      <c r="AO132" s="115">
        <f t="shared" si="91"/>
        <v>0.8733520131503778</v>
      </c>
      <c r="AP132" s="115">
        <f t="shared" si="91"/>
        <v>0.87332633448149888</v>
      </c>
      <c r="AQ132" s="115">
        <f t="shared" si="91"/>
        <v>0.87317368107749282</v>
      </c>
      <c r="AR132" s="115">
        <f t="shared" si="91"/>
        <v>0.87226676706194695</v>
      </c>
      <c r="AS132" s="115">
        <f t="shared" si="91"/>
        <v>0.86689883049772143</v>
      </c>
      <c r="AT132" s="115">
        <f t="shared" si="91"/>
        <v>0.83579195492299951</v>
      </c>
      <c r="AU132" s="115">
        <f t="shared" si="76"/>
        <v>0.67262925446221777</v>
      </c>
      <c r="AV132" s="115"/>
    </row>
    <row r="133" spans="1:50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80">
        <f t="shared" si="59"/>
        <v>277.03509104143745</v>
      </c>
      <c r="F133" s="28">
        <f t="shared" si="60"/>
        <v>277</v>
      </c>
      <c r="G133" s="9">
        <f t="shared" si="88"/>
        <v>1.3349879998713732E-2</v>
      </c>
      <c r="I133" s="2">
        <f t="shared" si="92"/>
        <v>1.3349879998713732E-2</v>
      </c>
      <c r="O133" s="100">
        <f t="shared" si="61"/>
        <v>4.6644036236693203E-3</v>
      </c>
      <c r="P133" s="15">
        <f t="shared" si="62"/>
        <v>30157.953000000001</v>
      </c>
      <c r="R133" s="2">
        <f t="shared" si="89"/>
        <v>2.1756661164499485E-5</v>
      </c>
      <c r="S133" s="24">
        <v>0.1</v>
      </c>
      <c r="T133" s="9">
        <f t="shared" si="63"/>
        <v>2.1756661164499487E-6</v>
      </c>
      <c r="U133" s="9">
        <f t="shared" si="64"/>
        <v>1.3349879998713732E-2</v>
      </c>
      <c r="Y133" s="137">
        <f t="shared" si="65"/>
        <v>30157.953000000001</v>
      </c>
      <c r="Z133" s="16">
        <f t="shared" si="66"/>
        <v>277</v>
      </c>
      <c r="AA133" s="115">
        <f t="shared" si="67"/>
        <v>1.037997164511513E-2</v>
      </c>
      <c r="AB133" s="115">
        <f t="shared" si="68"/>
        <v>2.9699083535986021E-3</v>
      </c>
      <c r="AD133" s="147">
        <f t="shared" si="93"/>
        <v>8.6854763750444115E-3</v>
      </c>
      <c r="AG133" s="115">
        <f t="shared" si="69"/>
        <v>8.8203556287747597E-7</v>
      </c>
      <c r="AH133" s="16">
        <f t="shared" si="70"/>
        <v>5.7155680214458094E-3</v>
      </c>
      <c r="AI133" s="16">
        <f t="shared" si="71"/>
        <v>1.1197553905791797</v>
      </c>
      <c r="AJ133" s="16">
        <f t="shared" si="72"/>
        <v>0.59979705820590823</v>
      </c>
      <c r="AK133" s="16">
        <f t="shared" si="73"/>
        <v>0.23289391000859377</v>
      </c>
      <c r="AL133" s="16">
        <f t="shared" si="74"/>
        <v>1.0958488010745575</v>
      </c>
      <c r="AM133" s="16">
        <f t="shared" si="75"/>
        <v>0.61025302561977768</v>
      </c>
      <c r="AN133" s="115">
        <f t="shared" si="91"/>
        <v>0.87335633224096421</v>
      </c>
      <c r="AO133" s="115">
        <f t="shared" si="91"/>
        <v>0.8733520131503778</v>
      </c>
      <c r="AP133" s="115">
        <f t="shared" si="91"/>
        <v>0.87332633448149888</v>
      </c>
      <c r="AQ133" s="115">
        <f t="shared" si="91"/>
        <v>0.87317368107749282</v>
      </c>
      <c r="AR133" s="115">
        <f t="shared" si="91"/>
        <v>0.87226676706194695</v>
      </c>
      <c r="AS133" s="115">
        <f t="shared" si="91"/>
        <v>0.86689883049772143</v>
      </c>
      <c r="AT133" s="115">
        <f t="shared" si="91"/>
        <v>0.83579195492299951</v>
      </c>
      <c r="AU133" s="115">
        <f t="shared" si="76"/>
        <v>0.67262925446221777</v>
      </c>
      <c r="AV133" s="115"/>
    </row>
    <row r="134" spans="1:50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80">
        <f t="shared" si="59"/>
        <v>277.07451953229514</v>
      </c>
      <c r="F134" s="28">
        <f t="shared" si="60"/>
        <v>277</v>
      </c>
      <c r="G134" s="9">
        <f t="shared" si="88"/>
        <v>2.8349879998131655E-2</v>
      </c>
      <c r="I134" s="2">
        <f t="shared" si="92"/>
        <v>2.8349879998131655E-2</v>
      </c>
      <c r="O134" s="100">
        <f t="shared" si="61"/>
        <v>4.6644036236693203E-3</v>
      </c>
      <c r="P134" s="15">
        <f t="shared" si="62"/>
        <v>30157.968000000001</v>
      </c>
      <c r="R134" s="2">
        <f t="shared" si="89"/>
        <v>2.1756661164499485E-5</v>
      </c>
      <c r="S134" s="24">
        <v>0.1</v>
      </c>
      <c r="T134" s="9">
        <f t="shared" si="63"/>
        <v>2.1756661164499487E-6</v>
      </c>
      <c r="U134" s="9">
        <f t="shared" si="64"/>
        <v>2.8349879998131655E-2</v>
      </c>
      <c r="Y134" s="137">
        <f t="shared" si="65"/>
        <v>30157.968000000001</v>
      </c>
      <c r="Z134" s="16">
        <f t="shared" si="66"/>
        <v>277</v>
      </c>
      <c r="AA134" s="115">
        <f t="shared" si="67"/>
        <v>1.037997164511513E-2</v>
      </c>
      <c r="AB134" s="115">
        <f t="shared" si="68"/>
        <v>1.7969908353016525E-2</v>
      </c>
      <c r="AD134" s="147">
        <f t="shared" si="93"/>
        <v>2.3685476374462333E-2</v>
      </c>
      <c r="AG134" s="115">
        <f t="shared" si="69"/>
        <v>3.229176062158131E-5</v>
      </c>
      <c r="AH134" s="16">
        <f t="shared" si="70"/>
        <v>5.7155680214458094E-3</v>
      </c>
      <c r="AI134" s="16">
        <f t="shared" si="71"/>
        <v>1.1197553905791797</v>
      </c>
      <c r="AJ134" s="16">
        <f t="shared" si="72"/>
        <v>0.59979705820590823</v>
      </c>
      <c r="AK134" s="16">
        <f t="shared" si="73"/>
        <v>0.23289391000859377</v>
      </c>
      <c r="AL134" s="16">
        <f t="shared" si="74"/>
        <v>1.0958488010745575</v>
      </c>
      <c r="AM134" s="16">
        <f t="shared" si="75"/>
        <v>0.61025302561977768</v>
      </c>
      <c r="AN134" s="115">
        <f t="shared" si="91"/>
        <v>0.87335633224096421</v>
      </c>
      <c r="AO134" s="115">
        <f t="shared" si="91"/>
        <v>0.8733520131503778</v>
      </c>
      <c r="AP134" s="115">
        <f t="shared" si="91"/>
        <v>0.87332633448149888</v>
      </c>
      <c r="AQ134" s="115">
        <f t="shared" si="91"/>
        <v>0.87317368107749282</v>
      </c>
      <c r="AR134" s="115">
        <f t="shared" si="91"/>
        <v>0.87226676706194695</v>
      </c>
      <c r="AS134" s="115">
        <f t="shared" si="91"/>
        <v>0.86689883049772143</v>
      </c>
      <c r="AT134" s="115">
        <f t="shared" si="91"/>
        <v>0.83579195492299951</v>
      </c>
      <c r="AU134" s="115">
        <f t="shared" si="76"/>
        <v>0.67262925446221777</v>
      </c>
      <c r="AV134" s="115"/>
    </row>
    <row r="135" spans="1:50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80">
        <f t="shared" si="59"/>
        <v>280.00274212011374</v>
      </c>
      <c r="F135" s="28">
        <f t="shared" si="60"/>
        <v>280</v>
      </c>
      <c r="G135" s="9">
        <f t="shared" si="88"/>
        <v>1.043199998093769E-3</v>
      </c>
      <c r="I135" s="2">
        <f t="shared" si="92"/>
        <v>1.043199998093769E-3</v>
      </c>
      <c r="O135" s="100">
        <f t="shared" si="61"/>
        <v>4.6643078800123871E-3</v>
      </c>
      <c r="P135" s="15">
        <f t="shared" si="62"/>
        <v>30159.082000000002</v>
      </c>
      <c r="R135" s="2">
        <f t="shared" si="89"/>
        <v>2.175576799954565E-5</v>
      </c>
      <c r="S135" s="24">
        <v>0.1</v>
      </c>
      <c r="T135" s="9">
        <f t="shared" si="63"/>
        <v>2.1755767999545652E-6</v>
      </c>
      <c r="U135" s="9">
        <f t="shared" si="64"/>
        <v>1.043199998093769E-3</v>
      </c>
      <c r="Y135" s="137">
        <f t="shared" si="65"/>
        <v>30159.082000000002</v>
      </c>
      <c r="Z135" s="16">
        <f t="shared" si="66"/>
        <v>280</v>
      </c>
      <c r="AA135" s="115">
        <f t="shared" si="67"/>
        <v>1.0375946316843854E-2</v>
      </c>
      <c r="AB135" s="115">
        <f t="shared" si="68"/>
        <v>-9.3327463187500848E-3</v>
      </c>
      <c r="AD135" s="147">
        <f t="shared" si="93"/>
        <v>-3.6211078819186181E-3</v>
      </c>
      <c r="AG135" s="115">
        <f t="shared" si="69"/>
        <v>8.7100153850143257E-6</v>
      </c>
      <c r="AH135" s="16">
        <f t="shared" si="70"/>
        <v>5.7116384368314666E-3</v>
      </c>
      <c r="AI135" s="16">
        <f t="shared" si="71"/>
        <v>1.1195396802611277</v>
      </c>
      <c r="AJ135" s="16">
        <f t="shared" si="72"/>
        <v>0.59905586284634404</v>
      </c>
      <c r="AK135" s="16">
        <f t="shared" si="73"/>
        <v>0.23300470324637271</v>
      </c>
      <c r="AL135" s="16">
        <f t="shared" si="74"/>
        <v>1.096774797832226</v>
      </c>
      <c r="AM135" s="16">
        <f t="shared" si="75"/>
        <v>0.61088862828107915</v>
      </c>
      <c r="AN135" s="115">
        <f t="shared" si="91"/>
        <v>0.8741545119792401</v>
      </c>
      <c r="AO135" s="115">
        <f t="shared" si="91"/>
        <v>0.87415021264629078</v>
      </c>
      <c r="AP135" s="115">
        <f t="shared" si="91"/>
        <v>0.87412462706282146</v>
      </c>
      <c r="AQ135" s="115">
        <f t="shared" si="91"/>
        <v>0.87397238192973392</v>
      </c>
      <c r="AR135" s="115">
        <f t="shared" si="91"/>
        <v>0.8730670304596222</v>
      </c>
      <c r="AS135" s="115">
        <f t="shared" si="91"/>
        <v>0.86770324392019771</v>
      </c>
      <c r="AT135" s="115">
        <f t="shared" si="91"/>
        <v>0.83659192035528873</v>
      </c>
      <c r="AU135" s="115">
        <f t="shared" si="76"/>
        <v>0.6732932449727691</v>
      </c>
      <c r="AV135" s="115"/>
    </row>
    <row r="136" spans="1:50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80">
        <f t="shared" si="59"/>
        <v>280.01851351646064</v>
      </c>
      <c r="F136" s="28">
        <f t="shared" si="60"/>
        <v>280</v>
      </c>
      <c r="G136" s="9">
        <f t="shared" si="88"/>
        <v>7.0431999993161298E-3</v>
      </c>
      <c r="I136" s="2">
        <f t="shared" si="92"/>
        <v>7.0431999993161298E-3</v>
      </c>
      <c r="O136" s="100">
        <f t="shared" si="61"/>
        <v>4.6643078800123871E-3</v>
      </c>
      <c r="P136" s="15">
        <f t="shared" si="62"/>
        <v>30159.088000000003</v>
      </c>
      <c r="R136" s="2">
        <f t="shared" si="89"/>
        <v>2.175576799954565E-5</v>
      </c>
      <c r="S136" s="24">
        <v>0.1</v>
      </c>
      <c r="T136" s="9">
        <f t="shared" si="63"/>
        <v>2.1755767999545652E-6</v>
      </c>
      <c r="U136" s="9">
        <f t="shared" si="64"/>
        <v>7.0431999993161298E-3</v>
      </c>
      <c r="Y136" s="137">
        <f t="shared" si="65"/>
        <v>30159.088000000003</v>
      </c>
      <c r="Z136" s="16">
        <f t="shared" si="66"/>
        <v>280</v>
      </c>
      <c r="AA136" s="115">
        <f t="shared" si="67"/>
        <v>1.0375946316843854E-2</v>
      </c>
      <c r="AB136" s="115">
        <f t="shared" si="68"/>
        <v>-3.3327463175277239E-3</v>
      </c>
      <c r="AD136" s="147">
        <f t="shared" si="93"/>
        <v>2.3788921193037427E-3</v>
      </c>
      <c r="AG136" s="115">
        <f t="shared" si="69"/>
        <v>1.1107198016994605E-6</v>
      </c>
      <c r="AH136" s="16">
        <f t="shared" si="70"/>
        <v>5.7116384368314666E-3</v>
      </c>
      <c r="AI136" s="16">
        <f t="shared" si="71"/>
        <v>1.1195396802611277</v>
      </c>
      <c r="AJ136" s="16">
        <f t="shared" si="72"/>
        <v>0.59905586284634404</v>
      </c>
      <c r="AK136" s="16">
        <f t="shared" si="73"/>
        <v>0.23300470324637271</v>
      </c>
      <c r="AL136" s="16">
        <f t="shared" si="74"/>
        <v>1.096774797832226</v>
      </c>
      <c r="AM136" s="16">
        <f t="shared" si="75"/>
        <v>0.61088862828107915</v>
      </c>
      <c r="AN136" s="115">
        <f t="shared" si="91"/>
        <v>0.8741545119792401</v>
      </c>
      <c r="AO136" s="115">
        <f t="shared" si="91"/>
        <v>0.87415021264629078</v>
      </c>
      <c r="AP136" s="115">
        <f t="shared" si="91"/>
        <v>0.87412462706282146</v>
      </c>
      <c r="AQ136" s="115">
        <f t="shared" si="91"/>
        <v>0.87397238192973392</v>
      </c>
      <c r="AR136" s="115">
        <f t="shared" si="91"/>
        <v>0.8730670304596222</v>
      </c>
      <c r="AS136" s="115">
        <f t="shared" si="91"/>
        <v>0.86770324392019771</v>
      </c>
      <c r="AT136" s="115">
        <f t="shared" si="91"/>
        <v>0.83659192035528873</v>
      </c>
      <c r="AU136" s="115">
        <f t="shared" si="76"/>
        <v>0.6732932449727691</v>
      </c>
      <c r="AV136" s="115"/>
    </row>
    <row r="137" spans="1:50">
      <c r="A137" s="66" t="s">
        <v>135</v>
      </c>
      <c r="B137" s="66" t="s">
        <v>92</v>
      </c>
      <c r="C137" s="73">
        <v>45177.589</v>
      </c>
      <c r="D137" s="73" t="s">
        <v>127</v>
      </c>
      <c r="E137" s="80">
        <f t="shared" si="59"/>
        <v>280.0211420825089</v>
      </c>
      <c r="F137" s="28">
        <f t="shared" si="60"/>
        <v>280</v>
      </c>
      <c r="G137" s="9">
        <f t="shared" si="88"/>
        <v>8.0431999958818778E-3</v>
      </c>
      <c r="I137" s="2">
        <f t="shared" si="92"/>
        <v>8.0431999958818778E-3</v>
      </c>
      <c r="O137" s="100">
        <f t="shared" si="61"/>
        <v>4.6643078800123871E-3</v>
      </c>
      <c r="P137" s="15">
        <f t="shared" si="62"/>
        <v>30159.089</v>
      </c>
      <c r="R137" s="2">
        <f t="shared" si="89"/>
        <v>2.175576799954565E-5</v>
      </c>
      <c r="S137" s="24">
        <v>0.1</v>
      </c>
      <c r="T137" s="9">
        <f t="shared" si="63"/>
        <v>2.1755767999545652E-6</v>
      </c>
      <c r="U137" s="9">
        <f t="shared" si="64"/>
        <v>8.0431999958818778E-3</v>
      </c>
      <c r="Y137" s="137">
        <f t="shared" si="65"/>
        <v>30159.089</v>
      </c>
      <c r="Z137" s="16">
        <f t="shared" si="66"/>
        <v>280</v>
      </c>
      <c r="AA137" s="115">
        <f t="shared" si="67"/>
        <v>1.0375946316843854E-2</v>
      </c>
      <c r="AB137" s="115">
        <f t="shared" si="68"/>
        <v>-2.3327463209619759E-3</v>
      </c>
      <c r="AD137" s="147">
        <f t="shared" si="93"/>
        <v>3.3788921158694907E-3</v>
      </c>
      <c r="AG137" s="115">
        <f t="shared" si="69"/>
        <v>5.4417053979616341E-7</v>
      </c>
      <c r="AH137" s="16">
        <f t="shared" si="70"/>
        <v>5.7116384368314666E-3</v>
      </c>
      <c r="AI137" s="16">
        <f t="shared" si="71"/>
        <v>1.1195396802611277</v>
      </c>
      <c r="AJ137" s="16">
        <f t="shared" si="72"/>
        <v>0.59905586284634404</v>
      </c>
      <c r="AK137" s="16">
        <f t="shared" si="73"/>
        <v>0.23300470324637271</v>
      </c>
      <c r="AL137" s="16">
        <f t="shared" si="74"/>
        <v>1.096774797832226</v>
      </c>
      <c r="AM137" s="16">
        <f t="shared" si="75"/>
        <v>0.61088862828107915</v>
      </c>
      <c r="AN137" s="115">
        <f t="shared" si="91"/>
        <v>0.8741545119792401</v>
      </c>
      <c r="AO137" s="115">
        <f t="shared" si="91"/>
        <v>0.87415021264629078</v>
      </c>
      <c r="AP137" s="115">
        <f t="shared" si="91"/>
        <v>0.87412462706282146</v>
      </c>
      <c r="AQ137" s="115">
        <f t="shared" si="91"/>
        <v>0.87397238192973392</v>
      </c>
      <c r="AR137" s="115">
        <f t="shared" si="91"/>
        <v>0.8730670304596222</v>
      </c>
      <c r="AS137" s="115">
        <f t="shared" si="91"/>
        <v>0.86770324392019771</v>
      </c>
      <c r="AT137" s="115">
        <f t="shared" si="91"/>
        <v>0.83659192035528873</v>
      </c>
      <c r="AU137" s="115">
        <f t="shared" si="76"/>
        <v>0.6732932449727691</v>
      </c>
      <c r="AV137" s="115"/>
    </row>
    <row r="138" spans="1:50">
      <c r="A138" s="66" t="s">
        <v>135</v>
      </c>
      <c r="B138" s="66" t="s">
        <v>92</v>
      </c>
      <c r="C138" s="73">
        <v>45177.59</v>
      </c>
      <c r="D138" s="73" t="s">
        <v>127</v>
      </c>
      <c r="E138" s="80">
        <f t="shared" si="59"/>
        <v>280.02377064855716</v>
      </c>
      <c r="F138" s="28">
        <f t="shared" si="60"/>
        <v>280</v>
      </c>
      <c r="G138" s="9">
        <f t="shared" si="88"/>
        <v>9.0431999924476258E-3</v>
      </c>
      <c r="I138" s="2">
        <f t="shared" si="92"/>
        <v>9.0431999924476258E-3</v>
      </c>
      <c r="O138" s="100">
        <f t="shared" si="61"/>
        <v>4.6643078800123871E-3</v>
      </c>
      <c r="P138" s="15">
        <f t="shared" si="62"/>
        <v>30159.089999999997</v>
      </c>
      <c r="R138" s="2">
        <f t="shared" si="89"/>
        <v>2.175576799954565E-5</v>
      </c>
      <c r="S138" s="24">
        <v>0.1</v>
      </c>
      <c r="T138" s="9">
        <f t="shared" si="63"/>
        <v>2.1755767999545652E-6</v>
      </c>
      <c r="U138" s="9">
        <f t="shared" si="64"/>
        <v>9.0431999924476258E-3</v>
      </c>
      <c r="Y138" s="137">
        <f t="shared" si="65"/>
        <v>30159.089999999997</v>
      </c>
      <c r="Z138" s="16">
        <f t="shared" si="66"/>
        <v>280</v>
      </c>
      <c r="AA138" s="115">
        <f t="shared" si="67"/>
        <v>1.0375946316843854E-2</v>
      </c>
      <c r="AB138" s="115">
        <f t="shared" si="68"/>
        <v>-1.3327463243962279E-3</v>
      </c>
      <c r="AD138" s="147">
        <f t="shared" si="93"/>
        <v>4.3788921124352388E-3</v>
      </c>
      <c r="AG138" s="115">
        <f t="shared" si="69"/>
        <v>1.7762127651916555E-7</v>
      </c>
      <c r="AH138" s="16">
        <f t="shared" si="70"/>
        <v>5.7116384368314666E-3</v>
      </c>
      <c r="AI138" s="16">
        <f t="shared" si="71"/>
        <v>1.1195396802611277</v>
      </c>
      <c r="AJ138" s="16">
        <f t="shared" si="72"/>
        <v>0.59905586284634404</v>
      </c>
      <c r="AK138" s="16">
        <f t="shared" si="73"/>
        <v>0.23300470324637271</v>
      </c>
      <c r="AL138" s="16">
        <f t="shared" si="74"/>
        <v>1.096774797832226</v>
      </c>
      <c r="AM138" s="16">
        <f t="shared" si="75"/>
        <v>0.61088862828107915</v>
      </c>
      <c r="AN138" s="115">
        <f t="shared" si="91"/>
        <v>0.8741545119792401</v>
      </c>
      <c r="AO138" s="115">
        <f t="shared" si="91"/>
        <v>0.87415021264629078</v>
      </c>
      <c r="AP138" s="115">
        <f t="shared" si="91"/>
        <v>0.87412462706282146</v>
      </c>
      <c r="AQ138" s="115">
        <f t="shared" si="91"/>
        <v>0.87397238192973392</v>
      </c>
      <c r="AR138" s="115">
        <f t="shared" si="91"/>
        <v>0.8730670304596222</v>
      </c>
      <c r="AS138" s="115">
        <f t="shared" si="91"/>
        <v>0.86770324392019771</v>
      </c>
      <c r="AT138" s="115">
        <f t="shared" si="91"/>
        <v>0.83659192035528873</v>
      </c>
      <c r="AU138" s="115">
        <f t="shared" si="76"/>
        <v>0.6732932449727691</v>
      </c>
      <c r="AV138" s="115"/>
    </row>
    <row r="139" spans="1:50">
      <c r="A139" s="66" t="s">
        <v>135</v>
      </c>
      <c r="B139" s="66" t="s">
        <v>92</v>
      </c>
      <c r="C139" s="73">
        <v>45177.591</v>
      </c>
      <c r="D139" s="73" t="s">
        <v>127</v>
      </c>
      <c r="E139" s="80">
        <f t="shared" si="59"/>
        <v>280.02639921462452</v>
      </c>
      <c r="F139" s="28">
        <f t="shared" si="60"/>
        <v>280</v>
      </c>
      <c r="G139" s="9">
        <f t="shared" si="88"/>
        <v>1.0043199996289331E-2</v>
      </c>
      <c r="I139" s="2">
        <f t="shared" si="92"/>
        <v>1.0043199996289331E-2</v>
      </c>
      <c r="O139" s="100">
        <f t="shared" si="61"/>
        <v>4.6643078800123871E-3</v>
      </c>
      <c r="P139" s="15">
        <f t="shared" si="62"/>
        <v>30159.091</v>
      </c>
      <c r="R139" s="2">
        <f t="shared" si="89"/>
        <v>2.175576799954565E-5</v>
      </c>
      <c r="S139" s="24">
        <v>0.1</v>
      </c>
      <c r="T139" s="9">
        <f t="shared" si="63"/>
        <v>2.1755767999545652E-6</v>
      </c>
      <c r="U139" s="9">
        <f t="shared" si="64"/>
        <v>1.0043199996289331E-2</v>
      </c>
      <c r="Y139" s="137">
        <f t="shared" si="65"/>
        <v>30159.091</v>
      </c>
      <c r="Z139" s="16">
        <f t="shared" si="66"/>
        <v>280</v>
      </c>
      <c r="AA139" s="115">
        <f t="shared" si="67"/>
        <v>1.0375946316843854E-2</v>
      </c>
      <c r="AB139" s="115">
        <f t="shared" si="68"/>
        <v>-3.3274632055452225E-4</v>
      </c>
      <c r="AD139" s="147">
        <f t="shared" si="93"/>
        <v>5.3788921162769444E-3</v>
      </c>
      <c r="AG139" s="115">
        <f t="shared" si="69"/>
        <v>1.1072011384257287E-8</v>
      </c>
      <c r="AH139" s="16">
        <f t="shared" si="70"/>
        <v>5.7116384368314666E-3</v>
      </c>
      <c r="AI139" s="16">
        <f t="shared" si="71"/>
        <v>1.1195396802611277</v>
      </c>
      <c r="AJ139" s="16">
        <f t="shared" si="72"/>
        <v>0.59905586284634404</v>
      </c>
      <c r="AK139" s="16">
        <f t="shared" si="73"/>
        <v>0.23300470324637271</v>
      </c>
      <c r="AL139" s="16">
        <f t="shared" si="74"/>
        <v>1.096774797832226</v>
      </c>
      <c r="AM139" s="16">
        <f t="shared" si="75"/>
        <v>0.61088862828107915</v>
      </c>
      <c r="AN139" s="115">
        <f t="shared" si="91"/>
        <v>0.8741545119792401</v>
      </c>
      <c r="AO139" s="115">
        <f t="shared" si="91"/>
        <v>0.87415021264629078</v>
      </c>
      <c r="AP139" s="115">
        <f t="shared" si="91"/>
        <v>0.87412462706282146</v>
      </c>
      <c r="AQ139" s="115">
        <f t="shared" si="91"/>
        <v>0.87397238192973392</v>
      </c>
      <c r="AR139" s="115">
        <f t="shared" si="91"/>
        <v>0.8730670304596222</v>
      </c>
      <c r="AS139" s="115">
        <f t="shared" si="91"/>
        <v>0.86770324392019771</v>
      </c>
      <c r="AT139" s="115">
        <f t="shared" si="91"/>
        <v>0.83659192035528873</v>
      </c>
      <c r="AU139" s="115">
        <f t="shared" si="76"/>
        <v>0.6732932449727691</v>
      </c>
      <c r="AV139" s="115"/>
    </row>
    <row r="140" spans="1:50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80">
        <f t="shared" si="59"/>
        <v>280.03165634674019</v>
      </c>
      <c r="F140" s="28">
        <f t="shared" si="60"/>
        <v>280</v>
      </c>
      <c r="G140" s="9">
        <f t="shared" si="88"/>
        <v>1.2043199996696785E-2</v>
      </c>
      <c r="I140" s="2">
        <f t="shared" si="92"/>
        <v>1.2043199996696785E-2</v>
      </c>
      <c r="O140" s="100">
        <f t="shared" si="61"/>
        <v>4.6643078800123871E-3</v>
      </c>
      <c r="P140" s="15">
        <f t="shared" si="62"/>
        <v>30159.093000000001</v>
      </c>
      <c r="R140" s="2">
        <f t="shared" si="89"/>
        <v>2.175576799954565E-5</v>
      </c>
      <c r="S140" s="24">
        <v>0.1</v>
      </c>
      <c r="T140" s="9">
        <f t="shared" si="63"/>
        <v>2.1755767999545652E-6</v>
      </c>
      <c r="U140" s="9">
        <f t="shared" si="64"/>
        <v>1.2043199996696785E-2</v>
      </c>
      <c r="Y140" s="137">
        <f t="shared" si="65"/>
        <v>30159.093000000001</v>
      </c>
      <c r="Z140" s="16">
        <f t="shared" si="66"/>
        <v>280</v>
      </c>
      <c r="AA140" s="115">
        <f t="shared" si="67"/>
        <v>1.0375946316843854E-2</v>
      </c>
      <c r="AB140" s="115">
        <f t="shared" si="68"/>
        <v>1.6672536798529314E-3</v>
      </c>
      <c r="AD140" s="147">
        <f t="shared" si="93"/>
        <v>7.378892116684398E-3</v>
      </c>
      <c r="AG140" s="115">
        <f t="shared" si="69"/>
        <v>2.7797348329831413E-7</v>
      </c>
      <c r="AH140" s="16">
        <f t="shared" si="70"/>
        <v>5.7116384368314666E-3</v>
      </c>
      <c r="AI140" s="16">
        <f t="shared" si="71"/>
        <v>1.1195396802611277</v>
      </c>
      <c r="AJ140" s="16">
        <f t="shared" si="72"/>
        <v>0.59905586284634404</v>
      </c>
      <c r="AK140" s="16">
        <f t="shared" si="73"/>
        <v>0.23300470324637271</v>
      </c>
      <c r="AL140" s="16">
        <f t="shared" si="74"/>
        <v>1.096774797832226</v>
      </c>
      <c r="AM140" s="16">
        <f t="shared" si="75"/>
        <v>0.61088862828107915</v>
      </c>
      <c r="AN140" s="115">
        <f t="shared" si="91"/>
        <v>0.8741545119792401</v>
      </c>
      <c r="AO140" s="115">
        <f t="shared" si="91"/>
        <v>0.87415021264629078</v>
      </c>
      <c r="AP140" s="115">
        <f t="shared" si="91"/>
        <v>0.87412462706282146</v>
      </c>
      <c r="AQ140" s="115">
        <f t="shared" si="91"/>
        <v>0.87397238192973392</v>
      </c>
      <c r="AR140" s="115">
        <f t="shared" si="91"/>
        <v>0.8730670304596222</v>
      </c>
      <c r="AS140" s="115">
        <f t="shared" si="91"/>
        <v>0.86770324392019771</v>
      </c>
      <c r="AT140" s="115">
        <f t="shared" si="91"/>
        <v>0.83659192035528873</v>
      </c>
      <c r="AU140" s="115">
        <f t="shared" si="76"/>
        <v>0.6732932449727691</v>
      </c>
      <c r="AV140" s="115"/>
      <c r="AX140" s="115"/>
    </row>
    <row r="141" spans="1:50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80">
        <f t="shared" si="59"/>
        <v>280.05005630913536</v>
      </c>
      <c r="F141" s="28">
        <f t="shared" si="60"/>
        <v>280</v>
      </c>
      <c r="G141" s="9">
        <f t="shared" si="88"/>
        <v>1.9043199994484894E-2</v>
      </c>
      <c r="I141" s="2">
        <f t="shared" si="92"/>
        <v>1.9043199994484894E-2</v>
      </c>
      <c r="O141" s="100">
        <f t="shared" si="61"/>
        <v>4.6643078800123871E-3</v>
      </c>
      <c r="P141" s="15">
        <f t="shared" si="62"/>
        <v>30159.1</v>
      </c>
      <c r="R141" s="2">
        <f t="shared" si="89"/>
        <v>2.175576799954565E-5</v>
      </c>
      <c r="S141" s="24">
        <v>0.1</v>
      </c>
      <c r="T141" s="9">
        <f t="shared" si="63"/>
        <v>2.1755767999545652E-6</v>
      </c>
      <c r="U141" s="9">
        <f t="shared" si="64"/>
        <v>1.9043199994484894E-2</v>
      </c>
      <c r="Y141" s="137">
        <f t="shared" si="65"/>
        <v>30159.1</v>
      </c>
      <c r="Z141" s="16">
        <f t="shared" si="66"/>
        <v>280</v>
      </c>
      <c r="AA141" s="115">
        <f t="shared" si="67"/>
        <v>1.0375946316843854E-2</v>
      </c>
      <c r="AB141" s="115">
        <f t="shared" si="68"/>
        <v>8.6672536776410403E-3</v>
      </c>
      <c r="AD141" s="147">
        <f t="shared" si="93"/>
        <v>1.4378892114472507E-2</v>
      </c>
      <c r="AG141" s="115">
        <f t="shared" si="69"/>
        <v>7.5121286312582144E-6</v>
      </c>
      <c r="AH141" s="16">
        <f t="shared" si="70"/>
        <v>5.7116384368314666E-3</v>
      </c>
      <c r="AI141" s="16">
        <f t="shared" si="71"/>
        <v>1.1195396802611277</v>
      </c>
      <c r="AJ141" s="16">
        <f t="shared" si="72"/>
        <v>0.59905586284634404</v>
      </c>
      <c r="AK141" s="16">
        <f t="shared" si="73"/>
        <v>0.23300470324637271</v>
      </c>
      <c r="AL141" s="16">
        <f t="shared" si="74"/>
        <v>1.096774797832226</v>
      </c>
      <c r="AM141" s="16">
        <f t="shared" si="75"/>
        <v>0.61088862828107915</v>
      </c>
      <c r="AN141" s="115">
        <f t="shared" ref="AN141:AT150" si="94">$AU141+$AB$7*SIN(AO141)</f>
        <v>0.8741545119792401</v>
      </c>
      <c r="AO141" s="115">
        <f t="shared" si="94"/>
        <v>0.87415021264629078</v>
      </c>
      <c r="AP141" s="115">
        <f t="shared" si="94"/>
        <v>0.87412462706282146</v>
      </c>
      <c r="AQ141" s="115">
        <f t="shared" si="94"/>
        <v>0.87397238192973392</v>
      </c>
      <c r="AR141" s="115">
        <f t="shared" si="94"/>
        <v>0.8730670304596222</v>
      </c>
      <c r="AS141" s="115">
        <f t="shared" si="94"/>
        <v>0.86770324392019771</v>
      </c>
      <c r="AT141" s="115">
        <f t="shared" si="94"/>
        <v>0.83659192035528873</v>
      </c>
      <c r="AU141" s="115">
        <f t="shared" si="76"/>
        <v>0.6732932449727691</v>
      </c>
      <c r="AV141" s="115"/>
      <c r="AX141" s="115"/>
    </row>
    <row r="142" spans="1:50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80">
        <f t="shared" si="59"/>
        <v>280.05268487520271</v>
      </c>
      <c r="F142" s="28">
        <f t="shared" si="60"/>
        <v>280</v>
      </c>
      <c r="G142" s="9">
        <f t="shared" si="88"/>
        <v>2.00431999983266E-2</v>
      </c>
      <c r="I142" s="2">
        <f t="shared" si="92"/>
        <v>2.00431999983266E-2</v>
      </c>
      <c r="O142" s="100">
        <f t="shared" si="61"/>
        <v>4.6643078800123871E-3</v>
      </c>
      <c r="P142" s="15">
        <f t="shared" si="62"/>
        <v>30159.101000000002</v>
      </c>
      <c r="R142" s="2">
        <f t="shared" si="89"/>
        <v>2.175576799954565E-5</v>
      </c>
      <c r="S142" s="24">
        <v>0.1</v>
      </c>
      <c r="T142" s="9">
        <f t="shared" si="63"/>
        <v>2.1755767999545652E-6</v>
      </c>
      <c r="U142" s="9">
        <f t="shared" si="64"/>
        <v>2.00431999983266E-2</v>
      </c>
      <c r="Y142" s="137">
        <f t="shared" si="65"/>
        <v>30159.101000000002</v>
      </c>
      <c r="Z142" s="16">
        <f t="shared" si="66"/>
        <v>280</v>
      </c>
      <c r="AA142" s="115">
        <f t="shared" si="67"/>
        <v>1.0375946316843854E-2</v>
      </c>
      <c r="AB142" s="115">
        <f t="shared" si="68"/>
        <v>9.6672536814827459E-3</v>
      </c>
      <c r="AD142" s="147">
        <f t="shared" si="93"/>
        <v>1.5378892118314213E-2</v>
      </c>
      <c r="AG142" s="115">
        <f t="shared" si="69"/>
        <v>9.3455793742141721E-6</v>
      </c>
      <c r="AH142" s="16">
        <f t="shared" si="70"/>
        <v>5.7116384368314666E-3</v>
      </c>
      <c r="AI142" s="16">
        <f t="shared" si="71"/>
        <v>1.1195396802611277</v>
      </c>
      <c r="AJ142" s="16">
        <f t="shared" si="72"/>
        <v>0.59905586284634404</v>
      </c>
      <c r="AK142" s="16">
        <f t="shared" si="73"/>
        <v>0.23300470324637271</v>
      </c>
      <c r="AL142" s="16">
        <f t="shared" si="74"/>
        <v>1.096774797832226</v>
      </c>
      <c r="AM142" s="16">
        <f t="shared" si="75"/>
        <v>0.61088862828107915</v>
      </c>
      <c r="AN142" s="115">
        <f t="shared" si="94"/>
        <v>0.8741545119792401</v>
      </c>
      <c r="AO142" s="115">
        <f t="shared" si="94"/>
        <v>0.87415021264629078</v>
      </c>
      <c r="AP142" s="115">
        <f t="shared" si="94"/>
        <v>0.87412462706282146</v>
      </c>
      <c r="AQ142" s="115">
        <f t="shared" si="94"/>
        <v>0.87397238192973392</v>
      </c>
      <c r="AR142" s="115">
        <f t="shared" si="94"/>
        <v>0.8730670304596222</v>
      </c>
      <c r="AS142" s="115">
        <f t="shared" si="94"/>
        <v>0.86770324392019771</v>
      </c>
      <c r="AT142" s="115">
        <f t="shared" si="94"/>
        <v>0.83659192035528873</v>
      </c>
      <c r="AU142" s="115">
        <f t="shared" si="76"/>
        <v>0.6732932449727691</v>
      </c>
      <c r="AV142" s="115"/>
      <c r="AX142" s="115"/>
    </row>
    <row r="143" spans="1:50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80">
        <f t="shared" si="59"/>
        <v>282.52353696903708</v>
      </c>
      <c r="F143" s="28">
        <f t="shared" si="60"/>
        <v>282.5</v>
      </c>
      <c r="G143" s="9">
        <f t="shared" si="88"/>
        <v>8.954299999459181E-3</v>
      </c>
      <c r="I143" s="2">
        <f t="shared" si="92"/>
        <v>8.954299999459181E-3</v>
      </c>
      <c r="O143" s="100">
        <f t="shared" si="61"/>
        <v>4.6642296981773525E-3</v>
      </c>
      <c r="P143" s="15">
        <f t="shared" si="62"/>
        <v>30160.040999999997</v>
      </c>
      <c r="R143" s="2">
        <f t="shared" si="89"/>
        <v>2.1755038677359598E-5</v>
      </c>
      <c r="S143" s="24">
        <v>0.1</v>
      </c>
      <c r="T143" s="9">
        <f t="shared" si="63"/>
        <v>2.1755038677359597E-6</v>
      </c>
      <c r="U143" s="9">
        <f t="shared" si="64"/>
        <v>8.954299999459181E-3</v>
      </c>
      <c r="Y143" s="137">
        <f t="shared" si="65"/>
        <v>30160.040999999997</v>
      </c>
      <c r="Z143" s="16">
        <f t="shared" si="66"/>
        <v>282.5</v>
      </c>
      <c r="AA143" s="115">
        <f t="shared" si="67"/>
        <v>1.0372591280514841E-2</v>
      </c>
      <c r="AB143" s="115">
        <f t="shared" si="68"/>
        <v>-1.41829128105566E-3</v>
      </c>
      <c r="AD143" s="147">
        <f t="shared" si="93"/>
        <v>4.2900703012818285E-3</v>
      </c>
      <c r="AG143" s="115">
        <f t="shared" si="69"/>
        <v>2.011550157918505E-7</v>
      </c>
      <c r="AH143" s="16">
        <f t="shared" si="70"/>
        <v>5.7083615823374876E-3</v>
      </c>
      <c r="AI143" s="16">
        <f t="shared" si="71"/>
        <v>1.1193599068882223</v>
      </c>
      <c r="AJ143" s="16">
        <f t="shared" si="72"/>
        <v>0.59843802599892637</v>
      </c>
      <c r="AK143" s="16">
        <f t="shared" si="73"/>
        <v>0.23309684579482784</v>
      </c>
      <c r="AL143" s="16">
        <f t="shared" si="74"/>
        <v>1.0975461892354976</v>
      </c>
      <c r="AM143" s="16">
        <f t="shared" si="75"/>
        <v>0.61141838464673159</v>
      </c>
      <c r="AN143" s="115">
        <f t="shared" si="94"/>
        <v>0.87481954427465447</v>
      </c>
      <c r="AO143" s="115">
        <f t="shared" si="94"/>
        <v>0.87481526136661403</v>
      </c>
      <c r="AP143" s="115">
        <f t="shared" si="94"/>
        <v>0.87478975324426733</v>
      </c>
      <c r="AQ143" s="115">
        <f t="shared" si="94"/>
        <v>0.87463784822442414</v>
      </c>
      <c r="AR143" s="115">
        <f t="shared" si="94"/>
        <v>0.87373380017013824</v>
      </c>
      <c r="AS143" s="115">
        <f t="shared" si="94"/>
        <v>0.86837348376400836</v>
      </c>
      <c r="AT143" s="115">
        <f t="shared" si="94"/>
        <v>0.83725850322137885</v>
      </c>
      <c r="AU143" s="115">
        <f t="shared" si="76"/>
        <v>0.67384657039822859</v>
      </c>
      <c r="AV143" s="115"/>
      <c r="AX143" s="115"/>
    </row>
    <row r="144" spans="1:50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80">
        <f t="shared" si="59"/>
        <v>282.53142266722011</v>
      </c>
      <c r="F144" s="28">
        <f t="shared" si="60"/>
        <v>282.5</v>
      </c>
      <c r="G144" s="9">
        <f t="shared" si="88"/>
        <v>1.195430000370834E-2</v>
      </c>
      <c r="I144" s="2">
        <f t="shared" si="92"/>
        <v>1.195430000370834E-2</v>
      </c>
      <c r="O144" s="100">
        <f t="shared" si="61"/>
        <v>4.6642296981773525E-3</v>
      </c>
      <c r="P144" s="15">
        <f t="shared" si="62"/>
        <v>30160.044000000002</v>
      </c>
      <c r="R144" s="2">
        <f t="shared" si="89"/>
        <v>2.1755038677359598E-5</v>
      </c>
      <c r="S144" s="24">
        <v>0.1</v>
      </c>
      <c r="T144" s="9">
        <f t="shared" si="63"/>
        <v>2.1755038677359597E-6</v>
      </c>
      <c r="U144" s="9">
        <f t="shared" si="64"/>
        <v>1.195430000370834E-2</v>
      </c>
      <c r="Y144" s="137">
        <f t="shared" si="65"/>
        <v>30160.044000000002</v>
      </c>
      <c r="Z144" s="16">
        <f t="shared" si="66"/>
        <v>282.5</v>
      </c>
      <c r="AA144" s="115">
        <f t="shared" si="67"/>
        <v>1.0372591280514841E-2</v>
      </c>
      <c r="AB144" s="115">
        <f t="shared" si="68"/>
        <v>1.5817087231934993E-3</v>
      </c>
      <c r="AD144" s="147">
        <f t="shared" si="93"/>
        <v>7.2900703055309877E-3</v>
      </c>
      <c r="AG144" s="115">
        <f t="shared" si="69"/>
        <v>2.5018024850264098E-7</v>
      </c>
      <c r="AH144" s="16">
        <f t="shared" si="70"/>
        <v>5.7083615823374876E-3</v>
      </c>
      <c r="AI144" s="16">
        <f t="shared" si="71"/>
        <v>1.1193599068882223</v>
      </c>
      <c r="AJ144" s="16">
        <f t="shared" si="72"/>
        <v>0.59843802599892637</v>
      </c>
      <c r="AK144" s="16">
        <f t="shared" si="73"/>
        <v>0.23309684579482784</v>
      </c>
      <c r="AL144" s="16">
        <f t="shared" si="74"/>
        <v>1.0975461892354976</v>
      </c>
      <c r="AM144" s="16">
        <f t="shared" si="75"/>
        <v>0.61141838464673159</v>
      </c>
      <c r="AN144" s="115">
        <f t="shared" si="94"/>
        <v>0.87481954427465447</v>
      </c>
      <c r="AO144" s="115">
        <f t="shared" si="94"/>
        <v>0.87481526136661403</v>
      </c>
      <c r="AP144" s="115">
        <f t="shared" si="94"/>
        <v>0.87478975324426733</v>
      </c>
      <c r="AQ144" s="115">
        <f t="shared" si="94"/>
        <v>0.87463784822442414</v>
      </c>
      <c r="AR144" s="115">
        <f t="shared" si="94"/>
        <v>0.87373380017013824</v>
      </c>
      <c r="AS144" s="115">
        <f t="shared" si="94"/>
        <v>0.86837348376400836</v>
      </c>
      <c r="AT144" s="115">
        <f t="shared" si="94"/>
        <v>0.83725850322137885</v>
      </c>
      <c r="AU144" s="115">
        <f t="shared" si="76"/>
        <v>0.67384657039822859</v>
      </c>
      <c r="AV144" s="115"/>
      <c r="AX144" s="115"/>
    </row>
    <row r="145" spans="1:50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80">
        <f t="shared" si="59"/>
        <v>282.5419369314514</v>
      </c>
      <c r="F145" s="28">
        <f t="shared" si="60"/>
        <v>282.5</v>
      </c>
      <c r="G145" s="9">
        <f t="shared" si="88"/>
        <v>1.5954300004523247E-2</v>
      </c>
      <c r="I145" s="2">
        <f t="shared" si="92"/>
        <v>1.5954300004523247E-2</v>
      </c>
      <c r="O145" s="100">
        <f t="shared" si="61"/>
        <v>4.6642296981773525E-3</v>
      </c>
      <c r="P145" s="15">
        <f t="shared" si="62"/>
        <v>30160.048000000003</v>
      </c>
      <c r="R145" s="2">
        <f t="shared" si="89"/>
        <v>2.1755038677359598E-5</v>
      </c>
      <c r="S145" s="24">
        <v>0.1</v>
      </c>
      <c r="T145" s="9">
        <f t="shared" si="63"/>
        <v>2.1755038677359597E-6</v>
      </c>
      <c r="U145" s="9">
        <f t="shared" si="64"/>
        <v>1.5954300004523247E-2</v>
      </c>
      <c r="Y145" s="137">
        <f t="shared" si="65"/>
        <v>30160.048000000003</v>
      </c>
      <c r="Z145" s="16">
        <f t="shared" si="66"/>
        <v>282.5</v>
      </c>
      <c r="AA145" s="115">
        <f t="shared" si="67"/>
        <v>1.0372591280514841E-2</v>
      </c>
      <c r="AB145" s="115">
        <f t="shared" si="68"/>
        <v>5.5817087240084065E-3</v>
      </c>
      <c r="AD145" s="147">
        <f t="shared" si="93"/>
        <v>1.1290070306345896E-2</v>
      </c>
      <c r="AG145" s="115">
        <f t="shared" si="69"/>
        <v>3.1155472279671557E-6</v>
      </c>
      <c r="AH145" s="16">
        <f t="shared" si="70"/>
        <v>5.7083615823374876E-3</v>
      </c>
      <c r="AI145" s="16">
        <f t="shared" si="71"/>
        <v>1.1193599068882223</v>
      </c>
      <c r="AJ145" s="16">
        <f t="shared" si="72"/>
        <v>0.59843802599892637</v>
      </c>
      <c r="AK145" s="16">
        <f t="shared" si="73"/>
        <v>0.23309684579482784</v>
      </c>
      <c r="AL145" s="16">
        <f t="shared" si="74"/>
        <v>1.0975461892354976</v>
      </c>
      <c r="AM145" s="16">
        <f t="shared" si="75"/>
        <v>0.61141838464673159</v>
      </c>
      <c r="AN145" s="115">
        <f t="shared" si="94"/>
        <v>0.87481954427465447</v>
      </c>
      <c r="AO145" s="115">
        <f t="shared" si="94"/>
        <v>0.87481526136661403</v>
      </c>
      <c r="AP145" s="115">
        <f t="shared" si="94"/>
        <v>0.87478975324426733</v>
      </c>
      <c r="AQ145" s="115">
        <f t="shared" si="94"/>
        <v>0.87463784822442414</v>
      </c>
      <c r="AR145" s="115">
        <f t="shared" si="94"/>
        <v>0.87373380017013824</v>
      </c>
      <c r="AS145" s="115">
        <f t="shared" si="94"/>
        <v>0.86837348376400836</v>
      </c>
      <c r="AT145" s="115">
        <f t="shared" si="94"/>
        <v>0.83725850322137885</v>
      </c>
      <c r="AU145" s="115">
        <f t="shared" si="76"/>
        <v>0.67384657039822859</v>
      </c>
      <c r="AV145" s="115"/>
      <c r="AX145" s="115"/>
    </row>
    <row r="146" spans="1:50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80">
        <f t="shared" si="59"/>
        <v>282.55245119568269</v>
      </c>
      <c r="F146" s="28">
        <f t="shared" si="60"/>
        <v>282.5</v>
      </c>
      <c r="G146" s="9">
        <f t="shared" si="88"/>
        <v>1.9954300005338155E-2</v>
      </c>
      <c r="I146" s="2">
        <f t="shared" si="92"/>
        <v>1.9954300005338155E-2</v>
      </c>
      <c r="O146" s="100">
        <f t="shared" si="61"/>
        <v>4.6642296981773525E-3</v>
      </c>
      <c r="P146" s="15">
        <f t="shared" si="62"/>
        <v>30160.052000000003</v>
      </c>
      <c r="R146" s="2">
        <f t="shared" si="89"/>
        <v>2.1755038677359598E-5</v>
      </c>
      <c r="S146" s="24">
        <v>0.1</v>
      </c>
      <c r="T146" s="9">
        <f t="shared" si="63"/>
        <v>2.1755038677359597E-6</v>
      </c>
      <c r="U146" s="9">
        <f t="shared" si="64"/>
        <v>1.9954300005338155E-2</v>
      </c>
      <c r="Y146" s="137">
        <f t="shared" si="65"/>
        <v>30160.052000000003</v>
      </c>
      <c r="Z146" s="16">
        <f t="shared" si="66"/>
        <v>282.5</v>
      </c>
      <c r="AA146" s="115">
        <f t="shared" si="67"/>
        <v>1.0372591280514841E-2</v>
      </c>
      <c r="AB146" s="115">
        <f t="shared" si="68"/>
        <v>9.5817087248233138E-3</v>
      </c>
      <c r="AD146" s="147">
        <f t="shared" si="93"/>
        <v>1.5290070307160803E-2</v>
      </c>
      <c r="AG146" s="115">
        <f t="shared" si="69"/>
        <v>9.1809142087355223E-6</v>
      </c>
      <c r="AH146" s="16">
        <f t="shared" si="70"/>
        <v>5.7083615823374876E-3</v>
      </c>
      <c r="AI146" s="16">
        <f t="shared" si="71"/>
        <v>1.1193599068882223</v>
      </c>
      <c r="AJ146" s="16">
        <f t="shared" si="72"/>
        <v>0.59843802599892637</v>
      </c>
      <c r="AK146" s="16">
        <f t="shared" si="73"/>
        <v>0.23309684579482784</v>
      </c>
      <c r="AL146" s="16">
        <f t="shared" si="74"/>
        <v>1.0975461892354976</v>
      </c>
      <c r="AM146" s="16">
        <f t="shared" si="75"/>
        <v>0.61141838464673159</v>
      </c>
      <c r="AN146" s="115">
        <f t="shared" si="94"/>
        <v>0.87481954427465447</v>
      </c>
      <c r="AO146" s="115">
        <f t="shared" si="94"/>
        <v>0.87481526136661403</v>
      </c>
      <c r="AP146" s="115">
        <f t="shared" si="94"/>
        <v>0.87478975324426733</v>
      </c>
      <c r="AQ146" s="115">
        <f t="shared" si="94"/>
        <v>0.87463784822442414</v>
      </c>
      <c r="AR146" s="115">
        <f t="shared" si="94"/>
        <v>0.87373380017013824</v>
      </c>
      <c r="AS146" s="115">
        <f t="shared" si="94"/>
        <v>0.86837348376400836</v>
      </c>
      <c r="AT146" s="115">
        <f t="shared" si="94"/>
        <v>0.83725850322137885</v>
      </c>
      <c r="AU146" s="115">
        <f t="shared" si="76"/>
        <v>0.67384657039822859</v>
      </c>
      <c r="AV146" s="115"/>
      <c r="AX146" s="115"/>
    </row>
    <row r="147" spans="1:50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80">
        <f t="shared" si="59"/>
        <v>282.55770832777921</v>
      </c>
      <c r="F147" s="28">
        <f t="shared" si="60"/>
        <v>282.5</v>
      </c>
      <c r="G147" s="9">
        <f t="shared" si="88"/>
        <v>2.1954299998469651E-2</v>
      </c>
      <c r="I147" s="2">
        <f t="shared" si="92"/>
        <v>2.1954299998469651E-2</v>
      </c>
      <c r="O147" s="100">
        <f t="shared" si="61"/>
        <v>4.6642296981773525E-3</v>
      </c>
      <c r="P147" s="15">
        <f t="shared" si="62"/>
        <v>30160.053999999996</v>
      </c>
      <c r="R147" s="2">
        <f t="shared" si="89"/>
        <v>2.1755038677359598E-5</v>
      </c>
      <c r="S147" s="24">
        <v>0.1</v>
      </c>
      <c r="T147" s="9">
        <f t="shared" si="63"/>
        <v>2.1755038677359597E-6</v>
      </c>
      <c r="U147" s="9">
        <f t="shared" si="64"/>
        <v>2.1954299998469651E-2</v>
      </c>
      <c r="Y147" s="137">
        <f t="shared" si="65"/>
        <v>30160.053999999996</v>
      </c>
      <c r="Z147" s="16">
        <f t="shared" si="66"/>
        <v>282.5</v>
      </c>
      <c r="AA147" s="115">
        <f t="shared" si="67"/>
        <v>1.0372591280514841E-2</v>
      </c>
      <c r="AB147" s="115">
        <f t="shared" si="68"/>
        <v>1.158170871795481E-2</v>
      </c>
      <c r="AD147" s="147">
        <f t="shared" si="93"/>
        <v>1.7290070300292299E-2</v>
      </c>
      <c r="AG147" s="115">
        <f t="shared" si="69"/>
        <v>1.3413597682755046E-5</v>
      </c>
      <c r="AH147" s="16">
        <f t="shared" si="70"/>
        <v>5.7083615823374876E-3</v>
      </c>
      <c r="AI147" s="16">
        <f t="shared" si="71"/>
        <v>1.1193599068882223</v>
      </c>
      <c r="AJ147" s="16">
        <f t="shared" si="72"/>
        <v>0.59843802599892637</v>
      </c>
      <c r="AK147" s="16">
        <f t="shared" si="73"/>
        <v>0.23309684579482784</v>
      </c>
      <c r="AL147" s="16">
        <f t="shared" si="74"/>
        <v>1.0975461892354976</v>
      </c>
      <c r="AM147" s="16">
        <f t="shared" si="75"/>
        <v>0.61141838464673159</v>
      </c>
      <c r="AN147" s="115">
        <f t="shared" si="94"/>
        <v>0.87481954427465447</v>
      </c>
      <c r="AO147" s="115">
        <f t="shared" si="94"/>
        <v>0.87481526136661403</v>
      </c>
      <c r="AP147" s="115">
        <f t="shared" si="94"/>
        <v>0.87478975324426733</v>
      </c>
      <c r="AQ147" s="115">
        <f t="shared" si="94"/>
        <v>0.87463784822442414</v>
      </c>
      <c r="AR147" s="115">
        <f t="shared" si="94"/>
        <v>0.87373380017013824</v>
      </c>
      <c r="AS147" s="115">
        <f t="shared" si="94"/>
        <v>0.86837348376400836</v>
      </c>
      <c r="AT147" s="115">
        <f t="shared" si="94"/>
        <v>0.83725850322137885</v>
      </c>
      <c r="AU147" s="115">
        <f t="shared" si="76"/>
        <v>0.67384657039822859</v>
      </c>
      <c r="AV147" s="115"/>
      <c r="AX147" s="115"/>
    </row>
    <row r="148" spans="1:50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80">
        <f t="shared" si="59"/>
        <v>322.0308848100384</v>
      </c>
      <c r="F148" s="28">
        <f t="shared" si="60"/>
        <v>322</v>
      </c>
      <c r="G148" s="9">
        <f t="shared" si="88"/>
        <v>1.1749680001230445E-2</v>
      </c>
      <c r="I148" s="2">
        <f t="shared" si="92"/>
        <v>1.1749680001230445E-2</v>
      </c>
      <c r="O148" s="100">
        <f t="shared" si="61"/>
        <v>4.6631880209212166E-3</v>
      </c>
      <c r="P148" s="15">
        <f t="shared" si="62"/>
        <v>30175.071000000004</v>
      </c>
      <c r="R148" s="2">
        <f t="shared" si="89"/>
        <v>2.1745322518463131E-5</v>
      </c>
      <c r="S148" s="24">
        <v>0.1</v>
      </c>
      <c r="T148" s="9">
        <f t="shared" si="63"/>
        <v>2.1745322518463133E-6</v>
      </c>
      <c r="U148" s="9">
        <f t="shared" si="64"/>
        <v>1.1749680001230445E-2</v>
      </c>
      <c r="Y148" s="137">
        <f t="shared" si="65"/>
        <v>30175.071000000004</v>
      </c>
      <c r="Z148" s="16">
        <f t="shared" si="66"/>
        <v>322</v>
      </c>
      <c r="AA148" s="115">
        <f t="shared" si="67"/>
        <v>1.0319511935531576E-2</v>
      </c>
      <c r="AB148" s="115">
        <f t="shared" si="68"/>
        <v>1.430168065698869E-3</v>
      </c>
      <c r="AD148" s="147">
        <f t="shared" si="93"/>
        <v>7.0864919803092282E-3</v>
      </c>
      <c r="AG148" s="115">
        <f t="shared" si="69"/>
        <v>2.0453806961448446E-7</v>
      </c>
      <c r="AH148" s="16">
        <f t="shared" si="70"/>
        <v>5.6563239146103592E-3</v>
      </c>
      <c r="AI148" s="16">
        <f t="shared" si="71"/>
        <v>1.1165178400031599</v>
      </c>
      <c r="AJ148" s="16">
        <f t="shared" si="72"/>
        <v>0.58865575418486638</v>
      </c>
      <c r="AK148" s="16">
        <f t="shared" si="73"/>
        <v>0.23453042415188027</v>
      </c>
      <c r="AL148" s="16">
        <f t="shared" si="74"/>
        <v>1.1097013053949887</v>
      </c>
      <c r="AM148" s="16">
        <f t="shared" si="75"/>
        <v>0.6197991767287685</v>
      </c>
      <c r="AN148" s="115">
        <f t="shared" si="94"/>
        <v>0.88531287325667529</v>
      </c>
      <c r="AO148" s="115">
        <f t="shared" si="94"/>
        <v>0.88530884503006058</v>
      </c>
      <c r="AP148" s="115">
        <f t="shared" si="94"/>
        <v>0.88528454720255134</v>
      </c>
      <c r="AQ148" s="115">
        <f t="shared" si="94"/>
        <v>0.88513800064018422</v>
      </c>
      <c r="AR148" s="115">
        <f t="shared" si="94"/>
        <v>0.8842546958654729</v>
      </c>
      <c r="AS148" s="115">
        <f t="shared" si="94"/>
        <v>0.87895061330409485</v>
      </c>
      <c r="AT148" s="115">
        <f t="shared" si="94"/>
        <v>0.84778384964280118</v>
      </c>
      <c r="AU148" s="115">
        <f t="shared" si="76"/>
        <v>0.68258911212048767</v>
      </c>
      <c r="AV148" s="115"/>
      <c r="AX148" s="115"/>
    </row>
    <row r="149" spans="1:50">
      <c r="A149" s="66" t="s">
        <v>135</v>
      </c>
      <c r="B149" s="66" t="s">
        <v>95</v>
      </c>
      <c r="C149" s="73">
        <v>45197.55</v>
      </c>
      <c r="D149" s="73" t="s">
        <v>127</v>
      </c>
      <c r="E149" s="80">
        <f t="shared" ref="E149:E212" si="95">(C149-C$7)/C$8</f>
        <v>332.48994915197147</v>
      </c>
      <c r="F149" s="28">
        <f t="shared" ref="F149:F212" si="96">ROUND(2*E149,0)/2</f>
        <v>332.5</v>
      </c>
      <c r="G149" s="9">
        <f t="shared" si="88"/>
        <v>-3.8236999971559271E-3</v>
      </c>
      <c r="I149" s="2">
        <f t="shared" si="92"/>
        <v>-3.8236999971559271E-3</v>
      </c>
      <c r="O149" s="100">
        <f t="shared" ref="O149:O212" si="97">D$11+D$12*F149+D$13*F149^2</f>
        <v>4.6629723838459789E-3</v>
      </c>
      <c r="P149" s="15">
        <f t="shared" ref="P149:P212" si="98">C149-15018.5</f>
        <v>30179.050000000003</v>
      </c>
      <c r="R149" s="2">
        <f t="shared" si="89"/>
        <v>2.1743311452510251E-5</v>
      </c>
      <c r="S149" s="24">
        <v>0.1</v>
      </c>
      <c r="T149" s="9">
        <f t="shared" ref="T149:T212" si="99">S149*R149</f>
        <v>2.1743311452510253E-6</v>
      </c>
      <c r="U149" s="9">
        <f t="shared" ref="U149:U212" si="100">SUM(H149,I149)</f>
        <v>-3.8236999971559271E-3</v>
      </c>
      <c r="Y149" s="137">
        <f t="shared" ref="Y149:Y212" si="101">+C149-15018.5</f>
        <v>30179.050000000003</v>
      </c>
      <c r="Z149" s="16">
        <f t="shared" ref="Z149:Z212" si="102">F149</f>
        <v>332.5</v>
      </c>
      <c r="AA149" s="115">
        <f t="shared" ref="AA149:AA212" si="103">AB$3+AB$4*Z149+AB$5*Z149^2+AH149</f>
        <v>1.0305380949721719E-2</v>
      </c>
      <c r="AB149" s="115">
        <f t="shared" ref="AB149:AB212" si="104">+G149-AA149</f>
        <v>-1.4129080946877646E-2</v>
      </c>
      <c r="AD149" s="147">
        <f t="shared" si="93"/>
        <v>-8.486672381001906E-3</v>
      </c>
      <c r="AG149" s="115">
        <f t="shared" ref="AG149:AG212" si="105">+(G149-AA149)^2*S149</f>
        <v>1.9963092840342092E-5</v>
      </c>
      <c r="AH149" s="16">
        <f t="shared" ref="AH149:AH212" si="106">$AB$6*($AB$11/AI149*AJ149+$AB$12)</f>
        <v>5.6424085658757402E-3</v>
      </c>
      <c r="AI149" s="16">
        <f t="shared" ref="AI149:AI212" si="107">1+$AB$7*COS(AL149)</f>
        <v>1.1157618819195876</v>
      </c>
      <c r="AJ149" s="16">
        <f t="shared" ref="AJ149:AJ212" si="108">SIN(AL149+RADIANS($AB$9))</f>
        <v>0.58604913374231071</v>
      </c>
      <c r="AK149" s="16">
        <f t="shared" ref="AK149:AK212" si="109">$AB$7*SIN(AL149)</f>
        <v>0.23490447757822389</v>
      </c>
      <c r="AL149" s="16">
        <f t="shared" ref="AL149:AL212" si="110">2*ATAN(AM149)</f>
        <v>1.1129220179041099</v>
      </c>
      <c r="AM149" s="16">
        <f t="shared" ref="AM149:AM212" si="111">SQRT((1+$AB$7)/(1-$AB$7))*TAN(AN149/2)</f>
        <v>0.62203038186915338</v>
      </c>
      <c r="AN149" s="115">
        <f t="shared" si="94"/>
        <v>0.88809774938591546</v>
      </c>
      <c r="AO149" s="115">
        <f t="shared" si="94"/>
        <v>0.88809378731971278</v>
      </c>
      <c r="AP149" s="115">
        <f t="shared" si="94"/>
        <v>0.88806980680348702</v>
      </c>
      <c r="AQ149" s="115">
        <f t="shared" si="94"/>
        <v>0.88792467915003748</v>
      </c>
      <c r="AR149" s="115">
        <f t="shared" si="94"/>
        <v>0.88704693312200167</v>
      </c>
      <c r="AS149" s="115">
        <f t="shared" si="94"/>
        <v>0.88175823788347407</v>
      </c>
      <c r="AT149" s="115">
        <f t="shared" si="94"/>
        <v>0.85057960788560527</v>
      </c>
      <c r="AU149" s="115">
        <f t="shared" ref="AU149:AU212" si="112">RADIANS($AB$9)+$AB$18*(F149-AB$15)</f>
        <v>0.68491307890741726</v>
      </c>
      <c r="AV149" s="115"/>
      <c r="AX149" s="115"/>
    </row>
    <row r="150" spans="1:50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80">
        <f t="shared" si="95"/>
        <v>332.51886337859798</v>
      </c>
      <c r="F150" s="28">
        <f t="shared" si="96"/>
        <v>332.5</v>
      </c>
      <c r="G150" s="9">
        <f t="shared" ref="G150:G166" si="113">C150-(C$7+C$8*F150)</f>
        <v>7.176300001447089E-3</v>
      </c>
      <c r="I150" s="2">
        <f t="shared" si="92"/>
        <v>7.176300001447089E-3</v>
      </c>
      <c r="O150" s="100">
        <f t="shared" si="97"/>
        <v>4.6629723838459789E-3</v>
      </c>
      <c r="P150" s="15">
        <f t="shared" si="98"/>
        <v>30179.061000000002</v>
      </c>
      <c r="R150" s="2">
        <f t="shared" ref="R150:R166" si="114">(O150-H150)^2</f>
        <v>2.1743311452510251E-5</v>
      </c>
      <c r="S150" s="24">
        <v>0.1</v>
      </c>
      <c r="T150" s="9">
        <f t="shared" si="99"/>
        <v>2.1743311452510253E-6</v>
      </c>
      <c r="U150" s="9">
        <f t="shared" si="100"/>
        <v>7.176300001447089E-3</v>
      </c>
      <c r="Y150" s="137">
        <f t="shared" si="101"/>
        <v>30179.061000000002</v>
      </c>
      <c r="Z150" s="16">
        <f t="shared" si="102"/>
        <v>332.5</v>
      </c>
      <c r="AA150" s="115">
        <f t="shared" si="103"/>
        <v>1.0305380949721719E-2</v>
      </c>
      <c r="AB150" s="115">
        <f t="shared" si="104"/>
        <v>-3.1290809482746301E-3</v>
      </c>
      <c r="AD150" s="147">
        <f t="shared" si="93"/>
        <v>2.5133276176011101E-3</v>
      </c>
      <c r="AG150" s="115">
        <f t="shared" si="105"/>
        <v>9.791147580855258E-7</v>
      </c>
      <c r="AH150" s="16">
        <f t="shared" si="106"/>
        <v>5.6424085658757402E-3</v>
      </c>
      <c r="AI150" s="16">
        <f t="shared" si="107"/>
        <v>1.1157618819195876</v>
      </c>
      <c r="AJ150" s="16">
        <f t="shared" si="108"/>
        <v>0.58604913374231071</v>
      </c>
      <c r="AK150" s="16">
        <f t="shared" si="109"/>
        <v>0.23490447757822389</v>
      </c>
      <c r="AL150" s="16">
        <f t="shared" si="110"/>
        <v>1.1129220179041099</v>
      </c>
      <c r="AM150" s="16">
        <f t="shared" si="111"/>
        <v>0.62203038186915338</v>
      </c>
      <c r="AN150" s="115">
        <f t="shared" si="94"/>
        <v>0.88809774938591546</v>
      </c>
      <c r="AO150" s="115">
        <f t="shared" si="94"/>
        <v>0.88809378731971278</v>
      </c>
      <c r="AP150" s="115">
        <f t="shared" si="94"/>
        <v>0.88806980680348702</v>
      </c>
      <c r="AQ150" s="115">
        <f t="shared" si="94"/>
        <v>0.88792467915003748</v>
      </c>
      <c r="AR150" s="115">
        <f t="shared" si="94"/>
        <v>0.88704693312200167</v>
      </c>
      <c r="AS150" s="115">
        <f t="shared" si="94"/>
        <v>0.88175823788347407</v>
      </c>
      <c r="AT150" s="115">
        <f t="shared" si="94"/>
        <v>0.85057960788560527</v>
      </c>
      <c r="AU150" s="115">
        <f t="shared" si="112"/>
        <v>0.68491307890741726</v>
      </c>
      <c r="AV150" s="115"/>
      <c r="AX150" s="115"/>
    </row>
    <row r="151" spans="1:50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80">
        <f t="shared" si="95"/>
        <v>337.49999605714356</v>
      </c>
      <c r="F151" s="28">
        <f t="shared" si="96"/>
        <v>337.5</v>
      </c>
      <c r="G151" s="9">
        <f t="shared" si="113"/>
        <v>-1.5000041457824409E-6</v>
      </c>
      <c r="I151" s="2">
        <f t="shared" si="92"/>
        <v>-1.5000041457824409E-6</v>
      </c>
      <c r="O151" s="100">
        <f t="shared" si="97"/>
        <v>4.6628787433277211E-3</v>
      </c>
      <c r="P151" s="15">
        <f t="shared" si="98"/>
        <v>30180.955999999998</v>
      </c>
      <c r="R151" s="2">
        <f t="shared" si="114"/>
        <v>2.1742438174977506E-5</v>
      </c>
      <c r="S151" s="24">
        <v>0.1</v>
      </c>
      <c r="T151" s="9">
        <f t="shared" si="99"/>
        <v>2.1742438174977508E-6</v>
      </c>
      <c r="U151" s="9">
        <f t="shared" si="100"/>
        <v>-1.5000041457824409E-6</v>
      </c>
      <c r="Y151" s="137">
        <f t="shared" si="101"/>
        <v>30180.955999999998</v>
      </c>
      <c r="Z151" s="16">
        <f t="shared" si="102"/>
        <v>337.5</v>
      </c>
      <c r="AA151" s="115">
        <f t="shared" si="103"/>
        <v>1.0298648888955163E-2</v>
      </c>
      <c r="AB151" s="115">
        <f t="shared" si="104"/>
        <v>-1.0300148893100946E-2</v>
      </c>
      <c r="AD151" s="147">
        <f t="shared" si="93"/>
        <v>-4.6643787474735035E-3</v>
      </c>
      <c r="AG151" s="115">
        <f t="shared" si="105"/>
        <v>1.0609306722004863E-5</v>
      </c>
      <c r="AH151" s="16">
        <f t="shared" si="106"/>
        <v>5.6357701456274415E-3</v>
      </c>
      <c r="AI151" s="16">
        <f t="shared" si="107"/>
        <v>1.1154018397914929</v>
      </c>
      <c r="AJ151" s="16">
        <f t="shared" si="108"/>
        <v>0.58480699135476832</v>
      </c>
      <c r="AK151" s="16">
        <f t="shared" si="109"/>
        <v>0.23508156513134215</v>
      </c>
      <c r="AL151" s="16">
        <f t="shared" si="110"/>
        <v>1.1144541572654716</v>
      </c>
      <c r="AM151" s="16">
        <f t="shared" si="111"/>
        <v>0.62309336734683085</v>
      </c>
      <c r="AN151" s="115">
        <f t="shared" ref="AN151:AT160" si="115">$AU151+$AB$7*SIN(AO151)</f>
        <v>0.88942321780402633</v>
      </c>
      <c r="AO151" s="115">
        <f t="shared" si="115"/>
        <v>0.88941928701402495</v>
      </c>
      <c r="AP151" s="115">
        <f t="shared" si="115"/>
        <v>0.88939545693032462</v>
      </c>
      <c r="AQ151" s="115">
        <f t="shared" si="115"/>
        <v>0.88925100403974455</v>
      </c>
      <c r="AR151" s="115">
        <f t="shared" si="115"/>
        <v>0.88837591124226256</v>
      </c>
      <c r="AS151" s="115">
        <f t="shared" si="115"/>
        <v>0.88309460721764332</v>
      </c>
      <c r="AT151" s="115">
        <f t="shared" si="115"/>
        <v>0.85191060701473686</v>
      </c>
      <c r="AU151" s="115">
        <f t="shared" si="112"/>
        <v>0.68601972975833614</v>
      </c>
      <c r="AV151" s="115"/>
      <c r="AX151" s="115"/>
    </row>
    <row r="152" spans="1:50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80">
        <f t="shared" si="95"/>
        <v>337.50262462321092</v>
      </c>
      <c r="F152" s="28">
        <f t="shared" si="96"/>
        <v>337.5</v>
      </c>
      <c r="G152" s="9">
        <f t="shared" si="113"/>
        <v>9.9849999969592318E-4</v>
      </c>
      <c r="I152" s="2">
        <f t="shared" si="92"/>
        <v>9.9849999969592318E-4</v>
      </c>
      <c r="O152" s="100">
        <f t="shared" si="97"/>
        <v>4.6628787433277211E-3</v>
      </c>
      <c r="P152" s="15">
        <f t="shared" si="98"/>
        <v>30180.957000000002</v>
      </c>
      <c r="R152" s="2">
        <f t="shared" si="114"/>
        <v>2.1742438174977506E-5</v>
      </c>
      <c r="S152" s="24">
        <v>0.1</v>
      </c>
      <c r="T152" s="9">
        <f t="shared" si="99"/>
        <v>2.1742438174977508E-6</v>
      </c>
      <c r="U152" s="9">
        <f t="shared" si="100"/>
        <v>9.9849999969592318E-4</v>
      </c>
      <c r="Y152" s="137">
        <f t="shared" si="101"/>
        <v>30180.957000000002</v>
      </c>
      <c r="Z152" s="16">
        <f t="shared" si="102"/>
        <v>337.5</v>
      </c>
      <c r="AA152" s="115">
        <f t="shared" si="103"/>
        <v>1.0298648888955163E-2</v>
      </c>
      <c r="AB152" s="115">
        <f t="shared" si="104"/>
        <v>-9.3001488892592403E-3</v>
      </c>
      <c r="AC152" s="147">
        <f>G152-(AB$3+AB$4*Z152+AB$5*Z152^2)</f>
        <v>-3.6643787436317979E-3</v>
      </c>
      <c r="AD152" s="115"/>
      <c r="AG152" s="115">
        <f t="shared" si="105"/>
        <v>8.6492769362389875E-6</v>
      </c>
      <c r="AH152" s="16">
        <f t="shared" si="106"/>
        <v>5.6357701456274415E-3</v>
      </c>
      <c r="AI152" s="16">
        <f t="shared" si="107"/>
        <v>1.1154018397914929</v>
      </c>
      <c r="AJ152" s="16">
        <f t="shared" si="108"/>
        <v>0.58480699135476832</v>
      </c>
      <c r="AK152" s="16">
        <f t="shared" si="109"/>
        <v>0.23508156513134215</v>
      </c>
      <c r="AL152" s="16">
        <f t="shared" si="110"/>
        <v>1.1144541572654716</v>
      </c>
      <c r="AM152" s="16">
        <f t="shared" si="111"/>
        <v>0.62309336734683085</v>
      </c>
      <c r="AN152" s="115">
        <f t="shared" si="115"/>
        <v>0.88942321780402633</v>
      </c>
      <c r="AO152" s="115">
        <f t="shared" si="115"/>
        <v>0.88941928701402495</v>
      </c>
      <c r="AP152" s="115">
        <f t="shared" si="115"/>
        <v>0.88939545693032462</v>
      </c>
      <c r="AQ152" s="115">
        <f t="shared" si="115"/>
        <v>0.88925100403974455</v>
      </c>
      <c r="AR152" s="115">
        <f t="shared" si="115"/>
        <v>0.88837591124226256</v>
      </c>
      <c r="AS152" s="115">
        <f t="shared" si="115"/>
        <v>0.88309460721764332</v>
      </c>
      <c r="AT152" s="115">
        <f t="shared" si="115"/>
        <v>0.85191060701473686</v>
      </c>
      <c r="AU152" s="115">
        <f t="shared" si="112"/>
        <v>0.68601972975833614</v>
      </c>
      <c r="AV152" s="115"/>
      <c r="AX152" s="115"/>
    </row>
    <row r="153" spans="1:50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80">
        <f t="shared" si="95"/>
        <v>339.01142154009358</v>
      </c>
      <c r="F153" s="28">
        <f t="shared" si="96"/>
        <v>339</v>
      </c>
      <c r="G153" s="9">
        <f t="shared" si="113"/>
        <v>4.3451599995023571E-3</v>
      </c>
      <c r="H153" s="2">
        <f>G153</f>
        <v>4.3451599995023571E-3</v>
      </c>
      <c r="O153" s="100">
        <f t="shared" si="97"/>
        <v>4.6628517889410435E-3</v>
      </c>
      <c r="P153" s="15">
        <f t="shared" si="98"/>
        <v>30181.531000000003</v>
      </c>
      <c r="R153" s="2">
        <f t="shared" si="114"/>
        <v>1.0092807307675469E-7</v>
      </c>
      <c r="S153" s="24">
        <v>0.1</v>
      </c>
      <c r="T153" s="9">
        <f t="shared" si="99"/>
        <v>1.009280730767547E-8</v>
      </c>
      <c r="U153" s="9">
        <f t="shared" si="100"/>
        <v>4.3451599995023571E-3</v>
      </c>
      <c r="Y153" s="137">
        <f t="shared" si="101"/>
        <v>30181.531000000003</v>
      </c>
      <c r="Z153" s="16">
        <f t="shared" si="102"/>
        <v>339</v>
      </c>
      <c r="AA153" s="115">
        <f t="shared" si="103"/>
        <v>1.0296628895551831E-2</v>
      </c>
      <c r="AB153" s="115">
        <f t="shared" si="104"/>
        <v>-5.9514688960494739E-3</v>
      </c>
      <c r="AD153" s="147">
        <f t="shared" ref="AD153:AD158" si="116">G153-(AB$3+AB$4*Z153+AB$5*Z153^2)</f>
        <v>-3.1769178943868645E-4</v>
      </c>
      <c r="AG153" s="115">
        <f t="shared" si="105"/>
        <v>3.5419982020644344E-6</v>
      </c>
      <c r="AH153" s="16">
        <f t="shared" si="106"/>
        <v>5.6337771066107874E-3</v>
      </c>
      <c r="AI153" s="16">
        <f t="shared" si="107"/>
        <v>1.1152938196342255</v>
      </c>
      <c r="AJ153" s="16">
        <f t="shared" si="108"/>
        <v>0.58443423729321242</v>
      </c>
      <c r="AK153" s="16">
        <f t="shared" si="109"/>
        <v>0.2351345615727588</v>
      </c>
      <c r="AL153" s="16">
        <f t="shared" si="110"/>
        <v>1.1149136062262048</v>
      </c>
      <c r="AM153" s="16">
        <f t="shared" si="111"/>
        <v>0.62341232694862636</v>
      </c>
      <c r="AN153" s="115">
        <f t="shared" si="115"/>
        <v>0.88982077490037292</v>
      </c>
      <c r="AO153" s="115">
        <f t="shared" si="115"/>
        <v>0.88981685346440209</v>
      </c>
      <c r="AP153" s="115">
        <f t="shared" si="115"/>
        <v>0.88979306842578332</v>
      </c>
      <c r="AQ153" s="115">
        <f t="shared" si="115"/>
        <v>0.8896488178460924</v>
      </c>
      <c r="AR153" s="115">
        <f t="shared" si="115"/>
        <v>0.88877452178362937</v>
      </c>
      <c r="AS153" s="115">
        <f t="shared" si="115"/>
        <v>0.88349544312909012</v>
      </c>
      <c r="AT153" s="115">
        <f t="shared" si="115"/>
        <v>0.85230986714926948</v>
      </c>
      <c r="AU153" s="115">
        <f t="shared" si="112"/>
        <v>0.68635172501361175</v>
      </c>
      <c r="AV153" s="115"/>
      <c r="AX153" s="115"/>
    </row>
    <row r="154" spans="1:50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80">
        <f t="shared" si="95"/>
        <v>345.51186539975311</v>
      </c>
      <c r="F154" s="28">
        <f t="shared" si="96"/>
        <v>345.5</v>
      </c>
      <c r="G154" s="9">
        <f t="shared" si="113"/>
        <v>4.5140200018067844E-3</v>
      </c>
      <c r="I154" s="2">
        <f>G154</f>
        <v>4.5140200018067844E-3</v>
      </c>
      <c r="O154" s="100">
        <f t="shared" si="97"/>
        <v>4.6627410546990454E-3</v>
      </c>
      <c r="P154" s="15">
        <f t="shared" si="98"/>
        <v>30184.004000000001</v>
      </c>
      <c r="R154" s="2">
        <f t="shared" si="114"/>
        <v>2.1741154143175967E-5</v>
      </c>
      <c r="S154" s="24">
        <v>0.1</v>
      </c>
      <c r="T154" s="9">
        <f t="shared" si="99"/>
        <v>2.1741154143175966E-6</v>
      </c>
      <c r="U154" s="9">
        <f t="shared" si="100"/>
        <v>4.5140200018067844E-3</v>
      </c>
      <c r="Y154" s="137">
        <f t="shared" si="101"/>
        <v>30184.004000000001</v>
      </c>
      <c r="Z154" s="16">
        <f t="shared" si="102"/>
        <v>345.5</v>
      </c>
      <c r="AA154" s="115">
        <f t="shared" si="103"/>
        <v>1.0287873609236886E-2</v>
      </c>
      <c r="AB154" s="115">
        <f t="shared" si="104"/>
        <v>-5.7738536074301017E-3</v>
      </c>
      <c r="AD154" s="147">
        <f t="shared" si="116"/>
        <v>-1.4872105289226098E-4</v>
      </c>
      <c r="AG154" s="115">
        <f t="shared" si="105"/>
        <v>3.3337385480033598E-6</v>
      </c>
      <c r="AH154" s="16">
        <f t="shared" si="106"/>
        <v>5.6251325545378407E-3</v>
      </c>
      <c r="AI154" s="16">
        <f t="shared" si="107"/>
        <v>1.114825693373354</v>
      </c>
      <c r="AJ154" s="16">
        <f t="shared" si="108"/>
        <v>0.58281838071436454</v>
      </c>
      <c r="AK154" s="16">
        <f t="shared" si="109"/>
        <v>0.23536352103329714</v>
      </c>
      <c r="AL154" s="16">
        <f t="shared" si="110"/>
        <v>1.116903523395711</v>
      </c>
      <c r="AM154" s="16">
        <f t="shared" si="111"/>
        <v>0.62479482713120271</v>
      </c>
      <c r="AN154" s="115">
        <f t="shared" si="115"/>
        <v>0.89154307732219629</v>
      </c>
      <c r="AO154" s="115">
        <f t="shared" si="115"/>
        <v>0.89153919626640277</v>
      </c>
      <c r="AP154" s="115">
        <f t="shared" si="115"/>
        <v>0.89151560596901269</v>
      </c>
      <c r="AQ154" s="115">
        <f t="shared" si="115"/>
        <v>0.89137223142552591</v>
      </c>
      <c r="AR154" s="115">
        <f t="shared" si="115"/>
        <v>0.89050139190412836</v>
      </c>
      <c r="AS154" s="115">
        <f t="shared" si="115"/>
        <v>0.8852319990736236</v>
      </c>
      <c r="AT154" s="115">
        <f t="shared" si="115"/>
        <v>0.85403978292899163</v>
      </c>
      <c r="AU154" s="115">
        <f t="shared" si="112"/>
        <v>0.68779037111980634</v>
      </c>
      <c r="AV154" s="115"/>
      <c r="AX154" s="115"/>
    </row>
    <row r="155" spans="1:50">
      <c r="A155" s="66" t="s">
        <v>135</v>
      </c>
      <c r="B155" s="66" t="s">
        <v>95</v>
      </c>
      <c r="C155" s="73">
        <v>45210.5</v>
      </c>
      <c r="D155" s="73" t="s">
        <v>127</v>
      </c>
      <c r="E155" s="80">
        <f t="shared" si="95"/>
        <v>366.52987959379743</v>
      </c>
      <c r="F155" s="28">
        <f t="shared" si="96"/>
        <v>366.5</v>
      </c>
      <c r="G155" s="9">
        <f t="shared" si="113"/>
        <v>1.1367259998223744E-2</v>
      </c>
      <c r="I155" s="2">
        <f>G155</f>
        <v>1.1367259998223744E-2</v>
      </c>
      <c r="O155" s="100">
        <f t="shared" si="97"/>
        <v>4.662450688838451E-3</v>
      </c>
      <c r="P155" s="15">
        <f t="shared" si="98"/>
        <v>30192</v>
      </c>
      <c r="R155" s="2">
        <f t="shared" si="114"/>
        <v>2.1738446425850145E-5</v>
      </c>
      <c r="S155" s="24">
        <v>0.1</v>
      </c>
      <c r="T155" s="9">
        <f t="shared" si="99"/>
        <v>2.1738446425850145E-6</v>
      </c>
      <c r="U155" s="9">
        <f t="shared" si="100"/>
        <v>1.1367259998223744E-2</v>
      </c>
      <c r="Y155" s="137">
        <f t="shared" si="101"/>
        <v>30192</v>
      </c>
      <c r="Z155" s="16">
        <f t="shared" si="102"/>
        <v>366.5</v>
      </c>
      <c r="AA155" s="115">
        <f t="shared" si="103"/>
        <v>1.0259565771777744E-2</v>
      </c>
      <c r="AB155" s="115">
        <f t="shared" si="104"/>
        <v>1.1076942264460002E-3</v>
      </c>
      <c r="AD155" s="147">
        <f t="shared" si="116"/>
        <v>6.7048093093852934E-3</v>
      </c>
      <c r="AG155" s="115">
        <f t="shared" si="105"/>
        <v>1.226986499301803E-7</v>
      </c>
      <c r="AH155" s="16">
        <f t="shared" si="106"/>
        <v>5.5971150829392932E-3</v>
      </c>
      <c r="AI155" s="16">
        <f t="shared" si="107"/>
        <v>1.1133128825721823</v>
      </c>
      <c r="AJ155" s="16">
        <f t="shared" si="108"/>
        <v>0.57759149989262581</v>
      </c>
      <c r="AK155" s="16">
        <f t="shared" si="109"/>
        <v>0.23609556864762557</v>
      </c>
      <c r="AL155" s="16">
        <f t="shared" si="110"/>
        <v>1.123321071141411</v>
      </c>
      <c r="AM155" s="16">
        <f t="shared" si="111"/>
        <v>0.62926518311700685</v>
      </c>
      <c r="AN155" s="115">
        <f t="shared" si="115"/>
        <v>0.89710249602809966</v>
      </c>
      <c r="AO155" s="115">
        <f t="shared" si="115"/>
        <v>0.897098743717063</v>
      </c>
      <c r="AP155" s="115">
        <f t="shared" si="115"/>
        <v>0.89707577747922096</v>
      </c>
      <c r="AQ155" s="115">
        <f t="shared" si="115"/>
        <v>0.89693522567941919</v>
      </c>
      <c r="AR155" s="115">
        <f t="shared" si="115"/>
        <v>0.89607559658833824</v>
      </c>
      <c r="AS155" s="115">
        <f t="shared" si="115"/>
        <v>0.89083796541407123</v>
      </c>
      <c r="AT155" s="115">
        <f t="shared" si="115"/>
        <v>0.85962638694405202</v>
      </c>
      <c r="AU155" s="115">
        <f t="shared" si="112"/>
        <v>0.69243830469366563</v>
      </c>
      <c r="AV155" s="115"/>
      <c r="AX155" s="115"/>
    </row>
    <row r="156" spans="1:50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80">
        <f t="shared" si="95"/>
        <v>516.04534549819721</v>
      </c>
      <c r="F156" s="28">
        <f t="shared" si="96"/>
        <v>516</v>
      </c>
      <c r="G156" s="9">
        <f t="shared" si="113"/>
        <v>1.7251040000701323E-2</v>
      </c>
      <c r="I156" s="2">
        <f>G156</f>
        <v>1.7251040000701323E-2</v>
      </c>
      <c r="O156" s="100">
        <f t="shared" si="97"/>
        <v>4.663358067350157E-3</v>
      </c>
      <c r="P156" s="15">
        <f t="shared" si="98"/>
        <v>30248.881000000001</v>
      </c>
      <c r="R156" s="2">
        <f t="shared" si="114"/>
        <v>2.1746908464319791E-5</v>
      </c>
      <c r="S156" s="24">
        <v>0.1</v>
      </c>
      <c r="T156" s="9">
        <f t="shared" si="99"/>
        <v>2.1746908464319793E-6</v>
      </c>
      <c r="U156" s="9">
        <f t="shared" si="100"/>
        <v>1.7251040000701323E-2</v>
      </c>
      <c r="Y156" s="137">
        <f t="shared" si="101"/>
        <v>30248.881000000001</v>
      </c>
      <c r="Z156" s="16">
        <f t="shared" si="102"/>
        <v>516</v>
      </c>
      <c r="AA156" s="115">
        <f t="shared" si="103"/>
        <v>1.0057218932471072E-2</v>
      </c>
      <c r="AB156" s="115">
        <f t="shared" si="104"/>
        <v>7.1938210682302509E-3</v>
      </c>
      <c r="AD156" s="147">
        <f t="shared" si="116"/>
        <v>1.2587681933351167E-2</v>
      </c>
      <c r="AG156" s="115">
        <f t="shared" si="105"/>
        <v>5.1751061561713434E-6</v>
      </c>
      <c r="AH156" s="16">
        <f t="shared" si="106"/>
        <v>5.3938608651209145E-3</v>
      </c>
      <c r="AI156" s="16">
        <f t="shared" si="107"/>
        <v>1.102533000077081</v>
      </c>
      <c r="AJ156" s="16">
        <f t="shared" si="108"/>
        <v>0.5401292548694544</v>
      </c>
      <c r="AK156" s="16">
        <f t="shared" si="109"/>
        <v>0.24097284242639494</v>
      </c>
      <c r="AL156" s="16">
        <f t="shared" si="110"/>
        <v>1.1685055693401472</v>
      </c>
      <c r="AM156" s="16">
        <f t="shared" si="111"/>
        <v>0.66126374295450174</v>
      </c>
      <c r="AN156" s="115">
        <f t="shared" si="115"/>
        <v>0.9364619168609607</v>
      </c>
      <c r="AO156" s="115">
        <f t="shared" si="115"/>
        <v>0.93645900472450583</v>
      </c>
      <c r="AP156" s="115">
        <f t="shared" si="115"/>
        <v>0.93644024136051007</v>
      </c>
      <c r="AQ156" s="115">
        <f t="shared" si="115"/>
        <v>0.93631935745662087</v>
      </c>
      <c r="AR156" s="115">
        <f t="shared" si="115"/>
        <v>0.93554103233155839</v>
      </c>
      <c r="AS156" s="115">
        <f t="shared" si="115"/>
        <v>0.93054922104767357</v>
      </c>
      <c r="AT156" s="115">
        <f t="shared" si="115"/>
        <v>0.89929212118532709</v>
      </c>
      <c r="AU156" s="115">
        <f t="shared" si="112"/>
        <v>0.7255271651361398</v>
      </c>
      <c r="AV156" s="115"/>
      <c r="AX156" s="115"/>
    </row>
    <row r="157" spans="1:50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80">
        <f t="shared" si="95"/>
        <v>549.99853326014374</v>
      </c>
      <c r="F157" s="28">
        <f t="shared" si="96"/>
        <v>550</v>
      </c>
      <c r="G157" s="9">
        <f t="shared" si="113"/>
        <v>-5.5799999972805381E-4</v>
      </c>
      <c r="I157" s="2">
        <f>G157</f>
        <v>-5.5799999972805381E-4</v>
      </c>
      <c r="O157" s="100">
        <f t="shared" si="97"/>
        <v>4.6642924830185267E-3</v>
      </c>
      <c r="P157" s="15">
        <f t="shared" si="98"/>
        <v>30261.798000000003</v>
      </c>
      <c r="R157" s="2">
        <f t="shared" si="114"/>
        <v>2.1755624367143132E-5</v>
      </c>
      <c r="S157" s="24">
        <v>0.1</v>
      </c>
      <c r="T157" s="9">
        <f t="shared" si="99"/>
        <v>2.1755624367143131E-6</v>
      </c>
      <c r="U157" s="9">
        <f t="shared" si="100"/>
        <v>-5.5799999972805381E-4</v>
      </c>
      <c r="Y157" s="137">
        <f t="shared" si="101"/>
        <v>30261.798000000003</v>
      </c>
      <c r="Z157" s="16">
        <f t="shared" si="102"/>
        <v>550</v>
      </c>
      <c r="AA157" s="115">
        <f t="shared" si="103"/>
        <v>1.0011035017332724E-2</v>
      </c>
      <c r="AB157" s="115">
        <f t="shared" si="104"/>
        <v>-1.0569035017060777E-2</v>
      </c>
      <c r="AD157" s="147">
        <f t="shared" si="116"/>
        <v>-5.2222924827465805E-3</v>
      </c>
      <c r="AG157" s="115">
        <f t="shared" si="105"/>
        <v>1.1170450119185692E-5</v>
      </c>
      <c r="AH157" s="16">
        <f t="shared" si="106"/>
        <v>5.346742534314196E-3</v>
      </c>
      <c r="AI157" s="16">
        <f t="shared" si="107"/>
        <v>1.1000810116350741</v>
      </c>
      <c r="AJ157" s="16">
        <f t="shared" si="108"/>
        <v>0.53155646007119006</v>
      </c>
      <c r="AK157" s="16">
        <f t="shared" si="109"/>
        <v>0.24200148347058331</v>
      </c>
      <c r="AL157" s="16">
        <f t="shared" si="110"/>
        <v>1.1786591830818007</v>
      </c>
      <c r="AM157" s="16">
        <f t="shared" si="111"/>
        <v>0.66858512540869464</v>
      </c>
      <c r="AN157" s="115">
        <f t="shared" si="115"/>
        <v>0.94535975775895853</v>
      </c>
      <c r="AO157" s="115">
        <f t="shared" si="115"/>
        <v>0.94535701797046123</v>
      </c>
      <c r="AP157" s="115">
        <f t="shared" si="115"/>
        <v>0.94533914825662202</v>
      </c>
      <c r="AQ157" s="115">
        <f t="shared" si="115"/>
        <v>0.94522260752366516</v>
      </c>
      <c r="AR157" s="115">
        <f t="shared" si="115"/>
        <v>0.94446302559953188</v>
      </c>
      <c r="AS157" s="115">
        <f t="shared" si="115"/>
        <v>0.93953165489469326</v>
      </c>
      <c r="AT157" s="115">
        <f t="shared" si="115"/>
        <v>0.90828679404922141</v>
      </c>
      <c r="AU157" s="115">
        <f t="shared" si="112"/>
        <v>0.73305239092238816</v>
      </c>
      <c r="AV157" s="115"/>
      <c r="AX157" s="115"/>
    </row>
    <row r="158" spans="1:50">
      <c r="A158" s="66" t="s">
        <v>135</v>
      </c>
      <c r="B158" s="66" t="s">
        <v>92</v>
      </c>
      <c r="C158" s="73">
        <v>45294.39</v>
      </c>
      <c r="D158" s="73" t="s">
        <v>127</v>
      </c>
      <c r="E158" s="80">
        <f t="shared" si="95"/>
        <v>587.04028613938794</v>
      </c>
      <c r="F158" s="28">
        <f t="shared" si="96"/>
        <v>587</v>
      </c>
      <c r="G158" s="9">
        <f t="shared" si="113"/>
        <v>1.5326280001318082E-2</v>
      </c>
      <c r="I158" s="2">
        <f>G158</f>
        <v>1.5326280001318082E-2</v>
      </c>
      <c r="O158" s="100">
        <f t="shared" si="97"/>
        <v>4.6656159028860044E-3</v>
      </c>
      <c r="P158" s="15">
        <f t="shared" si="98"/>
        <v>30275.89</v>
      </c>
      <c r="R158" s="2">
        <f t="shared" si="114"/>
        <v>2.1767971753262784E-5</v>
      </c>
      <c r="S158" s="24">
        <v>0.1</v>
      </c>
      <c r="T158" s="9">
        <f t="shared" si="99"/>
        <v>2.1767971753262784E-6</v>
      </c>
      <c r="U158" s="9">
        <f t="shared" si="100"/>
        <v>1.5326280001318082E-2</v>
      </c>
      <c r="Y158" s="137">
        <f t="shared" si="101"/>
        <v>30275.89</v>
      </c>
      <c r="Z158" s="16">
        <f t="shared" si="102"/>
        <v>587</v>
      </c>
      <c r="AA158" s="115">
        <f t="shared" si="103"/>
        <v>9.9607226416883309E-3</v>
      </c>
      <c r="AB158" s="115">
        <f t="shared" si="104"/>
        <v>5.3655573596297513E-3</v>
      </c>
      <c r="AD158" s="147">
        <f t="shared" si="116"/>
        <v>1.0660664098432079E-2</v>
      </c>
      <c r="AG158" s="115">
        <f t="shared" si="105"/>
        <v>2.8789205779476987E-6</v>
      </c>
      <c r="AH158" s="16">
        <f t="shared" si="106"/>
        <v>5.2951067388023266E-3</v>
      </c>
      <c r="AI158" s="16">
        <f t="shared" si="107"/>
        <v>1.0974134286098485</v>
      </c>
      <c r="AJ158" s="16">
        <f t="shared" si="108"/>
        <v>0.52220876180579401</v>
      </c>
      <c r="AK158" s="16">
        <f t="shared" si="109"/>
        <v>0.24308753735709443</v>
      </c>
      <c r="AL158" s="16">
        <f t="shared" si="110"/>
        <v>1.189657395868521</v>
      </c>
      <c r="AM158" s="16">
        <f t="shared" si="111"/>
        <v>0.676571810256548</v>
      </c>
      <c r="AN158" s="115">
        <f t="shared" si="115"/>
        <v>0.9550201934092537</v>
      </c>
      <c r="AO158" s="115">
        <f t="shared" si="115"/>
        <v>0.9550176333514927</v>
      </c>
      <c r="AP158" s="115">
        <f t="shared" si="115"/>
        <v>0.95500070869166787</v>
      </c>
      <c r="AQ158" s="115">
        <f t="shared" si="115"/>
        <v>0.95488882916854601</v>
      </c>
      <c r="AR158" s="115">
        <f t="shared" si="115"/>
        <v>0.95414970013882505</v>
      </c>
      <c r="AS158" s="115">
        <f t="shared" si="115"/>
        <v>0.94928587781967877</v>
      </c>
      <c r="AT158" s="115">
        <f t="shared" si="115"/>
        <v>0.91806383643854339</v>
      </c>
      <c r="AU158" s="115">
        <f t="shared" si="112"/>
        <v>0.74124160721918775</v>
      </c>
      <c r="AV158" s="115"/>
      <c r="AX158" s="115"/>
    </row>
    <row r="159" spans="1:50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80">
        <f t="shared" si="95"/>
        <v>630.03048400628347</v>
      </c>
      <c r="F159" s="28">
        <f t="shared" si="96"/>
        <v>630</v>
      </c>
      <c r="G159" s="9">
        <f t="shared" si="113"/>
        <v>1.1597199998504948E-2</v>
      </c>
      <c r="H159" s="2">
        <f>G159</f>
        <v>1.1597199998504948E-2</v>
      </c>
      <c r="O159" s="100">
        <f t="shared" si="97"/>
        <v>4.6675553595522286E-3</v>
      </c>
      <c r="P159" s="15">
        <f t="shared" si="98"/>
        <v>30292.245000000003</v>
      </c>
      <c r="R159" s="2">
        <f t="shared" si="114"/>
        <v>4.801997482216616E-5</v>
      </c>
      <c r="S159" s="24">
        <v>0.1</v>
      </c>
      <c r="T159" s="9">
        <f t="shared" si="99"/>
        <v>4.8019974822166167E-6</v>
      </c>
      <c r="U159" s="9">
        <f t="shared" si="100"/>
        <v>1.1597199998504948E-2</v>
      </c>
      <c r="Y159" s="137">
        <f t="shared" si="101"/>
        <v>30292.245000000003</v>
      </c>
      <c r="Z159" s="16">
        <f t="shared" si="102"/>
        <v>630</v>
      </c>
      <c r="AA159" s="115">
        <f t="shared" si="103"/>
        <v>9.9021923833445616E-3</v>
      </c>
      <c r="AB159" s="115">
        <f t="shared" si="104"/>
        <v>1.6950076151603863E-3</v>
      </c>
      <c r="AC159" s="147">
        <f>G159-(AB$3+AB$4*Z159+AB$5*Z159^2)</f>
        <v>6.9296446389527193E-3</v>
      </c>
      <c r="AD159" s="115"/>
      <c r="AG159" s="115">
        <f t="shared" si="105"/>
        <v>2.8730508154517004E-7</v>
      </c>
      <c r="AH159" s="16">
        <f t="shared" si="106"/>
        <v>5.234637023792333E-3</v>
      </c>
      <c r="AI159" s="16">
        <f t="shared" si="107"/>
        <v>1.0943148493286605</v>
      </c>
      <c r="AJ159" s="16">
        <f t="shared" si="108"/>
        <v>0.51132351026374323</v>
      </c>
      <c r="AK159" s="16">
        <f t="shared" si="109"/>
        <v>0.2443064388999498</v>
      </c>
      <c r="AL159" s="16">
        <f t="shared" si="110"/>
        <v>1.2023721099929028</v>
      </c>
      <c r="AM159" s="16">
        <f t="shared" si="111"/>
        <v>0.68587940308157835</v>
      </c>
      <c r="AN159" s="115">
        <f t="shared" si="115"/>
        <v>0.96621772317765231</v>
      </c>
      <c r="AO159" s="115">
        <f t="shared" si="115"/>
        <v>0.96621536184482348</v>
      </c>
      <c r="AP159" s="115">
        <f t="shared" si="115"/>
        <v>0.96619949892227119</v>
      </c>
      <c r="AQ159" s="115">
        <f t="shared" si="115"/>
        <v>0.96609294468371931</v>
      </c>
      <c r="AR159" s="115">
        <f t="shared" si="115"/>
        <v>0.96537762512745384</v>
      </c>
      <c r="AS159" s="115">
        <f t="shared" si="115"/>
        <v>0.96059453535313499</v>
      </c>
      <c r="AT159" s="115">
        <f t="shared" si="115"/>
        <v>0.92941143941830839</v>
      </c>
      <c r="AU159" s="115">
        <f t="shared" si="112"/>
        <v>0.75075880453708999</v>
      </c>
      <c r="AV159" s="115"/>
      <c r="AX159" s="115"/>
    </row>
    <row r="160" spans="1:50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80">
        <f t="shared" si="95"/>
        <v>715.53510928367609</v>
      </c>
      <c r="F160" s="28">
        <f t="shared" si="96"/>
        <v>715.5</v>
      </c>
      <c r="G160" s="9">
        <f t="shared" si="113"/>
        <v>1.3356819996261038E-2</v>
      </c>
      <c r="I160" s="2">
        <f>G160</f>
        <v>1.3356819996261038E-2</v>
      </c>
      <c r="O160" s="100">
        <f t="shared" si="97"/>
        <v>4.6726938114595483E-3</v>
      </c>
      <c r="P160" s="15">
        <f t="shared" si="98"/>
        <v>30324.773999999998</v>
      </c>
      <c r="R160" s="2">
        <f t="shared" si="114"/>
        <v>2.1834067455652359E-5</v>
      </c>
      <c r="S160" s="24">
        <v>0.1</v>
      </c>
      <c r="T160" s="9">
        <f t="shared" si="99"/>
        <v>2.183406745565236E-6</v>
      </c>
      <c r="U160" s="9">
        <f t="shared" si="100"/>
        <v>1.3356819996261038E-2</v>
      </c>
      <c r="Y160" s="137">
        <f t="shared" si="101"/>
        <v>30324.773999999998</v>
      </c>
      <c r="Z160" s="16">
        <f t="shared" si="102"/>
        <v>715.5</v>
      </c>
      <c r="AA160" s="115">
        <f t="shared" si="103"/>
        <v>9.7856733363979147E-3</v>
      </c>
      <c r="AB160" s="115">
        <f t="shared" si="104"/>
        <v>3.5711466598631232E-3</v>
      </c>
      <c r="AD160" s="147">
        <f>G160-(AB$3+AB$4*Z160+AB$5*Z160^2)</f>
        <v>8.6841261848014904E-3</v>
      </c>
      <c r="AG160" s="115">
        <f t="shared" si="105"/>
        <v>1.2753088466251541E-6</v>
      </c>
      <c r="AH160" s="16">
        <f t="shared" si="106"/>
        <v>5.1129795249383655E-3</v>
      </c>
      <c r="AI160" s="16">
        <f t="shared" si="107"/>
        <v>1.0881614386919709</v>
      </c>
      <c r="AJ160" s="16">
        <f t="shared" si="108"/>
        <v>0.489621454057665</v>
      </c>
      <c r="AK160" s="16">
        <f t="shared" si="109"/>
        <v>0.24659377043961334</v>
      </c>
      <c r="AL160" s="16">
        <f t="shared" si="110"/>
        <v>1.2274407013891599</v>
      </c>
      <c r="AM160" s="16">
        <f t="shared" si="111"/>
        <v>0.70447102053177801</v>
      </c>
      <c r="AN160" s="115">
        <f t="shared" si="115"/>
        <v>0.98838856614640003</v>
      </c>
      <c r="AO160" s="115">
        <f t="shared" si="115"/>
        <v>0.98838656813374082</v>
      </c>
      <c r="AP160" s="115">
        <f t="shared" si="115"/>
        <v>0.98837269740496814</v>
      </c>
      <c r="AQ160" s="115">
        <f t="shared" si="115"/>
        <v>0.9882764112137381</v>
      </c>
      <c r="AR160" s="115">
        <f t="shared" si="115"/>
        <v>0.98760841054667203</v>
      </c>
      <c r="AS160" s="115">
        <f t="shared" si="115"/>
        <v>0.98299252818781013</v>
      </c>
      <c r="AT160" s="115">
        <f t="shared" si="115"/>
        <v>0.95192645984462576</v>
      </c>
      <c r="AU160" s="115">
        <f t="shared" si="112"/>
        <v>0.76968253408780274</v>
      </c>
      <c r="AV160" s="115"/>
      <c r="AX160" s="115"/>
    </row>
    <row r="161" spans="1:50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80">
        <f t="shared" si="95"/>
        <v>784.02765503833871</v>
      </c>
      <c r="F161" s="28">
        <f t="shared" si="96"/>
        <v>784</v>
      </c>
      <c r="G161" s="9">
        <f t="shared" si="113"/>
        <v>1.0520960000576451E-2</v>
      </c>
      <c r="I161" s="2">
        <f>G161</f>
        <v>1.0520960000576451E-2</v>
      </c>
      <c r="O161" s="100">
        <f t="shared" si="97"/>
        <v>4.67804159036547E-3</v>
      </c>
      <c r="P161" s="15">
        <f t="shared" si="98"/>
        <v>30350.830999999998</v>
      </c>
      <c r="R161" s="2">
        <f t="shared" si="114"/>
        <v>2.1884073121189095E-5</v>
      </c>
      <c r="S161" s="24">
        <v>0.1</v>
      </c>
      <c r="T161" s="9">
        <f t="shared" si="99"/>
        <v>2.1884073121189098E-6</v>
      </c>
      <c r="U161" s="9">
        <f t="shared" si="100"/>
        <v>1.0520960000576451E-2</v>
      </c>
      <c r="Y161" s="137">
        <f t="shared" si="101"/>
        <v>30350.830999999998</v>
      </c>
      <c r="Z161" s="16">
        <f t="shared" si="102"/>
        <v>784</v>
      </c>
      <c r="AA161" s="115">
        <f t="shared" si="103"/>
        <v>9.6922444079356254E-3</v>
      </c>
      <c r="AB161" s="115">
        <f t="shared" si="104"/>
        <v>8.28715592640826E-4</v>
      </c>
      <c r="AD161" s="147">
        <f>G161-(AB$3+AB$4*Z161+AB$5*Z161^2)</f>
        <v>5.8429184102109814E-3</v>
      </c>
      <c r="AG161" s="115">
        <f t="shared" si="105"/>
        <v>6.8676953348603558E-8</v>
      </c>
      <c r="AH161" s="16">
        <f t="shared" si="106"/>
        <v>5.0142028175701563E-3</v>
      </c>
      <c r="AI161" s="16">
        <f t="shared" si="107"/>
        <v>1.0832418361082212</v>
      </c>
      <c r="AJ161" s="16">
        <f t="shared" si="108"/>
        <v>0.47219099328476599</v>
      </c>
      <c r="AK161" s="16">
        <f t="shared" si="109"/>
        <v>0.24829765124381434</v>
      </c>
      <c r="AL161" s="16">
        <f t="shared" si="110"/>
        <v>1.2473215897127139</v>
      </c>
      <c r="AM161" s="16">
        <f t="shared" si="111"/>
        <v>0.71945009067649468</v>
      </c>
      <c r="AN161" s="115">
        <f t="shared" ref="AN161:AT170" si="117">$AU161+$AB$7*SIN(AO161)</f>
        <v>1.0060610449862497</v>
      </c>
      <c r="AO161" s="115">
        <f t="shared" si="117"/>
        <v>1.0060593083896954</v>
      </c>
      <c r="AP161" s="115">
        <f t="shared" si="117"/>
        <v>1.0060469180837059</v>
      </c>
      <c r="AQ161" s="115">
        <f t="shared" si="117"/>
        <v>1.0059585224958953</v>
      </c>
      <c r="AR161" s="115">
        <f t="shared" si="117"/>
        <v>1.0053282433123585</v>
      </c>
      <c r="AS161" s="115">
        <f t="shared" si="117"/>
        <v>1.0008522223871068</v>
      </c>
      <c r="AT161" s="115">
        <f t="shared" si="117"/>
        <v>0.96991778308720611</v>
      </c>
      <c r="AU161" s="115">
        <f t="shared" si="112"/>
        <v>0.7848436507453912</v>
      </c>
      <c r="AV161" s="115"/>
      <c r="AX161" s="115"/>
    </row>
    <row r="162" spans="1:50">
      <c r="A162" s="66" t="s">
        <v>133</v>
      </c>
      <c r="B162" s="66" t="s">
        <v>92</v>
      </c>
      <c r="C162" s="73">
        <v>45562.589</v>
      </c>
      <c r="D162" s="73" t="s">
        <v>126</v>
      </c>
      <c r="E162" s="80">
        <f t="shared" si="95"/>
        <v>1292.0190741370202</v>
      </c>
      <c r="F162" s="28">
        <f t="shared" si="96"/>
        <v>1292</v>
      </c>
      <c r="G162" s="9">
        <f t="shared" si="113"/>
        <v>7.2564799993415363E-3</v>
      </c>
      <c r="H162" s="2">
        <f>G162</f>
        <v>7.2564799993415363E-3</v>
      </c>
      <c r="O162" s="100">
        <f t="shared" si="97"/>
        <v>4.7518763383328994E-3</v>
      </c>
      <c r="P162" s="15">
        <f t="shared" si="98"/>
        <v>30544.089</v>
      </c>
      <c r="R162" s="2">
        <f t="shared" si="114"/>
        <v>6.2730394987378672E-6</v>
      </c>
      <c r="S162" s="24">
        <v>0.1</v>
      </c>
      <c r="T162" s="9">
        <f t="shared" si="99"/>
        <v>6.2730394987378674E-7</v>
      </c>
      <c r="U162" s="9">
        <f t="shared" si="100"/>
        <v>7.2564799993415363E-3</v>
      </c>
      <c r="Y162" s="137">
        <f t="shared" si="101"/>
        <v>30544.089</v>
      </c>
      <c r="Z162" s="16">
        <f t="shared" si="102"/>
        <v>1292</v>
      </c>
      <c r="AA162" s="115">
        <f t="shared" si="103"/>
        <v>9.0022653382246069E-3</v>
      </c>
      <c r="AB162" s="115">
        <f t="shared" si="104"/>
        <v>-1.7457853388830706E-3</v>
      </c>
      <c r="AC162" s="147">
        <f>G162-(AB$3+AB$4*Z162+AB$5*Z162^2)</f>
        <v>2.5046036610086369E-3</v>
      </c>
      <c r="AD162" s="115"/>
      <c r="AG162" s="115">
        <f t="shared" si="105"/>
        <v>3.047766449459078E-7</v>
      </c>
      <c r="AH162" s="16">
        <f t="shared" si="106"/>
        <v>4.2503889998917067E-3</v>
      </c>
      <c r="AI162" s="16">
        <f t="shared" si="107"/>
        <v>1.047282811817569</v>
      </c>
      <c r="AJ162" s="16">
        <f t="shared" si="108"/>
        <v>0.34275434893921308</v>
      </c>
      <c r="AK162" s="16">
        <f t="shared" si="109"/>
        <v>0.25757574147905932</v>
      </c>
      <c r="AL162" s="16">
        <f t="shared" si="110"/>
        <v>1.3892489698492809</v>
      </c>
      <c r="AM162" s="16">
        <f t="shared" si="111"/>
        <v>0.83314053862569071</v>
      </c>
      <c r="AN162" s="115">
        <f t="shared" si="117"/>
        <v>1.1346426081834735</v>
      </c>
      <c r="AO162" s="115">
        <f t="shared" si="117"/>
        <v>1.1346421075940749</v>
      </c>
      <c r="AP162" s="115">
        <f t="shared" si="117"/>
        <v>1.1346375828344639</v>
      </c>
      <c r="AQ162" s="115">
        <f t="shared" si="117"/>
        <v>1.134596686139365</v>
      </c>
      <c r="AR162" s="115">
        <f t="shared" si="117"/>
        <v>1.1342272071115822</v>
      </c>
      <c r="AS162" s="115">
        <f t="shared" si="117"/>
        <v>1.1309023301860659</v>
      </c>
      <c r="AT162" s="115">
        <f t="shared" si="117"/>
        <v>1.1019730773528433</v>
      </c>
      <c r="AU162" s="115">
        <f t="shared" si="112"/>
        <v>0.8972793771987484</v>
      </c>
      <c r="AV162" s="115"/>
      <c r="AX162" s="115"/>
    </row>
    <row r="163" spans="1:50">
      <c r="A163" s="2" t="s">
        <v>61</v>
      </c>
      <c r="B163" s="25"/>
      <c r="C163" s="40">
        <v>45915.434999999998</v>
      </c>
      <c r="D163" s="40"/>
      <c r="E163" s="80">
        <f t="shared" si="95"/>
        <v>2219.4980931856016</v>
      </c>
      <c r="F163" s="28">
        <f t="shared" si="96"/>
        <v>2219.5</v>
      </c>
      <c r="G163" s="9">
        <f t="shared" si="113"/>
        <v>-7.2542000270914286E-4</v>
      </c>
      <c r="I163" s="2">
        <f>G163</f>
        <v>-7.2542000270914286E-4</v>
      </c>
      <c r="O163" s="100">
        <f t="shared" si="97"/>
        <v>5.0420526599071983E-3</v>
      </c>
      <c r="P163" s="15">
        <f t="shared" si="98"/>
        <v>30896.934999999998</v>
      </c>
      <c r="R163" s="2">
        <f t="shared" si="114"/>
        <v>2.5422295025277254E-5</v>
      </c>
      <c r="S163" s="24">
        <v>0.1</v>
      </c>
      <c r="T163" s="9">
        <f t="shared" si="99"/>
        <v>2.5422295025277257E-6</v>
      </c>
      <c r="U163" s="9">
        <f t="shared" si="100"/>
        <v>-7.2542000270914286E-4</v>
      </c>
      <c r="Y163" s="137">
        <f t="shared" si="101"/>
        <v>30896.934999999998</v>
      </c>
      <c r="Z163" s="16">
        <f t="shared" si="102"/>
        <v>2219.5</v>
      </c>
      <c r="AA163" s="115">
        <f t="shared" si="103"/>
        <v>7.8028273813690084E-3</v>
      </c>
      <c r="AB163" s="115">
        <f t="shared" si="104"/>
        <v>-8.5282473840781504E-3</v>
      </c>
      <c r="AD163" s="147">
        <f>G163-(AB$3+AB$4*Z163+AB$5*Z163^2)</f>
        <v>-5.7674726626163412E-3</v>
      </c>
      <c r="AG163" s="115">
        <f t="shared" si="105"/>
        <v>7.2731003444035827E-6</v>
      </c>
      <c r="AH163" s="16">
        <f t="shared" si="106"/>
        <v>2.7607747214618101E-3</v>
      </c>
      <c r="AI163" s="16">
        <f t="shared" si="107"/>
        <v>0.98579786888913867</v>
      </c>
      <c r="AJ163" s="16">
        <f t="shared" si="108"/>
        <v>0.11379474861197013</v>
      </c>
      <c r="AK163" s="16">
        <f t="shared" si="109"/>
        <v>0.26149421860487232</v>
      </c>
      <c r="AL163" s="16">
        <f t="shared" si="110"/>
        <v>1.6250544732248366</v>
      </c>
      <c r="AM163" s="16">
        <f t="shared" si="111"/>
        <v>1.0557852345423189</v>
      </c>
      <c r="AN163" s="115">
        <f t="shared" si="117"/>
        <v>1.3585671264324424</v>
      </c>
      <c r="AO163" s="115">
        <f t="shared" si="117"/>
        <v>1.358567115073031</v>
      </c>
      <c r="AP163" s="115">
        <f t="shared" si="117"/>
        <v>1.3585669091457482</v>
      </c>
      <c r="AQ163" s="115">
        <f t="shared" si="117"/>
        <v>1.3585631760598906</v>
      </c>
      <c r="AR163" s="115">
        <f t="shared" si="117"/>
        <v>1.3584955132351926</v>
      </c>
      <c r="AS163" s="115">
        <f t="shared" si="117"/>
        <v>1.357272773164333</v>
      </c>
      <c r="AT163" s="115">
        <f t="shared" si="117"/>
        <v>1.3362558390689012</v>
      </c>
      <c r="AU163" s="115">
        <f t="shared" si="112"/>
        <v>1.1025631100441988</v>
      </c>
      <c r="AV163" s="115"/>
      <c r="AX163" s="115"/>
    </row>
    <row r="164" spans="1:50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80">
        <f t="shared" si="95"/>
        <v>3441.515824651096</v>
      </c>
      <c r="F164" s="28">
        <f t="shared" si="96"/>
        <v>3441.5</v>
      </c>
      <c r="G164" s="9">
        <f t="shared" si="113"/>
        <v>6.0202599997865036E-3</v>
      </c>
      <c r="I164" s="2">
        <f>G164</f>
        <v>6.0202599997865036E-3</v>
      </c>
      <c r="O164" s="100">
        <f t="shared" si="97"/>
        <v>5.7308852955523628E-3</v>
      </c>
      <c r="P164" s="15">
        <f t="shared" si="98"/>
        <v>31361.834000000003</v>
      </c>
      <c r="R164" s="2">
        <f t="shared" si="114"/>
        <v>3.2843046270778289E-5</v>
      </c>
      <c r="S164" s="24">
        <v>0.1</v>
      </c>
      <c r="T164" s="9">
        <f t="shared" si="99"/>
        <v>3.2843046270778292E-6</v>
      </c>
      <c r="U164" s="9">
        <f t="shared" si="100"/>
        <v>6.0202599997865036E-3</v>
      </c>
      <c r="Y164" s="137">
        <f t="shared" si="101"/>
        <v>31361.834000000003</v>
      </c>
      <c r="Z164" s="16">
        <f t="shared" si="102"/>
        <v>3441.5</v>
      </c>
      <c r="AA164" s="115">
        <f t="shared" si="103"/>
        <v>6.4759448790002189E-3</v>
      </c>
      <c r="AB164" s="115">
        <f t="shared" si="104"/>
        <v>-4.5568487921371532E-4</v>
      </c>
      <c r="AD164" s="147">
        <f>G164-(AB$3+AB$4*Z164+AB$5*Z164^2)</f>
        <v>2.8937470423414085E-4</v>
      </c>
      <c r="AG164" s="115">
        <f t="shared" si="105"/>
        <v>2.0764870914401834E-8</v>
      </c>
      <c r="AH164" s="16">
        <f t="shared" si="106"/>
        <v>7.4505958344785617E-4</v>
      </c>
      <c r="AI164" s="16">
        <f t="shared" si="107"/>
        <v>0.91617412906725504</v>
      </c>
      <c r="AJ164" s="16">
        <f t="shared" si="108"/>
        <v>-0.15687719129339117</v>
      </c>
      <c r="AK164" s="16">
        <f t="shared" si="109"/>
        <v>0.2481010887808226</v>
      </c>
      <c r="AL164" s="16">
        <f t="shared" si="110"/>
        <v>1.8966241502487753</v>
      </c>
      <c r="AM164" s="16">
        <f t="shared" si="111"/>
        <v>1.3934057139446585</v>
      </c>
      <c r="AN164" s="115">
        <f t="shared" si="117"/>
        <v>1.6343790023808089</v>
      </c>
      <c r="AO164" s="115">
        <f t="shared" si="117"/>
        <v>1.6343790023865328</v>
      </c>
      <c r="AP164" s="115">
        <f t="shared" si="117"/>
        <v>1.6343790020425417</v>
      </c>
      <c r="AQ164" s="115">
        <f t="shared" si="117"/>
        <v>1.6343790227153394</v>
      </c>
      <c r="AR164" s="115">
        <f t="shared" si="117"/>
        <v>1.6343777803322266</v>
      </c>
      <c r="AS164" s="115">
        <f t="shared" si="117"/>
        <v>1.634452401429844</v>
      </c>
      <c r="AT164" s="115">
        <f t="shared" si="117"/>
        <v>1.6298035238940722</v>
      </c>
      <c r="AU164" s="115">
        <f t="shared" si="112"/>
        <v>1.3730285780087705</v>
      </c>
      <c r="AV164" s="115"/>
      <c r="AX164" s="115"/>
    </row>
    <row r="165" spans="1:50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80">
        <f t="shared" si="95"/>
        <v>3449.5066654652428</v>
      </c>
      <c r="F165" s="28">
        <f t="shared" si="96"/>
        <v>3449.5</v>
      </c>
      <c r="G165" s="9">
        <f t="shared" si="113"/>
        <v>2.535780004109256E-3</v>
      </c>
      <c r="I165" s="2">
        <f>G165</f>
        <v>2.535780004109256E-3</v>
      </c>
      <c r="O165" s="100">
        <f t="shared" si="97"/>
        <v>5.7365431094567659E-3</v>
      </c>
      <c r="P165" s="15">
        <f t="shared" si="98"/>
        <v>31364.874000000003</v>
      </c>
      <c r="R165" s="2">
        <f t="shared" si="114"/>
        <v>3.2907926846655897E-5</v>
      </c>
      <c r="S165" s="24">
        <v>0.1</v>
      </c>
      <c r="T165" s="9">
        <f t="shared" si="99"/>
        <v>3.2907926846655901E-6</v>
      </c>
      <c r="U165" s="9">
        <f t="shared" si="100"/>
        <v>2.535780004109256E-3</v>
      </c>
      <c r="Y165" s="137">
        <f t="shared" si="101"/>
        <v>31364.874000000003</v>
      </c>
      <c r="Z165" s="16">
        <f t="shared" si="102"/>
        <v>3449.5</v>
      </c>
      <c r="AA165" s="115">
        <f t="shared" si="103"/>
        <v>6.4685330013387289E-3</v>
      </c>
      <c r="AB165" s="115">
        <f t="shared" si="104"/>
        <v>-3.9327529972294729E-3</v>
      </c>
      <c r="AD165" s="147">
        <f>G165-(AB$3+AB$4*Z165+AB$5*Z165^2)</f>
        <v>-3.2007631053475099E-3</v>
      </c>
      <c r="AG165" s="115">
        <f t="shared" si="105"/>
        <v>1.5466546137217404E-6</v>
      </c>
      <c r="AH165" s="16">
        <f t="shared" si="106"/>
        <v>7.3198989188196287E-4</v>
      </c>
      <c r="AI165" s="16">
        <f t="shared" si="107"/>
        <v>0.91576422540306956</v>
      </c>
      <c r="AJ165" s="16">
        <f t="shared" si="108"/>
        <v>-0.15850913974992631</v>
      </c>
      <c r="AK165" s="16">
        <f t="shared" si="109"/>
        <v>0.24796221722253969</v>
      </c>
      <c r="AL165" s="16">
        <f t="shared" si="110"/>
        <v>1.8982767762984414</v>
      </c>
      <c r="AM165" s="16">
        <f t="shared" si="111"/>
        <v>1.3958391818082712</v>
      </c>
      <c r="AN165" s="115">
        <f t="shared" si="117"/>
        <v>1.6361202731684281</v>
      </c>
      <c r="AO165" s="115">
        <f t="shared" si="117"/>
        <v>1.6361202731748221</v>
      </c>
      <c r="AP165" s="115">
        <f t="shared" si="117"/>
        <v>1.6361202728007971</v>
      </c>
      <c r="AQ165" s="115">
        <f t="shared" si="117"/>
        <v>1.6361202946801969</v>
      </c>
      <c r="AR165" s="115">
        <f t="shared" si="117"/>
        <v>1.6361190147852074</v>
      </c>
      <c r="AS165" s="115">
        <f t="shared" si="117"/>
        <v>1.6361938436569887</v>
      </c>
      <c r="AT165" s="115">
        <f t="shared" si="117"/>
        <v>1.6316648699592271</v>
      </c>
      <c r="AU165" s="115">
        <f t="shared" si="112"/>
        <v>1.3747992193702407</v>
      </c>
      <c r="AV165" s="115"/>
      <c r="AX165" s="115"/>
    </row>
    <row r="166" spans="1:50">
      <c r="A166" s="52" t="s">
        <v>136</v>
      </c>
      <c r="B166" s="52" t="s">
        <v>92</v>
      </c>
      <c r="C166" s="65">
        <v>46387.377</v>
      </c>
      <c r="D166" s="65" t="s">
        <v>127</v>
      </c>
      <c r="E166" s="80">
        <f t="shared" si="95"/>
        <v>3460.0288153925444</v>
      </c>
      <c r="F166" s="28">
        <f t="shared" si="96"/>
        <v>3460</v>
      </c>
      <c r="G166" s="9">
        <f t="shared" si="113"/>
        <v>1.0962399996060412E-2</v>
      </c>
      <c r="I166" s="2">
        <f>G166</f>
        <v>1.0962399996060412E-2</v>
      </c>
      <c r="O166" s="100">
        <f t="shared" si="97"/>
        <v>5.7439916580616247E-3</v>
      </c>
      <c r="P166" s="15">
        <f t="shared" si="98"/>
        <v>31368.877</v>
      </c>
      <c r="R166" s="2">
        <f t="shared" si="114"/>
        <v>3.2993440167881535E-5</v>
      </c>
      <c r="S166" s="24">
        <v>0.1</v>
      </c>
      <c r="T166" s="9">
        <f t="shared" si="99"/>
        <v>3.2993440167881535E-6</v>
      </c>
      <c r="U166" s="9">
        <f t="shared" si="100"/>
        <v>1.0962399996060412E-2</v>
      </c>
      <c r="Y166" s="137">
        <f t="shared" si="101"/>
        <v>31368.877</v>
      </c>
      <c r="Z166" s="16">
        <f t="shared" si="102"/>
        <v>3460</v>
      </c>
      <c r="AA166" s="115">
        <f t="shared" si="103"/>
        <v>6.4588330888107684E-3</v>
      </c>
      <c r="AB166" s="115">
        <f t="shared" si="104"/>
        <v>4.503566907249644E-3</v>
      </c>
      <c r="AD166" s="147">
        <f>G166-(AB$3+AB$4*Z166+AB$5*Z166^2)</f>
        <v>5.2184083379987877E-3</v>
      </c>
      <c r="AG166" s="115">
        <f t="shared" si="105"/>
        <v>2.0282114888074126E-6</v>
      </c>
      <c r="AH166" s="16">
        <f t="shared" si="106"/>
        <v>7.1484143074914373E-4</v>
      </c>
      <c r="AI166" s="16">
        <f t="shared" si="107"/>
        <v>0.91522713170687764</v>
      </c>
      <c r="AJ166" s="16">
        <f t="shared" si="108"/>
        <v>-0.16064820142006514</v>
      </c>
      <c r="AK166" s="16">
        <f t="shared" si="109"/>
        <v>0.24777911068776515</v>
      </c>
      <c r="AL166" s="16">
        <f t="shared" si="110"/>
        <v>1.9004436058759198</v>
      </c>
      <c r="AM166" s="16">
        <f t="shared" si="111"/>
        <v>1.3990383254716541</v>
      </c>
      <c r="AN166" s="115">
        <f t="shared" si="117"/>
        <v>1.6384045095697044</v>
      </c>
      <c r="AO166" s="115">
        <f t="shared" si="117"/>
        <v>1.6384045095770485</v>
      </c>
      <c r="AP166" s="115">
        <f t="shared" si="117"/>
        <v>1.6384045091619308</v>
      </c>
      <c r="AQ166" s="115">
        <f t="shared" si="117"/>
        <v>1.6384045326258834</v>
      </c>
      <c r="AR166" s="115">
        <f t="shared" si="117"/>
        <v>1.6384032063458249</v>
      </c>
      <c r="AS166" s="115">
        <f t="shared" si="117"/>
        <v>1.6384781324822841</v>
      </c>
      <c r="AT166" s="115">
        <f t="shared" si="117"/>
        <v>1.6341066644929203</v>
      </c>
      <c r="AU166" s="115">
        <f t="shared" si="112"/>
        <v>1.3771231861571704</v>
      </c>
      <c r="AV166" s="115"/>
      <c r="AX166" s="115"/>
    </row>
    <row r="167" spans="1:50">
      <c r="A167" s="2" t="s">
        <v>63</v>
      </c>
      <c r="B167" s="25" t="s">
        <v>95</v>
      </c>
      <c r="C167" s="40">
        <v>46612.534</v>
      </c>
      <c r="D167" s="40"/>
      <c r="E167" s="80">
        <f t="shared" si="95"/>
        <v>4051.8688631525365</v>
      </c>
      <c r="F167" s="28">
        <f t="shared" si="96"/>
        <v>4052</v>
      </c>
      <c r="O167" s="100">
        <f t="shared" si="97"/>
        <v>6.2055704223297932E-3</v>
      </c>
      <c r="P167" s="15">
        <f t="shared" si="98"/>
        <v>31594.034</v>
      </c>
      <c r="Q167" s="9">
        <f>C167-(C$7+C$8*F167)</f>
        <v>-4.9889120004081633E-2</v>
      </c>
      <c r="S167" s="24"/>
      <c r="T167" s="9">
        <f t="shared" si="99"/>
        <v>0</v>
      </c>
      <c r="U167" s="9">
        <f t="shared" si="100"/>
        <v>0</v>
      </c>
      <c r="Y167" s="137">
        <f t="shared" si="101"/>
        <v>31594.034</v>
      </c>
      <c r="Z167" s="16">
        <f t="shared" si="102"/>
        <v>4052</v>
      </c>
      <c r="AA167" s="115">
        <f t="shared" si="103"/>
        <v>5.9659626030611375E-3</v>
      </c>
      <c r="AB167" s="115">
        <f t="shared" si="104"/>
        <v>-5.9659626030611375E-3</v>
      </c>
      <c r="AD167" s="147"/>
      <c r="AG167" s="115">
        <f t="shared" si="105"/>
        <v>0</v>
      </c>
      <c r="AH167" s="16">
        <f t="shared" si="106"/>
        <v>-2.3960781926865593E-4</v>
      </c>
      <c r="AI167" s="16">
        <f t="shared" si="107"/>
        <v>0.88658858445820787</v>
      </c>
      <c r="AJ167" s="16">
        <f t="shared" si="108"/>
        <v>-0.27596419843657849</v>
      </c>
      <c r="AK167" s="16">
        <f t="shared" si="109"/>
        <v>0.23604825294136322</v>
      </c>
      <c r="AL167" s="16">
        <f t="shared" si="110"/>
        <v>2.0186889678452635</v>
      </c>
      <c r="AM167" s="16">
        <f t="shared" si="111"/>
        <v>1.5898911119895576</v>
      </c>
      <c r="AN167" s="115">
        <f t="shared" si="117"/>
        <v>1.7651021833754932</v>
      </c>
      <c r="AO167" s="115">
        <f t="shared" si="117"/>
        <v>1.7651021818261299</v>
      </c>
      <c r="AP167" s="115">
        <f t="shared" si="117"/>
        <v>1.7651022124670559</v>
      </c>
      <c r="AQ167" s="115">
        <f t="shared" si="117"/>
        <v>1.7651016064970126</v>
      </c>
      <c r="AR167" s="115">
        <f t="shared" si="117"/>
        <v>1.765113590112549</v>
      </c>
      <c r="AS167" s="115">
        <f t="shared" si="117"/>
        <v>1.7648764674417068</v>
      </c>
      <c r="AT167" s="115">
        <f t="shared" si="117"/>
        <v>1.7695165479586277</v>
      </c>
      <c r="AU167" s="115">
        <f t="shared" si="112"/>
        <v>1.5081506469059647</v>
      </c>
      <c r="AV167" s="115"/>
      <c r="AX167" s="115"/>
    </row>
    <row r="168" spans="1:50">
      <c r="A168" s="2" t="s">
        <v>64</v>
      </c>
      <c r="B168" s="25" t="s">
        <v>95</v>
      </c>
      <c r="C168" s="40">
        <v>46705.409</v>
      </c>
      <c r="D168" s="40"/>
      <c r="E168" s="80">
        <f t="shared" si="95"/>
        <v>4295.9969357228292</v>
      </c>
      <c r="F168" s="28">
        <f t="shared" si="96"/>
        <v>4296</v>
      </c>
      <c r="G168" s="9">
        <f t="shared" ref="G168:G175" si="118">C168-(C$7+C$8*F168)</f>
        <v>-1.1657600043690763E-3</v>
      </c>
      <c r="I168" s="2">
        <f t="shared" ref="I168:I175" si="119">G168</f>
        <v>-1.1657600043690763E-3</v>
      </c>
      <c r="O168" s="100">
        <f t="shared" si="97"/>
        <v>6.4196194808400359E-3</v>
      </c>
      <c r="P168" s="15">
        <f t="shared" si="98"/>
        <v>31686.909</v>
      </c>
      <c r="R168" s="2">
        <f t="shared" ref="R168:R175" si="120">(O168-H168)^2</f>
        <v>4.1211514278780893E-5</v>
      </c>
      <c r="S168" s="24">
        <v>0.1</v>
      </c>
      <c r="T168" s="9">
        <f t="shared" si="99"/>
        <v>4.1211514278780891E-6</v>
      </c>
      <c r="U168" s="9">
        <f t="shared" si="100"/>
        <v>-1.1657600043690763E-3</v>
      </c>
      <c r="Y168" s="137">
        <f t="shared" si="101"/>
        <v>31686.909</v>
      </c>
      <c r="Z168" s="16">
        <f t="shared" si="102"/>
        <v>4296</v>
      </c>
      <c r="AA168" s="115">
        <f t="shared" si="103"/>
        <v>5.7953823026634169E-3</v>
      </c>
      <c r="AB168" s="115">
        <f t="shared" si="104"/>
        <v>-6.9611423070324932E-3</v>
      </c>
      <c r="AD168" s="147">
        <f t="shared" ref="AD168:AD175" si="121">G168-(AB$3+AB$4*Z168+AB$5*Z168^2)</f>
        <v>-7.5853794852091122E-3</v>
      </c>
      <c r="AG168" s="115">
        <f t="shared" si="105"/>
        <v>4.8457502218757668E-6</v>
      </c>
      <c r="AH168" s="16">
        <f t="shared" si="106"/>
        <v>-6.2423717817661889E-4</v>
      </c>
      <c r="AI168" s="16">
        <f t="shared" si="107"/>
        <v>0.87570627799179579</v>
      </c>
      <c r="AJ168" s="16">
        <f t="shared" si="108"/>
        <v>-0.32047810286747463</v>
      </c>
      <c r="AK168" s="16">
        <f t="shared" si="109"/>
        <v>0.23050379077405669</v>
      </c>
      <c r="AL168" s="16">
        <f t="shared" si="110"/>
        <v>2.0653304250524416</v>
      </c>
      <c r="AM168" s="16">
        <f t="shared" si="111"/>
        <v>1.6753447937742649</v>
      </c>
      <c r="AN168" s="115">
        <f t="shared" si="117"/>
        <v>1.8161893994762282</v>
      </c>
      <c r="AO168" s="115">
        <f t="shared" si="117"/>
        <v>1.8161893906623443</v>
      </c>
      <c r="AP168" s="115">
        <f t="shared" si="117"/>
        <v>1.8161895292009258</v>
      </c>
      <c r="AQ168" s="115">
        <f t="shared" si="117"/>
        <v>1.8161873516119189</v>
      </c>
      <c r="AR168" s="115">
        <f t="shared" si="117"/>
        <v>1.8162215773882036</v>
      </c>
      <c r="AS168" s="115">
        <f t="shared" si="117"/>
        <v>1.8156830991850188</v>
      </c>
      <c r="AT168" s="115">
        <f t="shared" si="117"/>
        <v>1.8240250351675318</v>
      </c>
      <c r="AU168" s="115">
        <f t="shared" si="112"/>
        <v>1.5621552084308055</v>
      </c>
      <c r="AV168" s="115"/>
      <c r="AX168" s="115"/>
    </row>
    <row r="169" spans="1:50">
      <c r="A169" s="2" t="s">
        <v>64</v>
      </c>
      <c r="B169" s="25"/>
      <c r="C169" s="40">
        <v>46727.307000000001</v>
      </c>
      <c r="D169" s="40"/>
      <c r="E169" s="80">
        <f t="shared" si="95"/>
        <v>4353.5572752452463</v>
      </c>
      <c r="F169" s="28">
        <f t="shared" si="96"/>
        <v>4353.5</v>
      </c>
      <c r="G169" s="9">
        <f t="shared" si="118"/>
        <v>2.1789539998280816E-2</v>
      </c>
      <c r="I169" s="2">
        <f t="shared" si="119"/>
        <v>2.1789539998280816E-2</v>
      </c>
      <c r="O169" s="100">
        <f t="shared" si="97"/>
        <v>6.4720844100758998E-3</v>
      </c>
      <c r="P169" s="15">
        <f t="shared" si="98"/>
        <v>31708.807000000001</v>
      </c>
      <c r="R169" s="2">
        <f t="shared" si="120"/>
        <v>4.1887876611147509E-5</v>
      </c>
      <c r="S169" s="24">
        <v>0.1</v>
      </c>
      <c r="T169" s="9">
        <f t="shared" si="99"/>
        <v>4.1887876611147514E-6</v>
      </c>
      <c r="U169" s="9">
        <f t="shared" si="100"/>
        <v>2.1789539998280816E-2</v>
      </c>
      <c r="Y169" s="137">
        <f t="shared" si="101"/>
        <v>31708.807000000001</v>
      </c>
      <c r="Z169" s="16">
        <f t="shared" si="102"/>
        <v>4353.5</v>
      </c>
      <c r="AA169" s="115">
        <f t="shared" si="103"/>
        <v>5.7580886686707314E-3</v>
      </c>
      <c r="AB169" s="115">
        <f t="shared" si="104"/>
        <v>1.6031451329610084E-2</v>
      </c>
      <c r="AD169" s="147">
        <f t="shared" si="121"/>
        <v>1.5317455588204916E-2</v>
      </c>
      <c r="AG169" s="115">
        <f t="shared" si="105"/>
        <v>2.5700743173365693E-5</v>
      </c>
      <c r="AH169" s="16">
        <f t="shared" si="106"/>
        <v>-7.1399574140516798E-4</v>
      </c>
      <c r="AI169" s="16">
        <f t="shared" si="107"/>
        <v>0.87321816059839052</v>
      </c>
      <c r="AJ169" s="16">
        <f t="shared" si="108"/>
        <v>-0.33071417998271629</v>
      </c>
      <c r="AK169" s="16">
        <f t="shared" si="109"/>
        <v>0.22914469683980762</v>
      </c>
      <c r="AL169" s="16">
        <f t="shared" si="110"/>
        <v>2.0761564939246782</v>
      </c>
      <c r="AM169" s="16">
        <f t="shared" si="111"/>
        <v>1.6961398128435083</v>
      </c>
      <c r="AN169" s="115">
        <f t="shared" si="117"/>
        <v>1.8281376191933645</v>
      </c>
      <c r="AO169" s="115">
        <f t="shared" si="117"/>
        <v>1.8281376069122279</v>
      </c>
      <c r="AP169" s="115">
        <f t="shared" si="117"/>
        <v>1.828137791172366</v>
      </c>
      <c r="AQ169" s="115">
        <f t="shared" si="117"/>
        <v>1.8281350266102336</v>
      </c>
      <c r="AR169" s="115">
        <f t="shared" si="117"/>
        <v>1.8281765018951937</v>
      </c>
      <c r="AS169" s="115">
        <f t="shared" si="117"/>
        <v>1.8275535817045783</v>
      </c>
      <c r="AT169" s="115">
        <f t="shared" si="117"/>
        <v>1.8367591116158133</v>
      </c>
      <c r="AU169" s="115">
        <f t="shared" si="112"/>
        <v>1.5748816932163725</v>
      </c>
      <c r="AV169" s="115"/>
      <c r="AX169" s="115"/>
    </row>
    <row r="170" spans="1:50">
      <c r="A170" s="2" t="s">
        <v>66</v>
      </c>
      <c r="B170" s="25" t="s">
        <v>95</v>
      </c>
      <c r="C170" s="40">
        <v>47387.553</v>
      </c>
      <c r="D170" s="40"/>
      <c r="E170" s="80">
        <f t="shared" si="95"/>
        <v>6089.0575003030708</v>
      </c>
      <c r="F170" s="28">
        <f t="shared" si="96"/>
        <v>6089</v>
      </c>
      <c r="G170" s="9">
        <f t="shared" si="118"/>
        <v>2.1875159996852744E-2</v>
      </c>
      <c r="I170" s="2">
        <f t="shared" si="119"/>
        <v>2.1875159996852744E-2</v>
      </c>
      <c r="O170" s="100">
        <f t="shared" si="97"/>
        <v>8.4187363031342916E-3</v>
      </c>
      <c r="P170" s="15">
        <f t="shared" si="98"/>
        <v>32369.053</v>
      </c>
      <c r="R170" s="2">
        <f t="shared" si="120"/>
        <v>7.0875120941711237E-5</v>
      </c>
      <c r="S170" s="24">
        <v>0.1</v>
      </c>
      <c r="T170" s="9">
        <f t="shared" si="99"/>
        <v>7.0875120941711239E-6</v>
      </c>
      <c r="U170" s="9">
        <f t="shared" si="100"/>
        <v>2.1875159996852744E-2</v>
      </c>
      <c r="Y170" s="137">
        <f t="shared" si="101"/>
        <v>32369.053</v>
      </c>
      <c r="Z170" s="16">
        <f t="shared" si="102"/>
        <v>6089</v>
      </c>
      <c r="AA170" s="115">
        <f t="shared" si="103"/>
        <v>5.1977325378605825E-3</v>
      </c>
      <c r="AB170" s="115">
        <f t="shared" si="104"/>
        <v>1.6677427458992162E-2</v>
      </c>
      <c r="AD170" s="147">
        <f t="shared" si="121"/>
        <v>1.3456423693718453E-2</v>
      </c>
      <c r="AG170" s="115">
        <f t="shared" si="105"/>
        <v>2.7813658664994575E-5</v>
      </c>
      <c r="AH170" s="16">
        <f t="shared" si="106"/>
        <v>-3.221003765273709E-3</v>
      </c>
      <c r="AI170" s="16">
        <f t="shared" si="107"/>
        <v>0.81085702137649152</v>
      </c>
      <c r="AJ170" s="16">
        <f t="shared" si="108"/>
        <v>-0.59619433248904974</v>
      </c>
      <c r="AK170" s="16">
        <f t="shared" si="109"/>
        <v>0.18112388171991531</v>
      </c>
      <c r="AL170" s="16">
        <f t="shared" si="110"/>
        <v>2.3778487194070346</v>
      </c>
      <c r="AM170" s="16">
        <f t="shared" si="111"/>
        <v>2.4901331516917296</v>
      </c>
      <c r="AN170" s="115">
        <f t="shared" si="117"/>
        <v>2.1745783237040781</v>
      </c>
      <c r="AO170" s="115">
        <f t="shared" si="117"/>
        <v>2.1745760480337468</v>
      </c>
      <c r="AP170" s="115">
        <f t="shared" si="117"/>
        <v>2.1745913532550363</v>
      </c>
      <c r="AQ170" s="115">
        <f t="shared" si="117"/>
        <v>2.1744884101005617</v>
      </c>
      <c r="AR170" s="115">
        <f t="shared" si="117"/>
        <v>2.1751805117611087</v>
      </c>
      <c r="AS170" s="115">
        <f t="shared" si="117"/>
        <v>2.170513960991578</v>
      </c>
      <c r="AT170" s="115">
        <f t="shared" si="117"/>
        <v>2.2013934594097559</v>
      </c>
      <c r="AU170" s="115">
        <f t="shared" si="112"/>
        <v>1.9590002035703122</v>
      </c>
      <c r="AV170" s="115"/>
      <c r="AX170" s="115"/>
    </row>
    <row r="171" spans="1:50">
      <c r="A171" s="2" t="s">
        <v>66</v>
      </c>
      <c r="B171" s="25"/>
      <c r="C171" s="40">
        <v>47388.487999999998</v>
      </c>
      <c r="D171" s="40"/>
      <c r="E171" s="80">
        <f t="shared" si="95"/>
        <v>6091.5152095666253</v>
      </c>
      <c r="F171" s="28">
        <f t="shared" si="96"/>
        <v>6091.5</v>
      </c>
      <c r="G171" s="9">
        <f t="shared" si="118"/>
        <v>5.7862599933287129E-3</v>
      </c>
      <c r="I171" s="2">
        <f t="shared" si="119"/>
        <v>5.7862599933287129E-3</v>
      </c>
      <c r="O171" s="100">
        <f t="shared" si="97"/>
        <v>8.4220475053817558E-3</v>
      </c>
      <c r="P171" s="15">
        <f t="shared" si="98"/>
        <v>32369.987999999998</v>
      </c>
      <c r="R171" s="2">
        <f t="shared" si="120"/>
        <v>7.0930884182907053E-5</v>
      </c>
      <c r="S171" s="24">
        <v>0.1</v>
      </c>
      <c r="T171" s="9">
        <f t="shared" si="99"/>
        <v>7.093088418290706E-6</v>
      </c>
      <c r="U171" s="9">
        <f t="shared" si="100"/>
        <v>5.7862599933287129E-3</v>
      </c>
      <c r="Y171" s="137">
        <f t="shared" si="101"/>
        <v>32369.987999999998</v>
      </c>
      <c r="Z171" s="16">
        <f t="shared" si="102"/>
        <v>6091.5</v>
      </c>
      <c r="AA171" s="115">
        <f t="shared" si="103"/>
        <v>5.1977591855843852E-3</v>
      </c>
      <c r="AB171" s="115">
        <f t="shared" si="104"/>
        <v>5.8850080774432764E-4</v>
      </c>
      <c r="AD171" s="147">
        <f t="shared" si="121"/>
        <v>-2.6357875120530429E-3</v>
      </c>
      <c r="AG171" s="115">
        <f t="shared" si="105"/>
        <v>3.4633320071572609E-8</v>
      </c>
      <c r="AH171" s="16">
        <f t="shared" si="106"/>
        <v>-3.2242883197973705E-3</v>
      </c>
      <c r="AI171" s="16">
        <f t="shared" si="107"/>
        <v>0.81078373934876646</v>
      </c>
      <c r="AJ171" s="16">
        <f t="shared" si="108"/>
        <v>-0.59651917836827606</v>
      </c>
      <c r="AK171" s="16">
        <f t="shared" si="109"/>
        <v>0.18104732419184566</v>
      </c>
      <c r="AL171" s="16">
        <f t="shared" si="110"/>
        <v>2.378253401090884</v>
      </c>
      <c r="AM171" s="16">
        <f t="shared" si="111"/>
        <v>2.4915908946744607</v>
      </c>
      <c r="AN171" s="115">
        <f t="shared" ref="AN171:AT180" si="122">$AU171+$AB$7*SIN(AO171)</f>
        <v>2.1750600068572652</v>
      </c>
      <c r="AO171" s="115">
        <f t="shared" si="122"/>
        <v>2.1750577216162803</v>
      </c>
      <c r="AP171" s="115">
        <f t="shared" si="122"/>
        <v>2.1750730804808636</v>
      </c>
      <c r="AQ171" s="115">
        <f t="shared" si="122"/>
        <v>2.1749698485960058</v>
      </c>
      <c r="AR171" s="115">
        <f t="shared" si="122"/>
        <v>2.1756634069170468</v>
      </c>
      <c r="AS171" s="115">
        <f t="shared" si="122"/>
        <v>2.1709902956635929</v>
      </c>
      <c r="AT171" s="115">
        <f t="shared" si="122"/>
        <v>2.2018918974763859</v>
      </c>
      <c r="AU171" s="115">
        <f t="shared" si="112"/>
        <v>1.9595535289957717</v>
      </c>
      <c r="AV171" s="115"/>
      <c r="AX171" s="115"/>
    </row>
    <row r="172" spans="1:50">
      <c r="A172" s="2" t="s">
        <v>66</v>
      </c>
      <c r="B172" s="25"/>
      <c r="C172" s="40">
        <v>47452.39</v>
      </c>
      <c r="D172" s="40"/>
      <c r="E172" s="80">
        <f t="shared" si="95"/>
        <v>6259.4858377592209</v>
      </c>
      <c r="F172" s="28">
        <f t="shared" si="96"/>
        <v>6259.5</v>
      </c>
      <c r="G172" s="9">
        <f t="shared" si="118"/>
        <v>-5.3878200051258318E-3</v>
      </c>
      <c r="I172" s="2">
        <f t="shared" si="119"/>
        <v>-5.3878200051258318E-3</v>
      </c>
      <c r="O172" s="100">
        <f t="shared" si="97"/>
        <v>8.6479028861053547E-3</v>
      </c>
      <c r="P172" s="15">
        <f t="shared" si="98"/>
        <v>32433.89</v>
      </c>
      <c r="R172" s="2">
        <f t="shared" si="120"/>
        <v>7.4786224327509326E-5</v>
      </c>
      <c r="S172" s="24">
        <v>0.1</v>
      </c>
      <c r="T172" s="9">
        <f t="shared" si="99"/>
        <v>7.4786224327509327E-6</v>
      </c>
      <c r="U172" s="9">
        <f t="shared" si="100"/>
        <v>-5.3878200051258318E-3</v>
      </c>
      <c r="Y172" s="137">
        <f t="shared" si="101"/>
        <v>32433.89</v>
      </c>
      <c r="Z172" s="16">
        <f t="shared" si="102"/>
        <v>6259.5</v>
      </c>
      <c r="AA172" s="115">
        <f t="shared" si="103"/>
        <v>5.2053054367028357E-3</v>
      </c>
      <c r="AB172" s="115">
        <f t="shared" si="104"/>
        <v>-1.0593125441828668E-2</v>
      </c>
      <c r="AD172" s="147">
        <f t="shared" si="121"/>
        <v>-1.4035722891231187E-2</v>
      </c>
      <c r="AG172" s="115">
        <f t="shared" si="105"/>
        <v>1.1221430662631782E-5</v>
      </c>
      <c r="AH172" s="16">
        <f t="shared" si="106"/>
        <v>-3.4425974494025195E-3</v>
      </c>
      <c r="AI172" s="16">
        <f t="shared" si="107"/>
        <v>0.80595981550567186</v>
      </c>
      <c r="AJ172" s="16">
        <f t="shared" si="108"/>
        <v>-0.61799256422148108</v>
      </c>
      <c r="AK172" s="16">
        <f t="shared" si="109"/>
        <v>0.17586737529533422</v>
      </c>
      <c r="AL172" s="16">
        <f t="shared" si="110"/>
        <v>2.4052829975196901</v>
      </c>
      <c r="AM172" s="16">
        <f t="shared" si="111"/>
        <v>2.5924068494173285</v>
      </c>
      <c r="AN172" s="115">
        <f t="shared" si="122"/>
        <v>2.2073307182723849</v>
      </c>
      <c r="AO172" s="115">
        <f t="shared" si="122"/>
        <v>2.2073277251872803</v>
      </c>
      <c r="AP172" s="115">
        <f t="shared" si="122"/>
        <v>2.2073469528214793</v>
      </c>
      <c r="AQ172" s="115">
        <f t="shared" si="122"/>
        <v>2.2072234254277268</v>
      </c>
      <c r="AR172" s="115">
        <f t="shared" si="122"/>
        <v>2.2080166643669403</v>
      </c>
      <c r="AS172" s="115">
        <f t="shared" si="122"/>
        <v>2.2029079090188746</v>
      </c>
      <c r="AT172" s="115">
        <f t="shared" si="122"/>
        <v>2.2352177823574815</v>
      </c>
      <c r="AU172" s="115">
        <f t="shared" si="112"/>
        <v>1.9967369975866458</v>
      </c>
      <c r="AV172" s="115"/>
      <c r="AX172" s="115"/>
    </row>
    <row r="173" spans="1:50">
      <c r="A173" s="2" t="s">
        <v>66</v>
      </c>
      <c r="B173" s="25"/>
      <c r="C173" s="40">
        <v>47468.381999999998</v>
      </c>
      <c r="D173" s="40"/>
      <c r="E173" s="80">
        <f t="shared" si="95"/>
        <v>6301.5218661473091</v>
      </c>
      <c r="F173" s="28">
        <f t="shared" si="96"/>
        <v>6301.5</v>
      </c>
      <c r="G173" s="9">
        <f t="shared" si="118"/>
        <v>8.3186599949840456E-3</v>
      </c>
      <c r="I173" s="2">
        <f t="shared" si="119"/>
        <v>8.3186599949840456E-3</v>
      </c>
      <c r="O173" s="100">
        <f t="shared" si="97"/>
        <v>8.7053959744471318E-3</v>
      </c>
      <c r="P173" s="15">
        <f t="shared" si="98"/>
        <v>32449.881999999998</v>
      </c>
      <c r="R173" s="2">
        <f t="shared" si="120"/>
        <v>7.5783919071920324E-5</v>
      </c>
      <c r="S173" s="24">
        <v>0.1</v>
      </c>
      <c r="T173" s="9">
        <f t="shared" si="99"/>
        <v>7.5783919071920331E-6</v>
      </c>
      <c r="U173" s="9">
        <f t="shared" si="100"/>
        <v>8.3186599949840456E-3</v>
      </c>
      <c r="Y173" s="137">
        <f t="shared" si="101"/>
        <v>32449.881999999998</v>
      </c>
      <c r="Z173" s="16">
        <f t="shared" si="102"/>
        <v>6301.5</v>
      </c>
      <c r="AA173" s="115">
        <f t="shared" si="103"/>
        <v>5.2089715694177991E-3</v>
      </c>
      <c r="AB173" s="115">
        <f t="shared" si="104"/>
        <v>3.1096884255662465E-3</v>
      </c>
      <c r="AD173" s="147">
        <f t="shared" si="121"/>
        <v>-3.8673597946308619E-4</v>
      </c>
      <c r="AG173" s="115">
        <f t="shared" si="105"/>
        <v>9.6701621041006829E-7</v>
      </c>
      <c r="AH173" s="16">
        <f t="shared" si="106"/>
        <v>-3.4964244050293331E-3</v>
      </c>
      <c r="AI173" s="16">
        <f t="shared" si="107"/>
        <v>0.80478454420265055</v>
      </c>
      <c r="AJ173" s="16">
        <f t="shared" si="108"/>
        <v>-0.62325201746321257</v>
      </c>
      <c r="AK173" s="16">
        <f t="shared" si="109"/>
        <v>0.17456188790711433</v>
      </c>
      <c r="AL173" s="16">
        <f t="shared" si="110"/>
        <v>2.4119905817312626</v>
      </c>
      <c r="AM173" s="16">
        <f t="shared" si="111"/>
        <v>2.6185272460556646</v>
      </c>
      <c r="AN173" s="115">
        <f t="shared" si="122"/>
        <v>2.2153686172625995</v>
      </c>
      <c r="AO173" s="115">
        <f t="shared" si="122"/>
        <v>2.2153654268139822</v>
      </c>
      <c r="AP173" s="115">
        <f t="shared" si="122"/>
        <v>2.2153857024846646</v>
      </c>
      <c r="AQ173" s="115">
        <f t="shared" si="122"/>
        <v>2.2152568389398284</v>
      </c>
      <c r="AR173" s="115">
        <f t="shared" si="122"/>
        <v>2.216075465292493</v>
      </c>
      <c r="AS173" s="115">
        <f t="shared" si="122"/>
        <v>2.2108597458276025</v>
      </c>
      <c r="AT173" s="115">
        <f t="shared" si="122"/>
        <v>2.2434975214350601</v>
      </c>
      <c r="AU173" s="115">
        <f t="shared" si="112"/>
        <v>2.0060328647343644</v>
      </c>
      <c r="AV173" s="115"/>
      <c r="AX173" s="115"/>
    </row>
    <row r="174" spans="1:50">
      <c r="A174" s="2" t="s">
        <v>66</v>
      </c>
      <c r="B174" s="25" t="s">
        <v>95</v>
      </c>
      <c r="C174" s="40">
        <v>47472.379000000001</v>
      </c>
      <c r="D174" s="40"/>
      <c r="E174" s="80">
        <f t="shared" si="95"/>
        <v>6312.028244678283</v>
      </c>
      <c r="F174" s="28">
        <f t="shared" si="96"/>
        <v>6312</v>
      </c>
      <c r="G174" s="9">
        <f t="shared" si="118"/>
        <v>1.0745280000264756E-2</v>
      </c>
      <c r="I174" s="2">
        <f t="shared" si="119"/>
        <v>1.0745280000264756E-2</v>
      </c>
      <c r="O174" s="100">
        <f t="shared" si="97"/>
        <v>8.7198335742301302E-3</v>
      </c>
      <c r="P174" s="15">
        <f t="shared" si="98"/>
        <v>32453.879000000001</v>
      </c>
      <c r="R174" s="2">
        <f t="shared" si="120"/>
        <v>7.6035497562271007E-5</v>
      </c>
      <c r="S174" s="24">
        <v>0.1</v>
      </c>
      <c r="T174" s="9">
        <f t="shared" si="99"/>
        <v>7.6035497562271012E-6</v>
      </c>
      <c r="U174" s="9">
        <f t="shared" si="100"/>
        <v>1.0745280000264756E-2</v>
      </c>
      <c r="Y174" s="137">
        <f t="shared" si="101"/>
        <v>32453.879000000001</v>
      </c>
      <c r="Z174" s="16">
        <f t="shared" si="102"/>
        <v>6312</v>
      </c>
      <c r="AA174" s="115">
        <f t="shared" si="103"/>
        <v>5.2099997922357508E-3</v>
      </c>
      <c r="AB174" s="115">
        <f t="shared" si="104"/>
        <v>5.5352802080290055E-3</v>
      </c>
      <c r="AD174" s="147">
        <f t="shared" si="121"/>
        <v>2.0254464260346262E-3</v>
      </c>
      <c r="AG174" s="115">
        <f t="shared" si="105"/>
        <v>3.0639326981397632E-6</v>
      </c>
      <c r="AH174" s="16">
        <f t="shared" si="106"/>
        <v>-3.5098337819943798E-3</v>
      </c>
      <c r="AI174" s="16">
        <f t="shared" si="107"/>
        <v>0.80449262801537502</v>
      </c>
      <c r="AJ174" s="16">
        <f t="shared" si="108"/>
        <v>-0.62456012691273521</v>
      </c>
      <c r="AK174" s="16">
        <f t="shared" si="109"/>
        <v>0.17423488282065766</v>
      </c>
      <c r="AL174" s="16">
        <f t="shared" si="110"/>
        <v>2.4136644281863764</v>
      </c>
      <c r="AM174" s="16">
        <f t="shared" si="111"/>
        <v>2.6251171314860291</v>
      </c>
      <c r="AN174" s="115">
        <f t="shared" si="122"/>
        <v>2.2173762642645283</v>
      </c>
      <c r="AO174" s="115">
        <f t="shared" si="122"/>
        <v>2.2173730231734985</v>
      </c>
      <c r="AP174" s="115">
        <f t="shared" si="122"/>
        <v>2.2173935658551551</v>
      </c>
      <c r="AQ174" s="115">
        <f t="shared" si="122"/>
        <v>2.2172633527801575</v>
      </c>
      <c r="AR174" s="115">
        <f t="shared" si="122"/>
        <v>2.2180883495396051</v>
      </c>
      <c r="AS174" s="115">
        <f t="shared" si="122"/>
        <v>2.2128460325138417</v>
      </c>
      <c r="AT174" s="115">
        <f t="shared" si="122"/>
        <v>2.2455642464979593</v>
      </c>
      <c r="AU174" s="115">
        <f t="shared" si="112"/>
        <v>2.0083568315212936</v>
      </c>
      <c r="AV174" s="115"/>
      <c r="AX174" s="115"/>
    </row>
    <row r="175" spans="1:50">
      <c r="A175" s="2" t="s">
        <v>66</v>
      </c>
      <c r="B175" s="25" t="s">
        <v>95</v>
      </c>
      <c r="C175" s="40">
        <v>47480.364999999998</v>
      </c>
      <c r="D175" s="40"/>
      <c r="E175" s="80">
        <f t="shared" si="95"/>
        <v>6333.0199732117489</v>
      </c>
      <c r="F175" s="28">
        <f t="shared" si="96"/>
        <v>6333</v>
      </c>
      <c r="G175" s="9">
        <f t="shared" si="118"/>
        <v>7.5985199946444482E-3</v>
      </c>
      <c r="I175" s="2">
        <f t="shared" si="119"/>
        <v>7.5985199946444482E-3</v>
      </c>
      <c r="O175" s="100">
        <f t="shared" si="97"/>
        <v>8.7487859670331933E-3</v>
      </c>
      <c r="P175" s="15">
        <f t="shared" si="98"/>
        <v>32461.864999999998</v>
      </c>
      <c r="R175" s="2">
        <f t="shared" si="120"/>
        <v>7.6541255896956929E-5</v>
      </c>
      <c r="S175" s="24">
        <v>0.1</v>
      </c>
      <c r="T175" s="9">
        <f t="shared" si="99"/>
        <v>7.6541255896956932E-6</v>
      </c>
      <c r="U175" s="9">
        <f t="shared" si="100"/>
        <v>7.5985199946444482E-3</v>
      </c>
      <c r="Y175" s="137">
        <f t="shared" si="101"/>
        <v>32461.864999999998</v>
      </c>
      <c r="Z175" s="16">
        <f t="shared" si="102"/>
        <v>6333</v>
      </c>
      <c r="AA175" s="115">
        <f t="shared" si="103"/>
        <v>5.2121904479833416E-3</v>
      </c>
      <c r="AB175" s="115">
        <f t="shared" si="104"/>
        <v>2.3863295466611065E-3</v>
      </c>
      <c r="AD175" s="147">
        <f t="shared" si="121"/>
        <v>-1.1502659723887452E-3</v>
      </c>
      <c r="AG175" s="115">
        <f t="shared" si="105"/>
        <v>5.6945687052678021E-7</v>
      </c>
      <c r="AH175" s="16">
        <f t="shared" si="106"/>
        <v>-3.5365955190498513E-3</v>
      </c>
      <c r="AI175" s="16">
        <f t="shared" si="107"/>
        <v>0.80391107059211342</v>
      </c>
      <c r="AJ175" s="16">
        <f t="shared" si="108"/>
        <v>-0.6271682618575688</v>
      </c>
      <c r="AK175" s="16">
        <f t="shared" si="109"/>
        <v>0.17358012171770043</v>
      </c>
      <c r="AL175" s="16">
        <f t="shared" si="110"/>
        <v>2.4170084868021542</v>
      </c>
      <c r="AM175" s="16">
        <f t="shared" si="111"/>
        <v>2.638369697441747</v>
      </c>
      <c r="AN175" s="115">
        <f t="shared" si="122"/>
        <v>2.2213893782453011</v>
      </c>
      <c r="AO175" s="115">
        <f t="shared" si="122"/>
        <v>2.2213860342992771</v>
      </c>
      <c r="AP175" s="115">
        <f t="shared" si="122"/>
        <v>2.2214071169745253</v>
      </c>
      <c r="AQ175" s="115">
        <f t="shared" si="122"/>
        <v>2.2212741866422592</v>
      </c>
      <c r="AR175" s="115">
        <f t="shared" si="122"/>
        <v>2.2221119501595648</v>
      </c>
      <c r="AS175" s="115">
        <f t="shared" si="122"/>
        <v>2.216816618781543</v>
      </c>
      <c r="AT175" s="115">
        <f t="shared" si="122"/>
        <v>2.249693854676913</v>
      </c>
      <c r="AU175" s="115">
        <f t="shared" si="112"/>
        <v>2.013004765095153</v>
      </c>
      <c r="AV175" s="115"/>
      <c r="AX175" s="115"/>
    </row>
    <row r="176" spans="1:50">
      <c r="A176" s="2" t="s">
        <v>66</v>
      </c>
      <c r="B176" s="25" t="s">
        <v>95</v>
      </c>
      <c r="C176" s="40">
        <v>47525.300999999999</v>
      </c>
      <c r="D176" s="40"/>
      <c r="E176" s="80">
        <f t="shared" si="95"/>
        <v>6451.1372175618872</v>
      </c>
      <c r="F176" s="28">
        <f t="shared" si="96"/>
        <v>6451</v>
      </c>
      <c r="O176" s="100">
        <f t="shared" si="97"/>
        <v>8.9133848597366516E-3</v>
      </c>
      <c r="P176" s="15">
        <f t="shared" si="98"/>
        <v>32506.800999999999</v>
      </c>
      <c r="Q176" s="9">
        <f>C176-(C$7+C$8*F176)</f>
        <v>5.2202439997927286E-2</v>
      </c>
      <c r="S176" s="24"/>
      <c r="T176" s="9">
        <f t="shared" si="99"/>
        <v>0</v>
      </c>
      <c r="U176" s="9">
        <f t="shared" si="100"/>
        <v>0</v>
      </c>
      <c r="Y176" s="137">
        <f t="shared" si="101"/>
        <v>32506.800999999999</v>
      </c>
      <c r="Z176" s="16">
        <f t="shared" si="102"/>
        <v>6451</v>
      </c>
      <c r="AA176" s="115">
        <f t="shared" si="103"/>
        <v>5.2278366572860342E-3</v>
      </c>
      <c r="AB176" s="115">
        <f t="shared" si="104"/>
        <v>-5.2278366572860342E-3</v>
      </c>
      <c r="AC176" s="147"/>
      <c r="AD176" s="115"/>
      <c r="AG176" s="115">
        <f t="shared" si="105"/>
        <v>0</v>
      </c>
      <c r="AH176" s="16">
        <f t="shared" si="106"/>
        <v>-3.6855482024506169E-3</v>
      </c>
      <c r="AI176" s="16">
        <f t="shared" si="107"/>
        <v>0.80069932867398452</v>
      </c>
      <c r="AJ176" s="16">
        <f t="shared" si="108"/>
        <v>-0.64162409142903232</v>
      </c>
      <c r="AK176" s="16">
        <f t="shared" si="109"/>
        <v>0.16988281049259338</v>
      </c>
      <c r="AL176" s="16">
        <f t="shared" si="110"/>
        <v>2.4357100584002711</v>
      </c>
      <c r="AM176" s="16">
        <f t="shared" si="111"/>
        <v>2.7146965240280521</v>
      </c>
      <c r="AN176" s="115">
        <f t="shared" si="122"/>
        <v>2.2438858680973661</v>
      </c>
      <c r="AO176" s="115">
        <f t="shared" si="122"/>
        <v>2.2438819069476392</v>
      </c>
      <c r="AP176" s="115">
        <f t="shared" si="122"/>
        <v>2.2439061699802747</v>
      </c>
      <c r="AQ176" s="115">
        <f t="shared" si="122"/>
        <v>2.243757541245845</v>
      </c>
      <c r="AR176" s="115">
        <f t="shared" si="122"/>
        <v>2.2446675659453259</v>
      </c>
      <c r="AS176" s="115">
        <f t="shared" si="122"/>
        <v>2.2390792559288482</v>
      </c>
      <c r="AT176" s="115">
        <f t="shared" si="122"/>
        <v>2.2728035583555712</v>
      </c>
      <c r="AU176" s="115">
        <f t="shared" si="112"/>
        <v>2.0391217251768383</v>
      </c>
      <c r="AV176" s="115"/>
      <c r="AX176" s="115"/>
    </row>
    <row r="177" spans="1:50">
      <c r="A177" s="2" t="s">
        <v>66</v>
      </c>
      <c r="B177" s="25"/>
      <c r="C177" s="40">
        <v>47526.235000000001</v>
      </c>
      <c r="D177" s="40"/>
      <c r="E177" s="80">
        <f t="shared" si="95"/>
        <v>6453.5922982593938</v>
      </c>
      <c r="F177" s="28">
        <f t="shared" si="96"/>
        <v>6453.5</v>
      </c>
      <c r="O177" s="100">
        <f t="shared" si="97"/>
        <v>8.9169072785511456E-3</v>
      </c>
      <c r="P177" s="15">
        <f t="shared" si="98"/>
        <v>32507.735000000001</v>
      </c>
      <c r="Q177" s="9">
        <f>C177-(C$7+C$8*F177)</f>
        <v>3.5113539997837506E-2</v>
      </c>
      <c r="S177" s="24"/>
      <c r="T177" s="9">
        <f t="shared" si="99"/>
        <v>0</v>
      </c>
      <c r="U177" s="9">
        <f t="shared" si="100"/>
        <v>0</v>
      </c>
      <c r="Y177" s="137">
        <f t="shared" si="101"/>
        <v>32507.735000000001</v>
      </c>
      <c r="Z177" s="16">
        <f t="shared" si="102"/>
        <v>6453.5</v>
      </c>
      <c r="AA177" s="115">
        <f t="shared" si="103"/>
        <v>5.2282295860049078E-3</v>
      </c>
      <c r="AB177" s="115">
        <f t="shared" si="104"/>
        <v>-5.2282295860049078E-3</v>
      </c>
      <c r="AC177" s="147"/>
      <c r="AD177" s="115"/>
      <c r="AG177" s="115">
        <f t="shared" si="105"/>
        <v>0</v>
      </c>
      <c r="AH177" s="16">
        <f t="shared" si="106"/>
        <v>-3.6886776925462378E-3</v>
      </c>
      <c r="AI177" s="16">
        <f t="shared" si="107"/>
        <v>0.80063230681520514</v>
      </c>
      <c r="AJ177" s="16">
        <f t="shared" si="108"/>
        <v>-0.64192671457779227</v>
      </c>
      <c r="AK177" s="16">
        <f t="shared" si="109"/>
        <v>0.16980415132156323</v>
      </c>
      <c r="AL177" s="16">
        <f t="shared" si="110"/>
        <v>2.4361046679404885</v>
      </c>
      <c r="AM177" s="16">
        <f t="shared" si="111"/>
        <v>2.7163487665366968</v>
      </c>
      <c r="AN177" s="115">
        <f t="shared" si="122"/>
        <v>2.244361519583439</v>
      </c>
      <c r="AO177" s="115">
        <f t="shared" si="122"/>
        <v>2.2443575446320931</v>
      </c>
      <c r="AP177" s="115">
        <f t="shared" si="122"/>
        <v>2.2443818776887987</v>
      </c>
      <c r="AQ177" s="115">
        <f t="shared" si="122"/>
        <v>2.2442329088497339</v>
      </c>
      <c r="AR177" s="115">
        <f t="shared" si="122"/>
        <v>2.2451444720350771</v>
      </c>
      <c r="AS177" s="115">
        <f t="shared" si="122"/>
        <v>2.2395500524461318</v>
      </c>
      <c r="AT177" s="115">
        <f t="shared" si="122"/>
        <v>2.2732914391233994</v>
      </c>
      <c r="AU177" s="115">
        <f t="shared" si="112"/>
        <v>2.0396750506022978</v>
      </c>
      <c r="AV177" s="115"/>
      <c r="AX177" s="115"/>
    </row>
    <row r="178" spans="1:50">
      <c r="A178" s="2" t="s">
        <v>68</v>
      </c>
      <c r="B178" s="25"/>
      <c r="C178" s="40">
        <v>47529.264000000003</v>
      </c>
      <c r="D178" s="40"/>
      <c r="E178" s="80">
        <f t="shared" si="95"/>
        <v>6461.5542248469146</v>
      </c>
      <c r="F178" s="28">
        <f t="shared" si="96"/>
        <v>6461.5</v>
      </c>
      <c r="G178" s="9">
        <f t="shared" ref="G178:G183" si="123">C178-(C$7+C$8*F178)</f>
        <v>2.0629060003557242E-2</v>
      </c>
      <c r="I178" s="2">
        <f t="shared" ref="I178:I183" si="124">G178</f>
        <v>2.0629060003557242E-2</v>
      </c>
      <c r="O178" s="100">
        <f t="shared" si="97"/>
        <v>8.9281888210733431E-3</v>
      </c>
      <c r="P178" s="15">
        <f t="shared" si="98"/>
        <v>32510.764000000003</v>
      </c>
      <c r="R178" s="2">
        <f t="shared" ref="R178:R183" si="125">(O178-H178)^2</f>
        <v>7.9712555624739006E-5</v>
      </c>
      <c r="S178" s="24">
        <v>0.1</v>
      </c>
      <c r="T178" s="9">
        <f t="shared" si="99"/>
        <v>7.9712555624739003E-6</v>
      </c>
      <c r="U178" s="9">
        <f t="shared" si="100"/>
        <v>2.0629060003557242E-2</v>
      </c>
      <c r="Y178" s="137">
        <f t="shared" si="101"/>
        <v>32510.764000000003</v>
      </c>
      <c r="Z178" s="16">
        <f t="shared" si="102"/>
        <v>6461.5</v>
      </c>
      <c r="AA178" s="115">
        <f t="shared" si="103"/>
        <v>5.2295041288318665E-3</v>
      </c>
      <c r="AB178" s="115">
        <f t="shared" si="104"/>
        <v>1.5399555874725376E-2</v>
      </c>
      <c r="AD178" s="147">
        <f t="shared" ref="AD178:AD183" si="126">G178-(AB$3+AB$4*Z178+AB$5*Z178^2)</f>
        <v>1.1700871182483899E-2</v>
      </c>
      <c r="AG178" s="115">
        <f t="shared" si="105"/>
        <v>2.3714632113878883E-5</v>
      </c>
      <c r="AH178" s="16">
        <f t="shared" si="106"/>
        <v>-3.6986846922414771E-3</v>
      </c>
      <c r="AI178" s="16">
        <f t="shared" si="107"/>
        <v>0.80041812074015084</v>
      </c>
      <c r="AJ178" s="16">
        <f t="shared" si="108"/>
        <v>-0.64289409698186106</v>
      </c>
      <c r="AK178" s="16">
        <f t="shared" si="109"/>
        <v>0.16955235286769049</v>
      </c>
      <c r="AL178" s="16">
        <f t="shared" si="110"/>
        <v>2.4373669749478366</v>
      </c>
      <c r="AM178" s="16">
        <f t="shared" si="111"/>
        <v>2.7216460005735992</v>
      </c>
      <c r="AN178" s="115">
        <f t="shared" si="122"/>
        <v>2.2458833370285984</v>
      </c>
      <c r="AO178" s="115">
        <f t="shared" si="122"/>
        <v>2.2458793177091128</v>
      </c>
      <c r="AP178" s="115">
        <f t="shared" si="122"/>
        <v>2.2459038755684242</v>
      </c>
      <c r="AQ178" s="115">
        <f t="shared" si="122"/>
        <v>2.2457538164023179</v>
      </c>
      <c r="AR178" s="115">
        <f t="shared" si="122"/>
        <v>2.2466703043038407</v>
      </c>
      <c r="AS178" s="115">
        <f t="shared" si="122"/>
        <v>2.241056363152333</v>
      </c>
      <c r="AT178" s="115">
        <f t="shared" si="122"/>
        <v>2.2748521770239374</v>
      </c>
      <c r="AU178" s="115">
        <f t="shared" si="112"/>
        <v>2.041445691963768</v>
      </c>
      <c r="AV178" s="115"/>
      <c r="AX178" s="115"/>
    </row>
    <row r="179" spans="1:50">
      <c r="A179" s="2" t="s">
        <v>68</v>
      </c>
      <c r="B179" s="25"/>
      <c r="C179" s="40">
        <v>47535.345000000001</v>
      </c>
      <c r="D179" s="40"/>
      <c r="E179" s="80">
        <f t="shared" si="95"/>
        <v>6477.5385350412562</v>
      </c>
      <c r="F179" s="28">
        <f t="shared" si="96"/>
        <v>6477.5</v>
      </c>
      <c r="G179" s="9">
        <f t="shared" si="123"/>
        <v>1.4660100001492538E-2</v>
      </c>
      <c r="I179" s="2">
        <f t="shared" si="124"/>
        <v>1.4660100001492538E-2</v>
      </c>
      <c r="O179" s="100">
        <f t="shared" si="97"/>
        <v>8.9507967167043352E-3</v>
      </c>
      <c r="P179" s="15">
        <f t="shared" si="98"/>
        <v>32516.845000000001</v>
      </c>
      <c r="R179" s="2">
        <f t="shared" si="125"/>
        <v>8.0116761863765112E-5</v>
      </c>
      <c r="S179" s="24">
        <v>0.1</v>
      </c>
      <c r="T179" s="9">
        <f t="shared" si="99"/>
        <v>8.0116761863765109E-6</v>
      </c>
      <c r="U179" s="9">
        <f t="shared" si="100"/>
        <v>1.4660100001492538E-2</v>
      </c>
      <c r="Y179" s="137">
        <f t="shared" si="101"/>
        <v>32516.845000000001</v>
      </c>
      <c r="Z179" s="16">
        <f t="shared" si="102"/>
        <v>6477.5</v>
      </c>
      <c r="AA179" s="115">
        <f t="shared" si="103"/>
        <v>5.2321317462235501E-3</v>
      </c>
      <c r="AB179" s="115">
        <f t="shared" si="104"/>
        <v>9.4279682552689884E-3</v>
      </c>
      <c r="AD179" s="147">
        <f t="shared" si="126"/>
        <v>5.7093032847882023E-3</v>
      </c>
      <c r="AG179" s="115">
        <f t="shared" si="105"/>
        <v>8.8886585422359782E-6</v>
      </c>
      <c r="AH179" s="16">
        <f t="shared" si="106"/>
        <v>-3.7186649704807851E-3</v>
      </c>
      <c r="AI179" s="16">
        <f t="shared" si="107"/>
        <v>0.79999104486851236</v>
      </c>
      <c r="AJ179" s="16">
        <f t="shared" si="108"/>
        <v>-0.64482424126032367</v>
      </c>
      <c r="AK179" s="16">
        <f t="shared" si="109"/>
        <v>0.16904835035892357</v>
      </c>
      <c r="AL179" s="16">
        <f t="shared" si="110"/>
        <v>2.4398895665496565</v>
      </c>
      <c r="AM179" s="16">
        <f t="shared" si="111"/>
        <v>2.7322866976291085</v>
      </c>
      <c r="AN179" s="115">
        <f t="shared" si="122"/>
        <v>2.2489257526517359</v>
      </c>
      <c r="AO179" s="115">
        <f t="shared" si="122"/>
        <v>2.2489216436678077</v>
      </c>
      <c r="AP179" s="115">
        <f t="shared" si="122"/>
        <v>2.2489466544370402</v>
      </c>
      <c r="AQ179" s="115">
        <f t="shared" si="122"/>
        <v>2.2487944056099458</v>
      </c>
      <c r="AR179" s="115">
        <f t="shared" si="122"/>
        <v>2.2497207495691893</v>
      </c>
      <c r="AS179" s="115">
        <f t="shared" si="122"/>
        <v>2.2440678999117836</v>
      </c>
      <c r="AT179" s="115">
        <f t="shared" si="122"/>
        <v>2.2779714581783534</v>
      </c>
      <c r="AU179" s="115">
        <f t="shared" si="112"/>
        <v>2.0449869746867084</v>
      </c>
      <c r="AV179" s="115"/>
      <c r="AX179" s="115"/>
    </row>
    <row r="180" spans="1:50">
      <c r="A180" s="2" t="s">
        <v>68</v>
      </c>
      <c r="B180" s="25"/>
      <c r="C180" s="40">
        <v>47540.277999999998</v>
      </c>
      <c r="D180" s="40"/>
      <c r="E180" s="80">
        <f t="shared" si="95"/>
        <v>6490.5052514018334</v>
      </c>
      <c r="F180" s="28">
        <f t="shared" si="96"/>
        <v>6490.5</v>
      </c>
      <c r="G180" s="9">
        <f t="shared" si="123"/>
        <v>1.9978199998149648E-3</v>
      </c>
      <c r="I180" s="2">
        <f t="shared" si="124"/>
        <v>1.9978199998149648E-3</v>
      </c>
      <c r="O180" s="100">
        <f t="shared" si="97"/>
        <v>8.9692096256314604E-3</v>
      </c>
      <c r="P180" s="15">
        <f t="shared" si="98"/>
        <v>32521.777999999998</v>
      </c>
      <c r="R180" s="2">
        <f t="shared" si="125"/>
        <v>8.0446721308520043E-5</v>
      </c>
      <c r="S180" s="24">
        <v>0.1</v>
      </c>
      <c r="T180" s="9">
        <f t="shared" si="99"/>
        <v>8.0446721308520039E-6</v>
      </c>
      <c r="U180" s="9">
        <f t="shared" si="100"/>
        <v>1.9978199998149648E-3</v>
      </c>
      <c r="Y180" s="137">
        <f t="shared" si="101"/>
        <v>32521.777999999998</v>
      </c>
      <c r="Z180" s="16">
        <f t="shared" si="102"/>
        <v>6490.5</v>
      </c>
      <c r="AA180" s="115">
        <f t="shared" si="103"/>
        <v>5.234343834797958E-3</v>
      </c>
      <c r="AB180" s="115">
        <f t="shared" si="104"/>
        <v>-3.2365238349829932E-3</v>
      </c>
      <c r="AD180" s="147">
        <f t="shared" si="126"/>
        <v>-6.9713896258164956E-3</v>
      </c>
      <c r="AG180" s="115">
        <f t="shared" si="105"/>
        <v>1.0475086534413021E-6</v>
      </c>
      <c r="AH180" s="16">
        <f t="shared" si="106"/>
        <v>-3.7348657908335024E-3</v>
      </c>
      <c r="AI180" s="16">
        <f t="shared" si="107"/>
        <v>0.79964531641892378</v>
      </c>
      <c r="AJ180" s="16">
        <f t="shared" si="108"/>
        <v>-0.64638795301316554</v>
      </c>
      <c r="AK180" s="16">
        <f t="shared" si="109"/>
        <v>0.16863845249227616</v>
      </c>
      <c r="AL180" s="16">
        <f t="shared" si="110"/>
        <v>2.4419371936755763</v>
      </c>
      <c r="AM180" s="16">
        <f t="shared" si="111"/>
        <v>2.7409779949954851</v>
      </c>
      <c r="AN180" s="115">
        <f t="shared" si="122"/>
        <v>2.2513965220320999</v>
      </c>
      <c r="AO180" s="115">
        <f t="shared" si="122"/>
        <v>2.2513923392842097</v>
      </c>
      <c r="AP180" s="115">
        <f t="shared" si="122"/>
        <v>2.25141772126995</v>
      </c>
      <c r="AQ180" s="115">
        <f t="shared" si="122"/>
        <v>2.2512636846395853</v>
      </c>
      <c r="AR180" s="115">
        <f t="shared" si="122"/>
        <v>2.2521980424457713</v>
      </c>
      <c r="AS180" s="115">
        <f t="shared" si="122"/>
        <v>2.2465137141584917</v>
      </c>
      <c r="AT180" s="115">
        <f t="shared" si="122"/>
        <v>2.2805037224816336</v>
      </c>
      <c r="AU180" s="115">
        <f t="shared" si="112"/>
        <v>2.0478642668990976</v>
      </c>
      <c r="AV180" s="115"/>
      <c r="AX180" s="115"/>
    </row>
    <row r="181" spans="1:50">
      <c r="A181" s="2" t="s">
        <v>69</v>
      </c>
      <c r="B181" s="25" t="s">
        <v>95</v>
      </c>
      <c r="C181" s="40">
        <v>47742.483999999997</v>
      </c>
      <c r="D181" s="40"/>
      <c r="E181" s="80">
        <f t="shared" si="95"/>
        <v>7022.0170795810873</v>
      </c>
      <c r="F181" s="28">
        <f t="shared" si="96"/>
        <v>7022</v>
      </c>
      <c r="G181" s="9">
        <f t="shared" si="123"/>
        <v>6.4976799985743128E-3</v>
      </c>
      <c r="I181" s="2">
        <f t="shared" si="124"/>
        <v>6.4976799985743128E-3</v>
      </c>
      <c r="O181" s="100">
        <f t="shared" si="97"/>
        <v>9.7557858413211147E-3</v>
      </c>
      <c r="P181" s="15">
        <f t="shared" si="98"/>
        <v>32723.983999999997</v>
      </c>
      <c r="R181" s="2">
        <f t="shared" si="125"/>
        <v>9.5175357381721529E-5</v>
      </c>
      <c r="S181" s="24">
        <v>0.1</v>
      </c>
      <c r="T181" s="9">
        <f t="shared" si="99"/>
        <v>9.5175357381721533E-6</v>
      </c>
      <c r="U181" s="9">
        <f t="shared" si="100"/>
        <v>6.4976799985743128E-3</v>
      </c>
      <c r="Y181" s="137">
        <f t="shared" si="101"/>
        <v>32723.983999999997</v>
      </c>
      <c r="Z181" s="16">
        <f t="shared" si="102"/>
        <v>7022</v>
      </c>
      <c r="AA181" s="115">
        <f t="shared" si="103"/>
        <v>5.3845526655736352E-3</v>
      </c>
      <c r="AB181" s="115">
        <f t="shared" si="104"/>
        <v>1.1131273330006776E-3</v>
      </c>
      <c r="AD181" s="147">
        <f t="shared" si="126"/>
        <v>-3.2581058427468019E-3</v>
      </c>
      <c r="AG181" s="115">
        <f t="shared" si="105"/>
        <v>1.2390524594732015E-7</v>
      </c>
      <c r="AH181" s="16">
        <f t="shared" si="106"/>
        <v>-4.3712331757474795E-3</v>
      </c>
      <c r="AI181" s="16">
        <f t="shared" si="107"/>
        <v>0.78646370622729878</v>
      </c>
      <c r="AJ181" s="16">
        <f t="shared" si="108"/>
        <v>-0.7069084261214813</v>
      </c>
      <c r="AK181" s="16">
        <f t="shared" si="109"/>
        <v>0.15160203868576919</v>
      </c>
      <c r="AL181" s="16">
        <f t="shared" si="110"/>
        <v>2.5242139430542592</v>
      </c>
      <c r="AM181" s="16">
        <f t="shared" si="111"/>
        <v>3.1359465987687432</v>
      </c>
      <c r="AN181" s="115">
        <f t="shared" ref="AN181:AT190" si="127">$AU181+$AB$7*SIN(AO181)</f>
        <v>2.3515395298802297</v>
      </c>
      <c r="AO181" s="115">
        <f t="shared" si="127"/>
        <v>2.3515316501077215</v>
      </c>
      <c r="AP181" s="115">
        <f t="shared" si="127"/>
        <v>2.3515744016857236</v>
      </c>
      <c r="AQ181" s="115">
        <f t="shared" si="127"/>
        <v>2.3513424315395821</v>
      </c>
      <c r="AR181" s="115">
        <f t="shared" si="127"/>
        <v>2.3526004507164693</v>
      </c>
      <c r="AS181" s="115">
        <f t="shared" si="127"/>
        <v>2.3457586652936104</v>
      </c>
      <c r="AT181" s="115">
        <f t="shared" si="127"/>
        <v>2.3824197564231517</v>
      </c>
      <c r="AU181" s="115">
        <f t="shared" si="112"/>
        <v>2.1655012523517732</v>
      </c>
      <c r="AV181" s="115"/>
      <c r="AX181" s="115"/>
    </row>
    <row r="182" spans="1:50">
      <c r="A182" s="2" t="s">
        <v>69</v>
      </c>
      <c r="B182" s="25"/>
      <c r="C182" s="40">
        <v>47748.381000000001</v>
      </c>
      <c r="D182" s="40"/>
      <c r="E182" s="80">
        <f t="shared" si="95"/>
        <v>7037.5177336209053</v>
      </c>
      <c r="F182" s="28">
        <f t="shared" si="96"/>
        <v>7037.5</v>
      </c>
      <c r="G182" s="9">
        <f t="shared" si="123"/>
        <v>6.7465000029187649E-3</v>
      </c>
      <c r="I182" s="2">
        <f t="shared" si="124"/>
        <v>6.7465000029187649E-3</v>
      </c>
      <c r="O182" s="100">
        <f t="shared" si="97"/>
        <v>9.7797139565296599E-3</v>
      </c>
      <c r="P182" s="15">
        <f t="shared" si="98"/>
        <v>32729.881000000001</v>
      </c>
      <c r="R182" s="2">
        <f t="shared" si="125"/>
        <v>9.5642805071541011E-5</v>
      </c>
      <c r="S182" s="24">
        <v>0.1</v>
      </c>
      <c r="T182" s="9">
        <f t="shared" si="99"/>
        <v>9.5642805071541022E-6</v>
      </c>
      <c r="U182" s="9">
        <f t="shared" si="100"/>
        <v>6.7465000029187649E-3</v>
      </c>
      <c r="Y182" s="137">
        <f t="shared" si="101"/>
        <v>32729.881000000001</v>
      </c>
      <c r="Z182" s="16">
        <f t="shared" si="102"/>
        <v>7037.5</v>
      </c>
      <c r="AA182" s="115">
        <f t="shared" si="103"/>
        <v>5.3906993525493253E-3</v>
      </c>
      <c r="AB182" s="115">
        <f t="shared" si="104"/>
        <v>1.3558006503694396E-3</v>
      </c>
      <c r="AD182" s="147">
        <f t="shared" si="126"/>
        <v>-3.033213953610895E-3</v>
      </c>
      <c r="AG182" s="115">
        <f t="shared" si="105"/>
        <v>1.8381954035421956E-7</v>
      </c>
      <c r="AH182" s="16">
        <f t="shared" si="106"/>
        <v>-4.3890146039803346E-3</v>
      </c>
      <c r="AI182" s="16">
        <f t="shared" si="107"/>
        <v>0.78610659746426925</v>
      </c>
      <c r="AJ182" s="16">
        <f t="shared" si="108"/>
        <v>-0.70857533608738876</v>
      </c>
      <c r="AK182" s="16">
        <f t="shared" si="109"/>
        <v>0.15109778040577129</v>
      </c>
      <c r="AL182" s="16">
        <f t="shared" si="110"/>
        <v>2.5265734330495078</v>
      </c>
      <c r="AM182" s="16">
        <f t="shared" si="111"/>
        <v>3.1487756144954093</v>
      </c>
      <c r="AN182" s="115">
        <f t="shared" si="127"/>
        <v>2.3544356107929962</v>
      </c>
      <c r="AO182" s="115">
        <f t="shared" si="127"/>
        <v>2.3544276045026762</v>
      </c>
      <c r="AP182" s="115">
        <f t="shared" si="127"/>
        <v>2.3544709160724926</v>
      </c>
      <c r="AQ182" s="115">
        <f t="shared" si="127"/>
        <v>2.3542365913326417</v>
      </c>
      <c r="AR182" s="115">
        <f t="shared" si="127"/>
        <v>2.3555036811977383</v>
      </c>
      <c r="AS182" s="115">
        <f t="shared" si="127"/>
        <v>2.3486326638338557</v>
      </c>
      <c r="AT182" s="115">
        <f t="shared" si="127"/>
        <v>2.3853457521490395</v>
      </c>
      <c r="AU182" s="115">
        <f t="shared" si="112"/>
        <v>2.1689318699896218</v>
      </c>
      <c r="AV182" s="115"/>
      <c r="AX182" s="115"/>
    </row>
    <row r="183" spans="1:50">
      <c r="A183" s="2" t="s">
        <v>70</v>
      </c>
      <c r="B183" s="25" t="s">
        <v>95</v>
      </c>
      <c r="C183" s="40">
        <v>47767.601999999999</v>
      </c>
      <c r="D183" s="40"/>
      <c r="E183" s="80">
        <f t="shared" si="95"/>
        <v>7088.0414018079637</v>
      </c>
      <c r="F183" s="28">
        <f t="shared" si="96"/>
        <v>7088</v>
      </c>
      <c r="G183" s="9">
        <f t="shared" si="123"/>
        <v>1.5750719998322893E-2</v>
      </c>
      <c r="I183" s="2">
        <f t="shared" si="124"/>
        <v>1.5750719998322893E-2</v>
      </c>
      <c r="O183" s="100">
        <f t="shared" si="97"/>
        <v>9.8580622415168108E-3</v>
      </c>
      <c r="P183" s="15">
        <f t="shared" si="98"/>
        <v>32749.101999999999</v>
      </c>
      <c r="R183" s="2">
        <f t="shared" si="125"/>
        <v>9.7181391157619441E-5</v>
      </c>
      <c r="S183" s="24">
        <v>0.1</v>
      </c>
      <c r="T183" s="9">
        <f t="shared" si="99"/>
        <v>9.7181391157619441E-6</v>
      </c>
      <c r="U183" s="9">
        <f t="shared" si="100"/>
        <v>1.5750719998322893E-2</v>
      </c>
      <c r="Y183" s="137">
        <f t="shared" si="101"/>
        <v>32749.101999999999</v>
      </c>
      <c r="Z183" s="16">
        <f t="shared" si="102"/>
        <v>7088</v>
      </c>
      <c r="AA183" s="115">
        <f t="shared" si="103"/>
        <v>5.4114259951554529E-3</v>
      </c>
      <c r="AB183" s="115">
        <f t="shared" si="104"/>
        <v>1.0339294003167441E-2</v>
      </c>
      <c r="AD183" s="147">
        <f t="shared" si="126"/>
        <v>5.8926577568060821E-3</v>
      </c>
      <c r="AG183" s="115">
        <f t="shared" si="105"/>
        <v>1.0690100048393421E-5</v>
      </c>
      <c r="AH183" s="16">
        <f t="shared" si="106"/>
        <v>-4.4466362463613579E-3</v>
      </c>
      <c r="AI183" s="16">
        <f t="shared" si="107"/>
        <v>0.78495359289772804</v>
      </c>
      <c r="AJ183" s="16">
        <f t="shared" si="108"/>
        <v>-0.71396847785011242</v>
      </c>
      <c r="AK183" s="16">
        <f t="shared" si="109"/>
        <v>0.14945223211537104</v>
      </c>
      <c r="AL183" s="16">
        <f t="shared" si="110"/>
        <v>2.5342460257108264</v>
      </c>
      <c r="AM183" s="16">
        <f t="shared" si="111"/>
        <v>3.191160173134441</v>
      </c>
      <c r="AN183" s="115">
        <f t="shared" si="127"/>
        <v>2.3638621556143904</v>
      </c>
      <c r="AO183" s="115">
        <f t="shared" si="127"/>
        <v>2.3638537306234628</v>
      </c>
      <c r="AP183" s="115">
        <f t="shared" si="127"/>
        <v>2.3638988821139972</v>
      </c>
      <c r="AQ183" s="115">
        <f t="shared" si="127"/>
        <v>2.363656881292437</v>
      </c>
      <c r="AR183" s="115">
        <f t="shared" si="127"/>
        <v>2.3649532729439255</v>
      </c>
      <c r="AS183" s="115">
        <f t="shared" si="127"/>
        <v>2.3579890792720422</v>
      </c>
      <c r="AT183" s="115">
        <f t="shared" si="127"/>
        <v>2.3948611988679245</v>
      </c>
      <c r="AU183" s="115">
        <f t="shared" si="112"/>
        <v>2.1801090435839026</v>
      </c>
      <c r="AV183" s="115"/>
      <c r="AX183" s="115"/>
    </row>
    <row r="184" spans="1:50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80">
        <f t="shared" si="95"/>
        <v>7088.8115716627426</v>
      </c>
      <c r="F184" s="28">
        <f t="shared" si="96"/>
        <v>7089</v>
      </c>
      <c r="O184" s="100">
        <f t="shared" si="97"/>
        <v>9.8596197024578246E-3</v>
      </c>
      <c r="P184" s="15">
        <f t="shared" si="98"/>
        <v>32749.394999999997</v>
      </c>
      <c r="Q184" s="9">
        <f>C184-(C$7+C$8*F184)</f>
        <v>-7.1684840004309081E-2</v>
      </c>
      <c r="S184" s="24"/>
      <c r="T184" s="9">
        <f t="shared" si="99"/>
        <v>0</v>
      </c>
      <c r="U184" s="9">
        <f t="shared" si="100"/>
        <v>0</v>
      </c>
      <c r="Y184" s="137">
        <f t="shared" si="101"/>
        <v>32749.394999999997</v>
      </c>
      <c r="Z184" s="16">
        <f t="shared" si="102"/>
        <v>7089</v>
      </c>
      <c r="AA184" s="115">
        <f t="shared" si="103"/>
        <v>5.4118472549711909E-3</v>
      </c>
      <c r="AB184" s="115">
        <f t="shared" si="104"/>
        <v>-5.4118472549711909E-3</v>
      </c>
      <c r="AD184" s="147"/>
      <c r="AG184" s="115">
        <f t="shared" si="105"/>
        <v>0</v>
      </c>
      <c r="AH184" s="16">
        <f t="shared" si="106"/>
        <v>-4.4477724474866337E-3</v>
      </c>
      <c r="AI184" s="16">
        <f t="shared" si="107"/>
        <v>0.78493092261237374</v>
      </c>
      <c r="AJ184" s="16">
        <f t="shared" si="108"/>
        <v>-0.71407469062508477</v>
      </c>
      <c r="AK184" s="16">
        <f t="shared" si="109"/>
        <v>0.14941960662342169</v>
      </c>
      <c r="AL184" s="16">
        <f t="shared" si="110"/>
        <v>2.5343977314413255</v>
      </c>
      <c r="AM184" s="16">
        <f t="shared" si="111"/>
        <v>3.1920086792894038</v>
      </c>
      <c r="AN184" s="115">
        <f t="shared" si="127"/>
        <v>2.3640486805246006</v>
      </c>
      <c r="AO184" s="115">
        <f t="shared" si="127"/>
        <v>2.3640402471442266</v>
      </c>
      <c r="AP184" s="115">
        <f t="shared" si="127"/>
        <v>2.3640854352958991</v>
      </c>
      <c r="AQ184" s="115">
        <f t="shared" si="127"/>
        <v>2.3638432824517426</v>
      </c>
      <c r="AR184" s="115">
        <f t="shared" si="127"/>
        <v>2.3651402502728991</v>
      </c>
      <c r="AS184" s="115">
        <f t="shared" si="127"/>
        <v>2.358174243863731</v>
      </c>
      <c r="AT184" s="115">
        <f t="shared" si="127"/>
        <v>2.3950493519758917</v>
      </c>
      <c r="AU184" s="115">
        <f t="shared" si="112"/>
        <v>2.1803303737540864</v>
      </c>
      <c r="AV184" s="115"/>
      <c r="AX184" s="115"/>
    </row>
    <row r="185" spans="1:50">
      <c r="A185" s="2" t="s">
        <v>69</v>
      </c>
      <c r="B185" s="25" t="s">
        <v>95</v>
      </c>
      <c r="C185" s="40">
        <v>47768.366000000002</v>
      </c>
      <c r="D185" s="40"/>
      <c r="E185" s="80">
        <f t="shared" si="95"/>
        <v>7090.049626275737</v>
      </c>
      <c r="F185" s="28">
        <f t="shared" si="96"/>
        <v>7090</v>
      </c>
      <c r="G185" s="9">
        <f>C185-(C$7+C$8*F185)</f>
        <v>1.8879600000218488E-2</v>
      </c>
      <c r="I185" s="2">
        <f>G185</f>
        <v>1.8879600000218488E-2</v>
      </c>
      <c r="O185" s="100">
        <f t="shared" si="97"/>
        <v>9.8611773967873101E-3</v>
      </c>
      <c r="P185" s="15">
        <f t="shared" si="98"/>
        <v>32749.866000000002</v>
      </c>
      <c r="R185" s="2">
        <f>(O185-H185)^2</f>
        <v>9.7242819650908955E-5</v>
      </c>
      <c r="S185" s="24">
        <v>0.1</v>
      </c>
      <c r="T185" s="9">
        <f t="shared" si="99"/>
        <v>9.7242819650908959E-6</v>
      </c>
      <c r="U185" s="9">
        <f t="shared" si="100"/>
        <v>1.8879600000218488E-2</v>
      </c>
      <c r="Y185" s="137">
        <f t="shared" si="101"/>
        <v>32749.866000000002</v>
      </c>
      <c r="Z185" s="16">
        <f t="shared" si="102"/>
        <v>7090</v>
      </c>
      <c r="AA185" s="115">
        <f t="shared" si="103"/>
        <v>5.4122689357179671E-3</v>
      </c>
      <c r="AB185" s="115">
        <f t="shared" si="104"/>
        <v>1.3467331064500522E-2</v>
      </c>
      <c r="AD185" s="147">
        <f>G185-(AB$3+AB$4*Z185+AB$5*Z185^2)</f>
        <v>9.0184226034311782E-3</v>
      </c>
      <c r="AG185" s="115">
        <f t="shared" si="105"/>
        <v>1.8136900600086078E-5</v>
      </c>
      <c r="AH185" s="16">
        <f t="shared" si="106"/>
        <v>-4.448908461069343E-3</v>
      </c>
      <c r="AI185" s="16">
        <f t="shared" si="107"/>
        <v>0.78490825858550406</v>
      </c>
      <c r="AJ185" s="16">
        <f t="shared" si="108"/>
        <v>-0.71418088083367204</v>
      </c>
      <c r="AK185" s="16">
        <f t="shared" si="109"/>
        <v>0.14938697957701152</v>
      </c>
      <c r="AL185" s="16">
        <f t="shared" si="110"/>
        <v>2.5345494284110237</v>
      </c>
      <c r="AM185" s="16">
        <f t="shared" si="111"/>
        <v>3.1928575473939027</v>
      </c>
      <c r="AN185" s="115">
        <f t="shared" si="127"/>
        <v>2.3642352000494631</v>
      </c>
      <c r="AO185" s="115">
        <f t="shared" si="127"/>
        <v>2.3642267582758878</v>
      </c>
      <c r="AP185" s="115">
        <f t="shared" si="127"/>
        <v>2.364271983097165</v>
      </c>
      <c r="AQ185" s="115">
        <f t="shared" si="127"/>
        <v>2.3640296782311614</v>
      </c>
      <c r="AR185" s="115">
        <f t="shared" si="127"/>
        <v>2.3653272220585855</v>
      </c>
      <c r="AS185" s="115">
        <f t="shared" si="127"/>
        <v>2.3583594041817801</v>
      </c>
      <c r="AT185" s="115">
        <f t="shared" si="127"/>
        <v>2.3952374945654111</v>
      </c>
      <c r="AU185" s="115">
        <f t="shared" si="112"/>
        <v>2.1805517039242703</v>
      </c>
      <c r="AV185" s="115"/>
      <c r="AX185" s="115"/>
    </row>
    <row r="186" spans="1:50">
      <c r="A186" s="2" t="s">
        <v>70</v>
      </c>
      <c r="B186" s="25"/>
      <c r="C186" s="40">
        <v>47768.536999999997</v>
      </c>
      <c r="D186" s="40"/>
      <c r="E186" s="80">
        <f t="shared" si="95"/>
        <v>7090.4991110715191</v>
      </c>
      <c r="F186" s="28">
        <f t="shared" si="96"/>
        <v>7090.5</v>
      </c>
      <c r="G186" s="9">
        <f>C186-(C$7+C$8*F186)</f>
        <v>-3.3818000520113856E-4</v>
      </c>
      <c r="I186" s="2">
        <f>G186</f>
        <v>-3.3818000520113856E-4</v>
      </c>
      <c r="O186" s="100">
        <f t="shared" si="97"/>
        <v>9.8619563314727311E-3</v>
      </c>
      <c r="P186" s="15">
        <f t="shared" si="98"/>
        <v>32750.036999999997</v>
      </c>
      <c r="R186" s="2">
        <f>(O186-H186)^2</f>
        <v>9.725818268387509E-5</v>
      </c>
      <c r="S186" s="24">
        <v>0.1</v>
      </c>
      <c r="T186" s="9">
        <f t="shared" si="99"/>
        <v>9.725818268387509E-6</v>
      </c>
      <c r="U186" s="9">
        <f t="shared" si="100"/>
        <v>-3.3818000520113856E-4</v>
      </c>
      <c r="Y186" s="137">
        <f t="shared" si="101"/>
        <v>32750.036999999997</v>
      </c>
      <c r="Z186" s="16">
        <f t="shared" si="102"/>
        <v>7090.5</v>
      </c>
      <c r="AA186" s="115">
        <f t="shared" si="103"/>
        <v>5.4124799339458265E-3</v>
      </c>
      <c r="AB186" s="115">
        <f t="shared" si="104"/>
        <v>-5.750659939146965E-3</v>
      </c>
      <c r="AD186" s="147">
        <f>G186-(AB$3+AB$4*Z186+AB$5*Z186^2)</f>
        <v>-1.020013633667387E-2</v>
      </c>
      <c r="AG186" s="115">
        <f t="shared" si="105"/>
        <v>3.3070089735709778E-6</v>
      </c>
      <c r="AH186" s="16">
        <f t="shared" si="106"/>
        <v>-4.4494763975269046E-3</v>
      </c>
      <c r="AI186" s="16">
        <f t="shared" si="107"/>
        <v>0.78489692891877128</v>
      </c>
      <c r="AJ186" s="16">
        <f t="shared" si="108"/>
        <v>-0.71423396747628187</v>
      </c>
      <c r="AK186" s="16">
        <f t="shared" si="109"/>
        <v>0.1493706654711249</v>
      </c>
      <c r="AL186" s="16">
        <f t="shared" si="110"/>
        <v>2.534625273611407</v>
      </c>
      <c r="AM186" s="16">
        <f t="shared" si="111"/>
        <v>3.1932821172560097</v>
      </c>
      <c r="AN186" s="115">
        <f t="shared" si="127"/>
        <v>2.3643284577928534</v>
      </c>
      <c r="AO186" s="115">
        <f t="shared" si="127"/>
        <v>2.3643200118212704</v>
      </c>
      <c r="AP186" s="115">
        <f t="shared" si="127"/>
        <v>2.3643652549805183</v>
      </c>
      <c r="AQ186" s="115">
        <f t="shared" si="127"/>
        <v>2.3641228741039004</v>
      </c>
      <c r="AR186" s="115">
        <f t="shared" si="127"/>
        <v>2.3654207058730838</v>
      </c>
      <c r="AS186" s="115">
        <f t="shared" si="127"/>
        <v>2.358451982738822</v>
      </c>
      <c r="AT186" s="115">
        <f t="shared" si="127"/>
        <v>2.3953315619162603</v>
      </c>
      <c r="AU186" s="115">
        <f t="shared" si="112"/>
        <v>2.1806623690093621</v>
      </c>
      <c r="AV186" s="115"/>
      <c r="AX186" s="115"/>
    </row>
    <row r="187" spans="1:50">
      <c r="A187" s="2" t="s">
        <v>70</v>
      </c>
      <c r="B187" s="25"/>
      <c r="C187" s="40">
        <v>47770.442999999999</v>
      </c>
      <c r="D187" s="40"/>
      <c r="E187" s="80">
        <f t="shared" si="95"/>
        <v>7095.5091579767104</v>
      </c>
      <c r="F187" s="28">
        <f t="shared" si="96"/>
        <v>7095.5</v>
      </c>
      <c r="G187" s="9">
        <f>C187-(C$7+C$8*F187)</f>
        <v>3.4840199950849637E-3</v>
      </c>
      <c r="I187" s="2">
        <f>G187</f>
        <v>3.4840199950849637E-3</v>
      </c>
      <c r="O187" s="100">
        <f t="shared" si="97"/>
        <v>9.8697488874184211E-3</v>
      </c>
      <c r="P187" s="15">
        <f t="shared" si="98"/>
        <v>32751.942999999999</v>
      </c>
      <c r="R187" s="2">
        <f>(O187-H187)^2</f>
        <v>9.7411943100697167E-5</v>
      </c>
      <c r="S187" s="24">
        <v>0.1</v>
      </c>
      <c r="T187" s="9">
        <f t="shared" si="99"/>
        <v>9.7411943100697167E-6</v>
      </c>
      <c r="U187" s="9">
        <f t="shared" si="100"/>
        <v>3.4840199950849637E-3</v>
      </c>
      <c r="Y187" s="137">
        <f t="shared" si="101"/>
        <v>32751.942999999999</v>
      </c>
      <c r="Z187" s="16">
        <f t="shared" si="102"/>
        <v>7095.5</v>
      </c>
      <c r="AA187" s="115">
        <f t="shared" si="103"/>
        <v>5.4145957047297289E-3</v>
      </c>
      <c r="AB187" s="115">
        <f t="shared" si="104"/>
        <v>-1.9305757096447652E-3</v>
      </c>
      <c r="AD187" s="147">
        <f>G187-(AB$3+AB$4*Z187+AB$5*Z187^2)</f>
        <v>-6.3857288923334574E-3</v>
      </c>
      <c r="AG187" s="115">
        <f t="shared" si="105"/>
        <v>3.7271225706703889E-7</v>
      </c>
      <c r="AH187" s="16">
        <f t="shared" si="106"/>
        <v>-4.4551531826886922E-3</v>
      </c>
      <c r="AI187" s="16">
        <f t="shared" si="107"/>
        <v>0.78478371827529814</v>
      </c>
      <c r="AJ187" s="16">
        <f t="shared" si="108"/>
        <v>-0.71476452370833565</v>
      </c>
      <c r="AK187" s="16">
        <f t="shared" si="109"/>
        <v>0.14920750307024316</v>
      </c>
      <c r="AL187" s="16">
        <f t="shared" si="110"/>
        <v>2.5353836052643932</v>
      </c>
      <c r="AM187" s="16">
        <f t="shared" si="111"/>
        <v>3.1975328030953052</v>
      </c>
      <c r="AN187" s="115">
        <f t="shared" si="127"/>
        <v>2.3652609612395388</v>
      </c>
      <c r="AO187" s="115">
        <f t="shared" si="127"/>
        <v>2.365252473236406</v>
      </c>
      <c r="AP187" s="115">
        <f t="shared" si="127"/>
        <v>2.3652978998909373</v>
      </c>
      <c r="AQ187" s="115">
        <f t="shared" si="127"/>
        <v>2.365054758922184</v>
      </c>
      <c r="AR187" s="115">
        <f t="shared" si="127"/>
        <v>2.3663554678490555</v>
      </c>
      <c r="AS187" s="115">
        <f t="shared" si="127"/>
        <v>2.3593777096301287</v>
      </c>
      <c r="AT187" s="115">
        <f t="shared" si="127"/>
        <v>2.3962720908631843</v>
      </c>
      <c r="AU187" s="115">
        <f t="shared" si="112"/>
        <v>2.1817690198602806</v>
      </c>
      <c r="AV187" s="115"/>
      <c r="AX187" s="115"/>
    </row>
    <row r="188" spans="1:50">
      <c r="A188" s="2" t="s">
        <v>70</v>
      </c>
      <c r="B188" s="25"/>
      <c r="C188" s="40">
        <v>47812.337</v>
      </c>
      <c r="D188" s="40"/>
      <c r="E188" s="80">
        <f t="shared" si="95"/>
        <v>7205.6303043805856</v>
      </c>
      <c r="F188" s="28">
        <f t="shared" si="96"/>
        <v>7205.5</v>
      </c>
      <c r="O188" s="100">
        <f t="shared" si="97"/>
        <v>1.0042661300308073E-2</v>
      </c>
      <c r="P188" s="15">
        <f t="shared" si="98"/>
        <v>32793.837</v>
      </c>
      <c r="Q188" s="9">
        <f>C188-(C$7+C$8*F188)</f>
        <v>4.9572420000913553E-2</v>
      </c>
      <c r="S188" s="24"/>
      <c r="T188" s="9">
        <f t="shared" si="99"/>
        <v>0</v>
      </c>
      <c r="U188" s="9">
        <f t="shared" si="100"/>
        <v>0</v>
      </c>
      <c r="Y188" s="137">
        <f t="shared" si="101"/>
        <v>32793.837</v>
      </c>
      <c r="Z188" s="16">
        <f t="shared" si="102"/>
        <v>7205.5</v>
      </c>
      <c r="AA188" s="115">
        <f t="shared" si="103"/>
        <v>5.4638094863077077E-3</v>
      </c>
      <c r="AB188" s="115">
        <f t="shared" si="104"/>
        <v>-5.4638094863077077E-3</v>
      </c>
      <c r="AC188" s="147"/>
      <c r="AD188" s="115"/>
      <c r="AG188" s="115">
        <f t="shared" si="105"/>
        <v>0</v>
      </c>
      <c r="AH188" s="16">
        <f t="shared" si="106"/>
        <v>-4.5788518140003655E-3</v>
      </c>
      <c r="AI188" s="16">
        <f t="shared" si="107"/>
        <v>0.78233247745618928</v>
      </c>
      <c r="AJ188" s="16">
        <f t="shared" si="108"/>
        <v>-0.72629462173501569</v>
      </c>
      <c r="AK188" s="16">
        <f t="shared" si="109"/>
        <v>0.14560829825769719</v>
      </c>
      <c r="AL188" s="16">
        <f t="shared" si="110"/>
        <v>2.5520121870781605</v>
      </c>
      <c r="AM188" s="16">
        <f t="shared" si="111"/>
        <v>3.2934051980022008</v>
      </c>
      <c r="AN188" s="115">
        <f t="shared" si="127"/>
        <v>2.3857423636398569</v>
      </c>
      <c r="AO188" s="115">
        <f t="shared" si="127"/>
        <v>2.3857329282310955</v>
      </c>
      <c r="AP188" s="115">
        <f t="shared" si="127"/>
        <v>2.3857824398594651</v>
      </c>
      <c r="AQ188" s="115">
        <f t="shared" si="127"/>
        <v>2.3855226053961052</v>
      </c>
      <c r="AR188" s="115">
        <f t="shared" si="127"/>
        <v>2.3868854948812053</v>
      </c>
      <c r="AS188" s="115">
        <f t="shared" si="127"/>
        <v>2.3797171971946978</v>
      </c>
      <c r="AT188" s="115">
        <f t="shared" si="127"/>
        <v>2.4168976291254265</v>
      </c>
      <c r="AU188" s="115">
        <f t="shared" si="112"/>
        <v>2.2061153385804957</v>
      </c>
      <c r="AV188" s="115"/>
      <c r="AX188" s="115"/>
    </row>
    <row r="189" spans="1:50">
      <c r="A189" s="2" t="s">
        <v>70</v>
      </c>
      <c r="B189" s="25" t="s">
        <v>95</v>
      </c>
      <c r="C189" s="40">
        <v>47816.317000000003</v>
      </c>
      <c r="D189" s="40"/>
      <c r="E189" s="80">
        <f t="shared" si="95"/>
        <v>7216.0919972885858</v>
      </c>
      <c r="F189" s="28">
        <f t="shared" si="96"/>
        <v>7216</v>
      </c>
      <c r="O189" s="100">
        <f t="shared" si="97"/>
        <v>1.005931422346591E-2</v>
      </c>
      <c r="P189" s="15">
        <f t="shared" si="98"/>
        <v>32797.817000000003</v>
      </c>
      <c r="Q189" s="9">
        <f>C189-(C$7+C$8*F189)</f>
        <v>3.4999039999092929E-2</v>
      </c>
      <c r="S189" s="24"/>
      <c r="T189" s="9">
        <f t="shared" si="99"/>
        <v>0</v>
      </c>
      <c r="U189" s="9">
        <f t="shared" si="100"/>
        <v>0</v>
      </c>
      <c r="Y189" s="137">
        <f t="shared" si="101"/>
        <v>32797.817000000003</v>
      </c>
      <c r="Z189" s="16">
        <f t="shared" si="102"/>
        <v>7216</v>
      </c>
      <c r="AA189" s="115">
        <f t="shared" si="103"/>
        <v>5.4687743427104469E-3</v>
      </c>
      <c r="AB189" s="115">
        <f t="shared" si="104"/>
        <v>-5.4687743427104469E-3</v>
      </c>
      <c r="AC189" s="147"/>
      <c r="AD189" s="115"/>
      <c r="AG189" s="115">
        <f t="shared" si="105"/>
        <v>0</v>
      </c>
      <c r="AH189" s="16">
        <f t="shared" si="106"/>
        <v>-4.5905398807554636E-3</v>
      </c>
      <c r="AI189" s="16">
        <f t="shared" si="107"/>
        <v>0.78210241633349875</v>
      </c>
      <c r="AJ189" s="16">
        <f t="shared" si="108"/>
        <v>-0.72738106470119879</v>
      </c>
      <c r="AK189" s="16">
        <f t="shared" si="109"/>
        <v>0.14526379426465127</v>
      </c>
      <c r="AL189" s="16">
        <f t="shared" si="110"/>
        <v>2.5535940581522931</v>
      </c>
      <c r="AM189" s="16">
        <f t="shared" si="111"/>
        <v>3.3027995028324488</v>
      </c>
      <c r="AN189" s="115">
        <f t="shared" si="127"/>
        <v>2.387694077642915</v>
      </c>
      <c r="AO189" s="115">
        <f t="shared" si="127"/>
        <v>2.3876845496388786</v>
      </c>
      <c r="AP189" s="115">
        <f t="shared" si="127"/>
        <v>2.3877344554378852</v>
      </c>
      <c r="AQ189" s="115">
        <f t="shared" si="127"/>
        <v>2.3874730327820086</v>
      </c>
      <c r="AR189" s="115">
        <f t="shared" si="127"/>
        <v>2.38884173759801</v>
      </c>
      <c r="AS189" s="115">
        <f t="shared" si="127"/>
        <v>2.3816560953931596</v>
      </c>
      <c r="AT189" s="115">
        <f t="shared" si="127"/>
        <v>2.418859863212806</v>
      </c>
      <c r="AU189" s="115">
        <f t="shared" si="112"/>
        <v>2.2084393053674258</v>
      </c>
      <c r="AV189" s="115"/>
      <c r="AX189" s="115"/>
    </row>
    <row r="190" spans="1:50">
      <c r="A190" s="2" t="s">
        <v>70</v>
      </c>
      <c r="B190" s="25" t="s">
        <v>95</v>
      </c>
      <c r="C190" s="40">
        <v>47846.28</v>
      </c>
      <c r="D190" s="40"/>
      <c r="E190" s="80">
        <f t="shared" si="95"/>
        <v>7294.8517220629892</v>
      </c>
      <c r="F190" s="28">
        <f t="shared" si="96"/>
        <v>7295</v>
      </c>
      <c r="O190" s="100">
        <f t="shared" si="97"/>
        <v>1.0185432731915234E-2</v>
      </c>
      <c r="P190" s="15">
        <f t="shared" si="98"/>
        <v>32827.78</v>
      </c>
      <c r="Q190" s="9">
        <f>C190-(C$7+C$8*F190)</f>
        <v>-5.641019999893615E-2</v>
      </c>
      <c r="S190" s="24"/>
      <c r="T190" s="9">
        <f t="shared" si="99"/>
        <v>0</v>
      </c>
      <c r="U190" s="9">
        <f t="shared" si="100"/>
        <v>0</v>
      </c>
      <c r="Y190" s="137">
        <f t="shared" si="101"/>
        <v>32827.78</v>
      </c>
      <c r="Z190" s="16">
        <f t="shared" si="102"/>
        <v>7295</v>
      </c>
      <c r="AA190" s="115">
        <f t="shared" si="103"/>
        <v>5.5076258827866792E-3</v>
      </c>
      <c r="AB190" s="115">
        <f t="shared" si="104"/>
        <v>-5.5076258827866792E-3</v>
      </c>
      <c r="AC190" s="147"/>
      <c r="AD190" s="115"/>
      <c r="AG190" s="115">
        <f t="shared" si="105"/>
        <v>0</v>
      </c>
      <c r="AH190" s="16">
        <f t="shared" si="106"/>
        <v>-4.6778068491285553E-3</v>
      </c>
      <c r="AI190" s="16">
        <f t="shared" si="107"/>
        <v>0.78039322341888673</v>
      </c>
      <c r="AJ190" s="16">
        <f t="shared" si="108"/>
        <v>-0.73547666278971113</v>
      </c>
      <c r="AK190" s="16">
        <f t="shared" si="109"/>
        <v>0.14266671150452664</v>
      </c>
      <c r="AL190" s="16">
        <f t="shared" si="110"/>
        <v>2.5654661787148298</v>
      </c>
      <c r="AM190" s="16">
        <f t="shared" si="111"/>
        <v>3.3749034747757585</v>
      </c>
      <c r="AN190" s="115">
        <f t="shared" si="127"/>
        <v>2.4023601439737257</v>
      </c>
      <c r="AO190" s="115">
        <f t="shared" si="127"/>
        <v>2.4023499082833091</v>
      </c>
      <c r="AP190" s="115">
        <f t="shared" si="127"/>
        <v>2.4024027982052396</v>
      </c>
      <c r="AQ190" s="115">
        <f t="shared" si="127"/>
        <v>2.4021294776129216</v>
      </c>
      <c r="AR190" s="115">
        <f t="shared" si="127"/>
        <v>2.4035411910042694</v>
      </c>
      <c r="AS190" s="115">
        <f t="shared" si="127"/>
        <v>2.3962299361149464</v>
      </c>
      <c r="AT190" s="115">
        <f t="shared" si="127"/>
        <v>2.4335870350527258</v>
      </c>
      <c r="AU190" s="115">
        <f t="shared" si="112"/>
        <v>2.2259243888119435</v>
      </c>
      <c r="AV190" s="115"/>
      <c r="AX190" s="115"/>
    </row>
    <row r="191" spans="1:50">
      <c r="A191" s="2" t="s">
        <v>70</v>
      </c>
      <c r="B191" s="25" t="s">
        <v>95</v>
      </c>
      <c r="C191" s="40">
        <v>47857.317999999999</v>
      </c>
      <c r="D191" s="40"/>
      <c r="E191" s="80">
        <f t="shared" si="95"/>
        <v>7323.8658342032959</v>
      </c>
      <c r="F191" s="28">
        <f t="shared" si="96"/>
        <v>7324</v>
      </c>
      <c r="O191" s="100">
        <f t="shared" si="97"/>
        <v>1.0232094885920771E-2</v>
      </c>
      <c r="P191" s="15">
        <f t="shared" si="98"/>
        <v>32838.817999999999</v>
      </c>
      <c r="Q191" s="9">
        <f>C191-(C$7+C$8*F191)</f>
        <v>-5.1041440005064942E-2</v>
      </c>
      <c r="S191" s="24"/>
      <c r="T191" s="9">
        <f t="shared" si="99"/>
        <v>0</v>
      </c>
      <c r="U191" s="9">
        <f t="shared" si="100"/>
        <v>0</v>
      </c>
      <c r="Y191" s="137">
        <f t="shared" si="101"/>
        <v>32838.817999999999</v>
      </c>
      <c r="Z191" s="16">
        <f t="shared" si="102"/>
        <v>7324</v>
      </c>
      <c r="AA191" s="115">
        <f t="shared" si="103"/>
        <v>5.5225519171296982E-3</v>
      </c>
      <c r="AB191" s="115">
        <f t="shared" si="104"/>
        <v>-5.5225519171296982E-3</v>
      </c>
      <c r="AC191" s="147"/>
      <c r="AD191" s="115"/>
      <c r="AG191" s="115">
        <f t="shared" si="105"/>
        <v>0</v>
      </c>
      <c r="AH191" s="16">
        <f t="shared" si="106"/>
        <v>-4.7095429687910731E-3</v>
      </c>
      <c r="AI191" s="16">
        <f t="shared" si="107"/>
        <v>0.77977538609994324</v>
      </c>
      <c r="AJ191" s="16">
        <f t="shared" si="108"/>
        <v>-0.73841378679003966</v>
      </c>
      <c r="AK191" s="16">
        <f t="shared" si="109"/>
        <v>0.14171113691038462</v>
      </c>
      <c r="AL191" s="16">
        <f t="shared" si="110"/>
        <v>2.5698113578509187</v>
      </c>
      <c r="AM191" s="16">
        <f t="shared" si="111"/>
        <v>3.402020675448215</v>
      </c>
      <c r="AN191" s="115">
        <f t="shared" ref="AN191:AT200" si="128">$AU191+$AB$7*SIN(AO191)</f>
        <v>2.4077358922501109</v>
      </c>
      <c r="AO191" s="115">
        <f t="shared" si="128"/>
        <v>2.4077253921972206</v>
      </c>
      <c r="AP191" s="115">
        <f t="shared" si="128"/>
        <v>2.4077793842963935</v>
      </c>
      <c r="AQ191" s="115">
        <f t="shared" si="128"/>
        <v>2.4075017246620405</v>
      </c>
      <c r="AR191" s="115">
        <f t="shared" si="128"/>
        <v>2.408928876841383</v>
      </c>
      <c r="AS191" s="115">
        <f t="shared" si="128"/>
        <v>2.4015737178782408</v>
      </c>
      <c r="AT191" s="115">
        <f t="shared" si="128"/>
        <v>2.4389772366463305</v>
      </c>
      <c r="AU191" s="115">
        <f t="shared" si="112"/>
        <v>2.2323429637472731</v>
      </c>
      <c r="AV191" s="115"/>
      <c r="AX191" s="115"/>
    </row>
    <row r="192" spans="1:50">
      <c r="A192" s="2" t="s">
        <v>71</v>
      </c>
      <c r="B192" s="25"/>
      <c r="C192" s="40">
        <v>47894.453000000001</v>
      </c>
      <c r="D192" s="40"/>
      <c r="E192" s="80">
        <f t="shared" si="95"/>
        <v>7421.4776347405596</v>
      </c>
      <c r="F192" s="28">
        <f t="shared" si="96"/>
        <v>7421.5</v>
      </c>
      <c r="G192" s="9">
        <f t="shared" ref="G192:G200" si="129">C192-(C$7+C$8*F192)</f>
        <v>-8.5085399987292476E-3</v>
      </c>
      <c r="I192" s="2">
        <f t="shared" ref="I192:I200" si="130">G192</f>
        <v>-8.5085399987292476E-3</v>
      </c>
      <c r="O192" s="100">
        <f t="shared" si="97"/>
        <v>1.0390415543299336E-2</v>
      </c>
      <c r="P192" s="15">
        <f t="shared" si="98"/>
        <v>32875.953000000001</v>
      </c>
      <c r="R192" s="2">
        <f t="shared" ref="R192:R200" si="131">(O192-H192)^2</f>
        <v>1.0796073516243644E-4</v>
      </c>
      <c r="S192" s="24">
        <v>0.1</v>
      </c>
      <c r="T192" s="9">
        <f t="shared" si="99"/>
        <v>1.0796073516243645E-5</v>
      </c>
      <c r="U192" s="9">
        <f t="shared" si="100"/>
        <v>-8.5085399987292476E-3</v>
      </c>
      <c r="Y192" s="137">
        <f t="shared" si="101"/>
        <v>32875.953000000001</v>
      </c>
      <c r="Z192" s="16">
        <f t="shared" si="102"/>
        <v>7421.5</v>
      </c>
      <c r="AA192" s="115">
        <f t="shared" si="103"/>
        <v>5.5753560744263922E-3</v>
      </c>
      <c r="AB192" s="115">
        <f t="shared" si="104"/>
        <v>-1.408389607315564E-2</v>
      </c>
      <c r="AD192" s="147">
        <f t="shared" ref="AD192:AD200" si="132">G192-(AB$3+AB$4*Z192+AB$5*Z192^2)</f>
        <v>-1.8898955542028584E-2</v>
      </c>
      <c r="AG192" s="115">
        <f t="shared" si="105"/>
        <v>1.9835612859944887E-5</v>
      </c>
      <c r="AH192" s="16">
        <f t="shared" si="106"/>
        <v>-4.8150594688729439E-3</v>
      </c>
      <c r="AI192" s="16">
        <f t="shared" si="107"/>
        <v>0.77773563800611245</v>
      </c>
      <c r="AJ192" s="16">
        <f t="shared" si="108"/>
        <v>-0.74815295616658206</v>
      </c>
      <c r="AK192" s="16">
        <f t="shared" si="109"/>
        <v>0.13849000064738601</v>
      </c>
      <c r="AL192" s="16">
        <f t="shared" si="110"/>
        <v>2.5843702713685257</v>
      </c>
      <c r="AM192" s="16">
        <f t="shared" si="111"/>
        <v>3.4958766953646485</v>
      </c>
      <c r="AN192" s="115">
        <f t="shared" si="128"/>
        <v>2.4257786460821102</v>
      </c>
      <c r="AO192" s="115">
        <f t="shared" si="128"/>
        <v>2.4257672413931837</v>
      </c>
      <c r="AP192" s="115">
        <f t="shared" si="128"/>
        <v>2.4258249554753171</v>
      </c>
      <c r="AQ192" s="115">
        <f t="shared" si="128"/>
        <v>2.425532860281892</v>
      </c>
      <c r="AR192" s="115">
        <f t="shared" si="128"/>
        <v>2.4270104140036493</v>
      </c>
      <c r="AS192" s="115">
        <f t="shared" si="128"/>
        <v>2.4195166222571007</v>
      </c>
      <c r="AT192" s="115">
        <f t="shared" si="128"/>
        <v>2.4570372900834974</v>
      </c>
      <c r="AU192" s="115">
        <f t="shared" si="112"/>
        <v>2.2539226553401912</v>
      </c>
      <c r="AV192" s="115"/>
      <c r="AX192" s="115"/>
    </row>
    <row r="193" spans="1:64">
      <c r="A193" s="2" t="s">
        <v>71</v>
      </c>
      <c r="B193" s="25"/>
      <c r="C193" s="40">
        <v>47896.358</v>
      </c>
      <c r="D193" s="40"/>
      <c r="E193" s="80">
        <f t="shared" si="95"/>
        <v>7426.485053079683</v>
      </c>
      <c r="F193" s="28">
        <f t="shared" si="96"/>
        <v>7426.5</v>
      </c>
      <c r="G193" s="9">
        <f t="shared" si="129"/>
        <v>-5.6863400022848509E-3</v>
      </c>
      <c r="I193" s="2">
        <f t="shared" si="130"/>
        <v>-5.6863400022848509E-3</v>
      </c>
      <c r="O193" s="100">
        <f t="shared" si="97"/>
        <v>1.0398594357165943E-2</v>
      </c>
      <c r="P193" s="15">
        <f t="shared" si="98"/>
        <v>32877.858</v>
      </c>
      <c r="R193" s="2">
        <f t="shared" si="131"/>
        <v>1.0813076460488339E-4</v>
      </c>
      <c r="S193" s="24">
        <v>0.1</v>
      </c>
      <c r="T193" s="9">
        <f t="shared" si="99"/>
        <v>1.081307646048834E-5</v>
      </c>
      <c r="U193" s="9">
        <f t="shared" si="100"/>
        <v>-5.6863400022848509E-3</v>
      </c>
      <c r="Y193" s="137">
        <f t="shared" si="101"/>
        <v>32877.858</v>
      </c>
      <c r="Z193" s="16">
        <f t="shared" si="102"/>
        <v>7426.5</v>
      </c>
      <c r="AA193" s="115">
        <f t="shared" si="103"/>
        <v>5.5781730972210061E-3</v>
      </c>
      <c r="AB193" s="115">
        <f t="shared" si="104"/>
        <v>-1.1264513099505857E-2</v>
      </c>
      <c r="AD193" s="147">
        <f t="shared" si="132"/>
        <v>-1.6084934359450794E-2</v>
      </c>
      <c r="AG193" s="115">
        <f t="shared" si="105"/>
        <v>1.2688925536893907E-5</v>
      </c>
      <c r="AH193" s="16">
        <f t="shared" si="106"/>
        <v>-4.8204212599449372E-3</v>
      </c>
      <c r="AI193" s="16">
        <f t="shared" si="107"/>
        <v>0.77763258455414808</v>
      </c>
      <c r="AJ193" s="16">
        <f t="shared" si="108"/>
        <v>-0.74864678846488752</v>
      </c>
      <c r="AK193" s="16">
        <f t="shared" si="109"/>
        <v>0.13832447158689859</v>
      </c>
      <c r="AL193" s="16">
        <f t="shared" si="110"/>
        <v>2.5851148382719233</v>
      </c>
      <c r="AM193" s="16">
        <f t="shared" si="111"/>
        <v>3.5008051265316493</v>
      </c>
      <c r="AN193" s="115">
        <f t="shared" si="128"/>
        <v>2.4267026484227485</v>
      </c>
      <c r="AO193" s="115">
        <f t="shared" si="128"/>
        <v>2.4266911967465141</v>
      </c>
      <c r="AP193" s="115">
        <f t="shared" si="128"/>
        <v>2.4267491021020997</v>
      </c>
      <c r="AQ193" s="115">
        <f t="shared" si="128"/>
        <v>2.4264562740406079</v>
      </c>
      <c r="AR193" s="115">
        <f t="shared" si="128"/>
        <v>2.4279363465270709</v>
      </c>
      <c r="AS193" s="115">
        <f t="shared" si="128"/>
        <v>2.4204358256524818</v>
      </c>
      <c r="AT193" s="115">
        <f t="shared" si="128"/>
        <v>2.4579608829198225</v>
      </c>
      <c r="AU193" s="115">
        <f t="shared" si="112"/>
        <v>2.2550293061911102</v>
      </c>
      <c r="AV193" s="115"/>
      <c r="AX193" s="115"/>
    </row>
    <row r="194" spans="1:64">
      <c r="A194" s="2" t="s">
        <v>71</v>
      </c>
      <c r="B194" s="25" t="s">
        <v>95</v>
      </c>
      <c r="C194" s="40">
        <v>47929.26</v>
      </c>
      <c r="D194" s="40"/>
      <c r="E194" s="80">
        <f t="shared" si="95"/>
        <v>7512.9701334964611</v>
      </c>
      <c r="F194" s="28">
        <f t="shared" si="96"/>
        <v>7513</v>
      </c>
      <c r="G194" s="9">
        <f t="shared" si="129"/>
        <v>-1.1362279998138547E-2</v>
      </c>
      <c r="I194" s="2">
        <f t="shared" si="130"/>
        <v>-1.1362279998138547E-2</v>
      </c>
      <c r="O194" s="100">
        <f t="shared" si="97"/>
        <v>1.0541011442762069E-2</v>
      </c>
      <c r="P194" s="15">
        <f t="shared" si="98"/>
        <v>32910.76</v>
      </c>
      <c r="R194" s="2">
        <f t="shared" si="131"/>
        <v>1.1111292223644089E-4</v>
      </c>
      <c r="S194" s="24">
        <v>0.1</v>
      </c>
      <c r="T194" s="9">
        <f t="shared" si="99"/>
        <v>1.1111292223644089E-5</v>
      </c>
      <c r="U194" s="9">
        <f t="shared" si="100"/>
        <v>-1.1362279998138547E-2</v>
      </c>
      <c r="Y194" s="137">
        <f t="shared" si="101"/>
        <v>32910.76</v>
      </c>
      <c r="Z194" s="16">
        <f t="shared" si="102"/>
        <v>7513</v>
      </c>
      <c r="AA194" s="115">
        <f t="shared" si="103"/>
        <v>5.6285965395590706E-3</v>
      </c>
      <c r="AB194" s="115">
        <f t="shared" si="104"/>
        <v>-1.6990876537697618E-2</v>
      </c>
      <c r="AD194" s="147">
        <f t="shared" si="132"/>
        <v>-2.1903291440900616E-2</v>
      </c>
      <c r="AG194" s="115">
        <f t="shared" si="105"/>
        <v>2.886898855192834E-5</v>
      </c>
      <c r="AH194" s="16">
        <f t="shared" si="106"/>
        <v>-4.9124149032029989E-3</v>
      </c>
      <c r="AI194" s="16">
        <f t="shared" si="107"/>
        <v>0.77587351352757417</v>
      </c>
      <c r="AJ194" s="16">
        <f t="shared" si="108"/>
        <v>-0.75710394237390422</v>
      </c>
      <c r="AK194" s="16">
        <f t="shared" si="109"/>
        <v>0.13545569369128921</v>
      </c>
      <c r="AL194" s="16">
        <f t="shared" si="110"/>
        <v>2.5979649059112737</v>
      </c>
      <c r="AM194" s="16">
        <f t="shared" si="111"/>
        <v>3.5879340102927233</v>
      </c>
      <c r="AN194" s="115">
        <f t="shared" si="128"/>
        <v>2.442668677419578</v>
      </c>
      <c r="AO194" s="115">
        <f t="shared" si="128"/>
        <v>2.4426564051217978</v>
      </c>
      <c r="AP194" s="115">
        <f t="shared" si="128"/>
        <v>2.4427176193673441</v>
      </c>
      <c r="AQ194" s="115">
        <f t="shared" si="128"/>
        <v>2.4424122512568585</v>
      </c>
      <c r="AR194" s="115">
        <f t="shared" si="128"/>
        <v>2.4439348057830714</v>
      </c>
      <c r="AS194" s="115">
        <f t="shared" si="128"/>
        <v>2.4363238978949795</v>
      </c>
      <c r="AT194" s="115">
        <f t="shared" si="128"/>
        <v>2.4738998927314029</v>
      </c>
      <c r="AU194" s="115">
        <f t="shared" si="112"/>
        <v>2.2741743659120064</v>
      </c>
      <c r="AV194" s="115"/>
      <c r="AX194" s="115"/>
    </row>
    <row r="195" spans="1:64">
      <c r="A195" s="2" t="s">
        <v>72</v>
      </c>
      <c r="B195" s="25" t="s">
        <v>95</v>
      </c>
      <c r="C195" s="40">
        <v>48068.510999999999</v>
      </c>
      <c r="D195" s="40"/>
      <c r="E195" s="80">
        <f t="shared" si="95"/>
        <v>7879.0005855393683</v>
      </c>
      <c r="F195" s="28">
        <f t="shared" si="96"/>
        <v>7879</v>
      </c>
      <c r="G195" s="9">
        <f t="shared" si="129"/>
        <v>2.2275999799603596E-4</v>
      </c>
      <c r="I195" s="2">
        <f t="shared" si="130"/>
        <v>2.2275999799603596E-4</v>
      </c>
      <c r="O195" s="100">
        <f t="shared" si="97"/>
        <v>1.1162934906947801E-2</v>
      </c>
      <c r="P195" s="15">
        <f t="shared" si="98"/>
        <v>33050.010999999999</v>
      </c>
      <c r="R195" s="2">
        <f t="shared" si="131"/>
        <v>1.2461111573675371E-4</v>
      </c>
      <c r="S195" s="24">
        <v>0.1</v>
      </c>
      <c r="T195" s="9">
        <f t="shared" si="99"/>
        <v>1.2461111573675371E-5</v>
      </c>
      <c r="U195" s="9">
        <f t="shared" si="100"/>
        <v>2.2275999799603596E-4</v>
      </c>
      <c r="Y195" s="137">
        <f t="shared" si="101"/>
        <v>33050.010999999999</v>
      </c>
      <c r="Z195" s="16">
        <f t="shared" si="102"/>
        <v>7879</v>
      </c>
      <c r="AA195" s="115">
        <f t="shared" si="103"/>
        <v>5.8774740521575592E-3</v>
      </c>
      <c r="AB195" s="115">
        <f t="shared" si="104"/>
        <v>-5.6547140541615233E-3</v>
      </c>
      <c r="AD195" s="147">
        <f t="shared" si="132"/>
        <v>-1.0940174908951765E-2</v>
      </c>
      <c r="AG195" s="115">
        <f t="shared" si="105"/>
        <v>3.1975791034331856E-6</v>
      </c>
      <c r="AH195" s="16">
        <f t="shared" si="106"/>
        <v>-5.2854608547902417E-3</v>
      </c>
      <c r="AI195" s="16">
        <f t="shared" si="107"/>
        <v>0.76891933983516314</v>
      </c>
      <c r="AJ195" s="16">
        <f t="shared" si="108"/>
        <v>-0.7911112695410929</v>
      </c>
      <c r="AK195" s="16">
        <f t="shared" si="109"/>
        <v>0.12321791829781098</v>
      </c>
      <c r="AL195" s="16">
        <f t="shared" si="110"/>
        <v>2.6517198984960899</v>
      </c>
      <c r="AM195" s="16">
        <f t="shared" si="111"/>
        <v>4.0007189764699884</v>
      </c>
      <c r="AN195" s="115">
        <f t="shared" si="128"/>
        <v>2.5098401508239903</v>
      </c>
      <c r="AO195" s="115">
        <f t="shared" si="128"/>
        <v>2.509824327642304</v>
      </c>
      <c r="AP195" s="115">
        <f t="shared" si="128"/>
        <v>2.5098991988913206</v>
      </c>
      <c r="AQ195" s="115">
        <f t="shared" si="128"/>
        <v>2.5095448910588205</v>
      </c>
      <c r="AR195" s="115">
        <f t="shared" si="128"/>
        <v>2.5112207465417069</v>
      </c>
      <c r="AS195" s="115">
        <f t="shared" si="128"/>
        <v>2.5032757844632116</v>
      </c>
      <c r="AT195" s="115">
        <f t="shared" si="128"/>
        <v>2.5405455931728995</v>
      </c>
      <c r="AU195" s="115">
        <f t="shared" si="112"/>
        <v>2.3551812081992676</v>
      </c>
      <c r="AV195" s="115"/>
      <c r="AX195" s="115"/>
    </row>
    <row r="196" spans="1:64">
      <c r="A196" s="2" t="s">
        <v>73</v>
      </c>
      <c r="B196" s="25" t="s">
        <v>95</v>
      </c>
      <c r="C196" s="40">
        <v>48084.487999999998</v>
      </c>
      <c r="D196" s="40"/>
      <c r="E196" s="80">
        <f t="shared" si="95"/>
        <v>7920.9971854365995</v>
      </c>
      <c r="F196" s="28">
        <f t="shared" si="96"/>
        <v>7921</v>
      </c>
      <c r="G196" s="9">
        <f t="shared" si="129"/>
        <v>-1.07076000131201E-3</v>
      </c>
      <c r="I196" s="2">
        <f t="shared" si="130"/>
        <v>-1.07076000131201E-3</v>
      </c>
      <c r="O196" s="100">
        <f t="shared" si="97"/>
        <v>1.1236302845756616E-2</v>
      </c>
      <c r="P196" s="15">
        <f t="shared" si="98"/>
        <v>33065.987999999998</v>
      </c>
      <c r="R196" s="2">
        <f t="shared" si="131"/>
        <v>1.2625450164155822E-4</v>
      </c>
      <c r="S196" s="24">
        <v>0.1</v>
      </c>
      <c r="T196" s="9">
        <f t="shared" si="99"/>
        <v>1.2625450164155823E-5</v>
      </c>
      <c r="U196" s="9">
        <f t="shared" si="100"/>
        <v>-1.07076000131201E-3</v>
      </c>
      <c r="Y196" s="137">
        <f t="shared" si="101"/>
        <v>33065.987999999998</v>
      </c>
      <c r="Z196" s="16">
        <f t="shared" si="102"/>
        <v>7921</v>
      </c>
      <c r="AA196" s="115">
        <f t="shared" si="103"/>
        <v>5.9097292907145859E-3</v>
      </c>
      <c r="AB196" s="115">
        <f t="shared" si="104"/>
        <v>-6.9804892920265959E-3</v>
      </c>
      <c r="AD196" s="147">
        <f t="shared" si="132"/>
        <v>-1.2307062847068626E-2</v>
      </c>
      <c r="AG196" s="115">
        <f t="shared" si="105"/>
        <v>4.8727230756097976E-6</v>
      </c>
      <c r="AH196" s="16">
        <f t="shared" si="106"/>
        <v>-5.3265735550420299E-3</v>
      </c>
      <c r="AI196" s="16">
        <f t="shared" si="107"/>
        <v>0.76817101263230658</v>
      </c>
      <c r="AJ196" s="16">
        <f t="shared" si="108"/>
        <v>-0.79483271961887558</v>
      </c>
      <c r="AK196" s="16">
        <f t="shared" si="109"/>
        <v>0.12180413584083542</v>
      </c>
      <c r="AL196" s="16">
        <f t="shared" si="110"/>
        <v>2.6578281231519179</v>
      </c>
      <c r="AM196" s="16">
        <f t="shared" si="111"/>
        <v>4.0532990753547091</v>
      </c>
      <c r="AN196" s="115">
        <f t="shared" si="128"/>
        <v>2.5175105612924971</v>
      </c>
      <c r="AO196" s="115">
        <f t="shared" si="128"/>
        <v>2.5174943326518484</v>
      </c>
      <c r="AP196" s="115">
        <f t="shared" si="128"/>
        <v>2.5175706960354201</v>
      </c>
      <c r="AQ196" s="115">
        <f t="shared" si="128"/>
        <v>2.5172113337961961</v>
      </c>
      <c r="AR196" s="115">
        <f t="shared" si="128"/>
        <v>2.5189016647465348</v>
      </c>
      <c r="AS196" s="115">
        <f t="shared" si="128"/>
        <v>2.5109328081663786</v>
      </c>
      <c r="AT196" s="115">
        <f t="shared" si="128"/>
        <v>2.5481138419729934</v>
      </c>
      <c r="AU196" s="115">
        <f t="shared" si="112"/>
        <v>2.3644770753469864</v>
      </c>
      <c r="AV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</row>
    <row r="197" spans="1:64">
      <c r="A197" s="2" t="s">
        <v>73</v>
      </c>
      <c r="B197" s="25"/>
      <c r="C197" s="40">
        <v>48085.43</v>
      </c>
      <c r="D197" s="40"/>
      <c r="E197" s="80">
        <f t="shared" si="95"/>
        <v>7923.4732946625682</v>
      </c>
      <c r="F197" s="28">
        <f t="shared" si="96"/>
        <v>7923.5</v>
      </c>
      <c r="G197" s="9">
        <f t="shared" si="129"/>
        <v>-1.0159659999771975E-2</v>
      </c>
      <c r="I197" s="2">
        <f t="shared" si="130"/>
        <v>-1.0159659999771975E-2</v>
      </c>
      <c r="O197" s="100">
        <f t="shared" si="97"/>
        <v>1.1240682967205172E-2</v>
      </c>
      <c r="P197" s="15">
        <f t="shared" si="98"/>
        <v>33066.93</v>
      </c>
      <c r="R197" s="2">
        <f t="shared" si="131"/>
        <v>1.2635295356921647E-4</v>
      </c>
      <c r="S197" s="24">
        <v>0.1</v>
      </c>
      <c r="T197" s="9">
        <f t="shared" si="99"/>
        <v>1.2635295356921648E-5</v>
      </c>
      <c r="U197" s="9">
        <f t="shared" si="100"/>
        <v>-1.0159659999771975E-2</v>
      </c>
      <c r="Y197" s="137">
        <f t="shared" si="101"/>
        <v>33066.93</v>
      </c>
      <c r="Z197" s="16">
        <f t="shared" si="102"/>
        <v>7923.5</v>
      </c>
      <c r="AA197" s="115">
        <f t="shared" si="103"/>
        <v>5.911673339778576E-3</v>
      </c>
      <c r="AB197" s="115">
        <f t="shared" si="104"/>
        <v>-1.6071333339550551E-2</v>
      </c>
      <c r="AD197" s="147">
        <f t="shared" si="132"/>
        <v>-2.1400342966977147E-2</v>
      </c>
      <c r="AG197" s="115">
        <f t="shared" si="105"/>
        <v>2.5828775531094907E-5</v>
      </c>
      <c r="AH197" s="16">
        <f t="shared" si="106"/>
        <v>-5.3290096274265959E-3</v>
      </c>
      <c r="AI197" s="16">
        <f t="shared" si="107"/>
        <v>0.76812678735656914</v>
      </c>
      <c r="AJ197" s="16">
        <f t="shared" si="108"/>
        <v>-0.79505307384072343</v>
      </c>
      <c r="AK197" s="16">
        <f t="shared" si="109"/>
        <v>0.12171992503397769</v>
      </c>
      <c r="AL197" s="16">
        <f t="shared" si="110"/>
        <v>2.658191333876085</v>
      </c>
      <c r="AM197" s="16">
        <f t="shared" si="111"/>
        <v>4.056466649284789</v>
      </c>
      <c r="AN197" s="115">
        <f t="shared" si="128"/>
        <v>2.5179668984313044</v>
      </c>
      <c r="AO197" s="115">
        <f t="shared" si="128"/>
        <v>2.5179506457279848</v>
      </c>
      <c r="AP197" s="115">
        <f t="shared" si="128"/>
        <v>2.518027097223519</v>
      </c>
      <c r="AQ197" s="115">
        <f t="shared" si="128"/>
        <v>2.5176674384895503</v>
      </c>
      <c r="AR197" s="115">
        <f t="shared" si="128"/>
        <v>2.5193586089246067</v>
      </c>
      <c r="AS197" s="115">
        <f t="shared" si="128"/>
        <v>2.5113884269200737</v>
      </c>
      <c r="AT197" s="115">
        <f t="shared" si="128"/>
        <v>2.5485638311011929</v>
      </c>
      <c r="AU197" s="115">
        <f t="shared" si="112"/>
        <v>2.3650304007724454</v>
      </c>
      <c r="AV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</row>
    <row r="198" spans="1:64">
      <c r="A198" s="2" t="s">
        <v>73</v>
      </c>
      <c r="B198" s="25" t="s">
        <v>95</v>
      </c>
      <c r="C198" s="40">
        <v>48089.444000000003</v>
      </c>
      <c r="D198" s="40"/>
      <c r="E198" s="80">
        <f t="shared" si="95"/>
        <v>7934.0243588165158</v>
      </c>
      <c r="F198" s="28">
        <f t="shared" si="96"/>
        <v>7934</v>
      </c>
      <c r="G198" s="9">
        <f t="shared" si="129"/>
        <v>9.2669600053341128E-3</v>
      </c>
      <c r="I198" s="2">
        <f t="shared" si="130"/>
        <v>9.2669600053341128E-3</v>
      </c>
      <c r="O198" s="100">
        <f t="shared" si="97"/>
        <v>1.1259095406052317E-2</v>
      </c>
      <c r="P198" s="15">
        <f t="shared" si="98"/>
        <v>33070.944000000003</v>
      </c>
      <c r="R198" s="2">
        <f t="shared" si="131"/>
        <v>1.267672293625884E-4</v>
      </c>
      <c r="S198" s="24">
        <v>0.1</v>
      </c>
      <c r="T198" s="9">
        <f t="shared" si="99"/>
        <v>1.2676722936258841E-5</v>
      </c>
      <c r="U198" s="9">
        <f t="shared" si="100"/>
        <v>9.2669600053341128E-3</v>
      </c>
      <c r="Y198" s="137">
        <f t="shared" si="101"/>
        <v>33070.944000000003</v>
      </c>
      <c r="Z198" s="16">
        <f t="shared" si="102"/>
        <v>7934</v>
      </c>
      <c r="AA198" s="115">
        <f t="shared" si="103"/>
        <v>5.9198679251190236E-3</v>
      </c>
      <c r="AB198" s="115">
        <f t="shared" si="104"/>
        <v>3.3470920802150892E-3</v>
      </c>
      <c r="AD198" s="147">
        <f t="shared" si="132"/>
        <v>-1.9921354007182042E-3</v>
      </c>
      <c r="AG198" s="115">
        <f t="shared" si="105"/>
        <v>1.1203025393438574E-6</v>
      </c>
      <c r="AH198" s="16">
        <f t="shared" si="106"/>
        <v>-5.3392274809332934E-3</v>
      </c>
      <c r="AI198" s="16">
        <f t="shared" si="107"/>
        <v>0.76794143065325948</v>
      </c>
      <c r="AJ198" s="16">
        <f t="shared" si="108"/>
        <v>-0.79597713981072893</v>
      </c>
      <c r="AK198" s="16">
        <f t="shared" si="109"/>
        <v>0.12136617026423328</v>
      </c>
      <c r="AL198" s="16">
        <f t="shared" si="110"/>
        <v>2.6597163628347213</v>
      </c>
      <c r="AM198" s="16">
        <f t="shared" si="111"/>
        <v>4.0698175783392001</v>
      </c>
      <c r="AN198" s="115">
        <f t="shared" si="128"/>
        <v>2.5198832278806993</v>
      </c>
      <c r="AO198" s="115">
        <f t="shared" si="128"/>
        <v>2.5198668742123536</v>
      </c>
      <c r="AP198" s="115">
        <f t="shared" si="128"/>
        <v>2.5199436948761256</v>
      </c>
      <c r="AQ198" s="115">
        <f t="shared" si="128"/>
        <v>2.519582796332323</v>
      </c>
      <c r="AR198" s="115">
        <f t="shared" si="128"/>
        <v>2.5212774651300878</v>
      </c>
      <c r="AS198" s="115">
        <f t="shared" si="128"/>
        <v>2.5133018356356742</v>
      </c>
      <c r="AT198" s="115">
        <f t="shared" si="128"/>
        <v>2.550453172189092</v>
      </c>
      <c r="AU198" s="115">
        <f t="shared" si="112"/>
        <v>2.3673543675593751</v>
      </c>
      <c r="AV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</row>
    <row r="199" spans="1:64">
      <c r="A199" s="2" t="s">
        <v>73</v>
      </c>
      <c r="B199" s="25" t="s">
        <v>95</v>
      </c>
      <c r="C199" s="40">
        <v>48108.455000000002</v>
      </c>
      <c r="D199" s="40"/>
      <c r="E199" s="80">
        <f t="shared" si="95"/>
        <v>7983.9960281315462</v>
      </c>
      <c r="F199" s="28">
        <f t="shared" si="96"/>
        <v>7984</v>
      </c>
      <c r="G199" s="9">
        <f t="shared" si="129"/>
        <v>-1.5110399981494993E-3</v>
      </c>
      <c r="I199" s="2">
        <f t="shared" si="130"/>
        <v>-1.5110399981494993E-3</v>
      </c>
      <c r="O199" s="100">
        <f t="shared" si="97"/>
        <v>1.1347126686340494E-2</v>
      </c>
      <c r="P199" s="15">
        <f t="shared" si="98"/>
        <v>33089.955000000002</v>
      </c>
      <c r="R199" s="2">
        <f t="shared" si="131"/>
        <v>1.287572840358606E-4</v>
      </c>
      <c r="S199" s="24">
        <v>0.1</v>
      </c>
      <c r="T199" s="9">
        <f t="shared" si="99"/>
        <v>1.287572840358606E-5</v>
      </c>
      <c r="U199" s="9">
        <f t="shared" si="100"/>
        <v>-1.5110399981494993E-3</v>
      </c>
      <c r="Y199" s="137">
        <f t="shared" si="101"/>
        <v>33089.955000000002</v>
      </c>
      <c r="Z199" s="16">
        <f t="shared" si="102"/>
        <v>7984</v>
      </c>
      <c r="AA199" s="115">
        <f t="shared" si="103"/>
        <v>5.9595456809979153E-3</v>
      </c>
      <c r="AB199" s="115">
        <f t="shared" si="104"/>
        <v>-7.4705856791474146E-3</v>
      </c>
      <c r="AD199" s="147">
        <f t="shared" si="132"/>
        <v>-1.2858166684489993E-2</v>
      </c>
      <c r="AG199" s="115">
        <f t="shared" si="105"/>
        <v>5.5809650389482441E-6</v>
      </c>
      <c r="AH199" s="16">
        <f t="shared" si="106"/>
        <v>-5.3875810053425786E-3</v>
      </c>
      <c r="AI199" s="16">
        <f t="shared" si="107"/>
        <v>0.76706739200542207</v>
      </c>
      <c r="AJ199" s="16">
        <f t="shared" si="108"/>
        <v>-0.80034600483857421</v>
      </c>
      <c r="AK199" s="16">
        <f t="shared" si="109"/>
        <v>0.11968010287724151</v>
      </c>
      <c r="AL199" s="16">
        <f t="shared" si="110"/>
        <v>2.6669683713876862</v>
      </c>
      <c r="AM199" s="16">
        <f t="shared" si="111"/>
        <v>4.1344567719202416</v>
      </c>
      <c r="AN199" s="115">
        <f t="shared" si="128"/>
        <v>2.529002299241923</v>
      </c>
      <c r="AO199" s="115">
        <f t="shared" si="128"/>
        <v>2.5289854672226633</v>
      </c>
      <c r="AP199" s="115">
        <f t="shared" si="128"/>
        <v>2.5290640249189433</v>
      </c>
      <c r="AQ199" s="115">
        <f t="shared" si="128"/>
        <v>2.5286973465970068</v>
      </c>
      <c r="AR199" s="115">
        <f t="shared" si="128"/>
        <v>2.5304080580627324</v>
      </c>
      <c r="AS199" s="115">
        <f t="shared" si="128"/>
        <v>2.5224091424847996</v>
      </c>
      <c r="AT199" s="115">
        <f t="shared" si="128"/>
        <v>2.5594365087325324</v>
      </c>
      <c r="AU199" s="115">
        <f t="shared" si="112"/>
        <v>2.3784208760685637</v>
      </c>
      <c r="AV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</row>
    <row r="200" spans="1:64">
      <c r="A200" s="2" t="s">
        <v>73</v>
      </c>
      <c r="B200" s="25"/>
      <c r="C200" s="40">
        <v>48112.453000000001</v>
      </c>
      <c r="D200" s="40"/>
      <c r="E200" s="80">
        <f t="shared" si="95"/>
        <v>7994.5050352285689</v>
      </c>
      <c r="F200" s="28">
        <f t="shared" si="96"/>
        <v>7994.5</v>
      </c>
      <c r="G200" s="9">
        <f t="shared" si="129"/>
        <v>1.9155800036969595E-3</v>
      </c>
      <c r="I200" s="2">
        <f t="shared" si="130"/>
        <v>1.9155800036969595E-3</v>
      </c>
      <c r="O200" s="100">
        <f t="shared" si="97"/>
        <v>1.1365687385214384E-2</v>
      </c>
      <c r="P200" s="15">
        <f t="shared" si="98"/>
        <v>33093.953000000001</v>
      </c>
      <c r="R200" s="2">
        <f t="shared" si="131"/>
        <v>1.2917884973842139E-4</v>
      </c>
      <c r="S200" s="24">
        <v>0.1</v>
      </c>
      <c r="T200" s="9">
        <f t="shared" si="99"/>
        <v>1.291788497384214E-5</v>
      </c>
      <c r="U200" s="9">
        <f t="shared" si="100"/>
        <v>1.9155800036969595E-3</v>
      </c>
      <c r="Y200" s="137">
        <f t="shared" si="101"/>
        <v>33093.953000000001</v>
      </c>
      <c r="Z200" s="16">
        <f t="shared" si="102"/>
        <v>7994.5</v>
      </c>
      <c r="AA200" s="115">
        <f t="shared" si="103"/>
        <v>5.9680158495038441E-3</v>
      </c>
      <c r="AB200" s="115">
        <f t="shared" si="104"/>
        <v>-4.0524358458068847E-3</v>
      </c>
      <c r="AD200" s="147">
        <f t="shared" si="132"/>
        <v>-9.4501073815174245E-3</v>
      </c>
      <c r="AG200" s="115">
        <f t="shared" si="105"/>
        <v>1.6422236284380561E-6</v>
      </c>
      <c r="AH200" s="16">
        <f t="shared" si="106"/>
        <v>-5.3976715357105399E-3</v>
      </c>
      <c r="AI200" s="16">
        <f t="shared" si="107"/>
        <v>0.76688564813415794</v>
      </c>
      <c r="AJ200" s="16">
        <f t="shared" si="108"/>
        <v>-0.80125687602070128</v>
      </c>
      <c r="AK200" s="16">
        <f t="shared" si="109"/>
        <v>0.11932571326428859</v>
      </c>
      <c r="AL200" s="16">
        <f t="shared" si="110"/>
        <v>2.668489203300215</v>
      </c>
      <c r="AM200" s="16">
        <f t="shared" si="111"/>
        <v>4.1482589304104875</v>
      </c>
      <c r="AN200" s="115">
        <f t="shared" si="128"/>
        <v>2.5309159899101914</v>
      </c>
      <c r="AO200" s="115">
        <f t="shared" si="128"/>
        <v>2.5308990580102075</v>
      </c>
      <c r="AP200" s="115">
        <f t="shared" si="128"/>
        <v>2.5309779758736735</v>
      </c>
      <c r="AQ200" s="115">
        <f t="shared" si="128"/>
        <v>2.5306101105368493</v>
      </c>
      <c r="AR200" s="115">
        <f t="shared" si="128"/>
        <v>2.5323240598399512</v>
      </c>
      <c r="AS200" s="115">
        <f t="shared" si="128"/>
        <v>2.5243208140465265</v>
      </c>
      <c r="AT200" s="115">
        <f t="shared" si="128"/>
        <v>2.5613201843351034</v>
      </c>
      <c r="AU200" s="115">
        <f t="shared" si="112"/>
        <v>2.3807448428554938</v>
      </c>
      <c r="AV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</row>
    <row r="201" spans="1:64">
      <c r="A201" s="2" t="s">
        <v>73</v>
      </c>
      <c r="B201" s="25"/>
      <c r="C201" s="40">
        <v>48123.451000000001</v>
      </c>
      <c r="D201" s="40"/>
      <c r="E201" s="80">
        <f t="shared" si="95"/>
        <v>8023.4140047265819</v>
      </c>
      <c r="F201" s="28">
        <f t="shared" si="96"/>
        <v>8023.5</v>
      </c>
      <c r="O201" s="100">
        <f t="shared" si="97"/>
        <v>1.1417083941065716E-2</v>
      </c>
      <c r="P201" s="15">
        <f t="shared" si="98"/>
        <v>33104.951000000001</v>
      </c>
      <c r="Q201" s="9">
        <f>C201-(C$7+C$8*F201)</f>
        <v>-3.2715660003304947E-2</v>
      </c>
      <c r="S201" s="24"/>
      <c r="T201" s="9">
        <f t="shared" si="99"/>
        <v>0</v>
      </c>
      <c r="U201" s="9">
        <f t="shared" si="100"/>
        <v>0</v>
      </c>
      <c r="Y201" s="137">
        <f t="shared" si="101"/>
        <v>33104.951000000001</v>
      </c>
      <c r="Z201" s="16">
        <f t="shared" si="102"/>
        <v>8023.5</v>
      </c>
      <c r="AA201" s="115">
        <f t="shared" si="103"/>
        <v>5.9916584220000915E-3</v>
      </c>
      <c r="AB201" s="115">
        <f t="shared" si="104"/>
        <v>-5.9916584220000915E-3</v>
      </c>
      <c r="AD201" s="147"/>
      <c r="AG201" s="115">
        <f t="shared" si="105"/>
        <v>0</v>
      </c>
      <c r="AH201" s="16">
        <f t="shared" si="106"/>
        <v>-5.4254255190656249E-3</v>
      </c>
      <c r="AI201" s="16">
        <f t="shared" si="107"/>
        <v>0.76638693254026868</v>
      </c>
      <c r="AJ201" s="16">
        <f t="shared" si="108"/>
        <v>-0.80376076258758222</v>
      </c>
      <c r="AK201" s="16">
        <f t="shared" si="109"/>
        <v>0.11834636286729674</v>
      </c>
      <c r="AL201" s="16">
        <f t="shared" si="110"/>
        <v>2.6726858667876439</v>
      </c>
      <c r="AM201" s="16">
        <f t="shared" si="111"/>
        <v>4.1868010073590307</v>
      </c>
      <c r="AN201" s="115">
        <f t="shared" ref="AN201:AT210" si="133">$AU201+$AB$7*SIN(AO201)</f>
        <v>2.5361990742703742</v>
      </c>
      <c r="AO201" s="115">
        <f t="shared" si="133"/>
        <v>2.5361818676836925</v>
      </c>
      <c r="AP201" s="115">
        <f t="shared" si="133"/>
        <v>2.5362617714864752</v>
      </c>
      <c r="AQ201" s="115">
        <f t="shared" si="133"/>
        <v>2.5358906774808174</v>
      </c>
      <c r="AR201" s="115">
        <f t="shared" si="133"/>
        <v>2.5376133290988179</v>
      </c>
      <c r="AS201" s="115">
        <f t="shared" si="133"/>
        <v>2.5295991385460006</v>
      </c>
      <c r="AT201" s="115">
        <f t="shared" si="133"/>
        <v>2.566517657766425</v>
      </c>
      <c r="AU201" s="115">
        <f t="shared" si="112"/>
        <v>2.387163417790823</v>
      </c>
      <c r="AV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</row>
    <row r="202" spans="1:64">
      <c r="A202" s="2" t="s">
        <v>73</v>
      </c>
      <c r="B202" s="25"/>
      <c r="C202" s="40">
        <v>48123.519999999997</v>
      </c>
      <c r="D202" s="40"/>
      <c r="E202" s="80">
        <f t="shared" si="95"/>
        <v>8023.5953757845236</v>
      </c>
      <c r="F202" s="28">
        <f t="shared" si="96"/>
        <v>8023.5</v>
      </c>
      <c r="O202" s="100">
        <f t="shared" si="97"/>
        <v>1.1417083941065716E-2</v>
      </c>
      <c r="P202" s="15">
        <f t="shared" si="98"/>
        <v>33105.019999999997</v>
      </c>
      <c r="Q202" s="9">
        <f>C202-(C$7+C$8*F202)</f>
        <v>3.6284339992562309E-2</v>
      </c>
      <c r="S202" s="24"/>
      <c r="T202" s="9">
        <f t="shared" si="99"/>
        <v>0</v>
      </c>
      <c r="U202" s="9">
        <f t="shared" si="100"/>
        <v>0</v>
      </c>
      <c r="Y202" s="137">
        <f t="shared" si="101"/>
        <v>33105.019999999997</v>
      </c>
      <c r="Z202" s="16">
        <f t="shared" si="102"/>
        <v>8023.5</v>
      </c>
      <c r="AA202" s="115">
        <f t="shared" si="103"/>
        <v>5.9916584220000915E-3</v>
      </c>
      <c r="AB202" s="115">
        <f t="shared" si="104"/>
        <v>-5.9916584220000915E-3</v>
      </c>
      <c r="AD202" s="147"/>
      <c r="AG202" s="115">
        <f t="shared" si="105"/>
        <v>0</v>
      </c>
      <c r="AH202" s="16">
        <f t="shared" si="106"/>
        <v>-5.4254255190656249E-3</v>
      </c>
      <c r="AI202" s="16">
        <f t="shared" si="107"/>
        <v>0.76638693254026868</v>
      </c>
      <c r="AJ202" s="16">
        <f t="shared" si="108"/>
        <v>-0.80376076258758222</v>
      </c>
      <c r="AK202" s="16">
        <f t="shared" si="109"/>
        <v>0.11834636286729674</v>
      </c>
      <c r="AL202" s="16">
        <f t="shared" si="110"/>
        <v>2.6726858667876439</v>
      </c>
      <c r="AM202" s="16">
        <f t="shared" si="111"/>
        <v>4.1868010073590307</v>
      </c>
      <c r="AN202" s="115">
        <f t="shared" si="133"/>
        <v>2.5361990742703742</v>
      </c>
      <c r="AO202" s="115">
        <f t="shared" si="133"/>
        <v>2.5361818676836925</v>
      </c>
      <c r="AP202" s="115">
        <f t="shared" si="133"/>
        <v>2.5362617714864752</v>
      </c>
      <c r="AQ202" s="115">
        <f t="shared" si="133"/>
        <v>2.5358906774808174</v>
      </c>
      <c r="AR202" s="115">
        <f t="shared" si="133"/>
        <v>2.5376133290988179</v>
      </c>
      <c r="AS202" s="115">
        <f t="shared" si="133"/>
        <v>2.5295991385460006</v>
      </c>
      <c r="AT202" s="115">
        <f t="shared" si="133"/>
        <v>2.566517657766425</v>
      </c>
      <c r="AU202" s="115">
        <f t="shared" si="112"/>
        <v>2.387163417790823</v>
      </c>
      <c r="AV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</row>
    <row r="203" spans="1:64">
      <c r="A203" s="2" t="s">
        <v>73</v>
      </c>
      <c r="B203" s="25"/>
      <c r="C203" s="40">
        <v>48125.383999999998</v>
      </c>
      <c r="D203" s="40"/>
      <c r="E203" s="80">
        <f t="shared" si="95"/>
        <v>8028.4950229153055</v>
      </c>
      <c r="F203" s="28">
        <f t="shared" si="96"/>
        <v>8028.5</v>
      </c>
      <c r="G203" s="9">
        <f t="shared" ref="G203:G234" si="134">C203-(C$7+C$8*F203)</f>
        <v>-1.8934600011561997E-3</v>
      </c>
      <c r="I203" s="2">
        <f t="shared" ref="I203:I215" si="135">G203</f>
        <v>-1.8934600011561997E-3</v>
      </c>
      <c r="O203" s="100">
        <f t="shared" si="97"/>
        <v>1.1425965254232603E-2</v>
      </c>
      <c r="P203" s="15">
        <f t="shared" si="98"/>
        <v>33106.883999999998</v>
      </c>
      <c r="R203" s="2">
        <f t="shared" ref="R203:R234" si="136">(O203-H203)^2</f>
        <v>1.3055268199093072E-4</v>
      </c>
      <c r="S203" s="24">
        <v>0.1</v>
      </c>
      <c r="T203" s="9">
        <f t="shared" si="99"/>
        <v>1.3055268199093073E-5</v>
      </c>
      <c r="U203" s="9">
        <f t="shared" si="100"/>
        <v>-1.8934600011561997E-3</v>
      </c>
      <c r="Y203" s="137">
        <f t="shared" si="101"/>
        <v>33106.883999999998</v>
      </c>
      <c r="Z203" s="16">
        <f t="shared" si="102"/>
        <v>8028.5</v>
      </c>
      <c r="AA203" s="115">
        <f t="shared" si="103"/>
        <v>5.9957716632436609E-3</v>
      </c>
      <c r="AB203" s="115">
        <f t="shared" si="104"/>
        <v>-7.8892316643998615E-3</v>
      </c>
      <c r="AD203" s="147">
        <f t="shared" ref="AD203:AD215" si="137">G203-(AB$3+AB$4*Z203+AB$5*Z203^2)</f>
        <v>-1.3319425255388803E-2</v>
      </c>
      <c r="AG203" s="115">
        <f t="shared" si="105"/>
        <v>6.2239976254569415E-6</v>
      </c>
      <c r="AH203" s="16">
        <f t="shared" si="106"/>
        <v>-5.4301935909889425E-3</v>
      </c>
      <c r="AI203" s="16">
        <f t="shared" si="107"/>
        <v>0.7663014277584479</v>
      </c>
      <c r="AJ203" s="16">
        <f t="shared" si="108"/>
        <v>-0.80419071040734458</v>
      </c>
      <c r="AK203" s="16">
        <f t="shared" si="109"/>
        <v>0.11817742688061418</v>
      </c>
      <c r="AL203" s="16">
        <f t="shared" si="110"/>
        <v>2.6734088788634027</v>
      </c>
      <c r="AM203" s="16">
        <f t="shared" si="111"/>
        <v>4.1935096162868906</v>
      </c>
      <c r="AN203" s="115">
        <f t="shared" si="133"/>
        <v>2.5371096042653805</v>
      </c>
      <c r="AO203" s="115">
        <f t="shared" si="133"/>
        <v>2.5370923505036891</v>
      </c>
      <c r="AP203" s="115">
        <f t="shared" si="133"/>
        <v>2.5371724229522528</v>
      </c>
      <c r="AQ203" s="115">
        <f t="shared" si="133"/>
        <v>2.5368007797757954</v>
      </c>
      <c r="AR203" s="115">
        <f t="shared" si="133"/>
        <v>2.5385248958549673</v>
      </c>
      <c r="AS203" s="115">
        <f t="shared" si="133"/>
        <v>2.5305089692661999</v>
      </c>
      <c r="AT203" s="115">
        <f t="shared" si="133"/>
        <v>2.5674130256576917</v>
      </c>
      <c r="AU203" s="115">
        <f t="shared" si="112"/>
        <v>2.388270068641742</v>
      </c>
      <c r="AV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</row>
    <row r="204" spans="1:64">
      <c r="A204" s="2" t="s">
        <v>73</v>
      </c>
      <c r="B204" s="25"/>
      <c r="C204" s="40">
        <v>48163.442999999999</v>
      </c>
      <c r="D204" s="40"/>
      <c r="E204" s="80">
        <f t="shared" si="95"/>
        <v>8128.5356184894972</v>
      </c>
      <c r="F204" s="28">
        <f t="shared" si="96"/>
        <v>8128.5</v>
      </c>
      <c r="G204" s="9">
        <f t="shared" si="134"/>
        <v>1.3550539995776489E-2</v>
      </c>
      <c r="I204" s="2">
        <f t="shared" si="135"/>
        <v>1.3550539995776489E-2</v>
      </c>
      <c r="O204" s="100">
        <f t="shared" si="97"/>
        <v>1.1604816807047613E-2</v>
      </c>
      <c r="P204" s="15">
        <f t="shared" si="98"/>
        <v>33144.942999999999</v>
      </c>
      <c r="R204" s="2">
        <f t="shared" si="136"/>
        <v>1.3467177312513477E-4</v>
      </c>
      <c r="S204" s="24">
        <v>0.1</v>
      </c>
      <c r="T204" s="9">
        <f t="shared" si="99"/>
        <v>1.3467177312513478E-5</v>
      </c>
      <c r="U204" s="9">
        <f t="shared" si="100"/>
        <v>1.3550539995776489E-2</v>
      </c>
      <c r="Y204" s="137">
        <f t="shared" si="101"/>
        <v>33144.942999999999</v>
      </c>
      <c r="Z204" s="16">
        <f t="shared" si="102"/>
        <v>8128.5</v>
      </c>
      <c r="AA204" s="115">
        <f t="shared" si="103"/>
        <v>6.0803207348545055E-3</v>
      </c>
      <c r="AB204" s="115">
        <f t="shared" si="104"/>
        <v>7.4702192609219838E-3</v>
      </c>
      <c r="AD204" s="147">
        <f t="shared" si="137"/>
        <v>1.9457231887288762E-3</v>
      </c>
      <c r="AG204" s="115">
        <f t="shared" si="105"/>
        <v>5.5804175806249797E-6</v>
      </c>
      <c r="AH204" s="16">
        <f t="shared" si="106"/>
        <v>-5.5244960721931077E-3</v>
      </c>
      <c r="AI204" s="16">
        <f t="shared" si="107"/>
        <v>0.7646208884101795</v>
      </c>
      <c r="AJ204" s="16">
        <f t="shared" si="108"/>
        <v>-0.8126815820970017</v>
      </c>
      <c r="AK204" s="16">
        <f t="shared" si="109"/>
        <v>0.11479373118358707</v>
      </c>
      <c r="AL204" s="16">
        <f t="shared" si="110"/>
        <v>2.6878356449434211</v>
      </c>
      <c r="AM204" s="16">
        <f t="shared" si="111"/>
        <v>4.3317584529499253</v>
      </c>
      <c r="AN204" s="115">
        <f t="shared" si="133"/>
        <v>2.5552991091543555</v>
      </c>
      <c r="AO204" s="115">
        <f t="shared" si="133"/>
        <v>2.5552809252713908</v>
      </c>
      <c r="AP204" s="115">
        <f t="shared" si="133"/>
        <v>2.5553642808535848</v>
      </c>
      <c r="AQ204" s="115">
        <f t="shared" si="133"/>
        <v>2.5549821379034361</v>
      </c>
      <c r="AR204" s="115">
        <f t="shared" si="133"/>
        <v>2.5567332732386339</v>
      </c>
      <c r="AS204" s="115">
        <f t="shared" si="133"/>
        <v>2.5486920169484848</v>
      </c>
      <c r="AT204" s="115">
        <f t="shared" si="133"/>
        <v>2.5852746572456899</v>
      </c>
      <c r="AU204" s="115">
        <f t="shared" si="112"/>
        <v>2.4104030856601195</v>
      </c>
      <c r="AV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</row>
    <row r="205" spans="1:64">
      <c r="A205" s="2" t="s">
        <v>73</v>
      </c>
      <c r="B205" s="25" t="s">
        <v>95</v>
      </c>
      <c r="C205" s="40">
        <v>48174.275999999998</v>
      </c>
      <c r="D205" s="40"/>
      <c r="E205" s="80">
        <f t="shared" si="95"/>
        <v>8157.0108745880561</v>
      </c>
      <c r="F205" s="28">
        <f t="shared" si="96"/>
        <v>8157</v>
      </c>
      <c r="G205" s="9">
        <f t="shared" si="134"/>
        <v>4.1370799954165705E-3</v>
      </c>
      <c r="I205" s="2">
        <f t="shared" si="135"/>
        <v>4.1370799954165705E-3</v>
      </c>
      <c r="O205" s="100">
        <f t="shared" si="97"/>
        <v>1.1656216863065415E-2</v>
      </c>
      <c r="P205" s="15">
        <f t="shared" si="98"/>
        <v>33155.775999999998</v>
      </c>
      <c r="R205" s="2">
        <f t="shared" si="136"/>
        <v>1.3586739155881054E-4</v>
      </c>
      <c r="S205" s="24">
        <v>0.1</v>
      </c>
      <c r="T205" s="9">
        <f t="shared" si="99"/>
        <v>1.3586739155881055E-5</v>
      </c>
      <c r="U205" s="9">
        <f t="shared" si="100"/>
        <v>4.1370799954165705E-3</v>
      </c>
      <c r="Y205" s="137">
        <f t="shared" si="101"/>
        <v>33155.775999999998</v>
      </c>
      <c r="Z205" s="16">
        <f t="shared" si="102"/>
        <v>8157</v>
      </c>
      <c r="AA205" s="115">
        <f t="shared" si="103"/>
        <v>6.1052149374630988E-3</v>
      </c>
      <c r="AB205" s="115">
        <f t="shared" si="104"/>
        <v>-1.9681349420465283E-3</v>
      </c>
      <c r="AD205" s="147">
        <f t="shared" si="137"/>
        <v>-7.5191368676488443E-3</v>
      </c>
      <c r="AG205" s="115">
        <f t="shared" si="105"/>
        <v>3.8735551501044919E-7</v>
      </c>
      <c r="AH205" s="16">
        <f t="shared" si="106"/>
        <v>-5.551001925602316E-3</v>
      </c>
      <c r="AI205" s="16">
        <f t="shared" si="107"/>
        <v>0.76415219828248637</v>
      </c>
      <c r="AJ205" s="16">
        <f t="shared" si="108"/>
        <v>-0.81506392666960459</v>
      </c>
      <c r="AK205" s="16">
        <f t="shared" si="109"/>
        <v>0.11382768255955682</v>
      </c>
      <c r="AL205" s="16">
        <f t="shared" si="110"/>
        <v>2.6919357811766704</v>
      </c>
      <c r="AM205" s="16">
        <f t="shared" si="111"/>
        <v>4.372639364483569</v>
      </c>
      <c r="AN205" s="115">
        <f t="shared" si="133"/>
        <v>2.5604758690072318</v>
      </c>
      <c r="AO205" s="115">
        <f t="shared" si="133"/>
        <v>2.560457425395223</v>
      </c>
      <c r="AP205" s="115">
        <f t="shared" si="133"/>
        <v>2.5605416830071985</v>
      </c>
      <c r="AQ205" s="115">
        <f t="shared" si="133"/>
        <v>2.5601567233607239</v>
      </c>
      <c r="AR205" s="115">
        <f t="shared" si="133"/>
        <v>2.5619147505732496</v>
      </c>
      <c r="AS205" s="115">
        <f t="shared" si="133"/>
        <v>2.5538695714838102</v>
      </c>
      <c r="AT205" s="115">
        <f t="shared" si="133"/>
        <v>2.5903494442951005</v>
      </c>
      <c r="AU205" s="115">
        <f t="shared" si="112"/>
        <v>2.416710995510357</v>
      </c>
      <c r="AV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</row>
    <row r="206" spans="1:64">
      <c r="A206" s="2" t="s">
        <v>73</v>
      </c>
      <c r="B206" s="25"/>
      <c r="C206" s="40">
        <v>48187.402999999998</v>
      </c>
      <c r="D206" s="40"/>
      <c r="E206" s="80">
        <f t="shared" si="95"/>
        <v>8191.5160612220297</v>
      </c>
      <c r="F206" s="28">
        <f t="shared" si="96"/>
        <v>8191.5</v>
      </c>
      <c r="G206" s="9">
        <f t="shared" si="134"/>
        <v>6.1102599938749336E-3</v>
      </c>
      <c r="I206" s="2">
        <f t="shared" si="135"/>
        <v>6.1102599938749336E-3</v>
      </c>
      <c r="O206" s="100">
        <f t="shared" si="97"/>
        <v>1.1718691618429804E-2</v>
      </c>
      <c r="P206" s="15">
        <f t="shared" si="98"/>
        <v>33168.902999999998</v>
      </c>
      <c r="R206" s="2">
        <f t="shared" si="136"/>
        <v>1.3732773324785693E-4</v>
      </c>
      <c r="S206" s="24">
        <v>0.1</v>
      </c>
      <c r="T206" s="9">
        <f t="shared" si="99"/>
        <v>1.3732773324785694E-5</v>
      </c>
      <c r="U206" s="9">
        <f t="shared" si="100"/>
        <v>6.1102599938749336E-3</v>
      </c>
      <c r="Y206" s="137">
        <f t="shared" si="101"/>
        <v>33168.902999999998</v>
      </c>
      <c r="Z206" s="16">
        <f t="shared" si="102"/>
        <v>8191.5</v>
      </c>
      <c r="AA206" s="115">
        <f t="shared" si="103"/>
        <v>6.1358241786328965E-3</v>
      </c>
      <c r="AB206" s="115">
        <f t="shared" si="104"/>
        <v>-2.5564184757962891E-5</v>
      </c>
      <c r="AD206" s="147">
        <f t="shared" si="137"/>
        <v>-5.6084316245548702E-3</v>
      </c>
      <c r="AG206" s="115">
        <f t="shared" si="105"/>
        <v>6.5352754233926211E-11</v>
      </c>
      <c r="AH206" s="16">
        <f t="shared" si="106"/>
        <v>-5.5828674397969073E-3</v>
      </c>
      <c r="AI206" s="16">
        <f t="shared" si="107"/>
        <v>0.76359089553656279</v>
      </c>
      <c r="AJ206" s="16">
        <f t="shared" si="108"/>
        <v>-0.8179256331165331</v>
      </c>
      <c r="AK206" s="16">
        <f t="shared" si="109"/>
        <v>0.11265727769948322</v>
      </c>
      <c r="AL206" s="16">
        <f t="shared" si="110"/>
        <v>2.6968924157902601</v>
      </c>
      <c r="AM206" s="16">
        <f t="shared" si="111"/>
        <v>4.4230494331931407</v>
      </c>
      <c r="AN206" s="115">
        <f t="shared" si="133"/>
        <v>2.5667382491909816</v>
      </c>
      <c r="AO206" s="115">
        <f t="shared" si="133"/>
        <v>2.5667194948513701</v>
      </c>
      <c r="AP206" s="115">
        <f t="shared" si="133"/>
        <v>2.5668048227228746</v>
      </c>
      <c r="AQ206" s="115">
        <f t="shared" si="133"/>
        <v>2.5664165627039521</v>
      </c>
      <c r="AR206" s="115">
        <f t="shared" si="133"/>
        <v>2.5681824410366065</v>
      </c>
      <c r="AS206" s="115">
        <f t="shared" si="133"/>
        <v>2.5601344831135053</v>
      </c>
      <c r="AT206" s="115">
        <f t="shared" si="133"/>
        <v>2.5964833682907944</v>
      </c>
      <c r="AU206" s="115">
        <f t="shared" si="112"/>
        <v>2.4243468863816968</v>
      </c>
      <c r="AV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</row>
    <row r="207" spans="1:64">
      <c r="A207" s="2" t="s">
        <v>75</v>
      </c>
      <c r="B207" s="25"/>
      <c r="C207" s="40">
        <v>48203.381000000001</v>
      </c>
      <c r="D207" s="40"/>
      <c r="E207" s="80">
        <f t="shared" si="95"/>
        <v>8233.5152896853288</v>
      </c>
      <c r="F207" s="28">
        <f t="shared" si="96"/>
        <v>8233.5</v>
      </c>
      <c r="G207" s="9">
        <f t="shared" si="134"/>
        <v>5.8167399984085932E-3</v>
      </c>
      <c r="I207" s="2">
        <f t="shared" si="135"/>
        <v>5.8167399984085932E-3</v>
      </c>
      <c r="O207" s="100">
        <f t="shared" si="97"/>
        <v>1.1795122780931703E-2</v>
      </c>
      <c r="P207" s="15">
        <f t="shared" si="98"/>
        <v>33184.881000000001</v>
      </c>
      <c r="R207" s="2">
        <f t="shared" si="136"/>
        <v>1.3912492141725404E-4</v>
      </c>
      <c r="S207" s="24">
        <v>0.1</v>
      </c>
      <c r="T207" s="9">
        <f t="shared" si="99"/>
        <v>1.3912492141725404E-5</v>
      </c>
      <c r="U207" s="9">
        <f t="shared" si="100"/>
        <v>5.8167399984085932E-3</v>
      </c>
      <c r="Y207" s="137">
        <f t="shared" si="101"/>
        <v>33184.881000000001</v>
      </c>
      <c r="Z207" s="16">
        <f t="shared" si="102"/>
        <v>8233.5</v>
      </c>
      <c r="AA207" s="115">
        <f t="shared" si="103"/>
        <v>6.173789199146359E-3</v>
      </c>
      <c r="AB207" s="115">
        <f t="shared" si="104"/>
        <v>-3.5704920073776573E-4</v>
      </c>
      <c r="AD207" s="147">
        <f t="shared" si="137"/>
        <v>-5.9783827825231096E-3</v>
      </c>
      <c r="AG207" s="115">
        <f t="shared" si="105"/>
        <v>1.2748413174747733E-8</v>
      </c>
      <c r="AH207" s="16">
        <f t="shared" si="106"/>
        <v>-5.6213335817853439E-3</v>
      </c>
      <c r="AI207" s="16">
        <f t="shared" si="107"/>
        <v>0.7629164969572626</v>
      </c>
      <c r="AJ207" s="16">
        <f t="shared" si="108"/>
        <v>-0.82137675229952078</v>
      </c>
      <c r="AK207" s="16">
        <f t="shared" si="109"/>
        <v>0.11123101850134764</v>
      </c>
      <c r="AL207" s="16">
        <f t="shared" si="110"/>
        <v>2.7029168177001148</v>
      </c>
      <c r="AM207" s="16">
        <f t="shared" si="111"/>
        <v>4.4858270073921567</v>
      </c>
      <c r="AN207" s="115">
        <f t="shared" si="133"/>
        <v>2.5743558466721179</v>
      </c>
      <c r="AO207" s="115">
        <f t="shared" si="133"/>
        <v>2.5743367199790126</v>
      </c>
      <c r="AP207" s="115">
        <f t="shared" si="133"/>
        <v>2.5744233171417354</v>
      </c>
      <c r="AQ207" s="115">
        <f t="shared" si="133"/>
        <v>2.5740312055252166</v>
      </c>
      <c r="AR207" s="115">
        <f t="shared" si="133"/>
        <v>2.5758059042358958</v>
      </c>
      <c r="AS207" s="115">
        <f t="shared" si="133"/>
        <v>2.5677574865682691</v>
      </c>
      <c r="AT207" s="115">
        <f t="shared" si="133"/>
        <v>2.6039372159589784</v>
      </c>
      <c r="AU207" s="115">
        <f t="shared" si="112"/>
        <v>2.4336427535294156</v>
      </c>
      <c r="AV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</row>
    <row r="208" spans="1:64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80">
        <f t="shared" si="95"/>
        <v>8862.0159482462659</v>
      </c>
      <c r="F208" s="28">
        <f t="shared" si="96"/>
        <v>8862</v>
      </c>
      <c r="G208" s="9">
        <f t="shared" si="134"/>
        <v>6.0672800027532503E-3</v>
      </c>
      <c r="I208" s="2">
        <f t="shared" si="135"/>
        <v>6.0672800027532503E-3</v>
      </c>
      <c r="O208" s="100">
        <f t="shared" si="97"/>
        <v>1.2988036564526436E-2</v>
      </c>
      <c r="P208" s="15">
        <f t="shared" si="98"/>
        <v>33423.985000000001</v>
      </c>
      <c r="R208" s="2">
        <f t="shared" si="136"/>
        <v>1.6868909380147567E-4</v>
      </c>
      <c r="S208" s="24">
        <v>0.1</v>
      </c>
      <c r="T208" s="9">
        <f t="shared" si="99"/>
        <v>1.6868909380147568E-5</v>
      </c>
      <c r="U208" s="9">
        <f t="shared" si="100"/>
        <v>6.0672800027532503E-3</v>
      </c>
      <c r="Y208" s="137">
        <f t="shared" si="101"/>
        <v>33423.985000000001</v>
      </c>
      <c r="Z208" s="16">
        <f t="shared" si="102"/>
        <v>8862</v>
      </c>
      <c r="AA208" s="115">
        <f t="shared" si="103"/>
        <v>6.834489746301132E-3</v>
      </c>
      <c r="AB208" s="115">
        <f t="shared" si="104"/>
        <v>-7.6720974354788172E-4</v>
      </c>
      <c r="AD208" s="147">
        <f t="shared" si="137"/>
        <v>-6.9207565617731854E-3</v>
      </c>
      <c r="AG208" s="115">
        <f t="shared" si="105"/>
        <v>5.8861079059480648E-8</v>
      </c>
      <c r="AH208" s="16">
        <f t="shared" si="106"/>
        <v>-6.1535468182253037E-3</v>
      </c>
      <c r="AI208" s="16">
        <f t="shared" si="107"/>
        <v>0.75397035610356578</v>
      </c>
      <c r="AJ208" s="16">
        <f t="shared" si="108"/>
        <v>-0.86881213075431007</v>
      </c>
      <c r="AK208" s="16">
        <f t="shared" si="109"/>
        <v>8.9723693727223622E-2</v>
      </c>
      <c r="AL208" s="16">
        <f t="shared" si="110"/>
        <v>2.7918944559369527</v>
      </c>
      <c r="AM208" s="16">
        <f t="shared" si="111"/>
        <v>5.6608151827867754</v>
      </c>
      <c r="AN208" s="115">
        <f t="shared" si="133"/>
        <v>2.687602825517843</v>
      </c>
      <c r="AO208" s="115">
        <f t="shared" si="133"/>
        <v>2.6875793239147945</v>
      </c>
      <c r="AP208" s="115">
        <f t="shared" si="133"/>
        <v>2.6876791797144333</v>
      </c>
      <c r="AQ208" s="115">
        <f t="shared" si="133"/>
        <v>2.6872548694971239</v>
      </c>
      <c r="AR208" s="115">
        <f t="shared" si="133"/>
        <v>2.6890572554371324</v>
      </c>
      <c r="AS208" s="115">
        <f t="shared" si="133"/>
        <v>2.6813900694270068</v>
      </c>
      <c r="AT208" s="115">
        <f t="shared" si="133"/>
        <v>2.7138124025002317</v>
      </c>
      <c r="AU208" s="115">
        <f t="shared" si="112"/>
        <v>2.5727487654899175</v>
      </c>
      <c r="AV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</row>
    <row r="209" spans="1:64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80">
        <f t="shared" si="95"/>
        <v>8875.0378644940483</v>
      </c>
      <c r="F209" s="28">
        <f t="shared" si="96"/>
        <v>8875</v>
      </c>
      <c r="G209" s="9">
        <f t="shared" si="134"/>
        <v>1.4404999994440004E-2</v>
      </c>
      <c r="I209" s="2">
        <f t="shared" si="135"/>
        <v>1.4404999994440004E-2</v>
      </c>
      <c r="O209" s="100">
        <f t="shared" si="97"/>
        <v>1.3013684165998329E-2</v>
      </c>
      <c r="P209" s="15">
        <f t="shared" si="98"/>
        <v>33428.938999999998</v>
      </c>
      <c r="R209" s="2">
        <f t="shared" si="136"/>
        <v>1.6935597557235561E-4</v>
      </c>
      <c r="S209" s="24">
        <v>0.1</v>
      </c>
      <c r="T209" s="9">
        <f t="shared" si="99"/>
        <v>1.6935597557235562E-5</v>
      </c>
      <c r="U209" s="9">
        <f t="shared" si="100"/>
        <v>1.4404999994440004E-2</v>
      </c>
      <c r="Y209" s="137">
        <f t="shared" si="101"/>
        <v>33428.938999999998</v>
      </c>
      <c r="Z209" s="16">
        <f t="shared" si="102"/>
        <v>8875</v>
      </c>
      <c r="AA209" s="115">
        <f t="shared" si="103"/>
        <v>6.8499981404000826E-3</v>
      </c>
      <c r="AB209" s="115">
        <f t="shared" si="104"/>
        <v>7.5550018540399217E-3</v>
      </c>
      <c r="AD209" s="147">
        <f t="shared" si="137"/>
        <v>1.3913158284416752E-3</v>
      </c>
      <c r="AG209" s="115">
        <f t="shared" si="105"/>
        <v>5.7078053014546656E-6</v>
      </c>
      <c r="AH209" s="16">
        <f t="shared" si="106"/>
        <v>-6.1636860255982464E-3</v>
      </c>
      <c r="AI209" s="16">
        <f t="shared" si="107"/>
        <v>0.75380753663954736</v>
      </c>
      <c r="AJ209" s="16">
        <f t="shared" si="108"/>
        <v>-0.86971146203758831</v>
      </c>
      <c r="AK209" s="16">
        <f t="shared" si="109"/>
        <v>8.9275964718254538E-2</v>
      </c>
      <c r="AL209" s="16">
        <f t="shared" si="110"/>
        <v>2.7937136707949879</v>
      </c>
      <c r="AM209" s="16">
        <f t="shared" si="111"/>
        <v>5.6910285850645073</v>
      </c>
      <c r="AN209" s="115">
        <f t="shared" si="133"/>
        <v>2.6899317168417194</v>
      </c>
      <c r="AO209" s="115">
        <f t="shared" si="133"/>
        <v>2.6899081561924962</v>
      </c>
      <c r="AP209" s="115">
        <f t="shared" si="133"/>
        <v>2.6900081495125314</v>
      </c>
      <c r="AQ209" s="115">
        <f t="shared" si="133"/>
        <v>2.6895837362906336</v>
      </c>
      <c r="AR209" s="115">
        <f t="shared" si="133"/>
        <v>2.6913845217212775</v>
      </c>
      <c r="AS209" s="115">
        <f t="shared" si="133"/>
        <v>2.6837328948191166</v>
      </c>
      <c r="AT209" s="115">
        <f t="shared" si="133"/>
        <v>2.7160542661269091</v>
      </c>
      <c r="AU209" s="115">
        <f t="shared" si="112"/>
        <v>2.5756260577023067</v>
      </c>
      <c r="AV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</row>
    <row r="210" spans="1:64">
      <c r="A210" s="2" t="s">
        <v>78</v>
      </c>
      <c r="B210" s="25"/>
      <c r="C210" s="40">
        <v>48479.574999999997</v>
      </c>
      <c r="D210" s="40">
        <v>3.0000000000000001E-3</v>
      </c>
      <c r="E210" s="80">
        <f t="shared" si="95"/>
        <v>8959.5094633109366</v>
      </c>
      <c r="F210" s="28">
        <f t="shared" si="96"/>
        <v>8959.5</v>
      </c>
      <c r="G210" s="9">
        <f t="shared" si="134"/>
        <v>3.6001799962832592E-3</v>
      </c>
      <c r="I210" s="2">
        <f t="shared" si="135"/>
        <v>3.6001799962832592E-3</v>
      </c>
      <c r="O210" s="100">
        <f t="shared" si="97"/>
        <v>1.3181354990201871E-2</v>
      </c>
      <c r="P210" s="15">
        <f t="shared" si="98"/>
        <v>33461.074999999997</v>
      </c>
      <c r="R210" s="2">
        <f t="shared" si="136"/>
        <v>1.7374811937771978E-4</v>
      </c>
      <c r="S210" s="24">
        <v>0.1</v>
      </c>
      <c r="T210" s="9">
        <f t="shared" si="99"/>
        <v>1.7374811937771977E-5</v>
      </c>
      <c r="U210" s="9">
        <f t="shared" si="100"/>
        <v>3.6001799962832592E-3</v>
      </c>
      <c r="Y210" s="137">
        <f t="shared" si="101"/>
        <v>33461.074999999997</v>
      </c>
      <c r="Z210" s="16">
        <f t="shared" si="102"/>
        <v>8959.5</v>
      </c>
      <c r="AA210" s="115">
        <f t="shared" si="103"/>
        <v>6.9526329278982038E-3</v>
      </c>
      <c r="AB210" s="115">
        <f t="shared" si="104"/>
        <v>-3.3524529316149446E-3</v>
      </c>
      <c r="AD210" s="147">
        <f t="shared" si="137"/>
        <v>-9.5811749939186119E-3</v>
      </c>
      <c r="AG210" s="115">
        <f t="shared" si="105"/>
        <v>1.1238940658693636E-6</v>
      </c>
      <c r="AH210" s="16">
        <f t="shared" si="106"/>
        <v>-6.2287220623036673E-3</v>
      </c>
      <c r="AI210" s="16">
        <f t="shared" si="107"/>
        <v>0.75277072721449689</v>
      </c>
      <c r="AJ210" s="16">
        <f t="shared" si="108"/>
        <v>-0.87547768635073708</v>
      </c>
      <c r="AK210" s="16">
        <f t="shared" si="109"/>
        <v>8.6363265164155004E-2</v>
      </c>
      <c r="AL210" s="16">
        <f t="shared" si="110"/>
        <v>2.805519659503283</v>
      </c>
      <c r="AM210" s="16">
        <f t="shared" si="111"/>
        <v>5.8949702240664328</v>
      </c>
      <c r="AN210" s="115">
        <f t="shared" si="133"/>
        <v>2.7050573981572672</v>
      </c>
      <c r="AO210" s="115">
        <f t="shared" si="133"/>
        <v>2.7050334922915438</v>
      </c>
      <c r="AP210" s="115">
        <f t="shared" si="133"/>
        <v>2.7051342232202216</v>
      </c>
      <c r="AQ210" s="115">
        <f t="shared" si="133"/>
        <v>2.7047097463731546</v>
      </c>
      <c r="AR210" s="115">
        <f t="shared" si="133"/>
        <v>2.7064979095521253</v>
      </c>
      <c r="AS210" s="115">
        <f t="shared" si="133"/>
        <v>2.6989548827497836</v>
      </c>
      <c r="AT210" s="115">
        <f t="shared" si="133"/>
        <v>2.7305982778611884</v>
      </c>
      <c r="AU210" s="115">
        <f t="shared" si="112"/>
        <v>2.5943284570828355</v>
      </c>
      <c r="AV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</row>
    <row r="211" spans="1:64">
      <c r="A211" s="2" t="s">
        <v>78</v>
      </c>
      <c r="B211" s="25"/>
      <c r="C211" s="40">
        <v>48479.584000000003</v>
      </c>
      <c r="D211" s="40">
        <v>4.0000000000000001E-3</v>
      </c>
      <c r="E211" s="80">
        <f t="shared" si="95"/>
        <v>8959.5331204054673</v>
      </c>
      <c r="F211" s="28">
        <f t="shared" si="96"/>
        <v>8959.5</v>
      </c>
      <c r="G211" s="9">
        <f t="shared" si="134"/>
        <v>1.2600180001754779E-2</v>
      </c>
      <c r="I211" s="2">
        <f t="shared" si="135"/>
        <v>1.2600180001754779E-2</v>
      </c>
      <c r="O211" s="100">
        <f t="shared" si="97"/>
        <v>1.3181354990201871E-2</v>
      </c>
      <c r="P211" s="15">
        <f t="shared" si="98"/>
        <v>33461.084000000003</v>
      </c>
      <c r="R211" s="2">
        <f t="shared" si="136"/>
        <v>1.7374811937771978E-4</v>
      </c>
      <c r="S211" s="24">
        <v>0.1</v>
      </c>
      <c r="T211" s="9">
        <f t="shared" si="99"/>
        <v>1.7374811937771977E-5</v>
      </c>
      <c r="U211" s="9">
        <f t="shared" si="100"/>
        <v>1.2600180001754779E-2</v>
      </c>
      <c r="Y211" s="137">
        <f t="shared" si="101"/>
        <v>33461.084000000003</v>
      </c>
      <c r="Z211" s="16">
        <f t="shared" si="102"/>
        <v>8959.5</v>
      </c>
      <c r="AA211" s="115">
        <f t="shared" si="103"/>
        <v>6.9526329278982038E-3</v>
      </c>
      <c r="AB211" s="115">
        <f t="shared" si="104"/>
        <v>5.6475470738565755E-3</v>
      </c>
      <c r="AD211" s="147">
        <f t="shared" si="137"/>
        <v>-5.8117498844709181E-4</v>
      </c>
      <c r="AG211" s="115">
        <f t="shared" si="105"/>
        <v>3.1894787951425967E-6</v>
      </c>
      <c r="AH211" s="16">
        <f t="shared" si="106"/>
        <v>-6.2287220623036673E-3</v>
      </c>
      <c r="AI211" s="16">
        <f t="shared" si="107"/>
        <v>0.75277072721449689</v>
      </c>
      <c r="AJ211" s="16">
        <f t="shared" si="108"/>
        <v>-0.87547768635073708</v>
      </c>
      <c r="AK211" s="16">
        <f t="shared" si="109"/>
        <v>8.6363265164155004E-2</v>
      </c>
      <c r="AL211" s="16">
        <f t="shared" si="110"/>
        <v>2.805519659503283</v>
      </c>
      <c r="AM211" s="16">
        <f t="shared" si="111"/>
        <v>5.8949702240664328</v>
      </c>
      <c r="AN211" s="115">
        <f t="shared" ref="AN211:AT220" si="138">$AU211+$AB$7*SIN(AO211)</f>
        <v>2.7050573981572672</v>
      </c>
      <c r="AO211" s="115">
        <f t="shared" si="138"/>
        <v>2.7050334922915438</v>
      </c>
      <c r="AP211" s="115">
        <f t="shared" si="138"/>
        <v>2.7051342232202216</v>
      </c>
      <c r="AQ211" s="115">
        <f t="shared" si="138"/>
        <v>2.7047097463731546</v>
      </c>
      <c r="AR211" s="115">
        <f t="shared" si="138"/>
        <v>2.7064979095521253</v>
      </c>
      <c r="AS211" s="115">
        <f t="shared" si="138"/>
        <v>2.6989548827497836</v>
      </c>
      <c r="AT211" s="115">
        <f t="shared" si="138"/>
        <v>2.7305982778611884</v>
      </c>
      <c r="AU211" s="115">
        <f t="shared" si="112"/>
        <v>2.5943284570828355</v>
      </c>
      <c r="AV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</row>
    <row r="212" spans="1:64">
      <c r="A212" s="2" t="s">
        <v>78</v>
      </c>
      <c r="B212" s="25"/>
      <c r="C212" s="40">
        <v>48479.584999999999</v>
      </c>
      <c r="D212" s="40">
        <v>8.0000000000000002E-3</v>
      </c>
      <c r="E212" s="80">
        <f t="shared" si="95"/>
        <v>8959.5357489715152</v>
      </c>
      <c r="F212" s="28">
        <f t="shared" si="96"/>
        <v>8959.5</v>
      </c>
      <c r="G212" s="9">
        <f t="shared" si="134"/>
        <v>1.3600179998320527E-2</v>
      </c>
      <c r="I212" s="2">
        <f t="shared" si="135"/>
        <v>1.3600179998320527E-2</v>
      </c>
      <c r="O212" s="100">
        <f t="shared" si="97"/>
        <v>1.3181354990201871E-2</v>
      </c>
      <c r="P212" s="15">
        <f t="shared" si="98"/>
        <v>33461.084999999999</v>
      </c>
      <c r="R212" s="2">
        <f t="shared" si="136"/>
        <v>1.7374811937771978E-4</v>
      </c>
      <c r="S212" s="24">
        <v>0.1</v>
      </c>
      <c r="T212" s="9">
        <f t="shared" si="99"/>
        <v>1.7374811937771977E-5</v>
      </c>
      <c r="U212" s="9">
        <f t="shared" si="100"/>
        <v>1.3600179998320527E-2</v>
      </c>
      <c r="Y212" s="137">
        <f t="shared" si="101"/>
        <v>33461.084999999999</v>
      </c>
      <c r="Z212" s="16">
        <f t="shared" si="102"/>
        <v>8959.5</v>
      </c>
      <c r="AA212" s="115">
        <f t="shared" si="103"/>
        <v>6.9526329278982038E-3</v>
      </c>
      <c r="AB212" s="115">
        <f t="shared" si="104"/>
        <v>6.6475470704223235E-3</v>
      </c>
      <c r="AD212" s="147">
        <f t="shared" si="137"/>
        <v>4.1882500811865619E-4</v>
      </c>
      <c r="AG212" s="115">
        <f t="shared" si="105"/>
        <v>4.4189882053480414E-6</v>
      </c>
      <c r="AH212" s="16">
        <f t="shared" si="106"/>
        <v>-6.2287220623036673E-3</v>
      </c>
      <c r="AI212" s="16">
        <f t="shared" si="107"/>
        <v>0.75277072721449689</v>
      </c>
      <c r="AJ212" s="16">
        <f t="shared" si="108"/>
        <v>-0.87547768635073708</v>
      </c>
      <c r="AK212" s="16">
        <f t="shared" si="109"/>
        <v>8.6363265164155004E-2</v>
      </c>
      <c r="AL212" s="16">
        <f t="shared" si="110"/>
        <v>2.805519659503283</v>
      </c>
      <c r="AM212" s="16">
        <f t="shared" si="111"/>
        <v>5.8949702240664328</v>
      </c>
      <c r="AN212" s="115">
        <f t="shared" si="138"/>
        <v>2.7050573981572672</v>
      </c>
      <c r="AO212" s="115">
        <f t="shared" si="138"/>
        <v>2.7050334922915438</v>
      </c>
      <c r="AP212" s="115">
        <f t="shared" si="138"/>
        <v>2.7051342232202216</v>
      </c>
      <c r="AQ212" s="115">
        <f t="shared" si="138"/>
        <v>2.7047097463731546</v>
      </c>
      <c r="AR212" s="115">
        <f t="shared" si="138"/>
        <v>2.7064979095521253</v>
      </c>
      <c r="AS212" s="115">
        <f t="shared" si="138"/>
        <v>2.6989548827497836</v>
      </c>
      <c r="AT212" s="115">
        <f t="shared" si="138"/>
        <v>2.7305982778611884</v>
      </c>
      <c r="AU212" s="115">
        <f t="shared" si="112"/>
        <v>2.5943284570828355</v>
      </c>
      <c r="AV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</row>
    <row r="213" spans="1:64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80">
        <f t="shared" ref="E213:E276" si="139">(C213-C$7)/C$8</f>
        <v>9059.019088541565</v>
      </c>
      <c r="F213" s="28">
        <f t="shared" ref="F213:F276" si="140">ROUND(2*E213,0)/2</f>
        <v>9059</v>
      </c>
      <c r="G213" s="9">
        <f t="shared" si="134"/>
        <v>7.2619599959580228E-3</v>
      </c>
      <c r="I213" s="2">
        <f t="shared" si="135"/>
        <v>7.2619599959580228E-3</v>
      </c>
      <c r="O213" s="100">
        <f t="shared" ref="O213:O276" si="141">D$11+D$12*F213+D$13*F213^2</f>
        <v>1.338092630411053E-2</v>
      </c>
      <c r="P213" s="15">
        <f t="shared" ref="P213:P276" si="142">C213-15018.5</f>
        <v>33498.932000000001</v>
      </c>
      <c r="R213" s="2">
        <f t="shared" si="136"/>
        <v>1.7904918875603709E-4</v>
      </c>
      <c r="S213" s="24">
        <v>0.1</v>
      </c>
      <c r="T213" s="9">
        <f t="shared" ref="T213:T276" si="143">S213*R213</f>
        <v>1.7904918875603709E-5</v>
      </c>
      <c r="U213" s="9">
        <f t="shared" ref="U213:U276" si="144">SUM(H213,I213)</f>
        <v>7.2619599959580228E-3</v>
      </c>
      <c r="Y213" s="137">
        <f t="shared" ref="Y213:Y276" si="145">+C213-15018.5</f>
        <v>33498.932000000001</v>
      </c>
      <c r="Z213" s="16">
        <f t="shared" ref="Z213:Z276" si="146">F213</f>
        <v>9059</v>
      </c>
      <c r="AA213" s="115">
        <f t="shared" ref="AA213:AA276" si="147">AB$3+AB$4*Z213+AB$5*Z213^2+AH213</f>
        <v>7.0775597579617331E-3</v>
      </c>
      <c r="AB213" s="115">
        <f t="shared" ref="AB213:AB276" si="148">+G213-AA213</f>
        <v>1.8440023799628971E-4</v>
      </c>
      <c r="AD213" s="147">
        <f t="shared" si="137"/>
        <v>-6.118966308152507E-3</v>
      </c>
      <c r="AG213" s="115">
        <f t="shared" ref="AG213:AG276" si="149">+(G213-AA213)^2*S213</f>
        <v>3.4003447773088287E-9</v>
      </c>
      <c r="AH213" s="16">
        <f t="shared" ref="AH213:AH276" si="150">$AB$6*($AB$11/AI213*AJ213+$AB$12)</f>
        <v>-6.3033665461487967E-3</v>
      </c>
      <c r="AI213" s="16">
        <f t="shared" ref="AI213:AI276" si="151">1+$AB$7*COS(AL213)</f>
        <v>0.75159744088608371</v>
      </c>
      <c r="AJ213" s="16">
        <f t="shared" ref="AJ213:AJ276" si="152">SIN(AL213+RADIANS($AB$9))</f>
        <v>-0.88209177745759737</v>
      </c>
      <c r="AK213" s="16">
        <f t="shared" ref="AK213:AK276" si="153">$AB$7*SIN(AL213)</f>
        <v>8.2928255242228188E-2</v>
      </c>
      <c r="AL213" s="16">
        <f t="shared" ref="AL213:AL276" si="154">2*ATAN(AM213)</f>
        <v>2.8193805728052812</v>
      </c>
      <c r="AM213" s="16">
        <f t="shared" ref="AM213:AM276" si="155">SQRT((1+$AB$7)/(1-$AB$7))*TAN(AN213/2)</f>
        <v>6.1532967434773393</v>
      </c>
      <c r="AN213" s="115">
        <f t="shared" si="138"/>
        <v>2.7228419386999634</v>
      </c>
      <c r="AO213" s="115">
        <f t="shared" si="138"/>
        <v>2.7228177160205056</v>
      </c>
      <c r="AP213" s="115">
        <f t="shared" si="138"/>
        <v>2.7229189579555322</v>
      </c>
      <c r="AQ213" s="115">
        <f t="shared" si="138"/>
        <v>2.7224957733949577</v>
      </c>
      <c r="AR213" s="115">
        <f t="shared" si="138"/>
        <v>2.7242641278036266</v>
      </c>
      <c r="AS213" s="115">
        <f t="shared" si="138"/>
        <v>2.7168654320712493</v>
      </c>
      <c r="AT213" s="115">
        <f t="shared" si="138"/>
        <v>2.7476630728315619</v>
      </c>
      <c r="AU213" s="115">
        <f t="shared" ref="AU213:AU276" si="156">RADIANS($AB$9)+$AB$18*(F213-AB$15)</f>
        <v>2.6163508090161209</v>
      </c>
      <c r="AV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</row>
    <row r="214" spans="1:64">
      <c r="A214" s="2" t="s">
        <v>81</v>
      </c>
      <c r="B214" s="25"/>
      <c r="C214" s="40">
        <v>48820.455999999998</v>
      </c>
      <c r="D214" s="40">
        <v>5.0000000000000001E-3</v>
      </c>
      <c r="E214" s="80">
        <f t="shared" si="139"/>
        <v>9855.5376894841193</v>
      </c>
      <c r="F214" s="28">
        <f t="shared" si="140"/>
        <v>9855.5</v>
      </c>
      <c r="G214" s="9">
        <f t="shared" si="134"/>
        <v>1.433841999823926E-2</v>
      </c>
      <c r="I214" s="2">
        <f t="shared" si="135"/>
        <v>1.433841999823926E-2</v>
      </c>
      <c r="O214" s="100">
        <f t="shared" si="141"/>
        <v>1.5061780161492573E-2</v>
      </c>
      <c r="P214" s="15">
        <f t="shared" si="142"/>
        <v>33801.955999999998</v>
      </c>
      <c r="R214" s="2">
        <f t="shared" si="136"/>
        <v>2.2685722163313124E-4</v>
      </c>
      <c r="S214" s="24">
        <v>0.1</v>
      </c>
      <c r="T214" s="9">
        <f t="shared" si="143"/>
        <v>2.2685722163313125E-5</v>
      </c>
      <c r="U214" s="9">
        <f t="shared" si="144"/>
        <v>1.433841999823926E-2</v>
      </c>
      <c r="Y214" s="137">
        <f t="shared" si="145"/>
        <v>33801.955999999998</v>
      </c>
      <c r="Z214" s="16">
        <f t="shared" si="146"/>
        <v>9855.5</v>
      </c>
      <c r="AA214" s="115">
        <f t="shared" si="147"/>
        <v>8.2374100086904066E-3</v>
      </c>
      <c r="AB214" s="115">
        <f t="shared" si="148"/>
        <v>6.1010099895488536E-3</v>
      </c>
      <c r="AD214" s="147">
        <f t="shared" si="137"/>
        <v>-7.2336016325331293E-4</v>
      </c>
      <c r="AG214" s="115">
        <f t="shared" si="149"/>
        <v>3.7222322892574906E-6</v>
      </c>
      <c r="AH214" s="16">
        <f t="shared" si="150"/>
        <v>-6.8243701528021674E-3</v>
      </c>
      <c r="AI214" s="16">
        <f t="shared" si="151"/>
        <v>0.74401750177429449</v>
      </c>
      <c r="AJ214" s="16">
        <f t="shared" si="152"/>
        <v>-0.92832341291519882</v>
      </c>
      <c r="AK214" s="16">
        <f t="shared" si="153"/>
        <v>5.5261989594923955E-2</v>
      </c>
      <c r="AL214" s="16">
        <f t="shared" si="154"/>
        <v>2.9289737055519827</v>
      </c>
      <c r="AM214" s="16">
        <f t="shared" si="155"/>
        <v>9.3710361467625756</v>
      </c>
      <c r="AN214" s="115">
        <f t="shared" si="138"/>
        <v>2.8643289685180657</v>
      </c>
      <c r="AO214" s="115">
        <f t="shared" si="138"/>
        <v>2.864306262000814</v>
      </c>
      <c r="AP214" s="115">
        <f t="shared" si="138"/>
        <v>2.864396410330881</v>
      </c>
      <c r="AQ214" s="115">
        <f t="shared" si="138"/>
        <v>2.8640384940960022</v>
      </c>
      <c r="AR214" s="115">
        <f t="shared" si="138"/>
        <v>2.8654593155187023</v>
      </c>
      <c r="AS214" s="115">
        <f t="shared" si="138"/>
        <v>2.8598156699573853</v>
      </c>
      <c r="AT214" s="115">
        <f t="shared" si="138"/>
        <v>2.8821804611740038</v>
      </c>
      <c r="AU214" s="115">
        <f t="shared" si="156"/>
        <v>2.7926402895674967</v>
      </c>
      <c r="AV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</row>
    <row r="215" spans="1:64">
      <c r="A215" s="2" t="s">
        <v>82</v>
      </c>
      <c r="B215" s="25"/>
      <c r="C215" s="40">
        <v>48852.415999999997</v>
      </c>
      <c r="D215" s="40">
        <v>4.0000000000000001E-3</v>
      </c>
      <c r="E215" s="80">
        <f t="shared" si="139"/>
        <v>9939.5466606749287</v>
      </c>
      <c r="F215" s="28">
        <f t="shared" si="140"/>
        <v>9939.5</v>
      </c>
      <c r="G215" s="9">
        <f t="shared" si="134"/>
        <v>1.7751379993569572E-2</v>
      </c>
      <c r="I215" s="2">
        <f t="shared" si="135"/>
        <v>1.7751379993569572E-2</v>
      </c>
      <c r="O215" s="100">
        <f t="shared" si="141"/>
        <v>1.5247676290802589E-2</v>
      </c>
      <c r="P215" s="15">
        <f t="shared" si="142"/>
        <v>33833.915999999997</v>
      </c>
      <c r="R215" s="2">
        <f t="shared" si="136"/>
        <v>2.3249163226910337E-4</v>
      </c>
      <c r="S215" s="24">
        <v>0.1</v>
      </c>
      <c r="T215" s="9">
        <f t="shared" si="143"/>
        <v>2.3249163226910338E-5</v>
      </c>
      <c r="U215" s="9">
        <f t="shared" si="144"/>
        <v>1.7751379993569572E-2</v>
      </c>
      <c r="Y215" s="137">
        <f t="shared" si="145"/>
        <v>33833.915999999997</v>
      </c>
      <c r="Z215" s="16">
        <f t="shared" si="146"/>
        <v>9939.5</v>
      </c>
      <c r="AA215" s="115">
        <f t="shared" si="147"/>
        <v>8.3763922124944074E-3</v>
      </c>
      <c r="AB215" s="115">
        <f t="shared" si="148"/>
        <v>9.3749877810751642E-3</v>
      </c>
      <c r="AD215" s="147">
        <f t="shared" si="137"/>
        <v>2.503703702766983E-3</v>
      </c>
      <c r="AG215" s="115">
        <f t="shared" si="149"/>
        <v>8.7890395895308639E-6</v>
      </c>
      <c r="AH215" s="16">
        <f t="shared" si="150"/>
        <v>-6.8712840783081803E-3</v>
      </c>
      <c r="AI215" s="16">
        <f t="shared" si="151"/>
        <v>0.74340210086848013</v>
      </c>
      <c r="AJ215" s="16">
        <f t="shared" si="152"/>
        <v>-0.93251544411820775</v>
      </c>
      <c r="AK215" s="16">
        <f t="shared" si="153"/>
        <v>5.2330154339091613E-2</v>
      </c>
      <c r="AL215" s="16">
        <f t="shared" si="154"/>
        <v>2.9404130945700082</v>
      </c>
      <c r="AM215" s="16">
        <f t="shared" si="155"/>
        <v>9.9078152833681212</v>
      </c>
      <c r="AN215" s="115">
        <f t="shared" si="138"/>
        <v>2.8791737409568032</v>
      </c>
      <c r="AO215" s="115">
        <f t="shared" si="138"/>
        <v>2.8791516447512122</v>
      </c>
      <c r="AP215" s="115">
        <f t="shared" si="138"/>
        <v>2.8792390106428316</v>
      </c>
      <c r="AQ215" s="115">
        <f t="shared" si="138"/>
        <v>2.8788935638356694</v>
      </c>
      <c r="AR215" s="115">
        <f t="shared" si="138"/>
        <v>2.8802592817563073</v>
      </c>
      <c r="AS215" s="115">
        <f t="shared" si="138"/>
        <v>2.8748569985814312</v>
      </c>
      <c r="AT215" s="115">
        <f t="shared" si="138"/>
        <v>2.896181623960552</v>
      </c>
      <c r="AU215" s="115">
        <f t="shared" si="156"/>
        <v>2.8112320238629342</v>
      </c>
      <c r="AV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</row>
    <row r="216" spans="1:64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80">
        <f t="shared" si="139"/>
        <v>10281.023151463542</v>
      </c>
      <c r="F216" s="28">
        <f t="shared" si="140"/>
        <v>10281</v>
      </c>
      <c r="G216" s="9">
        <f t="shared" si="134"/>
        <v>8.8076399988494813E-3</v>
      </c>
      <c r="J216" s="2">
        <f t="shared" ref="J216:J223" si="157">G216</f>
        <v>8.8076399988494813E-3</v>
      </c>
      <c r="O216" s="100">
        <f t="shared" si="141"/>
        <v>1.6020389213621776E-2</v>
      </c>
      <c r="P216" s="15">
        <f t="shared" si="142"/>
        <v>33963.825799999999</v>
      </c>
      <c r="R216" s="2">
        <f t="shared" si="136"/>
        <v>2.5665287055592895E-4</v>
      </c>
      <c r="S216" s="24">
        <v>1</v>
      </c>
      <c r="T216" s="9">
        <f t="shared" si="143"/>
        <v>2.5665287055592895E-4</v>
      </c>
      <c r="U216" s="9">
        <f t="shared" si="144"/>
        <v>0</v>
      </c>
      <c r="Y216" s="137">
        <f t="shared" si="145"/>
        <v>33963.825799999999</v>
      </c>
      <c r="Z216" s="16">
        <f t="shared" si="146"/>
        <v>10281</v>
      </c>
      <c r="AA216" s="115">
        <f t="shared" si="147"/>
        <v>8.9743840824072565E-3</v>
      </c>
      <c r="AB216" s="115">
        <f t="shared" si="148"/>
        <v>-1.667440835577752E-4</v>
      </c>
      <c r="AD216" s="115"/>
      <c r="AE216" s="147">
        <f t="shared" ref="AE216:AE223" si="158">G216-(AB$3+AB$4*Z216+AB$5*Z216^2)</f>
        <v>-7.2127492147722946E-3</v>
      </c>
      <c r="AG216" s="115">
        <f t="shared" si="149"/>
        <v>2.780358940152232E-8</v>
      </c>
      <c r="AH216" s="16">
        <f t="shared" si="150"/>
        <v>-7.0460051312145194E-3</v>
      </c>
      <c r="AI216" s="16">
        <f t="shared" si="151"/>
        <v>0.74125392269847645</v>
      </c>
      <c r="AJ216" s="16">
        <f t="shared" si="152"/>
        <v>-0.94823943611353601</v>
      </c>
      <c r="AK216" s="16">
        <f t="shared" si="153"/>
        <v>4.0390523306053257E-2</v>
      </c>
      <c r="AL216" s="16">
        <f t="shared" si="154"/>
        <v>2.9867413568266765</v>
      </c>
      <c r="AM216" s="16">
        <f t="shared" si="155"/>
        <v>12.889797865873218</v>
      </c>
      <c r="AN216" s="115">
        <f t="shared" si="138"/>
        <v>2.9394088911890726</v>
      </c>
      <c r="AO216" s="115">
        <f t="shared" si="138"/>
        <v>2.93939014272244</v>
      </c>
      <c r="AP216" s="115">
        <f t="shared" si="138"/>
        <v>2.9394632230093767</v>
      </c>
      <c r="AQ216" s="115">
        <f t="shared" si="138"/>
        <v>2.9391783546832575</v>
      </c>
      <c r="AR216" s="115">
        <f t="shared" si="138"/>
        <v>2.9402886829179526</v>
      </c>
      <c r="AS216" s="115">
        <f t="shared" si="138"/>
        <v>2.9359595337953057</v>
      </c>
      <c r="AT216" s="115">
        <f t="shared" si="138"/>
        <v>2.9528175343157845</v>
      </c>
      <c r="AU216" s="115">
        <f t="shared" si="156"/>
        <v>2.8868162769806931</v>
      </c>
      <c r="AV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</row>
    <row r="217" spans="1:64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80">
        <f t="shared" si="139"/>
        <v>10281.023940033359</v>
      </c>
      <c r="F217" s="28">
        <f t="shared" si="140"/>
        <v>10281</v>
      </c>
      <c r="G217" s="9">
        <f t="shared" si="134"/>
        <v>9.1076399985468015E-3</v>
      </c>
      <c r="J217" s="2">
        <f t="shared" si="157"/>
        <v>9.1076399985468015E-3</v>
      </c>
      <c r="O217" s="100">
        <f t="shared" si="141"/>
        <v>1.6020389213621776E-2</v>
      </c>
      <c r="P217" s="15">
        <f t="shared" si="142"/>
        <v>33963.826099999998</v>
      </c>
      <c r="R217" s="2">
        <f t="shared" si="136"/>
        <v>2.5665287055592895E-4</v>
      </c>
      <c r="S217" s="24">
        <v>1</v>
      </c>
      <c r="T217" s="9">
        <f t="shared" si="143"/>
        <v>2.5665287055592895E-4</v>
      </c>
      <c r="U217" s="9">
        <f t="shared" si="144"/>
        <v>0</v>
      </c>
      <c r="Y217" s="137">
        <f t="shared" si="145"/>
        <v>33963.826099999998</v>
      </c>
      <c r="Z217" s="16">
        <f t="shared" si="146"/>
        <v>10281</v>
      </c>
      <c r="AA217" s="115">
        <f t="shared" si="147"/>
        <v>8.9743840824072565E-3</v>
      </c>
      <c r="AB217" s="115">
        <f t="shared" si="148"/>
        <v>1.3325591613954496E-4</v>
      </c>
      <c r="AD217" s="115"/>
      <c r="AE217" s="147">
        <f t="shared" si="158"/>
        <v>-6.9127492150749745E-3</v>
      </c>
      <c r="AG217" s="115">
        <f t="shared" si="149"/>
        <v>1.7757139186189438E-8</v>
      </c>
      <c r="AH217" s="16">
        <f t="shared" si="150"/>
        <v>-7.0460051312145194E-3</v>
      </c>
      <c r="AI217" s="16">
        <f t="shared" si="151"/>
        <v>0.74125392269847645</v>
      </c>
      <c r="AJ217" s="16">
        <f t="shared" si="152"/>
        <v>-0.94823943611353601</v>
      </c>
      <c r="AK217" s="16">
        <f t="shared" si="153"/>
        <v>4.0390523306053257E-2</v>
      </c>
      <c r="AL217" s="16">
        <f t="shared" si="154"/>
        <v>2.9867413568266765</v>
      </c>
      <c r="AM217" s="16">
        <f t="shared" si="155"/>
        <v>12.889797865873218</v>
      </c>
      <c r="AN217" s="115">
        <f t="shared" si="138"/>
        <v>2.9394088911890726</v>
      </c>
      <c r="AO217" s="115">
        <f t="shared" si="138"/>
        <v>2.93939014272244</v>
      </c>
      <c r="AP217" s="115">
        <f t="shared" si="138"/>
        <v>2.9394632230093767</v>
      </c>
      <c r="AQ217" s="115">
        <f t="shared" si="138"/>
        <v>2.9391783546832575</v>
      </c>
      <c r="AR217" s="115">
        <f t="shared" si="138"/>
        <v>2.9402886829179526</v>
      </c>
      <c r="AS217" s="115">
        <f t="shared" si="138"/>
        <v>2.9359595337953057</v>
      </c>
      <c r="AT217" s="115">
        <f t="shared" si="138"/>
        <v>2.9528175343157845</v>
      </c>
      <c r="AU217" s="115">
        <f t="shared" si="156"/>
        <v>2.8868162769806931</v>
      </c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</row>
    <row r="218" spans="1:64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80">
        <f t="shared" si="139"/>
        <v>10741.519536186361</v>
      </c>
      <c r="F218" s="28">
        <f t="shared" si="140"/>
        <v>10741.5</v>
      </c>
      <c r="G218" s="9">
        <f t="shared" si="134"/>
        <v>7.4322599975857884E-3</v>
      </c>
      <c r="J218" s="2">
        <f t="shared" si="157"/>
        <v>7.4322599975857884E-3</v>
      </c>
      <c r="O218" s="100">
        <f t="shared" si="141"/>
        <v>1.7105461372492668E-2</v>
      </c>
      <c r="P218" s="15">
        <f t="shared" si="142"/>
        <v>34139.014999999999</v>
      </c>
      <c r="R218" s="2">
        <f t="shared" si="136"/>
        <v>2.9259680876583875E-4</v>
      </c>
      <c r="S218" s="24">
        <v>1</v>
      </c>
      <c r="T218" s="9">
        <f t="shared" si="143"/>
        <v>2.9259680876583875E-4</v>
      </c>
      <c r="U218" s="9">
        <f t="shared" si="144"/>
        <v>0</v>
      </c>
      <c r="Y218" s="137">
        <f t="shared" si="145"/>
        <v>34139.014999999999</v>
      </c>
      <c r="Z218" s="16">
        <f t="shared" si="146"/>
        <v>10741.5</v>
      </c>
      <c r="AA218" s="115">
        <f t="shared" si="147"/>
        <v>9.8649105539779271E-3</v>
      </c>
      <c r="AB218" s="115">
        <f t="shared" si="148"/>
        <v>-2.4326505563921387E-3</v>
      </c>
      <c r="AD218" s="115"/>
      <c r="AE218" s="147">
        <f t="shared" si="158"/>
        <v>-9.6732013749068792E-3</v>
      </c>
      <c r="AG218" s="115">
        <f t="shared" si="149"/>
        <v>5.9177887295149821E-6</v>
      </c>
      <c r="AH218" s="16">
        <f t="shared" si="150"/>
        <v>-7.2405508185147405E-3</v>
      </c>
      <c r="AI218" s="16">
        <f t="shared" si="151"/>
        <v>0.73924565036995005</v>
      </c>
      <c r="AJ218" s="16">
        <f t="shared" si="152"/>
        <v>-0.96612332137284684</v>
      </c>
      <c r="AK218" s="16">
        <f t="shared" si="153"/>
        <v>2.4250691554520788E-2</v>
      </c>
      <c r="AL218" s="16">
        <f t="shared" si="154"/>
        <v>3.0488573478532905</v>
      </c>
      <c r="AM218" s="16">
        <f t="shared" si="155"/>
        <v>21.551301011989704</v>
      </c>
      <c r="AN218" s="115">
        <f t="shared" si="138"/>
        <v>3.0204017967879455</v>
      </c>
      <c r="AO218" s="115">
        <f t="shared" si="138"/>
        <v>3.0203895066645376</v>
      </c>
      <c r="AP218" s="115">
        <f t="shared" si="138"/>
        <v>3.0204367837936372</v>
      </c>
      <c r="AQ218" s="115">
        <f t="shared" si="138"/>
        <v>3.0202549186336034</v>
      </c>
      <c r="AR218" s="115">
        <f t="shared" si="138"/>
        <v>3.0209544935792314</v>
      </c>
      <c r="AS218" s="115">
        <f t="shared" si="138"/>
        <v>3.0182631328453815</v>
      </c>
      <c r="AT218" s="115">
        <f t="shared" si="138"/>
        <v>3.0286124275725115</v>
      </c>
      <c r="AU218" s="115">
        <f t="shared" si="156"/>
        <v>2.9887388203503207</v>
      </c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</row>
    <row r="219" spans="1:64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80">
        <f t="shared" si="139"/>
        <v>10741.521113325993</v>
      </c>
      <c r="F219" s="28">
        <f t="shared" si="140"/>
        <v>10741.5</v>
      </c>
      <c r="G219" s="9">
        <f t="shared" si="134"/>
        <v>8.0322599969804287E-3</v>
      </c>
      <c r="J219" s="2">
        <f t="shared" si="157"/>
        <v>8.0322599969804287E-3</v>
      </c>
      <c r="O219" s="100">
        <f t="shared" si="141"/>
        <v>1.7105461372492668E-2</v>
      </c>
      <c r="P219" s="15">
        <f t="shared" si="142"/>
        <v>34139.015599999999</v>
      </c>
      <c r="R219" s="2">
        <f t="shared" si="136"/>
        <v>2.9259680876583875E-4</v>
      </c>
      <c r="S219" s="24">
        <v>1</v>
      </c>
      <c r="T219" s="9">
        <f t="shared" si="143"/>
        <v>2.9259680876583875E-4</v>
      </c>
      <c r="U219" s="9">
        <f t="shared" si="144"/>
        <v>0</v>
      </c>
      <c r="Y219" s="137">
        <f t="shared" si="145"/>
        <v>34139.015599999999</v>
      </c>
      <c r="Z219" s="16">
        <f t="shared" si="146"/>
        <v>10741.5</v>
      </c>
      <c r="AA219" s="115">
        <f t="shared" si="147"/>
        <v>9.8649105539779271E-3</v>
      </c>
      <c r="AB219" s="115">
        <f t="shared" si="148"/>
        <v>-1.8326505569974984E-3</v>
      </c>
      <c r="AD219" s="115"/>
      <c r="AE219" s="147">
        <f t="shared" si="158"/>
        <v>-9.0732013755122388E-3</v>
      </c>
      <c r="AG219" s="115">
        <f t="shared" si="149"/>
        <v>3.3586080640632411E-6</v>
      </c>
      <c r="AH219" s="16">
        <f t="shared" si="150"/>
        <v>-7.2405508185147405E-3</v>
      </c>
      <c r="AI219" s="16">
        <f t="shared" si="151"/>
        <v>0.73924565036995005</v>
      </c>
      <c r="AJ219" s="16">
        <f t="shared" si="152"/>
        <v>-0.96612332137284684</v>
      </c>
      <c r="AK219" s="16">
        <f t="shared" si="153"/>
        <v>2.4250691554520788E-2</v>
      </c>
      <c r="AL219" s="16">
        <f t="shared" si="154"/>
        <v>3.0488573478532905</v>
      </c>
      <c r="AM219" s="16">
        <f t="shared" si="155"/>
        <v>21.551301011989704</v>
      </c>
      <c r="AN219" s="115">
        <f t="shared" si="138"/>
        <v>3.0204017967879455</v>
      </c>
      <c r="AO219" s="115">
        <f t="shared" si="138"/>
        <v>3.0203895066645376</v>
      </c>
      <c r="AP219" s="115">
        <f t="shared" si="138"/>
        <v>3.0204367837936372</v>
      </c>
      <c r="AQ219" s="115">
        <f t="shared" si="138"/>
        <v>3.0202549186336034</v>
      </c>
      <c r="AR219" s="115">
        <f t="shared" si="138"/>
        <v>3.0209544935792314</v>
      </c>
      <c r="AS219" s="115">
        <f t="shared" si="138"/>
        <v>3.0182631328453815</v>
      </c>
      <c r="AT219" s="115">
        <f t="shared" si="138"/>
        <v>3.0286124275725115</v>
      </c>
      <c r="AU219" s="115">
        <f t="shared" si="156"/>
        <v>2.9887388203503207</v>
      </c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</row>
    <row r="220" spans="1:64">
      <c r="A220" s="52" t="s">
        <v>139</v>
      </c>
      <c r="B220" s="52" t="s">
        <v>95</v>
      </c>
      <c r="C220" s="65">
        <v>49237.409</v>
      </c>
      <c r="D220" s="65" t="s">
        <v>149</v>
      </c>
      <c r="E220" s="80">
        <f t="shared" si="139"/>
        <v>10951.526192767044</v>
      </c>
      <c r="F220" s="28">
        <f t="shared" si="140"/>
        <v>10951.5</v>
      </c>
      <c r="G220" s="9">
        <f t="shared" si="134"/>
        <v>9.9646599992411211E-3</v>
      </c>
      <c r="J220" s="2">
        <f t="shared" si="157"/>
        <v>9.9646599992411211E-3</v>
      </c>
      <c r="O220" s="100">
        <f t="shared" si="141"/>
        <v>1.7616713684323493E-2</v>
      </c>
      <c r="P220" s="15">
        <f t="shared" si="142"/>
        <v>34218.909</v>
      </c>
      <c r="R220" s="2">
        <f t="shared" si="136"/>
        <v>3.1034860103543063E-4</v>
      </c>
      <c r="S220" s="24">
        <v>1</v>
      </c>
      <c r="T220" s="9">
        <f t="shared" si="143"/>
        <v>3.1034860103543063E-4</v>
      </c>
      <c r="U220" s="9">
        <f t="shared" si="144"/>
        <v>0</v>
      </c>
      <c r="Y220" s="137">
        <f t="shared" si="145"/>
        <v>34218.909</v>
      </c>
      <c r="Z220" s="16">
        <f t="shared" si="146"/>
        <v>10951.5</v>
      </c>
      <c r="AA220" s="115">
        <f t="shared" si="147"/>
        <v>1.0303252738108577E-2</v>
      </c>
      <c r="AB220" s="115">
        <f t="shared" si="148"/>
        <v>-3.3859273886745547E-4</v>
      </c>
      <c r="AD220" s="115"/>
      <c r="AE220" s="147">
        <f t="shared" si="158"/>
        <v>-7.6520536850823717E-3</v>
      </c>
      <c r="AG220" s="115">
        <f t="shared" si="149"/>
        <v>1.1464504281376489E-7</v>
      </c>
      <c r="AH220" s="16">
        <f t="shared" si="150"/>
        <v>-7.3134609462149171E-3</v>
      </c>
      <c r="AI220" s="16">
        <f t="shared" si="151"/>
        <v>0.73866499665926422</v>
      </c>
      <c r="AJ220" s="16">
        <f t="shared" si="152"/>
        <v>-0.97302361596103903</v>
      </c>
      <c r="AK220" s="16">
        <f t="shared" si="153"/>
        <v>1.6880252390307725E-2</v>
      </c>
      <c r="AL220" s="16">
        <f t="shared" si="154"/>
        <v>3.0770898699283742</v>
      </c>
      <c r="AM220" s="16">
        <f t="shared" si="155"/>
        <v>30.995662567906734</v>
      </c>
      <c r="AN220" s="115">
        <f t="shared" si="138"/>
        <v>3.0572752890762906</v>
      </c>
      <c r="AO220" s="115">
        <f t="shared" si="138"/>
        <v>3.0572665152751433</v>
      </c>
      <c r="AP220" s="115">
        <f t="shared" si="138"/>
        <v>3.0573001378864646</v>
      </c>
      <c r="AQ220" s="115">
        <f t="shared" si="138"/>
        <v>3.0571712901357739</v>
      </c>
      <c r="AR220" s="115">
        <f t="shared" si="138"/>
        <v>3.0576650497371505</v>
      </c>
      <c r="AS220" s="115">
        <f t="shared" si="138"/>
        <v>3.0557727930178928</v>
      </c>
      <c r="AT220" s="115">
        <f t="shared" si="138"/>
        <v>3.0630229603418679</v>
      </c>
      <c r="AU220" s="115">
        <f t="shared" si="156"/>
        <v>3.0352181560889133</v>
      </c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</row>
    <row r="221" spans="1:64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80">
        <f t="shared" si="139"/>
        <v>10951.534078465209</v>
      </c>
      <c r="F221" s="28">
        <f t="shared" si="140"/>
        <v>10951.5</v>
      </c>
      <c r="G221" s="9">
        <f t="shared" si="134"/>
        <v>1.2964659996214323E-2</v>
      </c>
      <c r="J221" s="2">
        <f t="shared" si="157"/>
        <v>1.2964659996214323E-2</v>
      </c>
      <c r="O221" s="100">
        <f t="shared" si="141"/>
        <v>1.7616713684323493E-2</v>
      </c>
      <c r="P221" s="15">
        <f t="shared" si="142"/>
        <v>34218.911999999997</v>
      </c>
      <c r="R221" s="2">
        <f t="shared" si="136"/>
        <v>3.1034860103543063E-4</v>
      </c>
      <c r="S221" s="24">
        <v>1</v>
      </c>
      <c r="T221" s="9">
        <f t="shared" si="143"/>
        <v>3.1034860103543063E-4</v>
      </c>
      <c r="U221" s="9">
        <f t="shared" si="144"/>
        <v>0</v>
      </c>
      <c r="Y221" s="137">
        <f t="shared" si="145"/>
        <v>34218.911999999997</v>
      </c>
      <c r="Z221" s="16">
        <f t="shared" si="146"/>
        <v>10951.5</v>
      </c>
      <c r="AA221" s="115">
        <f t="shared" si="147"/>
        <v>1.0303252738108577E-2</v>
      </c>
      <c r="AB221" s="115">
        <f t="shared" si="148"/>
        <v>2.6614072581057462E-3</v>
      </c>
      <c r="AD221" s="115"/>
      <c r="AE221" s="147">
        <f t="shared" si="158"/>
        <v>-4.6520536881091701E-3</v>
      </c>
      <c r="AG221" s="115">
        <f t="shared" si="149"/>
        <v>7.0830885934979457E-6</v>
      </c>
      <c r="AH221" s="16">
        <f t="shared" si="150"/>
        <v>-7.3134609462149171E-3</v>
      </c>
      <c r="AI221" s="16">
        <f t="shared" si="151"/>
        <v>0.73866499665926422</v>
      </c>
      <c r="AJ221" s="16">
        <f t="shared" si="152"/>
        <v>-0.97302361596103903</v>
      </c>
      <c r="AK221" s="16">
        <f t="shared" si="153"/>
        <v>1.6880252390307725E-2</v>
      </c>
      <c r="AL221" s="16">
        <f t="shared" si="154"/>
        <v>3.0770898699283742</v>
      </c>
      <c r="AM221" s="16">
        <f t="shared" si="155"/>
        <v>30.995662567906734</v>
      </c>
      <c r="AN221" s="115">
        <f t="shared" ref="AN221:AT230" si="159">$AU221+$AB$7*SIN(AO221)</f>
        <v>3.0572752890762906</v>
      </c>
      <c r="AO221" s="115">
        <f t="shared" si="159"/>
        <v>3.0572665152751433</v>
      </c>
      <c r="AP221" s="115">
        <f t="shared" si="159"/>
        <v>3.0573001378864646</v>
      </c>
      <c r="AQ221" s="115">
        <f t="shared" si="159"/>
        <v>3.0571712901357739</v>
      </c>
      <c r="AR221" s="115">
        <f t="shared" si="159"/>
        <v>3.0576650497371505</v>
      </c>
      <c r="AS221" s="115">
        <f t="shared" si="159"/>
        <v>3.0557727930178928</v>
      </c>
      <c r="AT221" s="115">
        <f t="shared" si="159"/>
        <v>3.0630229603418679</v>
      </c>
      <c r="AU221" s="115">
        <f t="shared" si="156"/>
        <v>3.0352181560889133</v>
      </c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</row>
    <row r="222" spans="1:64">
      <c r="A222" s="2" t="s">
        <v>14</v>
      </c>
      <c r="B222" s="25"/>
      <c r="C222" s="40">
        <v>49690.3217</v>
      </c>
      <c r="D222" s="40">
        <v>4.0000000000000002E-4</v>
      </c>
      <c r="E222" s="80">
        <f t="shared" si="139"/>
        <v>12142.037142900099</v>
      </c>
      <c r="F222" s="28">
        <f t="shared" si="140"/>
        <v>12142</v>
      </c>
      <c r="G222" s="9">
        <f t="shared" si="134"/>
        <v>1.4130479998129886E-2</v>
      </c>
      <c r="J222" s="2">
        <f t="shared" si="157"/>
        <v>1.4130479998129886E-2</v>
      </c>
      <c r="O222" s="100">
        <f t="shared" si="141"/>
        <v>2.0709591130704103E-2</v>
      </c>
      <c r="P222" s="15">
        <f t="shared" si="142"/>
        <v>34671.8217</v>
      </c>
      <c r="R222" s="2">
        <f t="shared" si="136"/>
        <v>4.2888716480093806E-4</v>
      </c>
      <c r="S222" s="24">
        <v>1</v>
      </c>
      <c r="T222" s="9">
        <f t="shared" si="143"/>
        <v>4.2888716480093806E-4</v>
      </c>
      <c r="U222" s="9">
        <f t="shared" si="144"/>
        <v>0</v>
      </c>
      <c r="Y222" s="137">
        <f t="shared" si="145"/>
        <v>34671.8217</v>
      </c>
      <c r="Z222" s="16">
        <f t="shared" si="146"/>
        <v>12142</v>
      </c>
      <c r="AA222" s="115">
        <f t="shared" si="147"/>
        <v>1.31729413037548E-2</v>
      </c>
      <c r="AB222" s="115">
        <f t="shared" si="148"/>
        <v>9.5753869437508604E-4</v>
      </c>
      <c r="AD222" s="115"/>
      <c r="AE222" s="147">
        <f t="shared" si="158"/>
        <v>-6.5791111325742176E-3</v>
      </c>
      <c r="AG222" s="115">
        <f t="shared" si="149"/>
        <v>9.1688035122554448E-7</v>
      </c>
      <c r="AH222" s="16">
        <f t="shared" si="150"/>
        <v>-7.5366498269493027E-3</v>
      </c>
      <c r="AI222" s="16">
        <f t="shared" si="151"/>
        <v>0.73930941338579004</v>
      </c>
      <c r="AJ222" s="16">
        <f t="shared" si="152"/>
        <v>-0.997338765207613</v>
      </c>
      <c r="AK222" s="16">
        <f t="shared" si="153"/>
        <v>-2.4926791662825465E-2</v>
      </c>
      <c r="AL222" s="16">
        <f t="shared" si="154"/>
        <v>-3.0462641700029094</v>
      </c>
      <c r="AM222" s="16">
        <f t="shared" si="155"/>
        <v>-20.964197779367204</v>
      </c>
      <c r="AN222" s="115">
        <f t="shared" si="159"/>
        <v>3.2661688126088793</v>
      </c>
      <c r="AO222" s="115">
        <f t="shared" si="159"/>
        <v>3.2661814103214746</v>
      </c>
      <c r="AP222" s="115">
        <f t="shared" si="159"/>
        <v>3.2661329297091761</v>
      </c>
      <c r="AQ222" s="115">
        <f t="shared" si="159"/>
        <v>3.2663195024762564</v>
      </c>
      <c r="AR222" s="115">
        <f t="shared" si="159"/>
        <v>3.26560151978205</v>
      </c>
      <c r="AS222" s="115">
        <f t="shared" si="159"/>
        <v>3.2683648677999009</v>
      </c>
      <c r="AT222" s="115">
        <f t="shared" si="159"/>
        <v>3.257734527293775</v>
      </c>
      <c r="AU222" s="115">
        <f t="shared" si="156"/>
        <v>3.2987117236926959</v>
      </c>
      <c r="AV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</row>
    <row r="223" spans="1:64">
      <c r="A223" s="2" t="s">
        <v>14</v>
      </c>
      <c r="B223" s="25"/>
      <c r="C223" s="40">
        <v>49690.324000000001</v>
      </c>
      <c r="D223" s="40">
        <v>1.2999999999999999E-3</v>
      </c>
      <c r="E223" s="80">
        <f t="shared" si="139"/>
        <v>12142.043188602031</v>
      </c>
      <c r="F223" s="28">
        <f t="shared" si="140"/>
        <v>12142</v>
      </c>
      <c r="G223" s="9">
        <f t="shared" si="134"/>
        <v>1.6430479998234659E-2</v>
      </c>
      <c r="J223" s="2">
        <f t="shared" si="157"/>
        <v>1.6430479998234659E-2</v>
      </c>
      <c r="O223" s="100">
        <f t="shared" si="141"/>
        <v>2.0709591130704103E-2</v>
      </c>
      <c r="P223" s="15">
        <f t="shared" si="142"/>
        <v>34671.824000000001</v>
      </c>
      <c r="R223" s="2">
        <f t="shared" si="136"/>
        <v>4.2888716480093806E-4</v>
      </c>
      <c r="S223" s="24">
        <v>1</v>
      </c>
      <c r="T223" s="9">
        <f t="shared" si="143"/>
        <v>4.2888716480093806E-4</v>
      </c>
      <c r="U223" s="9">
        <f t="shared" si="144"/>
        <v>0</v>
      </c>
      <c r="Y223" s="137">
        <f t="shared" si="145"/>
        <v>34671.824000000001</v>
      </c>
      <c r="Z223" s="16">
        <f t="shared" si="146"/>
        <v>12142</v>
      </c>
      <c r="AA223" s="115">
        <f t="shared" si="147"/>
        <v>1.31729413037548E-2</v>
      </c>
      <c r="AB223" s="115">
        <f t="shared" si="148"/>
        <v>3.2575386944798598E-3</v>
      </c>
      <c r="AD223" s="115"/>
      <c r="AE223" s="147">
        <f t="shared" si="158"/>
        <v>-4.2791111324694438E-3</v>
      </c>
      <c r="AG223" s="115">
        <f t="shared" si="149"/>
        <v>1.0611558346033549E-5</v>
      </c>
      <c r="AH223" s="16">
        <f t="shared" si="150"/>
        <v>-7.5366498269493027E-3</v>
      </c>
      <c r="AI223" s="16">
        <f t="shared" si="151"/>
        <v>0.73930941338579004</v>
      </c>
      <c r="AJ223" s="16">
        <f t="shared" si="152"/>
        <v>-0.997338765207613</v>
      </c>
      <c r="AK223" s="16">
        <f t="shared" si="153"/>
        <v>-2.4926791662825465E-2</v>
      </c>
      <c r="AL223" s="16">
        <f t="shared" si="154"/>
        <v>-3.0462641700029094</v>
      </c>
      <c r="AM223" s="16">
        <f t="shared" si="155"/>
        <v>-20.964197779367204</v>
      </c>
      <c r="AN223" s="115">
        <f t="shared" si="159"/>
        <v>3.2661688126088793</v>
      </c>
      <c r="AO223" s="115">
        <f t="shared" si="159"/>
        <v>3.2661814103214746</v>
      </c>
      <c r="AP223" s="115">
        <f t="shared" si="159"/>
        <v>3.2661329297091761</v>
      </c>
      <c r="AQ223" s="115">
        <f t="shared" si="159"/>
        <v>3.2663195024762564</v>
      </c>
      <c r="AR223" s="115">
        <f t="shared" si="159"/>
        <v>3.26560151978205</v>
      </c>
      <c r="AS223" s="115">
        <f t="shared" si="159"/>
        <v>3.2683648677999009</v>
      </c>
      <c r="AT223" s="115">
        <f t="shared" si="159"/>
        <v>3.257734527293775</v>
      </c>
      <c r="AU223" s="115">
        <f t="shared" si="156"/>
        <v>3.2987117236926959</v>
      </c>
      <c r="AV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</row>
    <row r="224" spans="1:64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80">
        <f t="shared" si="139"/>
        <v>12931.062490583166</v>
      </c>
      <c r="F224" s="28">
        <f t="shared" si="140"/>
        <v>12931</v>
      </c>
      <c r="G224" s="9">
        <f t="shared" si="134"/>
        <v>2.3773640001309104E-2</v>
      </c>
      <c r="I224" s="2">
        <f>G224</f>
        <v>2.3773640001309104E-2</v>
      </c>
      <c r="O224" s="100">
        <f t="shared" si="141"/>
        <v>2.294164162455193E-2</v>
      </c>
      <c r="P224" s="15">
        <f t="shared" si="142"/>
        <v>34971.995000000003</v>
      </c>
      <c r="R224" s="2">
        <f t="shared" si="136"/>
        <v>5.2631892042937368E-4</v>
      </c>
      <c r="S224" s="24">
        <v>0.1</v>
      </c>
      <c r="T224" s="9">
        <f t="shared" si="143"/>
        <v>5.2631892042937372E-5</v>
      </c>
      <c r="U224" s="9">
        <f t="shared" si="144"/>
        <v>2.3773640001309104E-2</v>
      </c>
      <c r="Y224" s="137">
        <f t="shared" si="145"/>
        <v>34971.995000000003</v>
      </c>
      <c r="Z224" s="16">
        <f t="shared" si="146"/>
        <v>12931</v>
      </c>
      <c r="AA224" s="115">
        <f t="shared" si="147"/>
        <v>1.5437992378818724E-2</v>
      </c>
      <c r="AB224" s="115">
        <f t="shared" si="148"/>
        <v>8.3356476224903803E-3</v>
      </c>
      <c r="AD224" s="147">
        <f>G224-(AB$3+AB$4*Z224+AB$5*Z224^2)</f>
        <v>8.3199837675717453E-4</v>
      </c>
      <c r="AG224" s="115">
        <f t="shared" si="149"/>
        <v>6.9483021286329523E-6</v>
      </c>
      <c r="AH224" s="16">
        <f t="shared" si="150"/>
        <v>-7.5036492457332066E-3</v>
      </c>
      <c r="AI224" s="16">
        <f t="shared" si="151"/>
        <v>0.74344684998430899</v>
      </c>
      <c r="AJ224" s="16">
        <f t="shared" si="152"/>
        <v>-0.99943109716829337</v>
      </c>
      <c r="AK224" s="16">
        <f t="shared" si="153"/>
        <v>-5.2549101884706011E-2</v>
      </c>
      <c r="AL224" s="16">
        <f t="shared" si="154"/>
        <v>-2.9395597492141259</v>
      </c>
      <c r="AM224" s="16">
        <f t="shared" si="155"/>
        <v>-9.8656824804254306</v>
      </c>
      <c r="AN224" s="115">
        <f t="shared" si="159"/>
        <v>3.4051193641466933</v>
      </c>
      <c r="AO224" s="115">
        <f t="shared" si="159"/>
        <v>3.4051415088999653</v>
      </c>
      <c r="AP224" s="115">
        <f t="shared" si="159"/>
        <v>3.4050539249439651</v>
      </c>
      <c r="AQ224" s="115">
        <f t="shared" si="159"/>
        <v>3.405400337350589</v>
      </c>
      <c r="AR224" s="115">
        <f t="shared" si="159"/>
        <v>3.4040303945960471</v>
      </c>
      <c r="AS224" s="115">
        <f t="shared" si="159"/>
        <v>3.409451024919723</v>
      </c>
      <c r="AT224" s="115">
        <f t="shared" si="159"/>
        <v>3.3880478901325435</v>
      </c>
      <c r="AU224" s="115">
        <f t="shared" si="156"/>
        <v>3.4733412279676941</v>
      </c>
      <c r="AV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</row>
    <row r="225" spans="1:64">
      <c r="A225" s="2" t="s">
        <v>85</v>
      </c>
      <c r="B225" s="25"/>
      <c r="C225" s="40">
        <v>50006.296000000002</v>
      </c>
      <c r="D225" s="40">
        <v>5.0000000000000001E-3</v>
      </c>
      <c r="E225" s="80">
        <f t="shared" si="139"/>
        <v>12972.596462854315</v>
      </c>
      <c r="F225" s="28">
        <f t="shared" si="140"/>
        <v>12972.5</v>
      </c>
      <c r="G225" s="9">
        <f t="shared" si="134"/>
        <v>3.6697900002764072E-2</v>
      </c>
      <c r="I225" s="2">
        <f>G225</f>
        <v>3.6697900002764072E-2</v>
      </c>
      <c r="O225" s="100">
        <f t="shared" si="141"/>
        <v>2.3063065474344356E-2</v>
      </c>
      <c r="P225" s="15">
        <f t="shared" si="142"/>
        <v>34987.796000000002</v>
      </c>
      <c r="R225" s="2">
        <f t="shared" si="136"/>
        <v>5.3190498907389465E-4</v>
      </c>
      <c r="S225" s="24">
        <v>0.1</v>
      </c>
      <c r="T225" s="9">
        <f t="shared" si="143"/>
        <v>5.3190498907389465E-5</v>
      </c>
      <c r="U225" s="9">
        <f t="shared" si="144"/>
        <v>3.6697900002764072E-2</v>
      </c>
      <c r="Y225" s="137">
        <f t="shared" si="145"/>
        <v>34987.796000000002</v>
      </c>
      <c r="Z225" s="16">
        <f t="shared" si="146"/>
        <v>12972.5</v>
      </c>
      <c r="AA225" s="115">
        <f t="shared" si="147"/>
        <v>1.5565194054720451E-2</v>
      </c>
      <c r="AB225" s="115">
        <f t="shared" si="148"/>
        <v>2.1132705948043621E-2</v>
      </c>
      <c r="AD225" s="147">
        <f>G225-(AB$3+AB$4*Z225+AB$5*Z225^2)</f>
        <v>1.3634834528419716E-2</v>
      </c>
      <c r="AG225" s="115">
        <f t="shared" si="149"/>
        <v>4.4659126068647824E-5</v>
      </c>
      <c r="AH225" s="16">
        <f t="shared" si="150"/>
        <v>-7.4978714196239039E-3</v>
      </c>
      <c r="AI225" s="16">
        <f t="shared" si="151"/>
        <v>0.74374784170050412</v>
      </c>
      <c r="AJ225" s="16">
        <f t="shared" si="152"/>
        <v>-0.99922459383045248</v>
      </c>
      <c r="AK225" s="16">
        <f t="shared" si="153"/>
        <v>-5.3997761608357182E-2</v>
      </c>
      <c r="AL225" s="16">
        <f t="shared" si="154"/>
        <v>-2.9339098238076446</v>
      </c>
      <c r="AM225" s="16">
        <f t="shared" si="155"/>
        <v>-9.5954303785371984</v>
      </c>
      <c r="AN225" s="115">
        <f t="shared" si="159"/>
        <v>3.4124522994081521</v>
      </c>
      <c r="AO225" s="115">
        <f t="shared" si="159"/>
        <v>3.4124747533212343</v>
      </c>
      <c r="AP225" s="115">
        <f t="shared" si="159"/>
        <v>3.4123857682004086</v>
      </c>
      <c r="AQ225" s="115">
        <f t="shared" si="159"/>
        <v>3.4127384301920429</v>
      </c>
      <c r="AR225" s="115">
        <f t="shared" si="159"/>
        <v>3.4113409779068031</v>
      </c>
      <c r="AS225" s="115">
        <f t="shared" si="159"/>
        <v>3.4168816988413013</v>
      </c>
      <c r="AT225" s="115">
        <f t="shared" si="159"/>
        <v>3.3949624621711325</v>
      </c>
      <c r="AU225" s="115">
        <f t="shared" si="156"/>
        <v>3.4825264300303207</v>
      </c>
      <c r="AV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</row>
    <row r="226" spans="1:64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80">
        <f t="shared" si="139"/>
        <v>13953.059487919578</v>
      </c>
      <c r="F226" s="28">
        <f t="shared" si="140"/>
        <v>13953</v>
      </c>
      <c r="G226" s="9">
        <f t="shared" si="134"/>
        <v>2.2631319996435195E-2</v>
      </c>
      <c r="I226" s="2">
        <f>G226</f>
        <v>2.2631319996435195E-2</v>
      </c>
      <c r="O226" s="100">
        <f t="shared" si="141"/>
        <v>2.6048822702623722E-2</v>
      </c>
      <c r="P226" s="15">
        <f t="shared" si="142"/>
        <v>35360.798999999999</v>
      </c>
      <c r="R226" s="2">
        <f t="shared" si="136"/>
        <v>6.7854116419272502E-4</v>
      </c>
      <c r="S226" s="24">
        <v>0.1</v>
      </c>
      <c r="T226" s="9">
        <f t="shared" si="143"/>
        <v>6.7854116419272502E-5</v>
      </c>
      <c r="U226" s="9">
        <f t="shared" si="144"/>
        <v>2.2631319996435195E-2</v>
      </c>
      <c r="Y226" s="137">
        <f t="shared" si="145"/>
        <v>35360.798999999999</v>
      </c>
      <c r="Z226" s="16">
        <f t="shared" si="146"/>
        <v>13953</v>
      </c>
      <c r="AA226" s="115">
        <f t="shared" si="147"/>
        <v>1.8805996647304847E-2</v>
      </c>
      <c r="AB226" s="115">
        <f t="shared" si="148"/>
        <v>3.8253233491303482E-3</v>
      </c>
      <c r="AD226" s="147">
        <f>G226-(AB$3+AB$4*Z226+AB$5*Z226^2)</f>
        <v>-3.4175027061885271E-3</v>
      </c>
      <c r="AG226" s="115">
        <f t="shared" si="149"/>
        <v>1.4633098725401824E-6</v>
      </c>
      <c r="AH226" s="16">
        <f t="shared" si="150"/>
        <v>-7.2428260553188744E-3</v>
      </c>
      <c r="AI226" s="16">
        <f t="shared" si="151"/>
        <v>0.75335844679410302</v>
      </c>
      <c r="AJ226" s="16">
        <f t="shared" si="152"/>
        <v>-0.98481116204080854</v>
      </c>
      <c r="AK226" s="16">
        <f t="shared" si="153"/>
        <v>-8.8027672490220463E-2</v>
      </c>
      <c r="AL226" s="16">
        <f t="shared" si="154"/>
        <v>-2.7987794313415684</v>
      </c>
      <c r="AM226" s="16">
        <f t="shared" si="155"/>
        <v>-5.7768329279947244</v>
      </c>
      <c r="AN226" s="115">
        <f t="shared" si="159"/>
        <v>3.5867659547213853</v>
      </c>
      <c r="AO226" s="115">
        <f t="shared" si="159"/>
        <v>3.5867896716682424</v>
      </c>
      <c r="AP226" s="115">
        <f t="shared" si="159"/>
        <v>3.586689328672076</v>
      </c>
      <c r="AQ226" s="115">
        <f t="shared" si="159"/>
        <v>3.5871138983240978</v>
      </c>
      <c r="AR226" s="115">
        <f t="shared" si="159"/>
        <v>3.5853180531509539</v>
      </c>
      <c r="AS226" s="115">
        <f t="shared" si="159"/>
        <v>3.5929246999028694</v>
      </c>
      <c r="AT226" s="115">
        <f t="shared" si="159"/>
        <v>3.5608894169033625</v>
      </c>
      <c r="AU226" s="115">
        <f t="shared" si="156"/>
        <v>3.6995406618955107</v>
      </c>
      <c r="AV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</row>
    <row r="227" spans="1:64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80">
        <f t="shared" si="139"/>
        <v>13982.042057267192</v>
      </c>
      <c r="F227" s="28">
        <f t="shared" si="140"/>
        <v>13982</v>
      </c>
      <c r="G227" s="9">
        <f t="shared" si="134"/>
        <v>1.6000079995137639E-2</v>
      </c>
      <c r="I227" s="2">
        <f>G227</f>
        <v>1.6000079995137639E-2</v>
      </c>
      <c r="O227" s="100">
        <f t="shared" si="141"/>
        <v>2.6140547969551776E-2</v>
      </c>
      <c r="P227" s="15">
        <f t="shared" si="142"/>
        <v>35371.824999999997</v>
      </c>
      <c r="R227" s="2">
        <f t="shared" si="136"/>
        <v>6.8332824814843743E-4</v>
      </c>
      <c r="S227" s="24">
        <v>0.1</v>
      </c>
      <c r="T227" s="9">
        <f t="shared" si="143"/>
        <v>6.833282481484374E-5</v>
      </c>
      <c r="U227" s="9">
        <f t="shared" si="144"/>
        <v>1.6000079995137639E-2</v>
      </c>
      <c r="Y227" s="137">
        <f t="shared" si="145"/>
        <v>35371.824999999997</v>
      </c>
      <c r="Z227" s="16">
        <f t="shared" si="146"/>
        <v>13982</v>
      </c>
      <c r="AA227" s="115">
        <f t="shared" si="147"/>
        <v>1.8908742260707025E-2</v>
      </c>
      <c r="AB227" s="115">
        <f t="shared" si="148"/>
        <v>-2.9086622655693853E-3</v>
      </c>
      <c r="AD227" s="147">
        <f>G227-(AB$3+AB$4*Z227+AB$5*Z227^2)</f>
        <v>-1.0140467974414136E-2</v>
      </c>
      <c r="AG227" s="115">
        <f t="shared" si="149"/>
        <v>8.4603161751472302E-7</v>
      </c>
      <c r="AH227" s="16">
        <f t="shared" si="150"/>
        <v>-7.231805708844752E-3</v>
      </c>
      <c r="AI227" s="16">
        <f t="shared" si="151"/>
        <v>0.75371737824234064</v>
      </c>
      <c r="AJ227" s="16">
        <f t="shared" si="152"/>
        <v>-0.9840990972528848</v>
      </c>
      <c r="AK227" s="16">
        <f t="shared" si="153"/>
        <v>-8.9026945988484527E-2</v>
      </c>
      <c r="AL227" s="16">
        <f t="shared" si="154"/>
        <v>-2.7947249654414463</v>
      </c>
      <c r="AM227" s="16">
        <f t="shared" si="155"/>
        <v>-5.7079597634825463</v>
      </c>
      <c r="AN227" s="115">
        <f t="shared" si="159"/>
        <v>3.5919587513086797</v>
      </c>
      <c r="AO227" s="115">
        <f t="shared" si="159"/>
        <v>3.5919823441204488</v>
      </c>
      <c r="AP227" s="115">
        <f t="shared" si="159"/>
        <v>3.5918822770674694</v>
      </c>
      <c r="AQ227" s="115">
        <f t="shared" si="159"/>
        <v>3.5923067368853054</v>
      </c>
      <c r="AR227" s="115">
        <f t="shared" si="159"/>
        <v>3.5905068807901248</v>
      </c>
      <c r="AS227" s="115">
        <f t="shared" si="159"/>
        <v>3.5981497226342687</v>
      </c>
      <c r="AT227" s="115">
        <f t="shared" si="159"/>
        <v>3.5658848826321004</v>
      </c>
      <c r="AU227" s="115">
        <f t="shared" si="156"/>
        <v>3.7059592368308403</v>
      </c>
      <c r="AV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</row>
    <row r="228" spans="1:64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80">
        <f t="shared" si="139"/>
        <v>14066.042617046618</v>
      </c>
      <c r="F228" s="28">
        <f t="shared" si="140"/>
        <v>14066</v>
      </c>
      <c r="G228" s="9">
        <f t="shared" si="134"/>
        <v>1.6213039998547174E-2</v>
      </c>
      <c r="J228" s="2">
        <f>G228</f>
        <v>1.6213039998547174E-2</v>
      </c>
      <c r="O228" s="100">
        <f t="shared" si="141"/>
        <v>2.6407342611306662E-2</v>
      </c>
      <c r="P228" s="15">
        <f t="shared" si="142"/>
        <v>35403.781799999997</v>
      </c>
      <c r="R228" s="2">
        <f t="shared" si="136"/>
        <v>6.9734774379093256E-4</v>
      </c>
      <c r="S228" s="24">
        <v>1</v>
      </c>
      <c r="T228" s="9">
        <f t="shared" si="143"/>
        <v>6.9734774379093256E-4</v>
      </c>
      <c r="U228" s="9">
        <f t="shared" si="144"/>
        <v>0</v>
      </c>
      <c r="Y228" s="137">
        <f t="shared" si="145"/>
        <v>35403.781799999997</v>
      </c>
      <c r="Z228" s="16">
        <f t="shared" si="146"/>
        <v>14066</v>
      </c>
      <c r="AA228" s="115">
        <f t="shared" si="147"/>
        <v>1.9208589153515671E-2</v>
      </c>
      <c r="AB228" s="115">
        <f t="shared" si="148"/>
        <v>-2.9955491549684965E-3</v>
      </c>
      <c r="AD228" s="115"/>
      <c r="AE228" s="147">
        <f>G228-(AB$3+AB$4*Z228+AB$5*Z228^2)</f>
        <v>-1.0194302612759488E-2</v>
      </c>
      <c r="AG228" s="115">
        <f t="shared" si="149"/>
        <v>8.9733147398324736E-6</v>
      </c>
      <c r="AH228" s="16">
        <f t="shared" si="150"/>
        <v>-7.1987534577909922E-3</v>
      </c>
      <c r="AI228" s="16">
        <f t="shared" si="151"/>
        <v>0.75478190060562511</v>
      </c>
      <c r="AJ228" s="16">
        <f t="shared" si="152"/>
        <v>-0.98194113044087561</v>
      </c>
      <c r="AK228" s="16">
        <f t="shared" si="153"/>
        <v>-9.1918499885895177E-2</v>
      </c>
      <c r="AL228" s="16">
        <f t="shared" si="154"/>
        <v>-2.7829588767510387</v>
      </c>
      <c r="AM228" s="16">
        <f t="shared" si="155"/>
        <v>-5.5168187452386039</v>
      </c>
      <c r="AN228" s="115">
        <f t="shared" si="159"/>
        <v>3.6070141158086755</v>
      </c>
      <c r="AO228" s="115">
        <f t="shared" si="159"/>
        <v>3.6070373057479284</v>
      </c>
      <c r="AP228" s="115">
        <f t="shared" si="159"/>
        <v>3.6069382149704063</v>
      </c>
      <c r="AQ228" s="115">
        <f t="shared" si="159"/>
        <v>3.607361665072951</v>
      </c>
      <c r="AR228" s="115">
        <f t="shared" si="159"/>
        <v>3.6055527412001243</v>
      </c>
      <c r="AS228" s="115">
        <f t="shared" si="159"/>
        <v>3.6132917897214525</v>
      </c>
      <c r="AT228" s="115">
        <f t="shared" si="159"/>
        <v>3.5803872817531031</v>
      </c>
      <c r="AU228" s="115">
        <f t="shared" si="156"/>
        <v>3.724550971126277</v>
      </c>
      <c r="AV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</row>
    <row r="229" spans="1:64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80">
        <f t="shared" si="139"/>
        <v>14066.043142759836</v>
      </c>
      <c r="F229" s="28">
        <f t="shared" si="140"/>
        <v>14066</v>
      </c>
      <c r="G229" s="9">
        <f t="shared" si="134"/>
        <v>1.6413040000770707E-2</v>
      </c>
      <c r="J229" s="2">
        <f>G229</f>
        <v>1.6413040000770707E-2</v>
      </c>
      <c r="O229" s="100">
        <f t="shared" si="141"/>
        <v>2.6407342611306662E-2</v>
      </c>
      <c r="P229" s="15">
        <f t="shared" si="142"/>
        <v>35403.781999999999</v>
      </c>
      <c r="R229" s="2">
        <f t="shared" si="136"/>
        <v>6.9734774379093256E-4</v>
      </c>
      <c r="S229" s="24">
        <v>1</v>
      </c>
      <c r="T229" s="9">
        <f t="shared" si="143"/>
        <v>6.9734774379093256E-4</v>
      </c>
      <c r="U229" s="9">
        <f t="shared" si="144"/>
        <v>0</v>
      </c>
      <c r="Y229" s="137">
        <f t="shared" si="145"/>
        <v>35403.781999999999</v>
      </c>
      <c r="Z229" s="16">
        <f t="shared" si="146"/>
        <v>14066</v>
      </c>
      <c r="AA229" s="115">
        <f t="shared" si="147"/>
        <v>1.9208589153515671E-2</v>
      </c>
      <c r="AB229" s="115">
        <f t="shared" si="148"/>
        <v>-2.7955491527449639E-3</v>
      </c>
      <c r="AD229" s="115"/>
      <c r="AE229" s="147">
        <f>G229-(AB$3+AB$4*Z229+AB$5*Z229^2)</f>
        <v>-9.9943026105359552E-3</v>
      </c>
      <c r="AG229" s="115">
        <f t="shared" si="149"/>
        <v>7.8150950654130854E-6</v>
      </c>
      <c r="AH229" s="16">
        <f t="shared" si="150"/>
        <v>-7.1987534577909922E-3</v>
      </c>
      <c r="AI229" s="16">
        <f t="shared" si="151"/>
        <v>0.75478190060562511</v>
      </c>
      <c r="AJ229" s="16">
        <f t="shared" si="152"/>
        <v>-0.98194113044087561</v>
      </c>
      <c r="AK229" s="16">
        <f t="shared" si="153"/>
        <v>-9.1918499885895177E-2</v>
      </c>
      <c r="AL229" s="16">
        <f t="shared" si="154"/>
        <v>-2.7829588767510387</v>
      </c>
      <c r="AM229" s="16">
        <f t="shared" si="155"/>
        <v>-5.5168187452386039</v>
      </c>
      <c r="AN229" s="115">
        <f t="shared" si="159"/>
        <v>3.6070141158086755</v>
      </c>
      <c r="AO229" s="115">
        <f t="shared" si="159"/>
        <v>3.6070373057479284</v>
      </c>
      <c r="AP229" s="115">
        <f t="shared" si="159"/>
        <v>3.6069382149704063</v>
      </c>
      <c r="AQ229" s="115">
        <f t="shared" si="159"/>
        <v>3.607361665072951</v>
      </c>
      <c r="AR229" s="115">
        <f t="shared" si="159"/>
        <v>3.6055527412001243</v>
      </c>
      <c r="AS229" s="115">
        <f t="shared" si="159"/>
        <v>3.6132917897214525</v>
      </c>
      <c r="AT229" s="115">
        <f t="shared" si="159"/>
        <v>3.5803872817531031</v>
      </c>
      <c r="AU229" s="115">
        <f t="shared" si="156"/>
        <v>3.724550971126277</v>
      </c>
      <c r="AV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</row>
    <row r="230" spans="1:64">
      <c r="A230" s="2" t="s">
        <v>86</v>
      </c>
      <c r="B230" s="25"/>
      <c r="C230" s="40">
        <v>50464.321199999998</v>
      </c>
      <c r="D230" s="40">
        <v>8.9999999999999998E-4</v>
      </c>
      <c r="E230" s="80">
        <f t="shared" si="139"/>
        <v>14176.545956955226</v>
      </c>
      <c r="F230" s="28">
        <f t="shared" si="140"/>
        <v>14176.5</v>
      </c>
      <c r="G230" s="9">
        <f t="shared" si="134"/>
        <v>1.7483659998106305E-2</v>
      </c>
      <c r="K230" s="2">
        <f>G230</f>
        <v>1.7483659998106305E-2</v>
      </c>
      <c r="O230" s="100">
        <f t="shared" si="141"/>
        <v>2.676081263197394E-2</v>
      </c>
      <c r="P230" s="15">
        <f t="shared" si="142"/>
        <v>35445.821199999998</v>
      </c>
      <c r="R230" s="2">
        <f t="shared" si="136"/>
        <v>7.16141092723616E-4</v>
      </c>
      <c r="S230" s="24">
        <v>1</v>
      </c>
      <c r="T230" s="9">
        <f t="shared" si="143"/>
        <v>7.16141092723616E-4</v>
      </c>
      <c r="U230" s="9">
        <f t="shared" si="144"/>
        <v>0</v>
      </c>
      <c r="Y230" s="137">
        <f t="shared" si="145"/>
        <v>35445.821199999998</v>
      </c>
      <c r="Z230" s="16">
        <f t="shared" si="146"/>
        <v>14176.5</v>
      </c>
      <c r="AA230" s="115">
        <f t="shared" si="147"/>
        <v>1.9608101446208889E-2</v>
      </c>
      <c r="AB230" s="115">
        <f t="shared" si="148"/>
        <v>-2.124441448102584E-3</v>
      </c>
      <c r="AD230" s="115"/>
      <c r="AF230" s="147">
        <f>G230-(AB$3+AB$4*Z230+AB$5*Z230^2)</f>
        <v>-9.2771526338676358E-3</v>
      </c>
      <c r="AG230" s="115">
        <f t="shared" si="149"/>
        <v>4.5132514664162044E-6</v>
      </c>
      <c r="AH230" s="16">
        <f t="shared" si="150"/>
        <v>-7.1527111857650526E-3</v>
      </c>
      <c r="AI230" s="16">
        <f t="shared" si="151"/>
        <v>0.75623888092076508</v>
      </c>
      <c r="AJ230" s="16">
        <f t="shared" si="152"/>
        <v>-0.9788848259895615</v>
      </c>
      <c r="AK230" s="16">
        <f t="shared" si="153"/>
        <v>-9.5715430924704525E-2</v>
      </c>
      <c r="AL230" s="16">
        <f t="shared" si="154"/>
        <v>-2.7674291585726096</v>
      </c>
      <c r="AM230" s="16">
        <f t="shared" si="155"/>
        <v>-5.2827503152270845</v>
      </c>
      <c r="AN230" s="115">
        <f t="shared" si="159"/>
        <v>3.6268521509644644</v>
      </c>
      <c r="AO230" s="115">
        <f t="shared" si="159"/>
        <v>3.6268747186437831</v>
      </c>
      <c r="AP230" s="115">
        <f t="shared" si="159"/>
        <v>3.6267772971197934</v>
      </c>
      <c r="AQ230" s="115">
        <f t="shared" si="159"/>
        <v>3.6271978880939804</v>
      </c>
      <c r="AR230" s="115">
        <f t="shared" si="159"/>
        <v>3.6253827676990569</v>
      </c>
      <c r="AS230" s="115">
        <f t="shared" si="159"/>
        <v>3.6332286921108143</v>
      </c>
      <c r="AT230" s="115">
        <f t="shared" si="159"/>
        <v>3.5995409551871931</v>
      </c>
      <c r="AU230" s="115">
        <f t="shared" si="156"/>
        <v>3.7490079549315842</v>
      </c>
      <c r="AV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</row>
    <row r="231" spans="1:64">
      <c r="A231" s="2" t="s">
        <v>88</v>
      </c>
      <c r="B231" s="25"/>
      <c r="C231" s="40">
        <v>50681.374000000003</v>
      </c>
      <c r="D231" s="40">
        <v>5.0000000000000001E-3</v>
      </c>
      <c r="E231" s="80">
        <f t="shared" si="139"/>
        <v>14747.083579673788</v>
      </c>
      <c r="F231" s="28">
        <f t="shared" si="140"/>
        <v>14747</v>
      </c>
      <c r="G231" s="9">
        <f t="shared" si="134"/>
        <v>3.1796679999388289E-2</v>
      </c>
      <c r="I231" s="2">
        <f>G231</f>
        <v>3.1796679999388289E-2</v>
      </c>
      <c r="O231" s="100">
        <f t="shared" si="141"/>
        <v>2.8631078498153495E-2</v>
      </c>
      <c r="P231" s="15">
        <f t="shared" si="142"/>
        <v>35662.874000000003</v>
      </c>
      <c r="R231" s="2">
        <f t="shared" si="136"/>
        <v>8.1973865596742738E-4</v>
      </c>
      <c r="S231" s="24">
        <v>0.1</v>
      </c>
      <c r="T231" s="9">
        <f t="shared" si="143"/>
        <v>8.1973865596742743E-5</v>
      </c>
      <c r="U231" s="9">
        <f t="shared" si="144"/>
        <v>3.1796679999388289E-2</v>
      </c>
      <c r="Y231" s="137">
        <f t="shared" si="145"/>
        <v>35662.874000000003</v>
      </c>
      <c r="Z231" s="16">
        <f t="shared" si="146"/>
        <v>14747</v>
      </c>
      <c r="AA231" s="115">
        <f t="shared" si="147"/>
        <v>2.1762473104703833E-2</v>
      </c>
      <c r="AB231" s="115">
        <f t="shared" si="148"/>
        <v>1.0034206894684455E-2</v>
      </c>
      <c r="AD231" s="147">
        <f>G231-(AB$3+AB$4*Z231+AB$5*Z231^2)</f>
        <v>3.1656015012347938E-3</v>
      </c>
      <c r="AG231" s="115">
        <f t="shared" si="149"/>
        <v>1.0068530800533307E-5</v>
      </c>
      <c r="AH231" s="16">
        <f t="shared" si="150"/>
        <v>-6.8686053934496633E-3</v>
      </c>
      <c r="AI231" s="16">
        <f t="shared" si="151"/>
        <v>0.76480749436982887</v>
      </c>
      <c r="AJ231" s="16">
        <f t="shared" si="152"/>
        <v>-0.95907478225375209</v>
      </c>
      <c r="AK231" s="16">
        <f t="shared" si="153"/>
        <v>-0.11517557113930352</v>
      </c>
      <c r="AL231" s="16">
        <f t="shared" si="154"/>
        <v>-2.68621276817849</v>
      </c>
      <c r="AM231" s="16">
        <f t="shared" si="155"/>
        <v>-4.3157772479314414</v>
      </c>
      <c r="AN231" s="115">
        <f t="shared" ref="AN231:AT240" si="160">$AU231+$AB$7*SIN(AO231)</f>
        <v>3.7299343349512206</v>
      </c>
      <c r="AO231" s="115">
        <f t="shared" si="160"/>
        <v>3.7299524154070709</v>
      </c>
      <c r="AP231" s="115">
        <f t="shared" si="160"/>
        <v>3.7298694208623919</v>
      </c>
      <c r="AQ231" s="115">
        <f t="shared" si="160"/>
        <v>3.7302504278127504</v>
      </c>
      <c r="AR231" s="115">
        <f t="shared" si="160"/>
        <v>3.7285021183332341</v>
      </c>
      <c r="AS231" s="115">
        <f t="shared" si="160"/>
        <v>3.7365414182273771</v>
      </c>
      <c r="AT231" s="115">
        <f t="shared" si="160"/>
        <v>3.6999194983619255</v>
      </c>
      <c r="AU231" s="115">
        <f t="shared" si="156"/>
        <v>3.8752768170214278</v>
      </c>
      <c r="AV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</row>
    <row r="232" spans="1:64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80">
        <f t="shared" si="139"/>
        <v>14799.562901007463</v>
      </c>
      <c r="F232" s="28">
        <f t="shared" si="140"/>
        <v>14799.5</v>
      </c>
      <c r="G232" s="9">
        <f t="shared" si="134"/>
        <v>2.3929779999889433E-2</v>
      </c>
      <c r="I232" s="2">
        <f>G232</f>
        <v>2.3929779999889433E-2</v>
      </c>
      <c r="O232" s="100">
        <f t="shared" si="141"/>
        <v>2.880700563065847E-2</v>
      </c>
      <c r="P232" s="15">
        <f t="shared" si="142"/>
        <v>35682.839</v>
      </c>
      <c r="R232" s="2">
        <f t="shared" si="136"/>
        <v>8.2984357340478874E-4</v>
      </c>
      <c r="S232" s="24">
        <v>0.1</v>
      </c>
      <c r="T232" s="9">
        <f t="shared" si="143"/>
        <v>8.298435734047888E-5</v>
      </c>
      <c r="U232" s="9">
        <f t="shared" si="144"/>
        <v>2.3929779999889433E-2</v>
      </c>
      <c r="Y232" s="137">
        <f t="shared" si="145"/>
        <v>35682.839</v>
      </c>
      <c r="Z232" s="16">
        <f t="shared" si="146"/>
        <v>14799.5</v>
      </c>
      <c r="AA232" s="115">
        <f t="shared" si="147"/>
        <v>2.1968454367763773E-2</v>
      </c>
      <c r="AB232" s="115">
        <f t="shared" si="148"/>
        <v>1.9613256321256607E-3</v>
      </c>
      <c r="AD232" s="147">
        <f>G232-(AB$3+AB$4*Z232+AB$5*Z232^2)</f>
        <v>-4.8772256307690366E-3</v>
      </c>
      <c r="AG232" s="115">
        <f t="shared" si="149"/>
        <v>3.8467982352331227E-7</v>
      </c>
      <c r="AH232" s="16">
        <f t="shared" si="150"/>
        <v>-6.8385512628946982E-3</v>
      </c>
      <c r="AI232" s="16">
        <f t="shared" si="151"/>
        <v>0.76568608935461202</v>
      </c>
      <c r="AJ232" s="16">
        <f t="shared" si="152"/>
        <v>-0.95690389177913582</v>
      </c>
      <c r="AK232" s="16">
        <f t="shared" si="153"/>
        <v>-0.11695263216331642</v>
      </c>
      <c r="AL232" s="16">
        <f t="shared" si="154"/>
        <v>-2.6786428927668231</v>
      </c>
      <c r="AM232" s="16">
        <f t="shared" si="155"/>
        <v>-4.2426878752316721</v>
      </c>
      <c r="AN232" s="115">
        <f t="shared" si="160"/>
        <v>3.7394811929210423</v>
      </c>
      <c r="AO232" s="115">
        <f t="shared" si="160"/>
        <v>3.7394987867345817</v>
      </c>
      <c r="AP232" s="115">
        <f t="shared" si="160"/>
        <v>3.7394175046231788</v>
      </c>
      <c r="AQ232" s="115">
        <f t="shared" si="160"/>
        <v>3.7397930595760989</v>
      </c>
      <c r="AR232" s="115">
        <f t="shared" si="160"/>
        <v>3.7380586518448551</v>
      </c>
      <c r="AS232" s="115">
        <f t="shared" si="160"/>
        <v>3.7460858257433434</v>
      </c>
      <c r="AT232" s="115">
        <f t="shared" si="160"/>
        <v>3.7092911491744975</v>
      </c>
      <c r="AU232" s="115">
        <f t="shared" si="156"/>
        <v>3.8868966509560758</v>
      </c>
      <c r="AV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</row>
    <row r="233" spans="1:64">
      <c r="A233" s="2" t="s">
        <v>55</v>
      </c>
      <c r="B233" s="25"/>
      <c r="C233" s="40">
        <v>51398.492700000003</v>
      </c>
      <c r="D233" s="40">
        <v>1.4E-2</v>
      </c>
      <c r="E233" s="80">
        <f t="shared" si="139"/>
        <v>16632.077453537731</v>
      </c>
      <c r="F233" s="28">
        <f t="shared" si="140"/>
        <v>16632</v>
      </c>
      <c r="G233" s="9">
        <f t="shared" si="134"/>
        <v>2.9466079999110661E-2</v>
      </c>
      <c r="J233" s="2">
        <f>G233</f>
        <v>2.9466079999110661E-2</v>
      </c>
      <c r="O233" s="100">
        <f t="shared" si="141"/>
        <v>3.5350792826461003E-2</v>
      </c>
      <c r="P233" s="15">
        <f t="shared" si="142"/>
        <v>36379.992700000003</v>
      </c>
      <c r="R233" s="2">
        <f t="shared" si="136"/>
        <v>1.2496785534593666E-3</v>
      </c>
      <c r="S233" s="24">
        <v>1</v>
      </c>
      <c r="T233" s="9">
        <f t="shared" si="143"/>
        <v>1.2496785534593666E-3</v>
      </c>
      <c r="U233" s="9">
        <f t="shared" si="144"/>
        <v>0</v>
      </c>
      <c r="Y233" s="137">
        <f t="shared" si="145"/>
        <v>36379.992700000003</v>
      </c>
      <c r="Z233" s="16">
        <f t="shared" si="146"/>
        <v>16632</v>
      </c>
      <c r="AA233" s="115">
        <f t="shared" si="147"/>
        <v>2.9972905138681429E-2</v>
      </c>
      <c r="AB233" s="115">
        <f t="shared" si="148"/>
        <v>-5.0682513957076708E-4</v>
      </c>
      <c r="AD233" s="115"/>
      <c r="AE233" s="147">
        <f>G233-(AB$3+AB$4*Z233+AB$5*Z233^2)</f>
        <v>-5.8847128273503413E-3</v>
      </c>
      <c r="AG233" s="115">
        <f t="shared" si="149"/>
        <v>2.5687172210092752E-7</v>
      </c>
      <c r="AH233" s="16">
        <f t="shared" si="150"/>
        <v>-5.3778876877795742E-3</v>
      </c>
      <c r="AI233" s="16">
        <f t="shared" si="151"/>
        <v>0.80672946679800184</v>
      </c>
      <c r="AJ233" s="16">
        <f t="shared" si="152"/>
        <v>-0.84061668251975308</v>
      </c>
      <c r="AK233" s="16">
        <f t="shared" si="153"/>
        <v>-0.17671284018904271</v>
      </c>
      <c r="AL233" s="16">
        <f t="shared" si="154"/>
        <v>-2.4009171821049633</v>
      </c>
      <c r="AM233" s="16">
        <f t="shared" si="155"/>
        <v>-2.5756483599348803</v>
      </c>
      <c r="AN233" s="115">
        <f t="shared" si="160"/>
        <v>4.0810799634846449</v>
      </c>
      <c r="AO233" s="115">
        <f t="shared" si="160"/>
        <v>4.0810828328515543</v>
      </c>
      <c r="AP233" s="115">
        <f t="shared" si="160"/>
        <v>4.0810642684932104</v>
      </c>
      <c r="AQ233" s="115">
        <f t="shared" si="160"/>
        <v>4.0811843853512091</v>
      </c>
      <c r="AR233" s="115">
        <f t="shared" si="160"/>
        <v>4.080407542823961</v>
      </c>
      <c r="AS233" s="115">
        <f t="shared" si="160"/>
        <v>4.0854463807166965</v>
      </c>
      <c r="AT233" s="115">
        <f t="shared" si="160"/>
        <v>4.0533546523245736</v>
      </c>
      <c r="AU233" s="115">
        <f t="shared" si="156"/>
        <v>4.2924841878178412</v>
      </c>
      <c r="AV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</row>
    <row r="234" spans="1:64">
      <c r="A234" s="2" t="s">
        <v>55</v>
      </c>
      <c r="B234" s="25"/>
      <c r="C234" s="40">
        <v>51426.453300000001</v>
      </c>
      <c r="D234" s="40">
        <v>5.0000000000000001E-4</v>
      </c>
      <c r="E234" s="80">
        <f t="shared" si="139"/>
        <v>16705.573737639035</v>
      </c>
      <c r="F234" s="28">
        <f t="shared" si="140"/>
        <v>16705.5</v>
      </c>
      <c r="G234" s="9">
        <f t="shared" si="134"/>
        <v>2.8052419998857658E-2</v>
      </c>
      <c r="J234" s="2">
        <f>G234</f>
        <v>2.8052419998857658E-2</v>
      </c>
      <c r="O234" s="100">
        <f t="shared" si="141"/>
        <v>3.5629606318825321E-2</v>
      </c>
      <c r="P234" s="15">
        <f t="shared" si="142"/>
        <v>36407.953300000001</v>
      </c>
      <c r="R234" s="2">
        <f t="shared" si="136"/>
        <v>1.2694688464344774E-3</v>
      </c>
      <c r="S234" s="24">
        <v>1</v>
      </c>
      <c r="T234" s="9">
        <f t="shared" si="143"/>
        <v>1.2694688464344774E-3</v>
      </c>
      <c r="U234" s="9">
        <f t="shared" si="144"/>
        <v>0</v>
      </c>
      <c r="Y234" s="137">
        <f t="shared" si="145"/>
        <v>36407.953300000001</v>
      </c>
      <c r="Z234" s="16">
        <f t="shared" si="146"/>
        <v>16705.5</v>
      </c>
      <c r="AA234" s="115">
        <f t="shared" si="147"/>
        <v>3.0326854030185788E-2</v>
      </c>
      <c r="AB234" s="115">
        <f t="shared" si="148"/>
        <v>-2.2744340313281299E-3</v>
      </c>
      <c r="AD234" s="115"/>
      <c r="AE234" s="147">
        <f>G234-(AB$3+AB$4*Z234+AB$5*Z234^2)</f>
        <v>-7.5771863199676631E-3</v>
      </c>
      <c r="AG234" s="115">
        <f t="shared" si="149"/>
        <v>5.173050162863528E-6</v>
      </c>
      <c r="AH234" s="16">
        <f t="shared" si="150"/>
        <v>-5.3027522886395341E-3</v>
      </c>
      <c r="AI234" s="16">
        <f t="shared" si="151"/>
        <v>0.80882960465763287</v>
      </c>
      <c r="AJ234" s="16">
        <f t="shared" si="152"/>
        <v>-0.8341623860668641</v>
      </c>
      <c r="AK234" s="16">
        <f t="shared" si="153"/>
        <v>-0.17898269982460849</v>
      </c>
      <c r="AL234" s="16">
        <f t="shared" si="154"/>
        <v>-2.3891086929919472</v>
      </c>
      <c r="AM234" s="16">
        <f t="shared" si="155"/>
        <v>-2.531250224723792</v>
      </c>
      <c r="AN234" s="115">
        <f t="shared" si="160"/>
        <v>4.0951882897978846</v>
      </c>
      <c r="AO234" s="115">
        <f t="shared" si="160"/>
        <v>4.0951908428645094</v>
      </c>
      <c r="AP234" s="115">
        <f t="shared" si="160"/>
        <v>4.0951739981973683</v>
      </c>
      <c r="AQ234" s="115">
        <f t="shared" si="160"/>
        <v>4.0952851436179758</v>
      </c>
      <c r="AR234" s="115">
        <f t="shared" si="160"/>
        <v>4.0945520988738613</v>
      </c>
      <c r="AS234" s="115">
        <f t="shared" si="160"/>
        <v>4.0994008639611836</v>
      </c>
      <c r="AT234" s="115">
        <f t="shared" si="160"/>
        <v>4.0679173680885095</v>
      </c>
      <c r="AU234" s="115">
        <f t="shared" si="156"/>
        <v>4.3087519553263487</v>
      </c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</row>
    <row r="235" spans="1:64">
      <c r="A235" s="20" t="s">
        <v>51</v>
      </c>
      <c r="B235" s="25"/>
      <c r="C235" s="40">
        <v>51761.811560000002</v>
      </c>
      <c r="D235" s="40">
        <v>2.9999999999999997E-4</v>
      </c>
      <c r="E235" s="80">
        <f t="shared" si="139"/>
        <v>17587.085076905012</v>
      </c>
      <c r="F235" s="28">
        <f t="shared" si="140"/>
        <v>17587</v>
      </c>
      <c r="G235" s="9">
        <f t="shared" ref="G235:G266" si="161">C235-(C$7+C$8*F235)</f>
        <v>3.2366280000132974E-2</v>
      </c>
      <c r="K235" s="2">
        <f>G235</f>
        <v>3.2366280000132974E-2</v>
      </c>
      <c r="N235" s="2">
        <f t="shared" ref="N235:N266" ca="1" si="162">+C$11+C$12*F235</f>
        <v>3.4419893522182832E-2</v>
      </c>
      <c r="O235" s="100">
        <f t="shared" si="141"/>
        <v>3.9071708537138886E-2</v>
      </c>
      <c r="P235" s="15">
        <f t="shared" si="142"/>
        <v>36743.311560000002</v>
      </c>
      <c r="R235" s="2">
        <f t="shared" ref="R235:R266" si="163">(O235-H235)^2</f>
        <v>1.5265984080111317E-3</v>
      </c>
      <c r="S235" s="24">
        <v>1</v>
      </c>
      <c r="T235" s="9">
        <f t="shared" si="143"/>
        <v>1.5265984080111317E-3</v>
      </c>
      <c r="U235" s="9">
        <f t="shared" si="144"/>
        <v>0</v>
      </c>
      <c r="Y235" s="137">
        <f t="shared" si="145"/>
        <v>36743.311560000002</v>
      </c>
      <c r="Z235" s="16">
        <f t="shared" si="146"/>
        <v>17587</v>
      </c>
      <c r="AA235" s="115">
        <f t="shared" si="147"/>
        <v>3.4766872907224577E-2</v>
      </c>
      <c r="AB235" s="115">
        <f t="shared" si="148"/>
        <v>-2.4005929070916032E-3</v>
      </c>
      <c r="AD235" s="115"/>
      <c r="AF235" s="147">
        <f>G235-(AB$3+AB$4*Z235+AB$5*Z235^2)</f>
        <v>-6.7054285370059113E-3</v>
      </c>
      <c r="AG235" s="115">
        <f t="shared" si="149"/>
        <v>5.7628463055785149E-6</v>
      </c>
      <c r="AH235" s="16">
        <f t="shared" si="150"/>
        <v>-4.3048356299143055E-3</v>
      </c>
      <c r="AI235" s="16">
        <f t="shared" si="151"/>
        <v>0.8370733795530314</v>
      </c>
      <c r="AJ235" s="16">
        <f t="shared" si="152"/>
        <v>-0.74449438782816746</v>
      </c>
      <c r="AK235" s="16">
        <f t="shared" si="153"/>
        <v>-0.20502644522498137</v>
      </c>
      <c r="AL235" s="16">
        <f t="shared" si="154"/>
        <v>-2.2422735924296733</v>
      </c>
      <c r="AM235" s="16">
        <f t="shared" si="155"/>
        <v>-2.0719581993003913</v>
      </c>
      <c r="AN235" s="115">
        <f t="shared" si="160"/>
        <v>4.2674699985875364</v>
      </c>
      <c r="AO235" s="115">
        <f t="shared" si="160"/>
        <v>4.2674704071746685</v>
      </c>
      <c r="AP235" s="115">
        <f t="shared" si="160"/>
        <v>4.267466782034071</v>
      </c>
      <c r="AQ235" s="115">
        <f t="shared" si="160"/>
        <v>4.2674989466243165</v>
      </c>
      <c r="AR235" s="115">
        <f t="shared" si="160"/>
        <v>4.2672136373297125</v>
      </c>
      <c r="AS235" s="115">
        <f t="shared" si="160"/>
        <v>4.2697504037708622</v>
      </c>
      <c r="AT235" s="115">
        <f t="shared" si="160"/>
        <v>4.2476484221768462</v>
      </c>
      <c r="AU235" s="115">
        <f t="shared" si="156"/>
        <v>4.5038545003433459</v>
      </c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</row>
    <row r="236" spans="1:64">
      <c r="A236" s="54" t="s">
        <v>110</v>
      </c>
      <c r="B236" s="55" t="s">
        <v>95</v>
      </c>
      <c r="C236" s="54">
        <v>51899.342709999997</v>
      </c>
      <c r="D236" s="54">
        <v>2.8E-3</v>
      </c>
      <c r="E236" s="80">
        <f t="shared" si="139"/>
        <v>17948.594789614293</v>
      </c>
      <c r="F236" s="28">
        <f t="shared" si="140"/>
        <v>17948.5</v>
      </c>
      <c r="G236" s="9">
        <f t="shared" si="161"/>
        <v>3.6061339997104369E-2</v>
      </c>
      <c r="K236" s="2">
        <f>G236</f>
        <v>3.6061339997104369E-2</v>
      </c>
      <c r="N236" s="2">
        <f t="shared" ca="1" si="162"/>
        <v>3.669104982319478E-2</v>
      </c>
      <c r="O236" s="100">
        <f t="shared" si="141"/>
        <v>4.0535738269769674E-2</v>
      </c>
      <c r="P236" s="15">
        <f t="shared" si="142"/>
        <v>36880.842709999997</v>
      </c>
      <c r="R236" s="2">
        <f t="shared" si="163"/>
        <v>1.6431460770752696E-3</v>
      </c>
      <c r="S236" s="24">
        <v>1</v>
      </c>
      <c r="T236" s="9">
        <f t="shared" si="143"/>
        <v>1.6431460770752696E-3</v>
      </c>
      <c r="U236" s="9">
        <f t="shared" si="144"/>
        <v>0</v>
      </c>
      <c r="Y236" s="137">
        <f t="shared" si="145"/>
        <v>36880.842709999997</v>
      </c>
      <c r="Z236" s="16">
        <f t="shared" si="146"/>
        <v>17948.5</v>
      </c>
      <c r="AA236" s="115">
        <f t="shared" si="147"/>
        <v>3.6690607887854186E-2</v>
      </c>
      <c r="AB236" s="115">
        <f t="shared" si="148"/>
        <v>-6.2926789074981698E-4</v>
      </c>
      <c r="AD236" s="115"/>
      <c r="AF236" s="147">
        <f>G236-(AB$3+AB$4*Z236+AB$5*Z236^2)</f>
        <v>-4.4743982726653045E-3</v>
      </c>
      <c r="AG236" s="115">
        <f t="shared" si="149"/>
        <v>3.9597807832872358E-7</v>
      </c>
      <c r="AH236" s="16">
        <f t="shared" si="150"/>
        <v>-3.8451303819154871E-3</v>
      </c>
      <c r="AI236" s="16">
        <f t="shared" si="151"/>
        <v>0.85038017881272598</v>
      </c>
      <c r="AJ236" s="16">
        <f t="shared" si="152"/>
        <v>-0.70073418854549274</v>
      </c>
      <c r="AK236" s="16">
        <f t="shared" si="153"/>
        <v>-0.21492983971461713</v>
      </c>
      <c r="AL236" s="16">
        <f t="shared" si="154"/>
        <v>-2.1789224817507993</v>
      </c>
      <c r="AM236" s="16">
        <f t="shared" si="155"/>
        <v>-1.9145755914767593</v>
      </c>
      <c r="AN236" s="115">
        <f t="shared" si="160"/>
        <v>4.3399404358989209</v>
      </c>
      <c r="AO236" s="115">
        <f t="shared" si="160"/>
        <v>4.3399405743639745</v>
      </c>
      <c r="AP236" s="115">
        <f t="shared" si="160"/>
        <v>4.3399391213856173</v>
      </c>
      <c r="AQ236" s="115">
        <f t="shared" si="160"/>
        <v>4.3399543684340713</v>
      </c>
      <c r="AR236" s="115">
        <f t="shared" si="160"/>
        <v>4.3397944008501286</v>
      </c>
      <c r="AS236" s="115">
        <f t="shared" si="160"/>
        <v>4.3414760088970903</v>
      </c>
      <c r="AT236" s="115">
        <f t="shared" si="160"/>
        <v>4.3241456831801193</v>
      </c>
      <c r="AU236" s="115">
        <f t="shared" si="156"/>
        <v>4.5838653568647798</v>
      </c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</row>
    <row r="237" spans="1:64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80">
        <f t="shared" si="139"/>
        <v>17948.595551898459</v>
      </c>
      <c r="F237" s="28">
        <f t="shared" si="140"/>
        <v>17948.5</v>
      </c>
      <c r="G237" s="9">
        <f t="shared" si="161"/>
        <v>3.6351340000692289E-2</v>
      </c>
      <c r="K237" s="2">
        <f>G237</f>
        <v>3.6351340000692289E-2</v>
      </c>
      <c r="N237" s="2">
        <f t="shared" ca="1" si="162"/>
        <v>3.669104982319478E-2</v>
      </c>
      <c r="O237" s="100">
        <f t="shared" si="141"/>
        <v>4.0535738269769674E-2</v>
      </c>
      <c r="P237" s="15">
        <f t="shared" si="142"/>
        <v>36880.843000000001</v>
      </c>
      <c r="R237" s="2">
        <f t="shared" si="163"/>
        <v>1.6431460770752696E-3</v>
      </c>
      <c r="S237" s="24">
        <v>1</v>
      </c>
      <c r="T237" s="9">
        <f t="shared" si="143"/>
        <v>1.6431460770752696E-3</v>
      </c>
      <c r="U237" s="9">
        <f t="shared" si="144"/>
        <v>0</v>
      </c>
      <c r="Y237" s="137">
        <f t="shared" si="145"/>
        <v>36880.843000000001</v>
      </c>
      <c r="Z237" s="16">
        <f t="shared" si="146"/>
        <v>17948.5</v>
      </c>
      <c r="AA237" s="115">
        <f t="shared" si="147"/>
        <v>3.6690607887854186E-2</v>
      </c>
      <c r="AB237" s="115">
        <f t="shared" si="148"/>
        <v>-3.3926788716189676E-4</v>
      </c>
      <c r="AD237" s="115"/>
      <c r="AF237" s="147">
        <f>G237-(AB$3+AB$4*Z237+AB$5*Z237^2)</f>
        <v>-4.1843982690773843E-3</v>
      </c>
      <c r="AG237" s="115">
        <f t="shared" si="149"/>
        <v>1.1510269925929751E-7</v>
      </c>
      <c r="AH237" s="16">
        <f t="shared" si="150"/>
        <v>-3.8451303819154871E-3</v>
      </c>
      <c r="AI237" s="16">
        <f t="shared" si="151"/>
        <v>0.85038017881272598</v>
      </c>
      <c r="AJ237" s="16">
        <f t="shared" si="152"/>
        <v>-0.70073418854549274</v>
      </c>
      <c r="AK237" s="16">
        <f t="shared" si="153"/>
        <v>-0.21492983971461713</v>
      </c>
      <c r="AL237" s="16">
        <f t="shared" si="154"/>
        <v>-2.1789224817507993</v>
      </c>
      <c r="AM237" s="16">
        <f t="shared" si="155"/>
        <v>-1.9145755914767593</v>
      </c>
      <c r="AN237" s="115">
        <f t="shared" si="160"/>
        <v>4.3399404358989209</v>
      </c>
      <c r="AO237" s="115">
        <f t="shared" si="160"/>
        <v>4.3399405743639745</v>
      </c>
      <c r="AP237" s="115">
        <f t="shared" si="160"/>
        <v>4.3399391213856173</v>
      </c>
      <c r="AQ237" s="115">
        <f t="shared" si="160"/>
        <v>4.3399543684340713</v>
      </c>
      <c r="AR237" s="115">
        <f t="shared" si="160"/>
        <v>4.3397944008501286</v>
      </c>
      <c r="AS237" s="115">
        <f t="shared" si="160"/>
        <v>4.3414760088970903</v>
      </c>
      <c r="AT237" s="115">
        <f t="shared" si="160"/>
        <v>4.3241456831801193</v>
      </c>
      <c r="AU237" s="115">
        <f t="shared" si="156"/>
        <v>4.5838653568647798</v>
      </c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</row>
    <row r="238" spans="1:64">
      <c r="A238" s="33" t="s">
        <v>97</v>
      </c>
      <c r="B238" s="56"/>
      <c r="C238" s="33">
        <v>52114.479899999998</v>
      </c>
      <c r="D238" s="33">
        <v>6.9999999999999999E-4</v>
      </c>
      <c r="E238" s="80">
        <f t="shared" si="139"/>
        <v>18514.097104907851</v>
      </c>
      <c r="F238" s="28">
        <f t="shared" si="140"/>
        <v>18514</v>
      </c>
      <c r="G238" s="9">
        <f t="shared" si="161"/>
        <v>3.6942159997124691E-2</v>
      </c>
      <c r="J238" s="2">
        <f>G238</f>
        <v>3.6942159997124691E-2</v>
      </c>
      <c r="N238" s="2">
        <f t="shared" ca="1" si="162"/>
        <v>4.0243854493242512E-2</v>
      </c>
      <c r="O238" s="100">
        <f t="shared" si="141"/>
        <v>4.2887115734645348E-2</v>
      </c>
      <c r="P238" s="15">
        <f t="shared" si="142"/>
        <v>37095.979899999998</v>
      </c>
      <c r="R238" s="2">
        <f t="shared" si="163"/>
        <v>1.8393046960368646E-3</v>
      </c>
      <c r="S238" s="24">
        <v>1</v>
      </c>
      <c r="T238" s="9">
        <f t="shared" si="143"/>
        <v>1.8393046960368646E-3</v>
      </c>
      <c r="U238" s="9">
        <f t="shared" si="144"/>
        <v>0</v>
      </c>
      <c r="Y238" s="137">
        <f t="shared" si="145"/>
        <v>37095.979899999998</v>
      </c>
      <c r="Z238" s="16">
        <f t="shared" si="146"/>
        <v>18514</v>
      </c>
      <c r="AA238" s="115">
        <f t="shared" si="147"/>
        <v>3.981730761857806E-2</v>
      </c>
      <c r="AB238" s="115">
        <f t="shared" si="148"/>
        <v>-2.8751476214533694E-3</v>
      </c>
      <c r="AD238" s="115"/>
      <c r="AE238" s="147">
        <f>G238-(AB$3+AB$4*Z238+AB$5*Z238^2)</f>
        <v>-5.9449557375206574E-3</v>
      </c>
      <c r="AG238" s="115">
        <f t="shared" si="149"/>
        <v>8.2664738451489671E-6</v>
      </c>
      <c r="AH238" s="16">
        <f t="shared" si="150"/>
        <v>-3.0698081160672893E-3</v>
      </c>
      <c r="AI238" s="16">
        <f t="shared" si="151"/>
        <v>0.87335892487841649</v>
      </c>
      <c r="AJ238" s="16">
        <f t="shared" si="152"/>
        <v>-0.62337054389425661</v>
      </c>
      <c r="AK238" s="16">
        <f t="shared" si="153"/>
        <v>-0.2292225228547847</v>
      </c>
      <c r="AL238" s="16">
        <f t="shared" si="154"/>
        <v>-2.075542295223058</v>
      </c>
      <c r="AM238" s="16">
        <f t="shared" si="155"/>
        <v>-1.6949498421586624</v>
      </c>
      <c r="AN238" s="115">
        <f t="shared" si="160"/>
        <v>4.4557264596409469</v>
      </c>
      <c r="AO238" s="115">
        <f t="shared" si="160"/>
        <v>4.4557264716996174</v>
      </c>
      <c r="AP238" s="115">
        <f t="shared" si="160"/>
        <v>4.4557262903093742</v>
      </c>
      <c r="AQ238" s="115">
        <f t="shared" si="160"/>
        <v>4.455729018850616</v>
      </c>
      <c r="AR238" s="115">
        <f t="shared" si="160"/>
        <v>4.4556879780877887</v>
      </c>
      <c r="AS238" s="115">
        <f t="shared" si="160"/>
        <v>4.4563059630855095</v>
      </c>
      <c r="AT238" s="115">
        <f t="shared" si="160"/>
        <v>4.4471494437929033</v>
      </c>
      <c r="AU238" s="115">
        <f t="shared" si="156"/>
        <v>4.7090275681037044</v>
      </c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</row>
    <row r="239" spans="1:64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80">
        <f t="shared" si="139"/>
        <v>18726.605104948649</v>
      </c>
      <c r="F239" s="28">
        <f t="shared" si="140"/>
        <v>18726.5</v>
      </c>
      <c r="G239" s="9">
        <f t="shared" si="161"/>
        <v>3.9985659997910261E-2</v>
      </c>
      <c r="K239" s="2">
        <f t="shared" ref="K239:K253" si="164">G239</f>
        <v>3.9985659997910261E-2</v>
      </c>
      <c r="N239" s="2">
        <f t="shared" ca="1" si="162"/>
        <v>4.1578904877654782E-2</v>
      </c>
      <c r="O239" s="100">
        <f t="shared" si="141"/>
        <v>4.3789993905550252E-2</v>
      </c>
      <c r="P239" s="15">
        <f t="shared" si="142"/>
        <v>37176.825499999999</v>
      </c>
      <c r="R239" s="2">
        <f t="shared" si="163"/>
        <v>1.9175635662481282E-3</v>
      </c>
      <c r="S239" s="24">
        <v>1</v>
      </c>
      <c r="T239" s="9">
        <f t="shared" si="143"/>
        <v>1.9175635662481282E-3</v>
      </c>
      <c r="U239" s="9">
        <f t="shared" si="144"/>
        <v>0</v>
      </c>
      <c r="Y239" s="137">
        <f t="shared" si="145"/>
        <v>37176.825499999999</v>
      </c>
      <c r="Z239" s="16">
        <f t="shared" si="146"/>
        <v>18726.5</v>
      </c>
      <c r="AA239" s="115">
        <f t="shared" si="147"/>
        <v>4.1028530302334949E-2</v>
      </c>
      <c r="AB239" s="115">
        <f t="shared" si="148"/>
        <v>-1.0428703044246881E-3</v>
      </c>
      <c r="AD239" s="115"/>
      <c r="AF239" s="147">
        <f t="shared" ref="AF239:AF253" si="165">G239-(AB$3+AB$4*Z239+AB$5*Z239^2)</f>
        <v>-3.804333907639991E-3</v>
      </c>
      <c r="AG239" s="115">
        <f t="shared" si="149"/>
        <v>1.0875784718508418E-6</v>
      </c>
      <c r="AH239" s="16">
        <f t="shared" si="150"/>
        <v>-2.7614636032153007E-3</v>
      </c>
      <c r="AI239" s="16">
        <f t="shared" si="151"/>
        <v>0.88270493238914782</v>
      </c>
      <c r="AJ239" s="16">
        <f t="shared" si="152"/>
        <v>-0.59133368796487895</v>
      </c>
      <c r="AK239" s="16">
        <f t="shared" si="153"/>
        <v>-0.23414267873676611</v>
      </c>
      <c r="AL239" s="16">
        <f t="shared" si="154"/>
        <v>-2.0352080603782241</v>
      </c>
      <c r="AM239" s="16">
        <f t="shared" si="155"/>
        <v>-1.619417158234026</v>
      </c>
      <c r="AN239" s="115">
        <f t="shared" si="160"/>
        <v>4.5000616276201892</v>
      </c>
      <c r="AO239" s="115">
        <f t="shared" si="160"/>
        <v>4.500061630699614</v>
      </c>
      <c r="AP239" s="115">
        <f t="shared" si="160"/>
        <v>4.5000615749001414</v>
      </c>
      <c r="AQ239" s="115">
        <f t="shared" si="160"/>
        <v>4.5000625859940921</v>
      </c>
      <c r="AR239" s="115">
        <f t="shared" si="160"/>
        <v>4.500044265571125</v>
      </c>
      <c r="AS239" s="115">
        <f t="shared" si="160"/>
        <v>4.5003764626072824</v>
      </c>
      <c r="AT239" s="115">
        <f t="shared" si="160"/>
        <v>4.4944303112774557</v>
      </c>
      <c r="AU239" s="115">
        <f t="shared" si="156"/>
        <v>4.7560602292677565</v>
      </c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</row>
    <row r="240" spans="1:64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80">
        <f t="shared" si="139"/>
        <v>18753.108936504243</v>
      </c>
      <c r="F240" s="28">
        <f t="shared" si="140"/>
        <v>18753</v>
      </c>
      <c r="G240" s="9">
        <f t="shared" si="161"/>
        <v>4.1443319998506922E-2</v>
      </c>
      <c r="K240" s="2">
        <f t="shared" si="164"/>
        <v>4.1443319998506922E-2</v>
      </c>
      <c r="N240" s="2">
        <f t="shared" ca="1" si="162"/>
        <v>4.1745393513828555E-2</v>
      </c>
      <c r="O240" s="100">
        <f t="shared" si="141"/>
        <v>4.3903327207453401E-2</v>
      </c>
      <c r="P240" s="15">
        <f t="shared" si="142"/>
        <v>37186.908499999998</v>
      </c>
      <c r="R240" s="2">
        <f t="shared" si="163"/>
        <v>1.9275021398847179E-3</v>
      </c>
      <c r="S240" s="24">
        <v>1</v>
      </c>
      <c r="T240" s="9">
        <f t="shared" si="143"/>
        <v>1.9275021398847179E-3</v>
      </c>
      <c r="U240" s="9">
        <f t="shared" si="144"/>
        <v>0</v>
      </c>
      <c r="Y240" s="137">
        <f t="shared" si="145"/>
        <v>37186.908499999998</v>
      </c>
      <c r="Z240" s="16">
        <f t="shared" si="146"/>
        <v>18753</v>
      </c>
      <c r="AA240" s="115">
        <f t="shared" si="147"/>
        <v>4.1180943938303814E-2</v>
      </c>
      <c r="AB240" s="115">
        <f t="shared" si="148"/>
        <v>2.6237606020310805E-4</v>
      </c>
      <c r="AD240" s="115"/>
      <c r="AF240" s="147">
        <f t="shared" si="165"/>
        <v>-2.4600072089464783E-3</v>
      </c>
      <c r="AG240" s="115">
        <f t="shared" si="149"/>
        <v>6.8841196967704977E-8</v>
      </c>
      <c r="AH240" s="16">
        <f t="shared" si="150"/>
        <v>-2.7223832691495864E-3</v>
      </c>
      <c r="AI240" s="16">
        <f t="shared" si="151"/>
        <v>0.88389842190047097</v>
      </c>
      <c r="AJ240" s="16">
        <f t="shared" si="152"/>
        <v>-0.58722068057955412</v>
      </c>
      <c r="AK240" s="16">
        <f t="shared" si="153"/>
        <v>-0.23473676843362609</v>
      </c>
      <c r="AL240" s="16">
        <f t="shared" si="154"/>
        <v>-2.0301172553068758</v>
      </c>
      <c r="AM240" s="16">
        <f t="shared" si="155"/>
        <v>-1.6102342399620737</v>
      </c>
      <c r="AN240" s="115">
        <f t="shared" si="160"/>
        <v>4.5056238732885987</v>
      </c>
      <c r="AO240" s="115">
        <f t="shared" si="160"/>
        <v>4.5056238758061911</v>
      </c>
      <c r="AP240" s="115">
        <f t="shared" si="160"/>
        <v>4.5056238289782149</v>
      </c>
      <c r="AQ240" s="115">
        <f t="shared" si="160"/>
        <v>4.5056246999942964</v>
      </c>
      <c r="AR240" s="115">
        <f t="shared" si="160"/>
        <v>4.5056084993946728</v>
      </c>
      <c r="AS240" s="115">
        <f t="shared" si="160"/>
        <v>4.5059100300528154</v>
      </c>
      <c r="AT240" s="115">
        <f t="shared" si="160"/>
        <v>4.5003671178228695</v>
      </c>
      <c r="AU240" s="115">
        <f t="shared" si="156"/>
        <v>4.7619254787776262</v>
      </c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</row>
    <row r="241" spans="1:64">
      <c r="A241" s="33" t="s">
        <v>96</v>
      </c>
      <c r="B241" s="57"/>
      <c r="C241" s="58">
        <v>52510.7114</v>
      </c>
      <c r="D241" s="58">
        <v>1E-4</v>
      </c>
      <c r="E241" s="80">
        <f t="shared" si="139"/>
        <v>19555.617776634757</v>
      </c>
      <c r="F241" s="28">
        <f t="shared" si="140"/>
        <v>19555.5</v>
      </c>
      <c r="G241" s="9">
        <f t="shared" si="161"/>
        <v>4.4806420002714731E-2</v>
      </c>
      <c r="K241" s="2">
        <f t="shared" si="164"/>
        <v>4.4806420002714731E-2</v>
      </c>
      <c r="N241" s="2">
        <f t="shared" ca="1" si="162"/>
        <v>4.6787172024373741E-2</v>
      </c>
      <c r="O241" s="100">
        <f t="shared" si="141"/>
        <v>4.7413035193421424E-2</v>
      </c>
      <c r="P241" s="15">
        <f t="shared" si="142"/>
        <v>37492.2114</v>
      </c>
      <c r="R241" s="2">
        <f t="shared" si="163"/>
        <v>2.2479959062526185E-3</v>
      </c>
      <c r="S241" s="24">
        <v>1</v>
      </c>
      <c r="T241" s="9">
        <f t="shared" si="143"/>
        <v>2.2479959062526185E-3</v>
      </c>
      <c r="U241" s="9">
        <f t="shared" si="144"/>
        <v>0</v>
      </c>
      <c r="Y241" s="137">
        <f t="shared" si="145"/>
        <v>37492.2114</v>
      </c>
      <c r="Z241" s="16">
        <f t="shared" si="146"/>
        <v>19555.5</v>
      </c>
      <c r="AA241" s="115">
        <f t="shared" si="147"/>
        <v>4.593609544268034E-2</v>
      </c>
      <c r="AB241" s="115">
        <f t="shared" si="148"/>
        <v>-1.1296754399656092E-3</v>
      </c>
      <c r="AD241" s="115"/>
      <c r="AF241" s="147">
        <f t="shared" si="165"/>
        <v>-2.6066151907066931E-3</v>
      </c>
      <c r="AG241" s="115">
        <f t="shared" si="149"/>
        <v>1.2761665996614927E-6</v>
      </c>
      <c r="AH241" s="16">
        <f t="shared" si="150"/>
        <v>-1.4769397507410822E-3</v>
      </c>
      <c r="AI241" s="16">
        <f t="shared" si="151"/>
        <v>0.92306426990618995</v>
      </c>
      <c r="AJ241" s="16">
        <f t="shared" si="152"/>
        <v>-0.44974680406034956</v>
      </c>
      <c r="AK241" s="16">
        <f t="shared" si="153"/>
        <v>-0.25032343143780056</v>
      </c>
      <c r="AL241" s="16">
        <f t="shared" si="154"/>
        <v>-1.8689782311130927</v>
      </c>
      <c r="AM241" s="16">
        <f t="shared" si="155"/>
        <v>-1.3535102645328743</v>
      </c>
      <c r="AN241" s="115">
        <f t="shared" ref="AN241:AT250" si="166">$AU241+$AB$7*SIN(AO241)</f>
        <v>4.6778197977380431</v>
      </c>
      <c r="AO241" s="115">
        <f t="shared" si="166"/>
        <v>4.6778197977376781</v>
      </c>
      <c r="AP241" s="115">
        <f t="shared" si="166"/>
        <v>4.677819797777981</v>
      </c>
      <c r="AQ241" s="115">
        <f t="shared" si="166"/>
        <v>4.6778197933252201</v>
      </c>
      <c r="AR241" s="115">
        <f t="shared" si="166"/>
        <v>4.6778202852833379</v>
      </c>
      <c r="AS241" s="115">
        <f t="shared" si="166"/>
        <v>4.6777659741234396</v>
      </c>
      <c r="AT241" s="115">
        <f t="shared" si="166"/>
        <v>4.6843906873162222</v>
      </c>
      <c r="AU241" s="115">
        <f t="shared" si="156"/>
        <v>4.9395429403501048</v>
      </c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</row>
    <row r="242" spans="1:64">
      <c r="A242" s="26" t="s">
        <v>93</v>
      </c>
      <c r="B242" s="57"/>
      <c r="C242" s="59">
        <v>52524.787929666694</v>
      </c>
      <c r="D242" s="58">
        <v>4.0000000000000002E-4</v>
      </c>
      <c r="E242" s="80">
        <f t="shared" si="139"/>
        <v>19592.618864720986</v>
      </c>
      <c r="F242" s="28">
        <f t="shared" si="140"/>
        <v>19592.5</v>
      </c>
      <c r="G242" s="9">
        <f t="shared" si="161"/>
        <v>4.52203666936839E-2</v>
      </c>
      <c r="K242" s="2">
        <f t="shared" si="164"/>
        <v>4.52203666936839E-2</v>
      </c>
      <c r="N242" s="2">
        <f t="shared" ca="1" si="162"/>
        <v>4.7019627856012589E-2</v>
      </c>
      <c r="O242" s="100">
        <f t="shared" si="141"/>
        <v>4.7578478203556297E-2</v>
      </c>
      <c r="P242" s="15">
        <f t="shared" si="142"/>
        <v>37506.287929666694</v>
      </c>
      <c r="R242" s="2">
        <f t="shared" si="163"/>
        <v>2.2637115881662816E-3</v>
      </c>
      <c r="S242" s="24">
        <v>1</v>
      </c>
      <c r="T242" s="9">
        <f t="shared" si="143"/>
        <v>2.2637115881662816E-3</v>
      </c>
      <c r="U242" s="9">
        <f t="shared" si="144"/>
        <v>0</v>
      </c>
      <c r="Y242" s="137">
        <f t="shared" si="145"/>
        <v>37506.287929666694</v>
      </c>
      <c r="Z242" s="16">
        <f t="shared" si="146"/>
        <v>19592.5</v>
      </c>
      <c r="AA242" s="115">
        <f t="shared" si="147"/>
        <v>4.6161674459595417E-2</v>
      </c>
      <c r="AB242" s="115">
        <f t="shared" si="148"/>
        <v>-9.413077659115171E-4</v>
      </c>
      <c r="AD242" s="115"/>
      <c r="AF242" s="147">
        <f t="shared" si="165"/>
        <v>-2.3581115098723973E-3</v>
      </c>
      <c r="AG242" s="115">
        <f t="shared" si="149"/>
        <v>8.8606031016533151E-7</v>
      </c>
      <c r="AH242" s="16">
        <f t="shared" si="150"/>
        <v>-1.416803743960878E-3</v>
      </c>
      <c r="AI242" s="16">
        <f t="shared" si="151"/>
        <v>0.92501375707577371</v>
      </c>
      <c r="AJ242" s="16">
        <f t="shared" si="152"/>
        <v>-0.44278571592018134</v>
      </c>
      <c r="AK242" s="16">
        <f t="shared" si="153"/>
        <v>-0.25091430860748409</v>
      </c>
      <c r="AL242" s="16">
        <f t="shared" si="154"/>
        <v>-1.8611995776560601</v>
      </c>
      <c r="AM242" s="16">
        <f t="shared" si="155"/>
        <v>-1.3425533545858637</v>
      </c>
      <c r="AN242" s="115">
        <f t="shared" si="166"/>
        <v>4.6859441177314736</v>
      </c>
      <c r="AO242" s="115">
        <f t="shared" si="166"/>
        <v>4.685944117731375</v>
      </c>
      <c r="AP242" s="115">
        <f t="shared" si="166"/>
        <v>4.685944117745664</v>
      </c>
      <c r="AQ242" s="115">
        <f t="shared" si="166"/>
        <v>4.685944115682199</v>
      </c>
      <c r="AR242" s="115">
        <f t="shared" si="166"/>
        <v>4.6859444136759354</v>
      </c>
      <c r="AS242" s="115">
        <f t="shared" si="166"/>
        <v>4.6859014138437196</v>
      </c>
      <c r="AT242" s="115">
        <f t="shared" si="166"/>
        <v>4.6930714270355347</v>
      </c>
      <c r="AU242" s="115">
        <f t="shared" si="156"/>
        <v>4.9477321566469046</v>
      </c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</row>
    <row r="243" spans="1:64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80">
        <f t="shared" si="139"/>
        <v>19723.127380626556</v>
      </c>
      <c r="F243" s="28">
        <f t="shared" si="140"/>
        <v>19723</v>
      </c>
      <c r="G243" s="9">
        <f t="shared" si="161"/>
        <v>4.846012000052724E-2</v>
      </c>
      <c r="K243" s="2">
        <f t="shared" si="164"/>
        <v>4.846012000052724E-2</v>
      </c>
      <c r="N243" s="2">
        <f t="shared" ca="1" si="162"/>
        <v>4.7839505856792836E-2</v>
      </c>
      <c r="O243" s="100">
        <f t="shared" si="141"/>
        <v>4.8164550961864283E-2</v>
      </c>
      <c r="P243" s="15">
        <f t="shared" si="142"/>
        <v>37555.938009999998</v>
      </c>
      <c r="R243" s="2">
        <f t="shared" si="163"/>
        <v>2.3198239693580217E-3</v>
      </c>
      <c r="S243" s="24">
        <v>1</v>
      </c>
      <c r="T243" s="9">
        <f t="shared" si="143"/>
        <v>2.3198239693580217E-3</v>
      </c>
      <c r="U243" s="9">
        <f t="shared" si="144"/>
        <v>0</v>
      </c>
      <c r="Y243" s="137">
        <f t="shared" si="145"/>
        <v>37555.938009999998</v>
      </c>
      <c r="Z243" s="16">
        <f t="shared" si="146"/>
        <v>19723</v>
      </c>
      <c r="AA243" s="115">
        <f t="shared" si="147"/>
        <v>4.6961596193145091E-2</v>
      </c>
      <c r="AB243" s="115">
        <f t="shared" si="148"/>
        <v>1.4985238073821489E-3</v>
      </c>
      <c r="AD243" s="115"/>
      <c r="AF243" s="147">
        <f t="shared" si="165"/>
        <v>2.9556903866295725E-4</v>
      </c>
      <c r="AG243" s="115">
        <f t="shared" si="149"/>
        <v>2.2455736012910918E-6</v>
      </c>
      <c r="AH243" s="16">
        <f t="shared" si="150"/>
        <v>-1.2029547687191894E-3</v>
      </c>
      <c r="AI243" s="16">
        <f t="shared" si="151"/>
        <v>0.93199211937158211</v>
      </c>
      <c r="AJ243" s="16">
        <f t="shared" si="152"/>
        <v>-0.41778188018069323</v>
      </c>
      <c r="AK243" s="16">
        <f t="shared" si="153"/>
        <v>-0.25289494867294937</v>
      </c>
      <c r="AL243" s="16">
        <f t="shared" si="154"/>
        <v>-1.8334989510130353</v>
      </c>
      <c r="AM243" s="16">
        <f t="shared" si="155"/>
        <v>-1.3044447355308055</v>
      </c>
      <c r="AN243" s="115">
        <f t="shared" si="166"/>
        <v>4.7147368618570766</v>
      </c>
      <c r="AO243" s="115">
        <f t="shared" si="166"/>
        <v>4.7147368618570766</v>
      </c>
      <c r="AP243" s="115">
        <f t="shared" si="166"/>
        <v>4.7147368618570802</v>
      </c>
      <c r="AQ243" s="115">
        <f t="shared" si="166"/>
        <v>4.7147368618632992</v>
      </c>
      <c r="AR243" s="115">
        <f t="shared" si="166"/>
        <v>4.7147368719771841</v>
      </c>
      <c r="AS243" s="115">
        <f t="shared" si="166"/>
        <v>4.7147532637278298</v>
      </c>
      <c r="AT243" s="115">
        <f t="shared" si="166"/>
        <v>4.7238247423606738</v>
      </c>
      <c r="AU243" s="115">
        <f t="shared" si="156"/>
        <v>4.9766157438558869</v>
      </c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</row>
    <row r="244" spans="1:64">
      <c r="A244" s="54" t="s">
        <v>110</v>
      </c>
      <c r="B244" s="55" t="s">
        <v>95</v>
      </c>
      <c r="C244" s="54">
        <v>52855.39271</v>
      </c>
      <c r="D244" s="54" t="s">
        <v>112</v>
      </c>
      <c r="E244" s="80">
        <f t="shared" si="139"/>
        <v>20461.635368681094</v>
      </c>
      <c r="F244" s="28">
        <f t="shared" si="140"/>
        <v>20461.5</v>
      </c>
      <c r="G244" s="9">
        <f t="shared" si="161"/>
        <v>5.1499059998604935E-2</v>
      </c>
      <c r="K244" s="2">
        <f t="shared" si="164"/>
        <v>5.1499059998604935E-2</v>
      </c>
      <c r="N244" s="2">
        <f t="shared" ca="1" si="162"/>
        <v>5.2479198604503272E-2</v>
      </c>
      <c r="O244" s="100">
        <f t="shared" si="141"/>
        <v>5.1556028231037339E-2</v>
      </c>
      <c r="P244" s="15">
        <f t="shared" si="142"/>
        <v>37836.89271</v>
      </c>
      <c r="R244" s="2">
        <f t="shared" si="163"/>
        <v>2.6580240469595189E-3</v>
      </c>
      <c r="S244" s="24">
        <v>1</v>
      </c>
      <c r="T244" s="9">
        <f t="shared" si="143"/>
        <v>2.6580240469595189E-3</v>
      </c>
      <c r="U244" s="9">
        <f t="shared" si="144"/>
        <v>0</v>
      </c>
      <c r="Y244" s="137">
        <f t="shared" si="145"/>
        <v>37836.89271</v>
      </c>
      <c r="Z244" s="16">
        <f t="shared" si="146"/>
        <v>20461.5</v>
      </c>
      <c r="AA244" s="115">
        <f t="shared" si="147"/>
        <v>5.1609001819194963E-2</v>
      </c>
      <c r="AB244" s="115">
        <f t="shared" si="148"/>
        <v>-1.0994182059002877E-4</v>
      </c>
      <c r="AD244" s="115"/>
      <c r="AF244" s="147">
        <f t="shared" si="165"/>
        <v>-5.6968232432404176E-5</v>
      </c>
      <c r="AG244" s="115">
        <f t="shared" si="149"/>
        <v>1.2087203914650075E-8</v>
      </c>
      <c r="AH244" s="16">
        <f t="shared" si="150"/>
        <v>5.2973588157627334E-5</v>
      </c>
      <c r="AI244" s="16">
        <f t="shared" si="151"/>
        <v>0.97448192301877967</v>
      </c>
      <c r="AJ244" s="16">
        <f t="shared" si="152"/>
        <v>-0.26277466862752896</v>
      </c>
      <c r="AK244" s="16">
        <f t="shared" si="153"/>
        <v>-0.26063337207472753</v>
      </c>
      <c r="AL244" s="16">
        <f t="shared" si="154"/>
        <v>-1.6683932081985136</v>
      </c>
      <c r="AM244" s="16">
        <f t="shared" si="155"/>
        <v>-1.1026894925380595</v>
      </c>
      <c r="AN244" s="115">
        <f t="shared" si="166"/>
        <v>4.8819438293840856</v>
      </c>
      <c r="AO244" s="115">
        <f t="shared" si="166"/>
        <v>4.8819438327728024</v>
      </c>
      <c r="AP244" s="115">
        <f t="shared" si="166"/>
        <v>4.8819439094570605</v>
      </c>
      <c r="AQ244" s="115">
        <f t="shared" si="166"/>
        <v>4.8819456447581278</v>
      </c>
      <c r="AR244" s="115">
        <f t="shared" si="166"/>
        <v>4.8819849084786213</v>
      </c>
      <c r="AS244" s="115">
        <f t="shared" si="166"/>
        <v>4.8828709136442416</v>
      </c>
      <c r="AT244" s="115">
        <f t="shared" si="166"/>
        <v>4.9017757522743093</v>
      </c>
      <c r="AU244" s="115">
        <f t="shared" si="156"/>
        <v>5.1400680745366047</v>
      </c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</row>
    <row r="245" spans="1:64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80">
        <f t="shared" si="139"/>
        <v>20469.638379756077</v>
      </c>
      <c r="F245" s="28">
        <f t="shared" si="140"/>
        <v>20469.5</v>
      </c>
      <c r="G245" s="9">
        <f t="shared" si="161"/>
        <v>5.2644579998741392E-2</v>
      </c>
      <c r="K245" s="2">
        <f t="shared" si="164"/>
        <v>5.2644579998741392E-2</v>
      </c>
      <c r="N245" s="2">
        <f t="shared" ca="1" si="162"/>
        <v>5.25294593248576E-2</v>
      </c>
      <c r="O245" s="100">
        <f t="shared" si="141"/>
        <v>5.1593464219269386E-2</v>
      </c>
      <c r="P245" s="15">
        <f t="shared" si="142"/>
        <v>37839.937339999997</v>
      </c>
      <c r="R245" s="2">
        <f t="shared" si="163"/>
        <v>2.6618855501450303E-3</v>
      </c>
      <c r="S245" s="24">
        <v>1</v>
      </c>
      <c r="T245" s="9">
        <f t="shared" si="143"/>
        <v>2.6618855501450303E-3</v>
      </c>
      <c r="U245" s="9">
        <f t="shared" si="144"/>
        <v>0</v>
      </c>
      <c r="Y245" s="137">
        <f t="shared" si="145"/>
        <v>37839.937339999997</v>
      </c>
      <c r="Z245" s="16">
        <f t="shared" si="146"/>
        <v>20469.5</v>
      </c>
      <c r="AA245" s="115">
        <f t="shared" si="147"/>
        <v>5.1660412600117167E-2</v>
      </c>
      <c r="AB245" s="115">
        <f t="shared" si="148"/>
        <v>9.8416739862422498E-4</v>
      </c>
      <c r="AD245" s="115"/>
      <c r="AF245" s="147">
        <f t="shared" si="165"/>
        <v>1.0511157794720061E-3</v>
      </c>
      <c r="AG245" s="115">
        <f t="shared" si="149"/>
        <v>9.6858546851477405E-7</v>
      </c>
      <c r="AH245" s="16">
        <f t="shared" si="150"/>
        <v>6.6948380847778834E-5</v>
      </c>
      <c r="AI245" s="16">
        <f t="shared" si="151"/>
        <v>0.97496972929672576</v>
      </c>
      <c r="AJ245" s="16">
        <f t="shared" si="152"/>
        <v>-0.2609685291164287</v>
      </c>
      <c r="AK245" s="16">
        <f t="shared" si="153"/>
        <v>-0.26068067139775375</v>
      </c>
      <c r="AL245" s="16">
        <f t="shared" si="154"/>
        <v>-1.6665217599163007</v>
      </c>
      <c r="AM245" s="16">
        <f t="shared" si="155"/>
        <v>-1.1006181354959128</v>
      </c>
      <c r="AN245" s="115">
        <f t="shared" si="166"/>
        <v>4.8837967974401355</v>
      </c>
      <c r="AO245" s="115">
        <f t="shared" si="166"/>
        <v>4.8837968010332933</v>
      </c>
      <c r="AP245" s="115">
        <f t="shared" si="166"/>
        <v>4.8837968814733976</v>
      </c>
      <c r="AQ245" s="115">
        <f t="shared" si="166"/>
        <v>4.8837986822779706</v>
      </c>
      <c r="AR245" s="115">
        <f t="shared" si="166"/>
        <v>4.8838389918069893</v>
      </c>
      <c r="AS245" s="115">
        <f t="shared" si="166"/>
        <v>4.8847388443023281</v>
      </c>
      <c r="AT245" s="115">
        <f t="shared" si="166"/>
        <v>4.9037390891848851</v>
      </c>
      <c r="AU245" s="115">
        <f t="shared" si="156"/>
        <v>5.141838715898075</v>
      </c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</row>
    <row r="246" spans="1:64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80">
        <f t="shared" si="139"/>
        <v>20475.138785659248</v>
      </c>
      <c r="F246" s="28">
        <f t="shared" si="140"/>
        <v>20475</v>
      </c>
      <c r="G246" s="9">
        <f t="shared" si="161"/>
        <v>5.2798999997321516E-2</v>
      </c>
      <c r="K246" s="2">
        <f t="shared" si="164"/>
        <v>5.2798999997321516E-2</v>
      </c>
      <c r="N246" s="2">
        <f t="shared" ca="1" si="162"/>
        <v>5.2564013570101223E-2</v>
      </c>
      <c r="O246" s="100">
        <f t="shared" si="141"/>
        <v>5.1619210125725928E-2</v>
      </c>
      <c r="P246" s="15">
        <f t="shared" si="142"/>
        <v>37842.029889999998</v>
      </c>
      <c r="R246" s="2">
        <f t="shared" si="163"/>
        <v>2.6645428540038462E-3</v>
      </c>
      <c r="S246" s="24">
        <v>1</v>
      </c>
      <c r="T246" s="9">
        <f t="shared" si="143"/>
        <v>2.6645428540038462E-3</v>
      </c>
      <c r="U246" s="9">
        <f t="shared" si="144"/>
        <v>0</v>
      </c>
      <c r="Y246" s="137">
        <f t="shared" si="145"/>
        <v>37842.029889999998</v>
      </c>
      <c r="Z246" s="16">
        <f t="shared" si="146"/>
        <v>20475</v>
      </c>
      <c r="AA246" s="115">
        <f t="shared" si="147"/>
        <v>5.1695770104851123E-2</v>
      </c>
      <c r="AB246" s="115">
        <f t="shared" si="148"/>
        <v>1.1032298924703934E-3</v>
      </c>
      <c r="AD246" s="115"/>
      <c r="AF246" s="147">
        <f t="shared" si="165"/>
        <v>1.1797898715955879E-3</v>
      </c>
      <c r="AG246" s="115">
        <f t="shared" si="149"/>
        <v>1.2171161956402359E-6</v>
      </c>
      <c r="AH246" s="16">
        <f t="shared" si="150"/>
        <v>7.6559979125192067E-5</v>
      </c>
      <c r="AI246" s="16">
        <f t="shared" si="151"/>
        <v>0.97530543054040186</v>
      </c>
      <c r="AJ246" s="16">
        <f t="shared" si="152"/>
        <v>-0.25972522764719469</v>
      </c>
      <c r="AK246" s="16">
        <f t="shared" si="153"/>
        <v>-0.26071268693922039</v>
      </c>
      <c r="AL246" s="16">
        <f t="shared" si="154"/>
        <v>-1.6652340519241666</v>
      </c>
      <c r="AM246" s="16">
        <f t="shared" si="155"/>
        <v>-1.0991953503848892</v>
      </c>
      <c r="AN246" s="115">
        <f t="shared" si="166"/>
        <v>4.885071251152814</v>
      </c>
      <c r="AO246" s="115">
        <f t="shared" si="166"/>
        <v>4.8850712548923347</v>
      </c>
      <c r="AP246" s="115">
        <f t="shared" si="166"/>
        <v>4.885071337997295</v>
      </c>
      <c r="AQ246" s="115">
        <f t="shared" si="166"/>
        <v>4.8850731848639404</v>
      </c>
      <c r="AR246" s="115">
        <f t="shared" si="166"/>
        <v>4.8851142232943072</v>
      </c>
      <c r="AS246" s="115">
        <f t="shared" si="166"/>
        <v>4.8860236432522512</v>
      </c>
      <c r="AT246" s="115">
        <f t="shared" si="166"/>
        <v>4.9050893163658538</v>
      </c>
      <c r="AU246" s="115">
        <f t="shared" si="156"/>
        <v>5.1430560318340852</v>
      </c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</row>
    <row r="247" spans="1:64">
      <c r="A247" s="60" t="s">
        <v>99</v>
      </c>
      <c r="B247" s="56" t="s">
        <v>95</v>
      </c>
      <c r="C247" s="33">
        <v>52898.3842</v>
      </c>
      <c r="D247" s="33">
        <v>1E-4</v>
      </c>
      <c r="E247" s="80">
        <f t="shared" si="139"/>
        <v>20574.641340047179</v>
      </c>
      <c r="F247" s="28">
        <f t="shared" si="140"/>
        <v>20574.5</v>
      </c>
      <c r="G247" s="9">
        <f t="shared" si="161"/>
        <v>5.3770779995829798E-2</v>
      </c>
      <c r="K247" s="2">
        <f t="shared" si="164"/>
        <v>5.3770779995829798E-2</v>
      </c>
      <c r="N247" s="2">
        <f t="shared" ca="1" si="162"/>
        <v>5.3189131279508375E-2</v>
      </c>
      <c r="O247" s="100">
        <f t="shared" si="141"/>
        <v>5.2086196141924272E-2</v>
      </c>
      <c r="P247" s="15">
        <f t="shared" si="142"/>
        <v>37879.8842</v>
      </c>
      <c r="R247" s="2">
        <f t="shared" si="163"/>
        <v>2.7129718285350069E-3</v>
      </c>
      <c r="S247" s="24">
        <v>1</v>
      </c>
      <c r="T247" s="9">
        <f t="shared" si="143"/>
        <v>2.7129718285350069E-3</v>
      </c>
      <c r="U247" s="9">
        <f t="shared" si="144"/>
        <v>0</v>
      </c>
      <c r="Y247" s="137">
        <f t="shared" si="145"/>
        <v>37879.8842</v>
      </c>
      <c r="Z247" s="16">
        <f t="shared" si="146"/>
        <v>20574.5</v>
      </c>
      <c r="AA247" s="115">
        <f t="shared" si="147"/>
        <v>5.2337175812009293E-2</v>
      </c>
      <c r="AB247" s="115">
        <f t="shared" si="148"/>
        <v>1.4336041838205055E-3</v>
      </c>
      <c r="AD247" s="115"/>
      <c r="AF247" s="147">
        <f t="shared" si="165"/>
        <v>1.6845838539055261E-3</v>
      </c>
      <c r="AG247" s="115">
        <f t="shared" si="149"/>
        <v>2.0552209558676575E-6</v>
      </c>
      <c r="AH247" s="16">
        <f t="shared" si="150"/>
        <v>2.5097967008501961E-4</v>
      </c>
      <c r="AI247" s="16">
        <f t="shared" si="151"/>
        <v>0.98142537519496498</v>
      </c>
      <c r="AJ247" s="16">
        <f t="shared" si="152"/>
        <v>-0.23701062748832474</v>
      </c>
      <c r="AK247" s="16">
        <f t="shared" si="153"/>
        <v>-0.26122004173725838</v>
      </c>
      <c r="AL247" s="16">
        <f t="shared" si="154"/>
        <v>-1.6417840405807471</v>
      </c>
      <c r="AM247" s="16">
        <f t="shared" si="155"/>
        <v>-1.0736321254303565</v>
      </c>
      <c r="AN247" s="115">
        <f t="shared" si="166"/>
        <v>4.9082034219435453</v>
      </c>
      <c r="AO247" s="115">
        <f t="shared" si="166"/>
        <v>4.908203429306953</v>
      </c>
      <c r="AP247" s="115">
        <f t="shared" si="166"/>
        <v>4.9082035738213952</v>
      </c>
      <c r="AQ247" s="115">
        <f t="shared" si="166"/>
        <v>4.9082064100442606</v>
      </c>
      <c r="AR247" s="115">
        <f t="shared" si="166"/>
        <v>4.9082620652038154</v>
      </c>
      <c r="AS247" s="115">
        <f t="shared" si="166"/>
        <v>4.9093510442882629</v>
      </c>
      <c r="AT247" s="115">
        <f t="shared" si="166"/>
        <v>4.9295768519494878</v>
      </c>
      <c r="AU247" s="115">
        <f t="shared" si="156"/>
        <v>5.1650783837673711</v>
      </c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</row>
    <row r="248" spans="1:64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80">
        <f t="shared" si="139"/>
        <v>20583.142648389647</v>
      </c>
      <c r="F248" s="28">
        <f t="shared" si="140"/>
        <v>20583</v>
      </c>
      <c r="G248" s="9">
        <f t="shared" si="161"/>
        <v>5.4268519998004194E-2</v>
      </c>
      <c r="K248" s="2">
        <f t="shared" si="164"/>
        <v>5.4268519998004194E-2</v>
      </c>
      <c r="N248" s="2">
        <f t="shared" ca="1" si="162"/>
        <v>5.3242533294884861E-2</v>
      </c>
      <c r="O248" s="100">
        <f t="shared" si="141"/>
        <v>5.2126196544998539E-2</v>
      </c>
      <c r="P248" s="15">
        <f t="shared" si="142"/>
        <v>37883.118399999999</v>
      </c>
      <c r="R248" s="2">
        <f t="shared" si="163"/>
        <v>2.7171403662478175E-3</v>
      </c>
      <c r="S248" s="24">
        <v>1</v>
      </c>
      <c r="T248" s="9">
        <f t="shared" si="143"/>
        <v>2.7171403662478175E-3</v>
      </c>
      <c r="U248" s="9">
        <f t="shared" si="144"/>
        <v>0</v>
      </c>
      <c r="Y248" s="137">
        <f t="shared" si="145"/>
        <v>37883.118399999999</v>
      </c>
      <c r="Z248" s="16">
        <f t="shared" si="146"/>
        <v>20583</v>
      </c>
      <c r="AA248" s="115">
        <f t="shared" si="147"/>
        <v>5.2392122190288055E-2</v>
      </c>
      <c r="AB248" s="115">
        <f t="shared" si="148"/>
        <v>1.8763978077161389E-3</v>
      </c>
      <c r="AD248" s="115"/>
      <c r="AF248" s="147">
        <f t="shared" si="165"/>
        <v>2.1423234530056554E-3</v>
      </c>
      <c r="AG248" s="115">
        <f t="shared" si="149"/>
        <v>3.5208687328019324E-6</v>
      </c>
      <c r="AH248" s="16">
        <f t="shared" si="150"/>
        <v>2.6592564528951483E-4</v>
      </c>
      <c r="AI248" s="16">
        <f t="shared" si="151"/>
        <v>0.98195227356845827</v>
      </c>
      <c r="AJ248" s="16">
        <f t="shared" si="152"/>
        <v>-0.23505069091884437</v>
      </c>
      <c r="AK248" s="16">
        <f t="shared" si="153"/>
        <v>-0.26125697399785341</v>
      </c>
      <c r="AL248" s="16">
        <f t="shared" si="154"/>
        <v>-1.6397671166625374</v>
      </c>
      <c r="AM248" s="16">
        <f t="shared" si="155"/>
        <v>-1.0714635707454296</v>
      </c>
      <c r="AN248" s="115">
        <f t="shared" si="166"/>
        <v>4.9101862645664109</v>
      </c>
      <c r="AO248" s="115">
        <f t="shared" si="166"/>
        <v>4.9101862723405816</v>
      </c>
      <c r="AP248" s="115">
        <f t="shared" si="166"/>
        <v>4.9101864234068433</v>
      </c>
      <c r="AQ248" s="115">
        <f t="shared" si="166"/>
        <v>4.9101893588760754</v>
      </c>
      <c r="AR248" s="115">
        <f t="shared" si="166"/>
        <v>4.9102463914031587</v>
      </c>
      <c r="AS248" s="115">
        <f t="shared" si="166"/>
        <v>4.9113512607663399</v>
      </c>
      <c r="AT248" s="115">
        <f t="shared" si="166"/>
        <v>4.9316740643320367</v>
      </c>
      <c r="AU248" s="115">
        <f t="shared" si="156"/>
        <v>5.1669596902139325</v>
      </c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</row>
    <row r="249" spans="1:64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80">
        <f t="shared" si="139"/>
        <v>20605.146111998572</v>
      </c>
      <c r="F249" s="28">
        <f t="shared" si="140"/>
        <v>20605</v>
      </c>
      <c r="G249" s="9">
        <f t="shared" si="161"/>
        <v>5.5586200003745034E-2</v>
      </c>
      <c r="K249" s="2">
        <f t="shared" si="164"/>
        <v>5.5586200003745034E-2</v>
      </c>
      <c r="N249" s="2">
        <f t="shared" ca="1" si="162"/>
        <v>5.3380750275859326E-2</v>
      </c>
      <c r="O249" s="100">
        <f t="shared" si="141"/>
        <v>5.22298053018466E-2</v>
      </c>
      <c r="P249" s="15">
        <f t="shared" si="142"/>
        <v>37891.489300000001</v>
      </c>
      <c r="R249" s="2">
        <f t="shared" si="163"/>
        <v>2.7279525618688033E-3</v>
      </c>
      <c r="S249" s="24">
        <v>1</v>
      </c>
      <c r="T249" s="9">
        <f t="shared" si="143"/>
        <v>2.7279525618688033E-3</v>
      </c>
      <c r="U249" s="9">
        <f t="shared" si="144"/>
        <v>0</v>
      </c>
      <c r="Y249" s="137">
        <f t="shared" si="145"/>
        <v>37891.489300000001</v>
      </c>
      <c r="Z249" s="16">
        <f t="shared" si="146"/>
        <v>20605</v>
      </c>
      <c r="AA249" s="115">
        <f t="shared" si="147"/>
        <v>5.2534446936740219E-2</v>
      </c>
      <c r="AB249" s="115">
        <f t="shared" si="148"/>
        <v>3.0517530670048157E-3</v>
      </c>
      <c r="AD249" s="115"/>
      <c r="AF249" s="147">
        <f t="shared" si="165"/>
        <v>3.3563947018984339E-3</v>
      </c>
      <c r="AG249" s="115">
        <f t="shared" si="149"/>
        <v>9.3131967819732986E-6</v>
      </c>
      <c r="AH249" s="16">
        <f t="shared" si="150"/>
        <v>3.0464163489361899E-4</v>
      </c>
      <c r="AI249" s="16">
        <f t="shared" si="151"/>
        <v>0.98331897844710292</v>
      </c>
      <c r="AJ249" s="16">
        <f t="shared" si="152"/>
        <v>-0.2299636914821378</v>
      </c>
      <c r="AK249" s="16">
        <f t="shared" si="153"/>
        <v>-0.26134779588091922</v>
      </c>
      <c r="AL249" s="16">
        <f t="shared" si="154"/>
        <v>-1.6345367711252394</v>
      </c>
      <c r="AM249" s="16">
        <f t="shared" si="155"/>
        <v>-1.0658617740559211</v>
      </c>
      <c r="AN249" s="115">
        <f t="shared" si="166"/>
        <v>4.9153232759287997</v>
      </c>
      <c r="AO249" s="115">
        <f t="shared" si="166"/>
        <v>4.9153232848543889</v>
      </c>
      <c r="AP249" s="115">
        <f t="shared" si="166"/>
        <v>4.9153234539625377</v>
      </c>
      <c r="AQ249" s="115">
        <f t="shared" si="166"/>
        <v>4.9153266579339689</v>
      </c>
      <c r="AR249" s="115">
        <f t="shared" si="166"/>
        <v>4.9153873518707174</v>
      </c>
      <c r="AS249" s="115">
        <f t="shared" si="166"/>
        <v>4.9165337364232897</v>
      </c>
      <c r="AT249" s="115">
        <f t="shared" si="166"/>
        <v>4.9371060085071132</v>
      </c>
      <c r="AU249" s="115">
        <f t="shared" si="156"/>
        <v>5.1718289539579763</v>
      </c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</row>
    <row r="250" spans="1:64" ht="13.5" thickBot="1">
      <c r="A250" s="156" t="s">
        <v>148</v>
      </c>
      <c r="B250" s="156" t="s">
        <v>95</v>
      </c>
      <c r="C250" s="157">
        <v>52910.178699999997</v>
      </c>
      <c r="D250" s="157" t="s">
        <v>112</v>
      </c>
      <c r="E250" s="80">
        <f t="shared" si="139"/>
        <v>20605.643962409813</v>
      </c>
      <c r="F250" s="28">
        <f t="shared" si="140"/>
        <v>20605.5</v>
      </c>
      <c r="G250" s="158">
        <f t="shared" si="161"/>
        <v>5.476841999188764E-2</v>
      </c>
      <c r="H250" s="158"/>
      <c r="I250" s="158"/>
      <c r="J250" s="158"/>
      <c r="K250" s="158">
        <f t="shared" si="164"/>
        <v>5.476841999188764E-2</v>
      </c>
      <c r="L250" s="158"/>
      <c r="M250" s="158"/>
      <c r="N250" s="158">
        <f t="shared" ca="1" si="162"/>
        <v>5.3383891570881456E-2</v>
      </c>
      <c r="O250" s="159">
        <f t="shared" si="141"/>
        <v>5.2232161359130572E-2</v>
      </c>
      <c r="P250" s="160">
        <f t="shared" si="142"/>
        <v>37891.678699999997</v>
      </c>
      <c r="Q250" s="158"/>
      <c r="R250" s="158">
        <f t="shared" si="163"/>
        <v>2.7281986802462528E-3</v>
      </c>
      <c r="S250" s="12">
        <v>1</v>
      </c>
      <c r="T250" s="158">
        <f t="shared" si="143"/>
        <v>2.7281986802462528E-3</v>
      </c>
      <c r="U250" s="158">
        <f t="shared" si="144"/>
        <v>0</v>
      </c>
      <c r="Y250" s="164">
        <f t="shared" si="145"/>
        <v>37891.678699999997</v>
      </c>
      <c r="Z250" s="161">
        <f t="shared" si="146"/>
        <v>20605.5</v>
      </c>
      <c r="AA250" s="162">
        <f t="shared" si="147"/>
        <v>5.2537683439414E-2</v>
      </c>
      <c r="AB250" s="162">
        <f t="shared" si="148"/>
        <v>2.2307365524736403E-3</v>
      </c>
      <c r="AD250" s="162"/>
      <c r="AF250" s="163">
        <f t="shared" si="165"/>
        <v>2.5362586327570685E-3</v>
      </c>
      <c r="AG250" s="162">
        <f t="shared" si="149"/>
        <v>4.9761855665419819E-6</v>
      </c>
      <c r="AH250" s="133">
        <f t="shared" si="150"/>
        <v>3.0552208028342923E-4</v>
      </c>
      <c r="AI250" s="133">
        <f t="shared" si="151"/>
        <v>0.9833500895933408</v>
      </c>
      <c r="AJ250" s="133">
        <f t="shared" si="152"/>
        <v>-0.22984783952470836</v>
      </c>
      <c r="AK250" s="133">
        <f t="shared" si="153"/>
        <v>-0.26134977974988433</v>
      </c>
      <c r="AL250" s="133">
        <f t="shared" si="154"/>
        <v>-1.6344177304116352</v>
      </c>
      <c r="AM250" s="133">
        <f t="shared" si="155"/>
        <v>-1.0657346429890253</v>
      </c>
      <c r="AN250" s="162">
        <f t="shared" si="166"/>
        <v>4.9154401092691344</v>
      </c>
      <c r="AO250" s="162">
        <f t="shared" si="166"/>
        <v>4.9154401182224339</v>
      </c>
      <c r="AP250" s="162">
        <f t="shared" si="166"/>
        <v>4.9154402877593526</v>
      </c>
      <c r="AQ250" s="162">
        <f t="shared" si="166"/>
        <v>4.9154434980315784</v>
      </c>
      <c r="AR250" s="162">
        <f t="shared" si="166"/>
        <v>4.9155042768083455</v>
      </c>
      <c r="AS250" s="162">
        <f t="shared" si="166"/>
        <v>4.9166516113202512</v>
      </c>
      <c r="AT250" s="162">
        <f t="shared" si="166"/>
        <v>4.9372295265128576</v>
      </c>
      <c r="AU250" s="162">
        <f t="shared" si="156"/>
        <v>5.1719396190430675</v>
      </c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</row>
    <row r="251" spans="1:64">
      <c r="A251" s="153" t="s">
        <v>99</v>
      </c>
      <c r="B251" s="154" t="s">
        <v>92</v>
      </c>
      <c r="C251" s="155">
        <v>52985.313999999998</v>
      </c>
      <c r="D251" s="155">
        <v>1E-4</v>
      </c>
      <c r="E251" s="80">
        <f t="shared" si="139"/>
        <v>20803.142061693699</v>
      </c>
      <c r="F251" s="28">
        <f t="shared" si="140"/>
        <v>20803</v>
      </c>
      <c r="G251" s="9">
        <f t="shared" si="161"/>
        <v>5.4045319993747398E-2</v>
      </c>
      <c r="H251" s="9"/>
      <c r="I251" s="9"/>
      <c r="J251" s="9"/>
      <c r="K251" s="9">
        <f t="shared" si="164"/>
        <v>5.4045319993747398E-2</v>
      </c>
      <c r="L251" s="9"/>
      <c r="M251" s="9"/>
      <c r="N251" s="9">
        <f t="shared" ca="1" si="162"/>
        <v>5.4624703104629344E-2</v>
      </c>
      <c r="O251" s="100">
        <f t="shared" si="141"/>
        <v>5.316736731439612E-2</v>
      </c>
      <c r="P251" s="14">
        <f t="shared" si="142"/>
        <v>37966.813999999998</v>
      </c>
      <c r="Q251" s="9"/>
      <c r="R251" s="9">
        <f t="shared" si="163"/>
        <v>2.826768947143917E-3</v>
      </c>
      <c r="S251" s="24">
        <v>1</v>
      </c>
      <c r="T251" s="9">
        <f t="shared" si="143"/>
        <v>2.826768947143917E-3</v>
      </c>
      <c r="U251" s="9">
        <f t="shared" si="144"/>
        <v>0</v>
      </c>
      <c r="Y251" s="137">
        <f t="shared" si="145"/>
        <v>37966.813999999998</v>
      </c>
      <c r="Z251" s="16">
        <f t="shared" si="146"/>
        <v>20803</v>
      </c>
      <c r="AA251" s="115">
        <f t="shared" si="147"/>
        <v>5.3822408077032154E-2</v>
      </c>
      <c r="AB251" s="115">
        <f t="shared" si="148"/>
        <v>2.2291191671524463E-4</v>
      </c>
      <c r="AD251" s="115"/>
      <c r="AF251" s="147">
        <f t="shared" si="165"/>
        <v>8.7795267935127791E-4</v>
      </c>
      <c r="AG251" s="115">
        <f t="shared" si="149"/>
        <v>4.9689722613664155E-8</v>
      </c>
      <c r="AH251" s="16">
        <f t="shared" si="150"/>
        <v>6.5504076263603274E-4</v>
      </c>
      <c r="AI251" s="16">
        <f t="shared" si="151"/>
        <v>0.99580925638362905</v>
      </c>
      <c r="AJ251" s="16">
        <f t="shared" si="152"/>
        <v>-0.183261550719791</v>
      </c>
      <c r="AK251" s="16">
        <f t="shared" si="153"/>
        <v>-0.26184607035394802</v>
      </c>
      <c r="AL251" s="16">
        <f t="shared" si="154"/>
        <v>-1.5867995681250802</v>
      </c>
      <c r="AM251" s="16">
        <f t="shared" si="155"/>
        <v>-1.0161326731657916</v>
      </c>
      <c r="AN251" s="115">
        <f t="shared" ref="AN251:AT260" si="167">$AU251+$AB$7*SIN(AO251)</f>
        <v>4.9618810523287422</v>
      </c>
      <c r="AO251" s="115">
        <f t="shared" si="167"/>
        <v>4.9618810794073136</v>
      </c>
      <c r="AP251" s="115">
        <f t="shared" si="167"/>
        <v>4.9618814981833665</v>
      </c>
      <c r="AQ251" s="115">
        <f t="shared" si="167"/>
        <v>4.9618879745594144</v>
      </c>
      <c r="AR251" s="115">
        <f t="shared" si="167"/>
        <v>4.9619881108340369</v>
      </c>
      <c r="AS251" s="115">
        <f t="shared" si="167"/>
        <v>4.963531420213509</v>
      </c>
      <c r="AT251" s="115">
        <f t="shared" si="167"/>
        <v>4.986242296065333</v>
      </c>
      <c r="AU251" s="115">
        <f t="shared" si="156"/>
        <v>5.2156523276543636</v>
      </c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</row>
    <row r="252" spans="1:64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80">
        <f t="shared" si="139"/>
        <v>21408.147808264828</v>
      </c>
      <c r="F252" s="28">
        <f t="shared" si="140"/>
        <v>21408</v>
      </c>
      <c r="G252" s="9">
        <f t="shared" si="161"/>
        <v>5.623152000043774E-2</v>
      </c>
      <c r="K252" s="2">
        <f t="shared" si="164"/>
        <v>5.623152000043774E-2</v>
      </c>
      <c r="N252" s="2">
        <f t="shared" ca="1" si="162"/>
        <v>5.842567008142667E-2</v>
      </c>
      <c r="O252" s="100">
        <f t="shared" si="141"/>
        <v>5.6088831940746528E-2</v>
      </c>
      <c r="P252" s="15">
        <f t="shared" si="142"/>
        <v>38196.979700000004</v>
      </c>
      <c r="R252" s="2">
        <f t="shared" si="163"/>
        <v>3.145957068477308E-3</v>
      </c>
      <c r="S252" s="24">
        <v>1</v>
      </c>
      <c r="T252" s="9">
        <f t="shared" si="143"/>
        <v>3.145957068477308E-3</v>
      </c>
      <c r="U252" s="9">
        <f t="shared" si="144"/>
        <v>0</v>
      </c>
      <c r="Y252" s="137">
        <f t="shared" si="145"/>
        <v>38196.979700000004</v>
      </c>
      <c r="Z252" s="16">
        <f t="shared" si="146"/>
        <v>21408</v>
      </c>
      <c r="AA252" s="115">
        <f t="shared" si="147"/>
        <v>5.7830089110738107E-2</v>
      </c>
      <c r="AB252" s="115">
        <f t="shared" si="148"/>
        <v>-1.5985691103003671E-3</v>
      </c>
      <c r="AD252" s="115"/>
      <c r="AF252" s="147">
        <f t="shared" si="165"/>
        <v>1.4268805969121223E-4</v>
      </c>
      <c r="AG252" s="115">
        <f t="shared" si="149"/>
        <v>2.5554232004065072E-6</v>
      </c>
      <c r="AH252" s="16">
        <f t="shared" si="150"/>
        <v>1.7412571699915785E-3</v>
      </c>
      <c r="AI252" s="16">
        <f t="shared" si="151"/>
        <v>1.03594083044273</v>
      </c>
      <c r="AJ252" s="16">
        <f t="shared" si="152"/>
        <v>-3.0618809910653536E-2</v>
      </c>
      <c r="AK252" s="16">
        <f t="shared" si="153"/>
        <v>-0.2594015875027556</v>
      </c>
      <c r="AL252" s="16">
        <f t="shared" si="154"/>
        <v>-1.4331199930178207</v>
      </c>
      <c r="AM252" s="16">
        <f t="shared" si="155"/>
        <v>-0.8709999639659648</v>
      </c>
      <c r="AN252" s="115">
        <f t="shared" si="167"/>
        <v>5.1078940669453043</v>
      </c>
      <c r="AO252" s="115">
        <f t="shared" si="167"/>
        <v>5.1078943721661929</v>
      </c>
      <c r="AP252" s="115">
        <f t="shared" si="167"/>
        <v>5.107897397272275</v>
      </c>
      <c r="AQ252" s="115">
        <f t="shared" si="167"/>
        <v>5.1079273785266519</v>
      </c>
      <c r="AR252" s="115">
        <f t="shared" si="167"/>
        <v>5.1082244007620536</v>
      </c>
      <c r="AS252" s="115">
        <f t="shared" si="167"/>
        <v>5.1111556576795101</v>
      </c>
      <c r="AT252" s="115">
        <f t="shared" si="167"/>
        <v>5.1390625140227915</v>
      </c>
      <c r="AU252" s="115">
        <f t="shared" si="156"/>
        <v>5.3495570806155461</v>
      </c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</row>
    <row r="253" spans="1:64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80">
        <f t="shared" si="139"/>
        <v>21502.659635708085</v>
      </c>
      <c r="F253" s="28">
        <f t="shared" si="140"/>
        <v>21502.5</v>
      </c>
      <c r="G253" s="9">
        <f t="shared" si="161"/>
        <v>6.0731100005796179E-2</v>
      </c>
      <c r="K253" s="2">
        <f t="shared" si="164"/>
        <v>6.0731100005796179E-2</v>
      </c>
      <c r="N253" s="2">
        <f t="shared" ca="1" si="162"/>
        <v>5.9019374840612357E-2</v>
      </c>
      <c r="O253" s="100">
        <f t="shared" si="141"/>
        <v>5.6552873696419231E-2</v>
      </c>
      <c r="P253" s="15">
        <f t="shared" si="142"/>
        <v>38232.935360000003</v>
      </c>
      <c r="R253" s="2">
        <f t="shared" si="163"/>
        <v>3.1982275233231462E-3</v>
      </c>
      <c r="S253" s="24">
        <v>1</v>
      </c>
      <c r="T253" s="9">
        <f t="shared" si="143"/>
        <v>3.1982275233231462E-3</v>
      </c>
      <c r="U253" s="9">
        <f t="shared" si="144"/>
        <v>0</v>
      </c>
      <c r="Y253" s="137">
        <f t="shared" si="145"/>
        <v>38232.935360000003</v>
      </c>
      <c r="Z253" s="16">
        <f t="shared" si="146"/>
        <v>21502.5</v>
      </c>
      <c r="AA253" s="115">
        <f t="shared" si="147"/>
        <v>5.8464886717647227E-2</v>
      </c>
      <c r="AB253" s="115">
        <f t="shared" si="148"/>
        <v>2.2662132881489522E-3</v>
      </c>
      <c r="AD253" s="115"/>
      <c r="AF253" s="147">
        <f t="shared" si="165"/>
        <v>4.1782263093769478E-3</v>
      </c>
      <c r="AG253" s="115">
        <f t="shared" si="149"/>
        <v>5.135722667382886E-6</v>
      </c>
      <c r="AH253" s="16">
        <f t="shared" si="150"/>
        <v>1.9120130212279978E-3</v>
      </c>
      <c r="AI253" s="16">
        <f t="shared" si="151"/>
        <v>1.042446857104079</v>
      </c>
      <c r="AJ253" s="16">
        <f t="shared" si="152"/>
        <v>-5.4962816136627816E-3</v>
      </c>
      <c r="AK253" s="16">
        <f t="shared" si="153"/>
        <v>-0.2584167007254925</v>
      </c>
      <c r="AL253" s="16">
        <f t="shared" si="154"/>
        <v>-1.4079927061268254</v>
      </c>
      <c r="AM253" s="16">
        <f t="shared" si="155"/>
        <v>-0.84914305495820641</v>
      </c>
      <c r="AN253" s="115">
        <f t="shared" si="167"/>
        <v>5.1312298378881067</v>
      </c>
      <c r="AO253" s="115">
        <f t="shared" si="167"/>
        <v>5.1312302462634394</v>
      </c>
      <c r="AP253" s="115">
        <f t="shared" si="167"/>
        <v>5.1312340805051351</v>
      </c>
      <c r="AQ253" s="115">
        <f t="shared" si="167"/>
        <v>5.1312700786434338</v>
      </c>
      <c r="AR253" s="115">
        <f t="shared" si="167"/>
        <v>5.131607908721004</v>
      </c>
      <c r="AS253" s="115">
        <f t="shared" si="167"/>
        <v>5.1347659408194923</v>
      </c>
      <c r="AT253" s="115">
        <f t="shared" si="167"/>
        <v>5.1632826388831141</v>
      </c>
      <c r="AU253" s="115">
        <f t="shared" si="156"/>
        <v>5.370472781697913</v>
      </c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</row>
    <row r="254" spans="1:64">
      <c r="A254" s="60" t="s">
        <v>98</v>
      </c>
      <c r="B254" s="56"/>
      <c r="C254" s="33">
        <v>53290.611499999999</v>
      </c>
      <c r="D254" s="33">
        <v>2.9999999999999997E-4</v>
      </c>
      <c r="E254" s="80">
        <f t="shared" si="139"/>
        <v>21605.636707567501</v>
      </c>
      <c r="F254" s="28">
        <f t="shared" si="140"/>
        <v>21605.5</v>
      </c>
      <c r="G254" s="9">
        <f t="shared" si="161"/>
        <v>5.2008419996127486E-2</v>
      </c>
      <c r="J254" s="2">
        <f>G254</f>
        <v>5.2008419996127486E-2</v>
      </c>
      <c r="N254" s="2">
        <f t="shared" ca="1" si="162"/>
        <v>5.966648161517453E-2</v>
      </c>
      <c r="O254" s="100">
        <f t="shared" si="141"/>
        <v>5.7061028510122985E-2</v>
      </c>
      <c r="P254" s="15">
        <f t="shared" si="142"/>
        <v>38272.111499999999</v>
      </c>
      <c r="R254" s="2">
        <f t="shared" si="163"/>
        <v>3.2559609746330683E-3</v>
      </c>
      <c r="S254" s="24">
        <v>1</v>
      </c>
      <c r="T254" s="9">
        <f t="shared" si="143"/>
        <v>3.2559609746330683E-3</v>
      </c>
      <c r="U254" s="9">
        <f t="shared" si="144"/>
        <v>0</v>
      </c>
      <c r="Y254" s="137">
        <f t="shared" si="145"/>
        <v>38272.111499999999</v>
      </c>
      <c r="Z254" s="16">
        <f t="shared" si="146"/>
        <v>21605.5</v>
      </c>
      <c r="AA254" s="115">
        <f t="shared" si="147"/>
        <v>5.9159178335605349E-2</v>
      </c>
      <c r="AB254" s="115">
        <f t="shared" si="148"/>
        <v>-7.1507583394778626E-3</v>
      </c>
      <c r="AD254" s="115"/>
      <c r="AE254" s="147">
        <f>G254-(AB$3+AB$4*Z254+AB$5*Z254^2)</f>
        <v>-5.052608513995499E-3</v>
      </c>
      <c r="AG254" s="115">
        <f t="shared" si="149"/>
        <v>5.1133344829612198E-5</v>
      </c>
      <c r="AH254" s="16">
        <f t="shared" si="150"/>
        <v>2.0981498254823614E-3</v>
      </c>
      <c r="AI254" s="16">
        <f t="shared" si="151"/>
        <v>1.0496002937508249</v>
      </c>
      <c r="AJ254" s="16">
        <f t="shared" si="152"/>
        <v>2.225043816193208E-2</v>
      </c>
      <c r="AK254" s="16">
        <f t="shared" si="153"/>
        <v>-0.2571395297337512</v>
      </c>
      <c r="AL254" s="16">
        <f t="shared" si="154"/>
        <v>-1.3802441223035089</v>
      </c>
      <c r="AM254" s="16">
        <f t="shared" si="155"/>
        <v>-0.82554133267381569</v>
      </c>
      <c r="AN254" s="115">
        <f t="shared" si="167"/>
        <v>5.1568317487081856</v>
      </c>
      <c r="AO254" s="115">
        <f t="shared" si="167"/>
        <v>5.1568322986266555</v>
      </c>
      <c r="AP254" s="115">
        <f t="shared" si="167"/>
        <v>5.1568371825748631</v>
      </c>
      <c r="AQ254" s="115">
        <f t="shared" si="167"/>
        <v>5.1568805558073452</v>
      </c>
      <c r="AR254" s="115">
        <f t="shared" si="167"/>
        <v>5.1572655704649843</v>
      </c>
      <c r="AS254" s="115">
        <f t="shared" si="167"/>
        <v>5.1606697340625152</v>
      </c>
      <c r="AT254" s="115">
        <f t="shared" si="167"/>
        <v>5.1897844737688912</v>
      </c>
      <c r="AU254" s="115">
        <f t="shared" si="156"/>
        <v>5.3932697892268422</v>
      </c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</row>
    <row r="255" spans="1:64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80">
        <f t="shared" si="139"/>
        <v>22467.172627080388</v>
      </c>
      <c r="F255" s="28">
        <f t="shared" si="140"/>
        <v>22467</v>
      </c>
      <c r="G255" s="9">
        <f t="shared" si="161"/>
        <v>6.5673479999531992E-2</v>
      </c>
      <c r="J255" s="2">
        <f>G255</f>
        <v>6.5673479999531992E-2</v>
      </c>
      <c r="N255" s="2">
        <f t="shared" ca="1" si="162"/>
        <v>6.5078932938333015E-2</v>
      </c>
      <c r="O255" s="100">
        <f t="shared" si="141"/>
        <v>6.1408238035536411E-2</v>
      </c>
      <c r="P255" s="15">
        <f t="shared" si="142"/>
        <v>38599.8704</v>
      </c>
      <c r="R255" s="2">
        <f t="shared" si="163"/>
        <v>3.7709716986291009E-3</v>
      </c>
      <c r="S255" s="24">
        <v>1</v>
      </c>
      <c r="T255" s="9">
        <f t="shared" si="143"/>
        <v>3.7709716986291009E-3</v>
      </c>
      <c r="U255" s="9">
        <f t="shared" si="144"/>
        <v>0</v>
      </c>
      <c r="Y255" s="137">
        <f t="shared" si="145"/>
        <v>38599.8704</v>
      </c>
      <c r="Z255" s="16">
        <f t="shared" si="146"/>
        <v>22467</v>
      </c>
      <c r="AA255" s="115">
        <f t="shared" si="147"/>
        <v>6.5044217901695053E-2</v>
      </c>
      <c r="AB255" s="115">
        <f t="shared" si="148"/>
        <v>6.2926209783693843E-4</v>
      </c>
      <c r="AD255" s="115"/>
      <c r="AE255" s="147">
        <f>G255-(AB$3+AB$4*Z255+AB$5*Z255^2)</f>
        <v>4.2652419639955808E-3</v>
      </c>
      <c r="AG255" s="115">
        <f t="shared" si="149"/>
        <v>3.9597078777414466E-7</v>
      </c>
      <c r="AH255" s="16">
        <f t="shared" si="150"/>
        <v>3.635979866158648E-3</v>
      </c>
      <c r="AI255" s="16">
        <f t="shared" si="151"/>
        <v>1.1110982540305838</v>
      </c>
      <c r="AJ255" s="16">
        <f t="shared" si="152"/>
        <v>0.26655408783502266</v>
      </c>
      <c r="AK255" s="16">
        <f t="shared" si="153"/>
        <v>-0.23714574599435403</v>
      </c>
      <c r="AL255" s="16">
        <f t="shared" si="154"/>
        <v>-1.1326804077284203</v>
      </c>
      <c r="AM255" s="16">
        <f t="shared" si="155"/>
        <v>-0.63581722348648029</v>
      </c>
      <c r="AN255" s="115">
        <f t="shared" si="167"/>
        <v>5.3779613833463822</v>
      </c>
      <c r="AO255" s="115">
        <f t="shared" si="167"/>
        <v>5.377964952006403</v>
      </c>
      <c r="AP255" s="115">
        <f t="shared" si="167"/>
        <v>5.3779870194387476</v>
      </c>
      <c r="AQ255" s="115">
        <f t="shared" si="167"/>
        <v>5.3781234634861903</v>
      </c>
      <c r="AR255" s="115">
        <f t="shared" si="167"/>
        <v>5.3789665781522187</v>
      </c>
      <c r="AS255" s="115">
        <f t="shared" si="167"/>
        <v>5.3841564619667679</v>
      </c>
      <c r="AT255" s="115">
        <f t="shared" si="167"/>
        <v>5.4153906171513011</v>
      </c>
      <c r="AU255" s="115">
        <f t="shared" si="156"/>
        <v>5.5839457308401634</v>
      </c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</row>
    <row r="256" spans="1:64">
      <c r="A256" s="63" t="s">
        <v>102</v>
      </c>
      <c r="B256" s="72"/>
      <c r="C256" s="33">
        <v>53618.561699999998</v>
      </c>
      <c r="D256" s="33">
        <v>2.9999999999999997E-4</v>
      </c>
      <c r="E256" s="80">
        <f t="shared" si="139"/>
        <v>22467.675471767143</v>
      </c>
      <c r="F256" s="28">
        <f t="shared" si="140"/>
        <v>22467.5</v>
      </c>
      <c r="G256" s="9">
        <f t="shared" si="161"/>
        <v>6.6755699997884221E-2</v>
      </c>
      <c r="J256" s="2">
        <f>G256</f>
        <v>6.6755699997884221E-2</v>
      </c>
      <c r="N256" s="2">
        <f t="shared" ca="1" si="162"/>
        <v>6.5082074233355172E-2</v>
      </c>
      <c r="O256" s="100">
        <f t="shared" si="141"/>
        <v>6.1410811377487676E-2</v>
      </c>
      <c r="P256" s="15">
        <f t="shared" si="142"/>
        <v>38600.061699999998</v>
      </c>
      <c r="R256" s="2">
        <f t="shared" si="163"/>
        <v>3.7712877540413696E-3</v>
      </c>
      <c r="S256" s="24">
        <v>1</v>
      </c>
      <c r="T256" s="9">
        <f t="shared" si="143"/>
        <v>3.7712877540413696E-3</v>
      </c>
      <c r="U256" s="9">
        <f t="shared" si="144"/>
        <v>0</v>
      </c>
      <c r="Y256" s="137">
        <f t="shared" si="145"/>
        <v>38600.061699999998</v>
      </c>
      <c r="Z256" s="16">
        <f t="shared" si="146"/>
        <v>22467.5</v>
      </c>
      <c r="AA256" s="115">
        <f t="shared" si="147"/>
        <v>6.504766354491115E-2</v>
      </c>
      <c r="AB256" s="115">
        <f t="shared" si="148"/>
        <v>1.7080364529730718E-3</v>
      </c>
      <c r="AD256" s="115"/>
      <c r="AE256" s="147">
        <f>G256-(AB$3+AB$4*Z256+AB$5*Z256^2)</f>
        <v>5.3448886203965457E-3</v>
      </c>
      <c r="AG256" s="115">
        <f t="shared" si="149"/>
        <v>2.9173885246848326E-6</v>
      </c>
      <c r="AH256" s="16">
        <f t="shared" si="150"/>
        <v>3.636852167423476E-3</v>
      </c>
      <c r="AI256" s="16">
        <f t="shared" si="151"/>
        <v>1.1111342964614106</v>
      </c>
      <c r="AJ256" s="16">
        <f t="shared" si="152"/>
        <v>0.26670057547630505</v>
      </c>
      <c r="AK256" s="16">
        <f t="shared" si="153"/>
        <v>-0.23712885746338452</v>
      </c>
      <c r="AL256" s="16">
        <f t="shared" si="154"/>
        <v>-1.1325284180140458</v>
      </c>
      <c r="AM256" s="16">
        <f t="shared" si="155"/>
        <v>-0.63571051183515459</v>
      </c>
      <c r="AN256" s="115">
        <f t="shared" si="167"/>
        <v>5.3780933995541433</v>
      </c>
      <c r="AO256" s="115">
        <f t="shared" si="167"/>
        <v>5.3780969711571762</v>
      </c>
      <c r="AP256" s="115">
        <f t="shared" si="167"/>
        <v>5.3781190530749141</v>
      </c>
      <c r="AQ256" s="115">
        <f t="shared" si="167"/>
        <v>5.3782555637277278</v>
      </c>
      <c r="AR256" s="115">
        <f t="shared" si="167"/>
        <v>5.3790989480825235</v>
      </c>
      <c r="AS256" s="115">
        <f t="shared" si="167"/>
        <v>5.3842896207204305</v>
      </c>
      <c r="AT256" s="115">
        <f t="shared" si="167"/>
        <v>5.4155234632960454</v>
      </c>
      <c r="AU256" s="115">
        <f t="shared" si="156"/>
        <v>5.5840563959252556</v>
      </c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</row>
    <row r="257" spans="1:64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80">
        <f t="shared" si="139"/>
        <v>22477.669989629772</v>
      </c>
      <c r="F257" s="28">
        <f t="shared" si="140"/>
        <v>22477.5</v>
      </c>
      <c r="G257" s="9">
        <f t="shared" si="161"/>
        <v>6.4670100000512321E-2</v>
      </c>
      <c r="K257" s="2">
        <f>G257</f>
        <v>6.4670100000512321E-2</v>
      </c>
      <c r="N257" s="2">
        <f t="shared" ca="1" si="162"/>
        <v>6.5144900133798103E-2</v>
      </c>
      <c r="O257" s="100">
        <f t="shared" si="141"/>
        <v>6.1462290469407849E-2</v>
      </c>
      <c r="P257" s="15">
        <f t="shared" si="142"/>
        <v>38603.863969999999</v>
      </c>
      <c r="R257" s="2">
        <f t="shared" si="163"/>
        <v>3.7776131497458628E-3</v>
      </c>
      <c r="S257" s="24">
        <v>1</v>
      </c>
      <c r="T257" s="9">
        <f t="shared" si="143"/>
        <v>3.7776131497458628E-3</v>
      </c>
      <c r="U257" s="9">
        <f t="shared" si="144"/>
        <v>0</v>
      </c>
      <c r="Y257" s="137">
        <f t="shared" si="145"/>
        <v>38603.863969999999</v>
      </c>
      <c r="Z257" s="16">
        <f t="shared" si="146"/>
        <v>22477.5</v>
      </c>
      <c r="AA257" s="115">
        <f t="shared" si="147"/>
        <v>6.5116581264883303E-2</v>
      </c>
      <c r="AB257" s="115">
        <f t="shared" si="148"/>
        <v>-4.4648126437098201E-4</v>
      </c>
      <c r="AD257" s="115"/>
      <c r="AF257" s="147">
        <f>G257-(AB$3+AB$4*Z257+AB$5*Z257^2)</f>
        <v>3.2078095311044719E-3</v>
      </c>
      <c r="AG257" s="115">
        <f t="shared" si="149"/>
        <v>1.9934551943431074E-7</v>
      </c>
      <c r="AH257" s="16">
        <f t="shared" si="150"/>
        <v>3.6542907954754508E-3</v>
      </c>
      <c r="AI257" s="16">
        <f t="shared" si="151"/>
        <v>1.1118550952737185</v>
      </c>
      <c r="AJ257" s="16">
        <f t="shared" si="152"/>
        <v>0.26963102446562198</v>
      </c>
      <c r="AK257" s="16">
        <f t="shared" si="153"/>
        <v>-0.2367897053361277</v>
      </c>
      <c r="AL257" s="16">
        <f t="shared" si="154"/>
        <v>-1.1294865525413902</v>
      </c>
      <c r="AM257" s="16">
        <f t="shared" si="155"/>
        <v>-0.63357698901505388</v>
      </c>
      <c r="AN257" s="115">
        <f t="shared" si="167"/>
        <v>5.3807346230613495</v>
      </c>
      <c r="AO257" s="115">
        <f t="shared" si="167"/>
        <v>5.3807382538390867</v>
      </c>
      <c r="AP257" s="115">
        <f t="shared" si="167"/>
        <v>5.3807606264392112</v>
      </c>
      <c r="AQ257" s="115">
        <f t="shared" si="167"/>
        <v>5.380898470861978</v>
      </c>
      <c r="AR257" s="115">
        <f t="shared" si="167"/>
        <v>5.3817472423856021</v>
      </c>
      <c r="AS257" s="115">
        <f t="shared" si="167"/>
        <v>5.3869536091851442</v>
      </c>
      <c r="AT257" s="115">
        <f t="shared" si="167"/>
        <v>5.4181808192657872</v>
      </c>
      <c r="AU257" s="115">
        <f t="shared" si="156"/>
        <v>5.5862696976270927</v>
      </c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</row>
    <row r="258" spans="1:64">
      <c r="A258" s="63" t="s">
        <v>102</v>
      </c>
      <c r="B258" s="72"/>
      <c r="C258" s="33">
        <v>53637.5844</v>
      </c>
      <c r="D258" s="33">
        <v>2.0000000000000001E-4</v>
      </c>
      <c r="E258" s="80">
        <f t="shared" si="139"/>
        <v>22517.677895305053</v>
      </c>
      <c r="F258" s="28">
        <f t="shared" si="140"/>
        <v>22517.5</v>
      </c>
      <c r="G258" s="9">
        <f t="shared" si="161"/>
        <v>6.7677699997148011E-2</v>
      </c>
      <c r="J258" s="2">
        <f>G258</f>
        <v>6.7677699997148011E-2</v>
      </c>
      <c r="N258" s="2">
        <f t="shared" ca="1" si="162"/>
        <v>6.5396203735569827E-2</v>
      </c>
      <c r="O258" s="100">
        <f t="shared" si="141"/>
        <v>6.1668440225560374E-2</v>
      </c>
      <c r="P258" s="15">
        <f t="shared" si="142"/>
        <v>38619.0844</v>
      </c>
      <c r="R258" s="2">
        <f t="shared" si="163"/>
        <v>3.802996519853513E-3</v>
      </c>
      <c r="S258" s="24">
        <v>1</v>
      </c>
      <c r="T258" s="9">
        <f t="shared" si="143"/>
        <v>3.802996519853513E-3</v>
      </c>
      <c r="U258" s="9">
        <f t="shared" si="144"/>
        <v>0</v>
      </c>
      <c r="Y258" s="137">
        <f t="shared" si="145"/>
        <v>38619.0844</v>
      </c>
      <c r="Z258" s="16">
        <f t="shared" si="146"/>
        <v>22517.5</v>
      </c>
      <c r="AA258" s="115">
        <f t="shared" si="147"/>
        <v>6.5392341719184788E-2</v>
      </c>
      <c r="AB258" s="115">
        <f t="shared" si="148"/>
        <v>2.2853582779632231E-3</v>
      </c>
      <c r="AD258" s="115"/>
      <c r="AE258" s="147">
        <f>G258-(AB$3+AB$4*Z258+AB$5*Z258^2)</f>
        <v>6.009259771587637E-3</v>
      </c>
      <c r="AG258" s="115">
        <f t="shared" si="149"/>
        <v>5.2228624586550288E-6</v>
      </c>
      <c r="AH258" s="16">
        <f t="shared" si="150"/>
        <v>3.7239014936244104E-3</v>
      </c>
      <c r="AI258" s="16">
        <f t="shared" si="151"/>
        <v>1.1147371690636383</v>
      </c>
      <c r="AJ258" s="16">
        <f t="shared" si="152"/>
        <v>0.28136549027536317</v>
      </c>
      <c r="AK258" s="16">
        <f t="shared" si="153"/>
        <v>-0.23540668836531584</v>
      </c>
      <c r="AL258" s="16">
        <f t="shared" si="154"/>
        <v>-1.1172796062782089</v>
      </c>
      <c r="AM258" s="16">
        <f t="shared" si="155"/>
        <v>-0.62505630476549123</v>
      </c>
      <c r="AN258" s="115">
        <f t="shared" si="167"/>
        <v>5.3913166433463289</v>
      </c>
      <c r="AO258" s="115">
        <f t="shared" si="167"/>
        <v>5.3913205167948393</v>
      </c>
      <c r="AP258" s="115">
        <f t="shared" si="167"/>
        <v>5.3913440703521625</v>
      </c>
      <c r="AQ258" s="115">
        <f t="shared" si="167"/>
        <v>5.3914872793668227</v>
      </c>
      <c r="AR258" s="115">
        <f t="shared" si="167"/>
        <v>5.3923574645687404</v>
      </c>
      <c r="AS258" s="115">
        <f t="shared" si="167"/>
        <v>5.3976250181648764</v>
      </c>
      <c r="AT258" s="115">
        <f t="shared" si="167"/>
        <v>5.428818455505378</v>
      </c>
      <c r="AU258" s="115">
        <f t="shared" si="156"/>
        <v>5.5951229044344437</v>
      </c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</row>
    <row r="259" spans="1:64">
      <c r="A259" s="63" t="s">
        <v>102</v>
      </c>
      <c r="B259" s="72"/>
      <c r="C259" s="33">
        <v>53655.463300000003</v>
      </c>
      <c r="D259" s="33">
        <v>2.0000000000000001E-4</v>
      </c>
      <c r="E259" s="80">
        <f t="shared" si="139"/>
        <v>22564.673764986645</v>
      </c>
      <c r="F259" s="28">
        <f t="shared" si="140"/>
        <v>22564.5</v>
      </c>
      <c r="G259" s="9">
        <f t="shared" si="161"/>
        <v>6.6106379999837372E-2</v>
      </c>
      <c r="J259" s="2">
        <f>G259</f>
        <v>6.6106379999837372E-2</v>
      </c>
      <c r="N259" s="2">
        <f t="shared" ca="1" si="162"/>
        <v>6.5691485467651592E-2</v>
      </c>
      <c r="O259" s="100">
        <f t="shared" si="141"/>
        <v>6.1911143351770302E-2</v>
      </c>
      <c r="P259" s="15">
        <f t="shared" si="142"/>
        <v>38636.963300000003</v>
      </c>
      <c r="R259" s="2">
        <f t="shared" si="163"/>
        <v>3.8329896711234521E-3</v>
      </c>
      <c r="S259" s="24">
        <v>1</v>
      </c>
      <c r="T259" s="9">
        <f t="shared" si="143"/>
        <v>3.8329896711234521E-3</v>
      </c>
      <c r="U259" s="9">
        <f t="shared" si="144"/>
        <v>0</v>
      </c>
      <c r="Y259" s="137">
        <f t="shared" si="145"/>
        <v>38636.963300000003</v>
      </c>
      <c r="Z259" s="16">
        <f t="shared" si="146"/>
        <v>22564.5</v>
      </c>
      <c r="AA259" s="115">
        <f t="shared" si="147"/>
        <v>6.5716531867183611E-2</v>
      </c>
      <c r="AB259" s="115">
        <f t="shared" si="148"/>
        <v>3.8984813265376117E-4</v>
      </c>
      <c r="AD259" s="115"/>
      <c r="AE259" s="147">
        <f>G259-(AB$3+AB$4*Z259+AB$5*Z259^2)</f>
        <v>4.1952366480670703E-3</v>
      </c>
      <c r="AG259" s="115">
        <f t="shared" si="149"/>
        <v>1.5198156653362457E-7</v>
      </c>
      <c r="AH259" s="16">
        <f t="shared" si="150"/>
        <v>3.8053885154133126E-3</v>
      </c>
      <c r="AI259" s="16">
        <f t="shared" si="151"/>
        <v>1.1181206240162014</v>
      </c>
      <c r="AJ259" s="16">
        <f t="shared" si="152"/>
        <v>0.29517703008916851</v>
      </c>
      <c r="AK259" s="16">
        <f t="shared" si="153"/>
        <v>-0.23372728782469115</v>
      </c>
      <c r="AL259" s="16">
        <f t="shared" si="154"/>
        <v>-1.1028555975180028</v>
      </c>
      <c r="AM259" s="16">
        <f t="shared" si="155"/>
        <v>-0.61507144130286662</v>
      </c>
      <c r="AN259" s="115">
        <f t="shared" si="167"/>
        <v>5.403785511114279</v>
      </c>
      <c r="AO259" s="115">
        <f t="shared" si="167"/>
        <v>5.4037896818149074</v>
      </c>
      <c r="AP259" s="115">
        <f t="shared" si="167"/>
        <v>5.4038146588571863</v>
      </c>
      <c r="AQ259" s="115">
        <f t="shared" si="167"/>
        <v>5.4039642229065441</v>
      </c>
      <c r="AR259" s="115">
        <f t="shared" si="167"/>
        <v>5.4048592570100791</v>
      </c>
      <c r="AS259" s="115">
        <f t="shared" si="167"/>
        <v>5.4101953689409594</v>
      </c>
      <c r="AT259" s="115">
        <f t="shared" si="167"/>
        <v>5.4413343235501817</v>
      </c>
      <c r="AU259" s="115">
        <f t="shared" si="156"/>
        <v>5.6055254224330815</v>
      </c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</row>
    <row r="260" spans="1:64">
      <c r="A260" s="63" t="s">
        <v>105</v>
      </c>
      <c r="B260" s="56" t="s">
        <v>95</v>
      </c>
      <c r="C260" s="74">
        <v>53919.492100000003</v>
      </c>
      <c r="D260" s="74">
        <v>1E-4</v>
      </c>
      <c r="E260" s="80">
        <f t="shared" si="139"/>
        <v>23258.690906812186</v>
      </c>
      <c r="F260" s="28">
        <f t="shared" si="140"/>
        <v>23258.5</v>
      </c>
      <c r="G260" s="9">
        <f t="shared" si="161"/>
        <v>7.2627740002644714E-2</v>
      </c>
      <c r="K260" s="2">
        <f>G260</f>
        <v>7.2627740002644714E-2</v>
      </c>
      <c r="N260" s="2">
        <f t="shared" ca="1" si="162"/>
        <v>7.0051602958390982E-2</v>
      </c>
      <c r="O260" s="100">
        <f t="shared" si="141"/>
        <v>6.5554897863195877E-2</v>
      </c>
      <c r="P260" s="15">
        <f t="shared" si="142"/>
        <v>38900.992100000003</v>
      </c>
      <c r="R260" s="2">
        <f t="shared" si="163"/>
        <v>4.2974446338540431E-3</v>
      </c>
      <c r="S260" s="24">
        <v>1</v>
      </c>
      <c r="T260" s="9">
        <f t="shared" si="143"/>
        <v>4.2974446338540431E-3</v>
      </c>
      <c r="U260" s="9">
        <f t="shared" si="144"/>
        <v>0</v>
      </c>
      <c r="Y260" s="137">
        <f t="shared" si="145"/>
        <v>38900.992100000003</v>
      </c>
      <c r="Z260" s="16">
        <f t="shared" si="146"/>
        <v>23258.5</v>
      </c>
      <c r="AA260" s="115">
        <f t="shared" si="147"/>
        <v>7.0512842193768036E-2</v>
      </c>
      <c r="AB260" s="115">
        <f t="shared" si="148"/>
        <v>2.1148978088766784E-3</v>
      </c>
      <c r="AD260" s="115"/>
      <c r="AF260" s="147">
        <f>G260-(AB$3+AB$4*Z260+AB$5*Z260^2)</f>
        <v>7.0728421394488372E-3</v>
      </c>
      <c r="AG260" s="115">
        <f t="shared" si="149"/>
        <v>4.4727927419913754E-6</v>
      </c>
      <c r="AH260" s="16">
        <f t="shared" si="150"/>
        <v>4.957944330572157E-3</v>
      </c>
      <c r="AI260" s="16">
        <f t="shared" si="151"/>
        <v>1.1669237477879693</v>
      </c>
      <c r="AJ260" s="16">
        <f t="shared" si="152"/>
        <v>0.49933206853731621</v>
      </c>
      <c r="AK260" s="16">
        <f t="shared" si="153"/>
        <v>-0.20178550323618705</v>
      </c>
      <c r="AL260" s="16">
        <f t="shared" si="154"/>
        <v>-0.87966871049743645</v>
      </c>
      <c r="AM260" s="16">
        <f t="shared" si="155"/>
        <v>-0.47057818574424753</v>
      </c>
      <c r="AN260" s="115">
        <f t="shared" si="167"/>
        <v>5.5922444746439739</v>
      </c>
      <c r="AO260" s="115">
        <f t="shared" si="167"/>
        <v>5.5922542296176667</v>
      </c>
      <c r="AP260" s="115">
        <f t="shared" si="167"/>
        <v>5.5923025640771895</v>
      </c>
      <c r="AQ260" s="115">
        <f t="shared" si="167"/>
        <v>5.5925420257242529</v>
      </c>
      <c r="AR260" s="115">
        <f t="shared" si="167"/>
        <v>5.5937276838104362</v>
      </c>
      <c r="AS260" s="115">
        <f t="shared" si="167"/>
        <v>5.5995813286483331</v>
      </c>
      <c r="AT260" s="115">
        <f t="shared" si="167"/>
        <v>5.6280849071079331</v>
      </c>
      <c r="AU260" s="115">
        <f t="shared" si="156"/>
        <v>5.7591285605406206</v>
      </c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</row>
    <row r="261" spans="1:64">
      <c r="A261" s="63" t="s">
        <v>105</v>
      </c>
      <c r="B261" s="56" t="s">
        <v>95</v>
      </c>
      <c r="C261" s="74">
        <v>53935.470200000003</v>
      </c>
      <c r="D261" s="74">
        <v>1E-4</v>
      </c>
      <c r="E261" s="80">
        <f t="shared" si="139"/>
        <v>23300.690398132083</v>
      </c>
      <c r="F261" s="28">
        <f t="shared" si="140"/>
        <v>23300.5</v>
      </c>
      <c r="G261" s="9">
        <f t="shared" si="161"/>
        <v>7.2434220004652161E-2</v>
      </c>
      <c r="K261" s="2">
        <f>G261</f>
        <v>7.2434220004652161E-2</v>
      </c>
      <c r="N261" s="2">
        <f t="shared" ca="1" si="162"/>
        <v>7.0315471740251309E-2</v>
      </c>
      <c r="O261" s="100">
        <f t="shared" si="141"/>
        <v>6.5779020518125605E-2</v>
      </c>
      <c r="P261" s="15">
        <f t="shared" si="142"/>
        <v>38916.970200000003</v>
      </c>
      <c r="R261" s="2">
        <f t="shared" si="163"/>
        <v>4.3268795403239892E-3</v>
      </c>
      <c r="S261" s="24">
        <v>1</v>
      </c>
      <c r="T261" s="9">
        <f t="shared" si="143"/>
        <v>4.3268795403239892E-3</v>
      </c>
      <c r="U261" s="9">
        <f t="shared" si="144"/>
        <v>0</v>
      </c>
      <c r="Y261" s="137">
        <f t="shared" si="145"/>
        <v>38916.970200000003</v>
      </c>
      <c r="Z261" s="16">
        <f t="shared" si="146"/>
        <v>23300.5</v>
      </c>
      <c r="AA261" s="115">
        <f t="shared" si="147"/>
        <v>7.0802898611222687E-2</v>
      </c>
      <c r="AB261" s="115">
        <f t="shared" si="148"/>
        <v>1.6313213934294746E-3</v>
      </c>
      <c r="AD261" s="115"/>
      <c r="AF261" s="147">
        <f>G261-(AB$3+AB$4*Z261+AB$5*Z261^2)</f>
        <v>6.6551994865265557E-3</v>
      </c>
      <c r="AG261" s="115">
        <f t="shared" si="149"/>
        <v>2.6612094886606825E-6</v>
      </c>
      <c r="AH261" s="16">
        <f t="shared" si="150"/>
        <v>5.0238780930970794E-3</v>
      </c>
      <c r="AI261" s="16">
        <f t="shared" si="151"/>
        <v>1.1697554570365334</v>
      </c>
      <c r="AJ261" s="16">
        <f t="shared" si="152"/>
        <v>0.51151229756327365</v>
      </c>
      <c r="AK261" s="16">
        <f t="shared" si="153"/>
        <v>-0.19940915650536342</v>
      </c>
      <c r="AL261" s="16">
        <f t="shared" si="154"/>
        <v>-0.86555255935848818</v>
      </c>
      <c r="AM261" s="16">
        <f t="shared" si="155"/>
        <v>-0.461985539622565</v>
      </c>
      <c r="AN261" s="115">
        <f t="shared" ref="AN261:AT270" si="168">$AU261+$AB$7*SIN(AO261)</f>
        <v>5.6039050220430209</v>
      </c>
      <c r="AO261" s="115">
        <f t="shared" si="168"/>
        <v>5.603915151512858</v>
      </c>
      <c r="AP261" s="115">
        <f t="shared" si="168"/>
        <v>5.6039648655670034</v>
      </c>
      <c r="AQ261" s="115">
        <f t="shared" si="168"/>
        <v>5.6042088264327168</v>
      </c>
      <c r="AR261" s="115">
        <f t="shared" si="168"/>
        <v>5.6054053159181221</v>
      </c>
      <c r="AS261" s="115">
        <f t="shared" si="168"/>
        <v>5.6112568416486388</v>
      </c>
      <c r="AT261" s="115">
        <f t="shared" si="168"/>
        <v>5.6394940986597062</v>
      </c>
      <c r="AU261" s="115">
        <f t="shared" si="156"/>
        <v>5.7684244276883394</v>
      </c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</row>
    <row r="262" spans="1:64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80">
        <f t="shared" si="139"/>
        <v>23382.188037311764</v>
      </c>
      <c r="F262" s="28">
        <f t="shared" si="140"/>
        <v>23382</v>
      </c>
      <c r="G262" s="9">
        <f t="shared" si="161"/>
        <v>7.153608000226086E-2</v>
      </c>
      <c r="K262" s="2">
        <f>G262</f>
        <v>7.153608000226086E-2</v>
      </c>
      <c r="N262" s="2">
        <f t="shared" ca="1" si="162"/>
        <v>7.0827502828861175E-2</v>
      </c>
      <c r="O262" s="100">
        <f t="shared" si="141"/>
        <v>6.6215099750421211E-2</v>
      </c>
      <c r="P262" s="15">
        <f t="shared" si="142"/>
        <v>38947.974800000004</v>
      </c>
      <c r="R262" s="2">
        <f t="shared" si="163"/>
        <v>4.3844394349582313E-3</v>
      </c>
      <c r="S262" s="24">
        <v>1</v>
      </c>
      <c r="T262" s="9">
        <f t="shared" si="143"/>
        <v>4.3844394349582313E-3</v>
      </c>
      <c r="U262" s="9">
        <f t="shared" si="144"/>
        <v>0</v>
      </c>
      <c r="Y262" s="137">
        <f t="shared" si="145"/>
        <v>38947.974800000004</v>
      </c>
      <c r="Z262" s="16">
        <f t="shared" si="146"/>
        <v>23382</v>
      </c>
      <c r="AA262" s="115">
        <f t="shared" si="147"/>
        <v>7.1365405667736012E-2</v>
      </c>
      <c r="AB262" s="115">
        <f t="shared" si="148"/>
        <v>1.7067433452484793E-4</v>
      </c>
      <c r="AD262" s="115"/>
      <c r="AF262" s="147">
        <f>G262-(AB$3+AB$4*Z262+AB$5*Z262^2)</f>
        <v>5.3209802518396493E-3</v>
      </c>
      <c r="AG262" s="115">
        <f t="shared" si="149"/>
        <v>2.9129728465499697E-8</v>
      </c>
      <c r="AH262" s="16">
        <f t="shared" si="150"/>
        <v>5.1503059173147953E-3</v>
      </c>
      <c r="AI262" s="16">
        <f t="shared" si="151"/>
        <v>1.1751911725946407</v>
      </c>
      <c r="AJ262" s="16">
        <f t="shared" si="152"/>
        <v>0.53501909268418324</v>
      </c>
      <c r="AK262" s="16">
        <f t="shared" si="153"/>
        <v>-0.19465091815035876</v>
      </c>
      <c r="AL262" s="16">
        <f t="shared" si="154"/>
        <v>-0.83796605069470698</v>
      </c>
      <c r="AM262" s="16">
        <f t="shared" si="155"/>
        <v>-0.44535331268635853</v>
      </c>
      <c r="AN262" s="115">
        <f t="shared" si="168"/>
        <v>5.6266121947088443</v>
      </c>
      <c r="AO262" s="115">
        <f t="shared" si="168"/>
        <v>5.6266230452935728</v>
      </c>
      <c r="AP262" s="115">
        <f t="shared" si="168"/>
        <v>5.6266753529522715</v>
      </c>
      <c r="AQ262" s="115">
        <f t="shared" si="168"/>
        <v>5.6269274840928372</v>
      </c>
      <c r="AR262" s="115">
        <f t="shared" si="168"/>
        <v>5.6281421100451654</v>
      </c>
      <c r="AS262" s="115">
        <f t="shared" si="168"/>
        <v>5.633977716091362</v>
      </c>
      <c r="AT262" s="115">
        <f t="shared" si="168"/>
        <v>5.6616649844468219</v>
      </c>
      <c r="AU262" s="115">
        <f t="shared" si="156"/>
        <v>5.7864628365583162</v>
      </c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</row>
    <row r="263" spans="1:64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80">
        <f t="shared" si="139"/>
        <v>23424.171494378697</v>
      </c>
      <c r="F263" s="28">
        <f t="shared" si="140"/>
        <v>23424</v>
      </c>
      <c r="G263" s="9">
        <f t="shared" si="161"/>
        <v>6.5242559998296201E-2</v>
      </c>
      <c r="K263" s="2">
        <f>G263</f>
        <v>6.5242559998296201E-2</v>
      </c>
      <c r="N263" s="2">
        <f t="shared" ca="1" si="162"/>
        <v>7.1091371610721502E-2</v>
      </c>
      <c r="O263" s="100">
        <f t="shared" si="141"/>
        <v>6.6440432991354451E-2</v>
      </c>
      <c r="P263" s="15">
        <f t="shared" si="142"/>
        <v>38963.946799999998</v>
      </c>
      <c r="R263" s="2">
        <f t="shared" si="163"/>
        <v>4.414331136078661E-3</v>
      </c>
      <c r="S263" s="24">
        <v>1</v>
      </c>
      <c r="T263" s="9">
        <f t="shared" si="143"/>
        <v>4.414331136078661E-3</v>
      </c>
      <c r="U263" s="9">
        <f t="shared" si="144"/>
        <v>0</v>
      </c>
      <c r="Y263" s="137">
        <f t="shared" si="145"/>
        <v>38963.946799999998</v>
      </c>
      <c r="Z263" s="16">
        <f t="shared" si="146"/>
        <v>23424</v>
      </c>
      <c r="AA263" s="115">
        <f t="shared" si="147"/>
        <v>7.1655081946653182E-2</v>
      </c>
      <c r="AB263" s="115">
        <f t="shared" si="148"/>
        <v>-6.4125219483569806E-3</v>
      </c>
      <c r="AD263" s="115"/>
      <c r="AF263" s="147">
        <f>G263-(AB$3+AB$4*Z263+AB$5*Z263^2)</f>
        <v>-1.1978729930582493E-3</v>
      </c>
      <c r="AG263" s="115">
        <f t="shared" si="149"/>
        <v>4.1120437738160009E-5</v>
      </c>
      <c r="AH263" s="16">
        <f t="shared" si="150"/>
        <v>5.2146489552987313E-3</v>
      </c>
      <c r="AI263" s="16">
        <f t="shared" si="151"/>
        <v>1.1779597239447284</v>
      </c>
      <c r="AJ263" s="16">
        <f t="shared" si="152"/>
        <v>0.54705848030884829</v>
      </c>
      <c r="AK263" s="16">
        <f t="shared" si="153"/>
        <v>-0.19212304272361214</v>
      </c>
      <c r="AL263" s="16">
        <f t="shared" si="154"/>
        <v>-0.8236501745150745</v>
      </c>
      <c r="AM263" s="16">
        <f t="shared" si="155"/>
        <v>-0.43680278365330044</v>
      </c>
      <c r="AN263" s="115">
        <f t="shared" si="168"/>
        <v>5.6383549443710299</v>
      </c>
      <c r="AO263" s="115">
        <f t="shared" si="168"/>
        <v>5.6383661613590581</v>
      </c>
      <c r="AP263" s="115">
        <f t="shared" si="168"/>
        <v>5.6384197540722543</v>
      </c>
      <c r="AQ263" s="115">
        <f t="shared" si="168"/>
        <v>5.6386757804318179</v>
      </c>
      <c r="AR263" s="115">
        <f t="shared" si="168"/>
        <v>5.6398982061474419</v>
      </c>
      <c r="AS263" s="115">
        <f t="shared" si="168"/>
        <v>5.6457194658687557</v>
      </c>
      <c r="AT263" s="115">
        <f t="shared" si="168"/>
        <v>5.673106411822495</v>
      </c>
      <c r="AU263" s="115">
        <f t="shared" si="156"/>
        <v>5.795758703706035</v>
      </c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</row>
    <row r="264" spans="1:64">
      <c r="A264" s="63" t="s">
        <v>104</v>
      </c>
      <c r="B264" s="56" t="s">
        <v>92</v>
      </c>
      <c r="C264" s="53">
        <v>53987.3992</v>
      </c>
      <c r="D264" s="53">
        <v>1E-4</v>
      </c>
      <c r="E264" s="80">
        <f t="shared" si="139"/>
        <v>23437.189204920796</v>
      </c>
      <c r="F264" s="28">
        <f t="shared" si="140"/>
        <v>23437</v>
      </c>
      <c r="G264" s="9">
        <f t="shared" si="161"/>
        <v>7.1980280001298524E-2</v>
      </c>
      <c r="K264" s="2">
        <f>G264</f>
        <v>7.1980280001298524E-2</v>
      </c>
      <c r="N264" s="2">
        <f t="shared" ca="1" si="162"/>
        <v>7.1173045281297295E-2</v>
      </c>
      <c r="O264" s="100">
        <f t="shared" si="141"/>
        <v>6.6510262430879138E-2</v>
      </c>
      <c r="P264" s="15">
        <f t="shared" si="142"/>
        <v>38968.8992</v>
      </c>
      <c r="R264" s="2">
        <f t="shared" si="163"/>
        <v>4.4236150086244133E-3</v>
      </c>
      <c r="S264" s="24">
        <v>1</v>
      </c>
      <c r="T264" s="9">
        <f t="shared" si="143"/>
        <v>4.4236150086244133E-3</v>
      </c>
      <c r="U264" s="9">
        <f t="shared" si="144"/>
        <v>0</v>
      </c>
      <c r="Y264" s="137">
        <f t="shared" si="145"/>
        <v>38968.8992</v>
      </c>
      <c r="Z264" s="16">
        <f t="shared" si="146"/>
        <v>23437</v>
      </c>
      <c r="AA264" s="115">
        <f t="shared" si="147"/>
        <v>7.1744712111346323E-2</v>
      </c>
      <c r="AB264" s="115">
        <f t="shared" si="148"/>
        <v>2.3556788995220124E-4</v>
      </c>
      <c r="AD264" s="115"/>
      <c r="AF264" s="147">
        <f>G264-(AB$3+AB$4*Z264+AB$5*Z264^2)</f>
        <v>5.470017570419386E-3</v>
      </c>
      <c r="AG264" s="115">
        <f t="shared" si="149"/>
        <v>5.5492230776532395E-8</v>
      </c>
      <c r="AH264" s="16">
        <f t="shared" si="150"/>
        <v>5.2344496804671908E-3</v>
      </c>
      <c r="AI264" s="16">
        <f t="shared" si="151"/>
        <v>1.1788118994969599</v>
      </c>
      <c r="AJ264" s="16">
        <f t="shared" si="152"/>
        <v>0.5507737279471796</v>
      </c>
      <c r="AK264" s="16">
        <f t="shared" si="153"/>
        <v>-0.19133016356589461</v>
      </c>
      <c r="AL264" s="16">
        <f t="shared" si="154"/>
        <v>-0.81920543844135763</v>
      </c>
      <c r="AM264" s="16">
        <f t="shared" si="155"/>
        <v>-0.43415895729778986</v>
      </c>
      <c r="AN264" s="115">
        <f t="shared" si="168"/>
        <v>5.6419951921642548</v>
      </c>
      <c r="AO264" s="115">
        <f t="shared" si="168"/>
        <v>5.6420065215690514</v>
      </c>
      <c r="AP264" s="115">
        <f t="shared" si="168"/>
        <v>5.6420605039557463</v>
      </c>
      <c r="AQ264" s="115">
        <f t="shared" si="168"/>
        <v>5.6423176895563163</v>
      </c>
      <c r="AR264" s="115">
        <f t="shared" si="168"/>
        <v>5.6435423095847215</v>
      </c>
      <c r="AS264" s="115">
        <f t="shared" si="168"/>
        <v>5.649358276539016</v>
      </c>
      <c r="AT264" s="115">
        <f t="shared" si="168"/>
        <v>5.6766499626611164</v>
      </c>
      <c r="AU264" s="115">
        <f t="shared" si="156"/>
        <v>5.7986359959184242</v>
      </c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</row>
    <row r="265" spans="1:64">
      <c r="A265" s="63" t="s">
        <v>106</v>
      </c>
      <c r="B265" s="56" t="s">
        <v>92</v>
      </c>
      <c r="C265" s="33">
        <v>54026.3966</v>
      </c>
      <c r="D265" s="33">
        <v>1.5E-3</v>
      </c>
      <c r="E265" s="80">
        <f t="shared" si="139"/>
        <v>23539.696446883143</v>
      </c>
      <c r="F265" s="28">
        <f t="shared" si="140"/>
        <v>23539.5</v>
      </c>
      <c r="G265" s="9">
        <f t="shared" si="161"/>
        <v>7.4735379996127449E-2</v>
      </c>
      <c r="J265" s="2">
        <f>G265</f>
        <v>7.4735379996127449E-2</v>
      </c>
      <c r="N265" s="2">
        <f t="shared" ca="1" si="162"/>
        <v>7.1817010760837338E-2</v>
      </c>
      <c r="O265" s="100">
        <f t="shared" si="141"/>
        <v>6.7062222217940157E-2</v>
      </c>
      <c r="P265" s="15">
        <f t="shared" si="142"/>
        <v>39007.8966</v>
      </c>
      <c r="R265" s="2">
        <f t="shared" si="163"/>
        <v>4.4973416488083865E-3</v>
      </c>
      <c r="S265" s="24">
        <v>1</v>
      </c>
      <c r="T265" s="9">
        <f t="shared" si="143"/>
        <v>4.4973416488083865E-3</v>
      </c>
      <c r="U265" s="9">
        <f t="shared" si="144"/>
        <v>0</v>
      </c>
      <c r="Y265" s="137">
        <f t="shared" si="145"/>
        <v>39007.8966</v>
      </c>
      <c r="Z265" s="16">
        <f t="shared" si="146"/>
        <v>23539.5</v>
      </c>
      <c r="AA265" s="115">
        <f t="shared" si="147"/>
        <v>7.2450825375785746E-2</v>
      </c>
      <c r="AB265" s="115">
        <f t="shared" si="148"/>
        <v>2.2845546203417028E-3</v>
      </c>
      <c r="AD265" s="115"/>
      <c r="AE265" s="147">
        <f>G265-(AB$3+AB$4*Z265+AB$5*Z265^2)</f>
        <v>7.6731577781872923E-3</v>
      </c>
      <c r="AG265" s="115">
        <f t="shared" si="149"/>
        <v>5.2191898133246213E-6</v>
      </c>
      <c r="AH265" s="16">
        <f t="shared" si="150"/>
        <v>5.3886031578455956E-3</v>
      </c>
      <c r="AI265" s="16">
        <f t="shared" si="151"/>
        <v>1.1854473052338907</v>
      </c>
      <c r="AJ265" s="16">
        <f t="shared" si="152"/>
        <v>0.57986245962127803</v>
      </c>
      <c r="AK265" s="16">
        <f t="shared" si="153"/>
        <v>-0.18490598658061613</v>
      </c>
      <c r="AL265" s="16">
        <f t="shared" si="154"/>
        <v>-0.78393653667573104</v>
      </c>
      <c r="AM265" s="16">
        <f t="shared" si="155"/>
        <v>-0.41335762021490929</v>
      </c>
      <c r="AN265" s="115">
        <f t="shared" si="168"/>
        <v>5.6707886359295037</v>
      </c>
      <c r="AO265" s="115">
        <f t="shared" si="168"/>
        <v>5.6708008297775887</v>
      </c>
      <c r="AP265" s="115">
        <f t="shared" si="168"/>
        <v>5.6708577319239515</v>
      </c>
      <c r="AQ265" s="115">
        <f t="shared" si="168"/>
        <v>5.6711232336505244</v>
      </c>
      <c r="AR265" s="115">
        <f t="shared" si="168"/>
        <v>5.6723613942617126</v>
      </c>
      <c r="AS265" s="115">
        <f t="shared" si="168"/>
        <v>5.6781214379438802</v>
      </c>
      <c r="AT265" s="115">
        <f t="shared" si="168"/>
        <v>5.7046244257010734</v>
      </c>
      <c r="AU265" s="115">
        <f t="shared" si="156"/>
        <v>5.8213223383622612</v>
      </c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</row>
    <row r="266" spans="1:64">
      <c r="A266" s="54" t="s">
        <v>106</v>
      </c>
      <c r="B266" s="55" t="s">
        <v>92</v>
      </c>
      <c r="C266" s="54">
        <v>54026.3966</v>
      </c>
      <c r="D266" s="54">
        <v>1.5E-3</v>
      </c>
      <c r="E266" s="80">
        <f t="shared" si="139"/>
        <v>23539.696446883143</v>
      </c>
      <c r="F266" s="28">
        <f t="shared" si="140"/>
        <v>23539.5</v>
      </c>
      <c r="G266" s="9">
        <f t="shared" si="161"/>
        <v>7.4735379996127449E-2</v>
      </c>
      <c r="J266" s="2">
        <f>G266</f>
        <v>7.4735379996127449E-2</v>
      </c>
      <c r="N266" s="2">
        <f t="shared" ca="1" si="162"/>
        <v>7.1817010760837338E-2</v>
      </c>
      <c r="O266" s="100">
        <f t="shared" si="141"/>
        <v>6.7062222217940157E-2</v>
      </c>
      <c r="P266" s="15">
        <f t="shared" si="142"/>
        <v>39007.8966</v>
      </c>
      <c r="R266" s="2">
        <f t="shared" si="163"/>
        <v>4.4973416488083865E-3</v>
      </c>
      <c r="S266" s="24">
        <v>1</v>
      </c>
      <c r="T266" s="9">
        <f t="shared" si="143"/>
        <v>4.4973416488083865E-3</v>
      </c>
      <c r="U266" s="9">
        <f t="shared" si="144"/>
        <v>0</v>
      </c>
      <c r="Y266" s="137">
        <f t="shared" si="145"/>
        <v>39007.8966</v>
      </c>
      <c r="Z266" s="16">
        <f t="shared" si="146"/>
        <v>23539.5</v>
      </c>
      <c r="AA266" s="115">
        <f t="shared" si="147"/>
        <v>7.2450825375785746E-2</v>
      </c>
      <c r="AB266" s="115">
        <f t="shared" si="148"/>
        <v>2.2845546203417028E-3</v>
      </c>
      <c r="AD266" s="115"/>
      <c r="AE266" s="147">
        <f>G266-(AB$3+AB$4*Z266+AB$5*Z266^2)</f>
        <v>7.6731577781872923E-3</v>
      </c>
      <c r="AG266" s="115">
        <f t="shared" si="149"/>
        <v>5.2191898133246213E-6</v>
      </c>
      <c r="AH266" s="16">
        <f t="shared" si="150"/>
        <v>5.3886031578455956E-3</v>
      </c>
      <c r="AI266" s="16">
        <f t="shared" si="151"/>
        <v>1.1854473052338907</v>
      </c>
      <c r="AJ266" s="16">
        <f t="shared" si="152"/>
        <v>0.57986245962127803</v>
      </c>
      <c r="AK266" s="16">
        <f t="shared" si="153"/>
        <v>-0.18490598658061613</v>
      </c>
      <c r="AL266" s="16">
        <f t="shared" si="154"/>
        <v>-0.78393653667573104</v>
      </c>
      <c r="AM266" s="16">
        <f t="shared" si="155"/>
        <v>-0.41335762021490929</v>
      </c>
      <c r="AN266" s="115">
        <f t="shared" si="168"/>
        <v>5.6707886359295037</v>
      </c>
      <c r="AO266" s="115">
        <f t="shared" si="168"/>
        <v>5.6708008297775887</v>
      </c>
      <c r="AP266" s="115">
        <f t="shared" si="168"/>
        <v>5.6708577319239515</v>
      </c>
      <c r="AQ266" s="115">
        <f t="shared" si="168"/>
        <v>5.6711232336505244</v>
      </c>
      <c r="AR266" s="115">
        <f t="shared" si="168"/>
        <v>5.6723613942617126</v>
      </c>
      <c r="AS266" s="115">
        <f t="shared" si="168"/>
        <v>5.6781214379438802</v>
      </c>
      <c r="AT266" s="115">
        <f t="shared" si="168"/>
        <v>5.7046244257010734</v>
      </c>
      <c r="AU266" s="115">
        <f t="shared" si="156"/>
        <v>5.8213223383622612</v>
      </c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</row>
    <row r="267" spans="1:64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80">
        <f t="shared" si="139"/>
        <v>23540.190091588702</v>
      </c>
      <c r="F267" s="28">
        <f t="shared" si="140"/>
        <v>23540</v>
      </c>
      <c r="G267" s="9">
        <f t="shared" ref="G267:G298" si="169">C267-(C$7+C$8*F267)</f>
        <v>7.2317599995585624E-2</v>
      </c>
      <c r="J267" s="2">
        <f>G267</f>
        <v>7.2317599995585624E-2</v>
      </c>
      <c r="N267" s="2">
        <f t="shared" ref="N267:N298" ca="1" si="170">+C$11+C$12*F267</f>
        <v>7.1820152055859496E-2</v>
      </c>
      <c r="O267" s="100">
        <f t="shared" si="141"/>
        <v>6.7064920714459464E-2</v>
      </c>
      <c r="P267" s="15">
        <f t="shared" si="142"/>
        <v>39008.0844</v>
      </c>
      <c r="R267" s="2">
        <f t="shared" ref="R267:R298" si="171">(O267-H267)^2</f>
        <v>4.4977035904367338E-3</v>
      </c>
      <c r="S267" s="24">
        <v>1</v>
      </c>
      <c r="T267" s="9">
        <f t="shared" si="143"/>
        <v>4.4977035904367338E-3</v>
      </c>
      <c r="U267" s="9">
        <f t="shared" si="144"/>
        <v>0</v>
      </c>
      <c r="Y267" s="137">
        <f t="shared" si="145"/>
        <v>39008.0844</v>
      </c>
      <c r="Z267" s="16">
        <f t="shared" si="146"/>
        <v>23540</v>
      </c>
      <c r="AA267" s="115">
        <f t="shared" si="147"/>
        <v>7.245426707601714E-2</v>
      </c>
      <c r="AB267" s="115">
        <f t="shared" si="148"/>
        <v>-1.3666708043151565E-4</v>
      </c>
      <c r="AD267" s="115"/>
      <c r="AE267" s="147">
        <f>G267-(AB$3+AB$4*Z267+AB$5*Z267^2)</f>
        <v>5.2526792811261602E-3</v>
      </c>
      <c r="AG267" s="115">
        <f t="shared" si="149"/>
        <v>1.8677890873674368E-8</v>
      </c>
      <c r="AH267" s="16">
        <f t="shared" si="150"/>
        <v>5.3893463615576767E-3</v>
      </c>
      <c r="AI267" s="16">
        <f t="shared" si="151"/>
        <v>1.185479293221118</v>
      </c>
      <c r="AJ267" s="16">
        <f t="shared" si="152"/>
        <v>0.58000340546258755</v>
      </c>
      <c r="AK267" s="16">
        <f t="shared" si="153"/>
        <v>-0.18487389939647339</v>
      </c>
      <c r="AL267" s="16">
        <f t="shared" si="154"/>
        <v>-0.7837635257123956</v>
      </c>
      <c r="AM267" s="16">
        <f t="shared" si="155"/>
        <v>-0.41325633763682906</v>
      </c>
      <c r="AN267" s="115">
        <f t="shared" si="168"/>
        <v>5.6709294863261874</v>
      </c>
      <c r="AO267" s="115">
        <f t="shared" si="168"/>
        <v>5.6709416842778246</v>
      </c>
      <c r="AP267" s="115">
        <f t="shared" si="168"/>
        <v>5.6709985999422843</v>
      </c>
      <c r="AQ267" s="115">
        <f t="shared" si="168"/>
        <v>5.6712641384765528</v>
      </c>
      <c r="AR267" s="115">
        <f t="shared" si="168"/>
        <v>5.6725023484150761</v>
      </c>
      <c r="AS267" s="115">
        <f t="shared" si="168"/>
        <v>5.6782620573601861</v>
      </c>
      <c r="AT267" s="115">
        <f t="shared" si="168"/>
        <v>5.704761035920126</v>
      </c>
      <c r="AU267" s="115">
        <f t="shared" si="156"/>
        <v>5.8214330034473525</v>
      </c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</row>
    <row r="268" spans="1:64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80">
        <f t="shared" si="139"/>
        <v>23540.190091588702</v>
      </c>
      <c r="F268" s="28">
        <f t="shared" si="140"/>
        <v>23540</v>
      </c>
      <c r="G268" s="9">
        <f t="shared" si="169"/>
        <v>7.2317599995585624E-2</v>
      </c>
      <c r="J268" s="2">
        <f>G268</f>
        <v>7.2317599995585624E-2</v>
      </c>
      <c r="N268" s="2">
        <f t="shared" ca="1" si="170"/>
        <v>7.1820152055859496E-2</v>
      </c>
      <c r="O268" s="100">
        <f t="shared" si="141"/>
        <v>6.7064920714459464E-2</v>
      </c>
      <c r="P268" s="15">
        <f t="shared" si="142"/>
        <v>39008.0844</v>
      </c>
      <c r="R268" s="2">
        <f t="shared" si="171"/>
        <v>4.4977035904367338E-3</v>
      </c>
      <c r="S268" s="24">
        <v>1</v>
      </c>
      <c r="T268" s="9">
        <f t="shared" si="143"/>
        <v>4.4977035904367338E-3</v>
      </c>
      <c r="U268" s="9">
        <f t="shared" si="144"/>
        <v>0</v>
      </c>
      <c r="Y268" s="137">
        <f t="shared" si="145"/>
        <v>39008.0844</v>
      </c>
      <c r="Z268" s="16">
        <f t="shared" si="146"/>
        <v>23540</v>
      </c>
      <c r="AA268" s="115">
        <f t="shared" si="147"/>
        <v>7.245426707601714E-2</v>
      </c>
      <c r="AB268" s="115">
        <f t="shared" si="148"/>
        <v>-1.3666708043151565E-4</v>
      </c>
      <c r="AD268" s="115"/>
      <c r="AE268" s="147">
        <f>G268-(AB$3+AB$4*Z268+AB$5*Z268^2)</f>
        <v>5.2526792811261602E-3</v>
      </c>
      <c r="AG268" s="115">
        <f t="shared" si="149"/>
        <v>1.8677890873674368E-8</v>
      </c>
      <c r="AH268" s="16">
        <f t="shared" si="150"/>
        <v>5.3893463615576767E-3</v>
      </c>
      <c r="AI268" s="16">
        <f t="shared" si="151"/>
        <v>1.185479293221118</v>
      </c>
      <c r="AJ268" s="16">
        <f t="shared" si="152"/>
        <v>0.58000340546258755</v>
      </c>
      <c r="AK268" s="16">
        <f t="shared" si="153"/>
        <v>-0.18487389939647339</v>
      </c>
      <c r="AL268" s="16">
        <f t="shared" si="154"/>
        <v>-0.7837635257123956</v>
      </c>
      <c r="AM268" s="16">
        <f t="shared" si="155"/>
        <v>-0.41325633763682906</v>
      </c>
      <c r="AN268" s="115">
        <f t="shared" si="168"/>
        <v>5.6709294863261874</v>
      </c>
      <c r="AO268" s="115">
        <f t="shared" si="168"/>
        <v>5.6709416842778246</v>
      </c>
      <c r="AP268" s="115">
        <f t="shared" si="168"/>
        <v>5.6709985999422843</v>
      </c>
      <c r="AQ268" s="115">
        <f t="shared" si="168"/>
        <v>5.6712641384765528</v>
      </c>
      <c r="AR268" s="115">
        <f t="shared" si="168"/>
        <v>5.6725023484150761</v>
      </c>
      <c r="AS268" s="115">
        <f t="shared" si="168"/>
        <v>5.6782620573601861</v>
      </c>
      <c r="AT268" s="115">
        <f t="shared" si="168"/>
        <v>5.704761035920126</v>
      </c>
      <c r="AU268" s="115">
        <f t="shared" si="156"/>
        <v>5.8214330034473525</v>
      </c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</row>
    <row r="269" spans="1:64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80">
        <f t="shared" si="139"/>
        <v>24249.706573171028</v>
      </c>
      <c r="F269" s="28">
        <f t="shared" si="140"/>
        <v>24249.5</v>
      </c>
      <c r="G269" s="9">
        <f t="shared" si="169"/>
        <v>7.8587780000816565E-2</v>
      </c>
      <c r="J269" s="2">
        <f>G269</f>
        <v>7.8587780000816565E-2</v>
      </c>
      <c r="N269" s="2">
        <f t="shared" ca="1" si="170"/>
        <v>7.627764969228544E-2</v>
      </c>
      <c r="O269" s="100">
        <f t="shared" si="141"/>
        <v>7.0952871413225385E-2</v>
      </c>
      <c r="P269" s="15">
        <f t="shared" si="142"/>
        <v>39278.009700000002</v>
      </c>
      <c r="R269" s="2">
        <f t="shared" si="171"/>
        <v>5.0343099617816958E-3</v>
      </c>
      <c r="S269" s="24">
        <v>1</v>
      </c>
      <c r="T269" s="9">
        <f t="shared" si="143"/>
        <v>5.0343099617816958E-3</v>
      </c>
      <c r="U269" s="9">
        <f t="shared" si="144"/>
        <v>0</v>
      </c>
      <c r="Y269" s="137">
        <f t="shared" si="145"/>
        <v>39278.009700000002</v>
      </c>
      <c r="Z269" s="16">
        <f t="shared" si="146"/>
        <v>24249.5</v>
      </c>
      <c r="AA269" s="115">
        <f t="shared" si="147"/>
        <v>7.7297058363474405E-2</v>
      </c>
      <c r="AB269" s="115">
        <f t="shared" si="148"/>
        <v>1.2907216373421598E-3</v>
      </c>
      <c r="AD269" s="115"/>
      <c r="AE269" s="147">
        <f>G269-(AB$3+AB$4*Z269+AB$5*Z269^2)</f>
        <v>7.6349085875911799E-3</v>
      </c>
      <c r="AG269" s="115">
        <f t="shared" si="149"/>
        <v>1.6659623451032259E-6</v>
      </c>
      <c r="AH269" s="16">
        <f t="shared" si="150"/>
        <v>6.3441869502490139E-3</v>
      </c>
      <c r="AI269" s="16">
        <f t="shared" si="151"/>
        <v>1.2260327757762259</v>
      </c>
      <c r="AJ269" s="16">
        <f t="shared" si="152"/>
        <v>0.76633069804483944</v>
      </c>
      <c r="AK269" s="16">
        <f t="shared" si="153"/>
        <v>-0.13225018399517352</v>
      </c>
      <c r="AL269" s="16">
        <f t="shared" si="154"/>
        <v>-0.5293863189809489</v>
      </c>
      <c r="AM269" s="16">
        <f t="shared" si="155"/>
        <v>-0.27105314299923078</v>
      </c>
      <c r="AN269" s="115">
        <f t="shared" si="168"/>
        <v>5.874366676396602</v>
      </c>
      <c r="AO269" s="115">
        <f t="shared" si="168"/>
        <v>5.8743823305539085</v>
      </c>
      <c r="AP269" s="115">
        <f t="shared" si="168"/>
        <v>5.8744474738544783</v>
      </c>
      <c r="AQ269" s="115">
        <f t="shared" si="168"/>
        <v>5.8747185418273622</v>
      </c>
      <c r="AR269" s="115">
        <f t="shared" si="168"/>
        <v>5.8758461424432857</v>
      </c>
      <c r="AS269" s="115">
        <f t="shared" si="168"/>
        <v>5.8805309259571352</v>
      </c>
      <c r="AT269" s="115">
        <f t="shared" si="168"/>
        <v>5.8998964093160113</v>
      </c>
      <c r="AU269" s="115">
        <f t="shared" si="156"/>
        <v>5.9784667591927407</v>
      </c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</row>
    <row r="270" spans="1:64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80">
        <f t="shared" si="139"/>
        <v>24260.204540290601</v>
      </c>
      <c r="F270" s="28">
        <f t="shared" si="140"/>
        <v>24260</v>
      </c>
      <c r="G270" s="9">
        <f t="shared" si="169"/>
        <v>7.7814399999624584E-2</v>
      </c>
      <c r="K270" s="2">
        <f>G270</f>
        <v>7.7814399999624584E-2</v>
      </c>
      <c r="N270" s="2">
        <f t="shared" ca="1" si="170"/>
        <v>7.6343616887750501E-2</v>
      </c>
      <c r="O270" s="100">
        <f t="shared" si="141"/>
        <v>7.1011292004083154E-2</v>
      </c>
      <c r="P270" s="15">
        <f t="shared" si="142"/>
        <v>39282.003499999999</v>
      </c>
      <c r="R270" s="2">
        <f t="shared" si="171"/>
        <v>5.0426035920891638E-3</v>
      </c>
      <c r="S270" s="24">
        <v>1</v>
      </c>
      <c r="T270" s="9">
        <f t="shared" si="143"/>
        <v>5.0426035920891638E-3</v>
      </c>
      <c r="U270" s="9">
        <f t="shared" si="144"/>
        <v>0</v>
      </c>
      <c r="Y270" s="137">
        <f t="shared" si="145"/>
        <v>39282.003499999999</v>
      </c>
      <c r="Z270" s="16">
        <f t="shared" si="146"/>
        <v>24260</v>
      </c>
      <c r="AA270" s="115">
        <f t="shared" si="147"/>
        <v>7.7367928265859559E-2</v>
      </c>
      <c r="AB270" s="115">
        <f t="shared" si="148"/>
        <v>4.464717337650248E-4</v>
      </c>
      <c r="AD270" s="115"/>
      <c r="AF270" s="147">
        <f>G270-(AB$3+AB$4*Z270+AB$5*Z270^2)</f>
        <v>6.8031079955414298E-3</v>
      </c>
      <c r="AG270" s="115">
        <f t="shared" si="149"/>
        <v>1.993370090511472E-7</v>
      </c>
      <c r="AH270" s="16">
        <f t="shared" si="150"/>
        <v>6.3566362617764032E-3</v>
      </c>
      <c r="AI270" s="16">
        <f t="shared" si="151"/>
        <v>1.2265452227256284</v>
      </c>
      <c r="AJ270" s="16">
        <f t="shared" si="152"/>
        <v>0.76882257484243777</v>
      </c>
      <c r="AK270" s="16">
        <f t="shared" si="153"/>
        <v>-0.13137042647437161</v>
      </c>
      <c r="AL270" s="16">
        <f t="shared" si="154"/>
        <v>-0.52549856298922215</v>
      </c>
      <c r="AM270" s="16">
        <f t="shared" si="155"/>
        <v>-0.26896754492617125</v>
      </c>
      <c r="AN270" s="115">
        <f t="shared" si="168"/>
        <v>5.8774263749127797</v>
      </c>
      <c r="AO270" s="115">
        <f t="shared" si="168"/>
        <v>5.8774420289960823</v>
      </c>
      <c r="AP270" s="115">
        <f t="shared" si="168"/>
        <v>5.8775070860698673</v>
      </c>
      <c r="AQ270" s="115">
        <f t="shared" si="168"/>
        <v>5.8777774384101589</v>
      </c>
      <c r="AR270" s="115">
        <f t="shared" si="168"/>
        <v>5.8789005837807533</v>
      </c>
      <c r="AS270" s="115">
        <f t="shared" si="168"/>
        <v>5.883560801178275</v>
      </c>
      <c r="AT270" s="115">
        <f t="shared" si="168"/>
        <v>5.9028011499469466</v>
      </c>
      <c r="AU270" s="115">
        <f t="shared" si="156"/>
        <v>5.98079072597967</v>
      </c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</row>
    <row r="271" spans="1:64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80">
        <f t="shared" si="139"/>
        <v>24612.204232432952</v>
      </c>
      <c r="F271" s="28">
        <f t="shared" si="140"/>
        <v>24612</v>
      </c>
      <c r="G271" s="9">
        <f t="shared" si="169"/>
        <v>7.7697280001302715E-2</v>
      </c>
      <c r="K271" s="2">
        <f>G271</f>
        <v>7.7697280001302715E-2</v>
      </c>
      <c r="N271" s="2">
        <f t="shared" ca="1" si="170"/>
        <v>7.8555088583341662E-2</v>
      </c>
      <c r="O271" s="100">
        <f t="shared" si="141"/>
        <v>7.2984662948771942E-2</v>
      </c>
      <c r="P271" s="15">
        <f t="shared" si="142"/>
        <v>39415.916700000002</v>
      </c>
      <c r="R271" s="2">
        <f t="shared" si="171"/>
        <v>5.326761025745844E-3</v>
      </c>
      <c r="S271" s="24">
        <v>1</v>
      </c>
      <c r="T271" s="9">
        <f t="shared" si="143"/>
        <v>5.326761025745844E-3</v>
      </c>
      <c r="U271" s="9">
        <f t="shared" si="144"/>
        <v>0</v>
      </c>
      <c r="Y271" s="137">
        <f t="shared" si="145"/>
        <v>39415.916700000002</v>
      </c>
      <c r="Z271" s="16">
        <f t="shared" si="146"/>
        <v>24612</v>
      </c>
      <c r="AA271" s="115">
        <f t="shared" si="147"/>
        <v>7.9725839145635996E-2</v>
      </c>
      <c r="AB271" s="115">
        <f t="shared" si="148"/>
        <v>-2.0285591443332807E-3</v>
      </c>
      <c r="AD271" s="115"/>
      <c r="AF271" s="147">
        <f>G271-(AB$3+AB$4*Z271+AB$5*Z271^2)</f>
        <v>4.7126170525307737E-3</v>
      </c>
      <c r="AG271" s="115">
        <f t="shared" si="149"/>
        <v>4.1150522020581715E-6</v>
      </c>
      <c r="AH271" s="16">
        <f t="shared" si="150"/>
        <v>6.7411761968640561E-3</v>
      </c>
      <c r="AI271" s="16">
        <f t="shared" si="151"/>
        <v>1.2418739190351535</v>
      </c>
      <c r="AJ271" s="16">
        <f t="shared" si="152"/>
        <v>0.84634568942734223</v>
      </c>
      <c r="AK271" s="16">
        <f t="shared" si="153"/>
        <v>-0.10038891463921119</v>
      </c>
      <c r="AL271" s="16">
        <f t="shared" si="154"/>
        <v>-0.39340979762765621</v>
      </c>
      <c r="AM271" s="16">
        <f t="shared" si="155"/>
        <v>-0.19928181161325731</v>
      </c>
      <c r="AN271" s="115">
        <f t="shared" ref="AN271:AT280" si="172">$AU271+$AB$7*SIN(AO271)</f>
        <v>5.9806870849555613</v>
      </c>
      <c r="AO271" s="115">
        <f t="shared" si="172"/>
        <v>5.9807015841238362</v>
      </c>
      <c r="AP271" s="115">
        <f t="shared" si="172"/>
        <v>5.9807595825566446</v>
      </c>
      <c r="AQ271" s="115">
        <f t="shared" si="172"/>
        <v>5.9809915728340828</v>
      </c>
      <c r="AR271" s="115">
        <f t="shared" si="172"/>
        <v>5.9819193525289291</v>
      </c>
      <c r="AS271" s="115">
        <f t="shared" si="172"/>
        <v>5.9856270831317016</v>
      </c>
      <c r="AT271" s="115">
        <f t="shared" si="172"/>
        <v>6.0004030688812362</v>
      </c>
      <c r="AU271" s="115">
        <f t="shared" si="156"/>
        <v>6.058698945884359</v>
      </c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</row>
    <row r="272" spans="1:64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80">
        <f t="shared" si="139"/>
        <v>24625.70901626546</v>
      </c>
      <c r="F272" s="28">
        <f t="shared" si="140"/>
        <v>24625.5</v>
      </c>
      <c r="G272" s="9">
        <f t="shared" si="169"/>
        <v>7.9517220001434907E-2</v>
      </c>
      <c r="K272" s="2">
        <f>G272</f>
        <v>7.9517220001434907E-2</v>
      </c>
      <c r="N272" s="2">
        <f t="shared" ca="1" si="170"/>
        <v>7.8639903548939613E-2</v>
      </c>
      <c r="O272" s="100">
        <f t="shared" si="141"/>
        <v>7.3060922007968349E-2</v>
      </c>
      <c r="P272" s="15">
        <f t="shared" si="142"/>
        <v>39421.054400000001</v>
      </c>
      <c r="R272" s="2">
        <f t="shared" si="171"/>
        <v>5.3378983246544342E-3</v>
      </c>
      <c r="S272" s="24">
        <v>1</v>
      </c>
      <c r="T272" s="9">
        <f t="shared" si="143"/>
        <v>5.3378983246544342E-3</v>
      </c>
      <c r="U272" s="9">
        <f t="shared" si="144"/>
        <v>0</v>
      </c>
      <c r="Y272" s="137">
        <f t="shared" si="145"/>
        <v>39421.054400000001</v>
      </c>
      <c r="Z272" s="16">
        <f t="shared" si="146"/>
        <v>24625.5</v>
      </c>
      <c r="AA272" s="115">
        <f t="shared" si="147"/>
        <v>7.9815521800651379E-2</v>
      </c>
      <c r="AB272" s="115">
        <f t="shared" si="148"/>
        <v>-2.983017992164716E-4</v>
      </c>
      <c r="AD272" s="115"/>
      <c r="AF272" s="147">
        <f>G272-(AB$3+AB$4*Z272+AB$5*Z272^2)</f>
        <v>6.4562979934665587E-3</v>
      </c>
      <c r="AG272" s="115">
        <f t="shared" si="149"/>
        <v>8.8983963415784131E-8</v>
      </c>
      <c r="AH272" s="16">
        <f t="shared" si="150"/>
        <v>6.7545997926830303E-3</v>
      </c>
      <c r="AI272" s="16">
        <f t="shared" si="151"/>
        <v>1.2423855781387998</v>
      </c>
      <c r="AJ272" s="16">
        <f t="shared" si="152"/>
        <v>0.84906614821210946</v>
      </c>
      <c r="AK272" s="16">
        <f t="shared" si="153"/>
        <v>-9.9147155290419911E-2</v>
      </c>
      <c r="AL272" s="16">
        <f t="shared" si="154"/>
        <v>-0.38828132153422673</v>
      </c>
      <c r="AM272" s="16">
        <f t="shared" si="155"/>
        <v>-0.19661709521007359</v>
      </c>
      <c r="AN272" s="115">
        <f t="shared" si="172"/>
        <v>5.9846717677661747</v>
      </c>
      <c r="AO272" s="115">
        <f t="shared" si="172"/>
        <v>5.9846861764880908</v>
      </c>
      <c r="AP272" s="115">
        <f t="shared" si="172"/>
        <v>5.9847437420140475</v>
      </c>
      <c r="AQ272" s="115">
        <f t="shared" si="172"/>
        <v>5.9849737168354347</v>
      </c>
      <c r="AR272" s="115">
        <f t="shared" si="172"/>
        <v>5.9858923063893945</v>
      </c>
      <c r="AS272" s="115">
        <f t="shared" si="172"/>
        <v>5.9895588651529108</v>
      </c>
      <c r="AT272" s="115">
        <f t="shared" si="172"/>
        <v>6.0041541366803459</v>
      </c>
      <c r="AU272" s="115">
        <f t="shared" si="156"/>
        <v>6.0616869031818394</v>
      </c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</row>
    <row r="273" spans="1:64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80">
        <f t="shared" si="139"/>
        <v>25256.217899294174</v>
      </c>
      <c r="F273" s="28">
        <f t="shared" si="140"/>
        <v>25256</v>
      </c>
      <c r="G273" s="9">
        <f t="shared" si="169"/>
        <v>8.2896640000399202E-2</v>
      </c>
      <c r="K273" s="2">
        <f>G273</f>
        <v>8.2896640000399202E-2</v>
      </c>
      <c r="N273" s="2">
        <f t="shared" ca="1" si="170"/>
        <v>8.2601076571866397E-2</v>
      </c>
      <c r="O273" s="100">
        <f t="shared" si="141"/>
        <v>7.6669885274344624E-2</v>
      </c>
      <c r="P273" s="15">
        <f t="shared" si="142"/>
        <v>39660.922400000003</v>
      </c>
      <c r="R273" s="2">
        <f t="shared" si="171"/>
        <v>5.8782713079811666E-3</v>
      </c>
      <c r="S273" s="24">
        <v>1</v>
      </c>
      <c r="T273" s="9">
        <f t="shared" si="143"/>
        <v>5.8782713079811666E-3</v>
      </c>
      <c r="U273" s="9">
        <f t="shared" si="144"/>
        <v>0</v>
      </c>
      <c r="Y273" s="137">
        <f t="shared" si="145"/>
        <v>39660.922400000003</v>
      </c>
      <c r="Z273" s="16">
        <f t="shared" si="146"/>
        <v>25256</v>
      </c>
      <c r="AA273" s="115">
        <f t="shared" si="147"/>
        <v>8.3931693786417641E-2</v>
      </c>
      <c r="AB273" s="115">
        <f t="shared" si="148"/>
        <v>-1.0350537860184389E-3</v>
      </c>
      <c r="AD273" s="115"/>
      <c r="AF273" s="147">
        <f>G273-(AB$3+AB$4*Z273+AB$5*Z273^2)</f>
        <v>6.2267547260545786E-3</v>
      </c>
      <c r="AG273" s="115">
        <f t="shared" si="149"/>
        <v>1.0713363399511043E-6</v>
      </c>
      <c r="AH273" s="16">
        <f t="shared" si="150"/>
        <v>7.2618085120730114E-3</v>
      </c>
      <c r="AI273" s="16">
        <f t="shared" si="151"/>
        <v>1.2591332192287397</v>
      </c>
      <c r="AJ273" s="16">
        <f t="shared" si="152"/>
        <v>0.95133641419049098</v>
      </c>
      <c r="AK273" s="16">
        <f t="shared" si="153"/>
        <v>-3.7827259800476708E-2</v>
      </c>
      <c r="AL273" s="16">
        <f t="shared" si="154"/>
        <v>-0.14495230063986289</v>
      </c>
      <c r="AM273" s="16">
        <f t="shared" si="155"/>
        <v>-7.2603318244317164E-2</v>
      </c>
      <c r="AN273" s="115">
        <f t="shared" si="172"/>
        <v>6.172243472499245</v>
      </c>
      <c r="AO273" s="115">
        <f t="shared" si="172"/>
        <v>6.1722501530323193</v>
      </c>
      <c r="AP273" s="115">
        <f t="shared" si="172"/>
        <v>6.1722758207153632</v>
      </c>
      <c r="AQ273" s="115">
        <f t="shared" si="172"/>
        <v>6.1723744394014783</v>
      </c>
      <c r="AR273" s="115">
        <f t="shared" si="172"/>
        <v>6.1727533355834128</v>
      </c>
      <c r="AS273" s="115">
        <f t="shared" si="172"/>
        <v>6.1742089194039265</v>
      </c>
      <c r="AT273" s="115">
        <f t="shared" si="172"/>
        <v>6.179798625256697</v>
      </c>
      <c r="AU273" s="115">
        <f t="shared" si="156"/>
        <v>6.2012355754827091</v>
      </c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</row>
    <row r="274" spans="1:64">
      <c r="A274" s="54" t="s">
        <v>114</v>
      </c>
      <c r="B274" s="55" t="s">
        <v>92</v>
      </c>
      <c r="C274" s="54">
        <v>54719.370300000002</v>
      </c>
      <c r="D274" s="54">
        <v>1E-4</v>
      </c>
      <c r="E274" s="80">
        <f t="shared" si="139"/>
        <v>25361.223593293962</v>
      </c>
      <c r="F274" s="28">
        <f t="shared" si="140"/>
        <v>25361</v>
      </c>
      <c r="G274" s="9">
        <f t="shared" si="169"/>
        <v>8.5062840000318829E-2</v>
      </c>
      <c r="K274" s="2">
        <f>G274</f>
        <v>8.5062840000318829E-2</v>
      </c>
      <c r="N274" s="2">
        <f t="shared" ca="1" si="170"/>
        <v>8.3260748526517173E-2</v>
      </c>
      <c r="O274" s="100">
        <f t="shared" si="141"/>
        <v>7.727991415865508E-2</v>
      </c>
      <c r="P274" s="15">
        <f t="shared" si="142"/>
        <v>39700.870300000002</v>
      </c>
      <c r="R274" s="2">
        <f t="shared" si="171"/>
        <v>5.972185132369098E-3</v>
      </c>
      <c r="S274" s="24">
        <v>1</v>
      </c>
      <c r="T274" s="9">
        <f t="shared" si="143"/>
        <v>5.972185132369098E-3</v>
      </c>
      <c r="U274" s="9">
        <f t="shared" si="144"/>
        <v>0</v>
      </c>
      <c r="Y274" s="137">
        <f t="shared" si="145"/>
        <v>39700.870300000002</v>
      </c>
      <c r="Z274" s="16">
        <f t="shared" si="146"/>
        <v>25361</v>
      </c>
      <c r="AA274" s="115">
        <f t="shared" si="147"/>
        <v>8.4602152730113053E-2</v>
      </c>
      <c r="AB274" s="115">
        <f t="shared" si="148"/>
        <v>4.6068727020577571E-4</v>
      </c>
      <c r="AD274" s="115"/>
      <c r="AF274" s="147">
        <f>G274-(AB$3+AB$4*Z274+AB$5*Z274^2)</f>
        <v>7.7829258416637487E-3</v>
      </c>
      <c r="AG274" s="115">
        <f t="shared" si="149"/>
        <v>2.1223276092964941E-7</v>
      </c>
      <c r="AH274" s="16">
        <f t="shared" si="150"/>
        <v>7.3222385714579686E-3</v>
      </c>
      <c r="AI274" s="16">
        <f t="shared" si="151"/>
        <v>1.2604668240791419</v>
      </c>
      <c r="AJ274" s="16">
        <f t="shared" si="152"/>
        <v>0.96317654581470069</v>
      </c>
      <c r="AK274" s="16">
        <f t="shared" si="153"/>
        <v>-2.7165427403010291E-2</v>
      </c>
      <c r="AL274" s="16">
        <f t="shared" si="154"/>
        <v>-0.10391944641599825</v>
      </c>
      <c r="AM274" s="16">
        <f t="shared" si="155"/>
        <v>-5.20065342703133E-2</v>
      </c>
      <c r="AN274" s="115">
        <f t="shared" si="172"/>
        <v>6.203676785116631</v>
      </c>
      <c r="AO274" s="115">
        <f t="shared" si="172"/>
        <v>6.2036816547767648</v>
      </c>
      <c r="AP274" s="115">
        <f t="shared" si="172"/>
        <v>6.2037003087200988</v>
      </c>
      <c r="AQ274" s="115">
        <f t="shared" si="172"/>
        <v>6.2037717651141486</v>
      </c>
      <c r="AR274" s="115">
        <f t="shared" si="172"/>
        <v>6.2040454845143742</v>
      </c>
      <c r="AS274" s="115">
        <f t="shared" si="172"/>
        <v>6.2050939336561601</v>
      </c>
      <c r="AT274" s="115">
        <f t="shared" si="172"/>
        <v>6.2091091061652675</v>
      </c>
      <c r="AU274" s="115">
        <f t="shared" si="156"/>
        <v>6.2244752433520052</v>
      </c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</row>
    <row r="275" spans="1:64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80">
        <f t="shared" si="139"/>
        <v>25532.224432437386</v>
      </c>
      <c r="F275" s="28">
        <f t="shared" si="140"/>
        <v>25532</v>
      </c>
      <c r="G275" s="9">
        <f t="shared" si="169"/>
        <v>8.5382079996634275E-2</v>
      </c>
      <c r="J275" s="2">
        <f>G275</f>
        <v>8.5382079996634275E-2</v>
      </c>
      <c r="N275" s="2">
        <f t="shared" ca="1" si="170"/>
        <v>8.4335071424091287E-2</v>
      </c>
      <c r="O275" s="100">
        <f t="shared" si="141"/>
        <v>7.8278897271405218E-2</v>
      </c>
      <c r="P275" s="15">
        <f t="shared" si="142"/>
        <v>39765.9251</v>
      </c>
      <c r="R275" s="2">
        <f t="shared" si="171"/>
        <v>6.1275857580272109E-3</v>
      </c>
      <c r="S275" s="24">
        <v>1</v>
      </c>
      <c r="T275" s="9">
        <f t="shared" si="143"/>
        <v>6.1275857580272109E-3</v>
      </c>
      <c r="U275" s="9">
        <f t="shared" si="144"/>
        <v>0</v>
      </c>
      <c r="Y275" s="137">
        <f t="shared" si="145"/>
        <v>39765.9251</v>
      </c>
      <c r="Z275" s="16">
        <f t="shared" si="146"/>
        <v>25532</v>
      </c>
      <c r="AA275" s="115">
        <f t="shared" si="147"/>
        <v>8.5684120657531296E-2</v>
      </c>
      <c r="AB275" s="115">
        <f t="shared" si="148"/>
        <v>-3.0204066089702108E-4</v>
      </c>
      <c r="AD275" s="115"/>
      <c r="AE275" s="147">
        <f>G275-(AB$3+AB$4*Z275+AB$5*Z275^2)</f>
        <v>7.1031827252290569E-3</v>
      </c>
      <c r="AG275" s="115">
        <f t="shared" si="149"/>
        <v>9.1228560835109286E-8</v>
      </c>
      <c r="AH275" s="16">
        <f t="shared" si="150"/>
        <v>7.4052233861260754E-3</v>
      </c>
      <c r="AI275" s="16">
        <f t="shared" si="151"/>
        <v>1.2617008339027331</v>
      </c>
      <c r="AJ275" s="16">
        <f t="shared" si="152"/>
        <v>0.97900970125580811</v>
      </c>
      <c r="AK275" s="16">
        <f t="shared" si="153"/>
        <v>-9.6747313387461464E-3</v>
      </c>
      <c r="AL275" s="16">
        <f t="shared" si="154"/>
        <v>-3.6951840682593912E-2</v>
      </c>
      <c r="AM275" s="16">
        <f t="shared" si="155"/>
        <v>-1.8478022939519962E-2</v>
      </c>
      <c r="AN275" s="115">
        <f t="shared" si="172"/>
        <v>6.2549227645474659</v>
      </c>
      <c r="AO275" s="115">
        <f t="shared" si="172"/>
        <v>6.2549245227942238</v>
      </c>
      <c r="AP275" s="115">
        <f t="shared" si="172"/>
        <v>6.2549312394263321</v>
      </c>
      <c r="AQ275" s="115">
        <f t="shared" si="172"/>
        <v>6.2549568974439289</v>
      </c>
      <c r="AR275" s="115">
        <f t="shared" si="172"/>
        <v>6.255054912745039</v>
      </c>
      <c r="AS275" s="115">
        <f t="shared" si="172"/>
        <v>6.2554293351091177</v>
      </c>
      <c r="AT275" s="115">
        <f t="shared" si="172"/>
        <v>6.2568596081138166</v>
      </c>
      <c r="AU275" s="115">
        <f t="shared" si="156"/>
        <v>6.2623227024534307</v>
      </c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</row>
    <row r="276" spans="1:64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80">
        <f t="shared" si="139"/>
        <v>25532.727802837358</v>
      </c>
      <c r="F276" s="28">
        <f t="shared" si="140"/>
        <v>25532.5</v>
      </c>
      <c r="G276" s="9">
        <f t="shared" si="169"/>
        <v>8.6664299997210037E-2</v>
      </c>
      <c r="K276" s="2">
        <f t="shared" ref="K276:K298" si="173">G276</f>
        <v>8.6664299997210037E-2</v>
      </c>
      <c r="N276" s="2">
        <f t="shared" ca="1" si="170"/>
        <v>8.4338212719113445E-2</v>
      </c>
      <c r="O276" s="100">
        <f t="shared" si="141"/>
        <v>7.8281828281189597E-2</v>
      </c>
      <c r="P276" s="15">
        <f t="shared" si="142"/>
        <v>39766.116600000001</v>
      </c>
      <c r="R276" s="2">
        <f t="shared" si="171"/>
        <v>6.1280446390456558E-3</v>
      </c>
      <c r="S276" s="24">
        <v>1</v>
      </c>
      <c r="T276" s="9">
        <f t="shared" si="143"/>
        <v>6.1280446390456558E-3</v>
      </c>
      <c r="U276" s="9">
        <f t="shared" si="144"/>
        <v>0</v>
      </c>
      <c r="Y276" s="137">
        <f t="shared" si="145"/>
        <v>39766.116600000001</v>
      </c>
      <c r="Z276" s="16">
        <f t="shared" si="146"/>
        <v>25532.5</v>
      </c>
      <c r="AA276" s="115">
        <f t="shared" si="147"/>
        <v>8.5687265986504391E-2</v>
      </c>
      <c r="AB276" s="115">
        <f t="shared" si="148"/>
        <v>9.7703401070564633E-4</v>
      </c>
      <c r="AD276" s="115"/>
      <c r="AF276" s="147">
        <f t="shared" ref="AF276:AF298" si="174">G276-(AB$3+AB$4*Z276+AB$5*Z276^2)</f>
        <v>8.3824717160204398E-3</v>
      </c>
      <c r="AG276" s="115">
        <f t="shared" si="149"/>
        <v>9.5459545807556103E-7</v>
      </c>
      <c r="AH276" s="16">
        <f t="shared" si="150"/>
        <v>7.4054377053147866E-3</v>
      </c>
      <c r="AI276" s="16">
        <f t="shared" si="151"/>
        <v>1.2617027248660542</v>
      </c>
      <c r="AJ276" s="16">
        <f t="shared" si="152"/>
        <v>0.97904962448323829</v>
      </c>
      <c r="AK276" s="16">
        <f t="shared" si="153"/>
        <v>-9.6234447857902854E-3</v>
      </c>
      <c r="AL276" s="16">
        <f t="shared" si="154"/>
        <v>-3.6755867415188694E-2</v>
      </c>
      <c r="AM276" s="16">
        <f t="shared" si="155"/>
        <v>-1.8380003026683668E-2</v>
      </c>
      <c r="AN276" s="115">
        <f t="shared" si="172"/>
        <v>6.2550726683609303</v>
      </c>
      <c r="AO276" s="115">
        <f t="shared" si="172"/>
        <v>6.2550744173237494</v>
      </c>
      <c r="AP276" s="115">
        <f t="shared" si="172"/>
        <v>6.2550810984622993</v>
      </c>
      <c r="AQ276" s="115">
        <f t="shared" si="172"/>
        <v>6.2551066207842441</v>
      </c>
      <c r="AR276" s="115">
        <f t="shared" si="172"/>
        <v>6.2552041173094501</v>
      </c>
      <c r="AS276" s="115">
        <f t="shared" si="172"/>
        <v>6.2555765563900589</v>
      </c>
      <c r="AT276" s="115">
        <f t="shared" si="172"/>
        <v>6.2569992478542211</v>
      </c>
      <c r="AU276" s="115">
        <f t="shared" si="156"/>
        <v>6.2624333675385229</v>
      </c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</row>
    <row r="277" spans="1:64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80">
        <f t="shared" ref="E277:E298" si="175">(C277-C$7)/C$8</f>
        <v>25532.727802837358</v>
      </c>
      <c r="F277" s="28">
        <f>ROUND(2*E277,0)/2</f>
        <v>25532.5</v>
      </c>
      <c r="G277" s="9">
        <f t="shared" si="169"/>
        <v>8.6664299997210037E-2</v>
      </c>
      <c r="K277" s="2">
        <f t="shared" si="173"/>
        <v>8.6664299997210037E-2</v>
      </c>
      <c r="N277" s="2">
        <f t="shared" ca="1" si="170"/>
        <v>8.4338212719113445E-2</v>
      </c>
      <c r="O277" s="100">
        <f t="shared" ref="O277:O298" si="176">D$11+D$12*F277+D$13*F277^2</f>
        <v>7.8281828281189597E-2</v>
      </c>
      <c r="P277" s="15">
        <f t="shared" ref="P277:P298" si="177">C277-15018.5</f>
        <v>39766.116600000001</v>
      </c>
      <c r="R277" s="2">
        <f t="shared" si="171"/>
        <v>6.1280446390456558E-3</v>
      </c>
      <c r="S277" s="24">
        <v>1</v>
      </c>
      <c r="T277" s="9">
        <f t="shared" ref="T277:T298" si="178">S277*R277</f>
        <v>6.1280446390456558E-3</v>
      </c>
      <c r="U277" s="9">
        <f t="shared" ref="U277:U298" si="179">SUM(H277,I277)</f>
        <v>0</v>
      </c>
      <c r="Y277" s="137">
        <f t="shared" ref="Y277:Y298" si="180">+C277-15018.5</f>
        <v>39766.116600000001</v>
      </c>
      <c r="Z277" s="16">
        <f t="shared" ref="Z277:Z298" si="181">F277</f>
        <v>25532.5</v>
      </c>
      <c r="AA277" s="115">
        <f t="shared" ref="AA277:AA298" si="182">AB$3+AB$4*Z277+AB$5*Z277^2+AH277</f>
        <v>8.5687265986504391E-2</v>
      </c>
      <c r="AB277" s="115">
        <f t="shared" ref="AB277:AB298" si="183">+G277-AA277</f>
        <v>9.7703401070564633E-4</v>
      </c>
      <c r="AD277" s="115"/>
      <c r="AF277" s="147">
        <f t="shared" si="174"/>
        <v>8.3824717160204398E-3</v>
      </c>
      <c r="AG277" s="115">
        <f t="shared" ref="AG277:AG298" si="184">+(G277-AA277)^2*S277</f>
        <v>9.5459545807556103E-7</v>
      </c>
      <c r="AH277" s="16">
        <f t="shared" ref="AH277:AH298" si="185">$AB$6*($AB$11/AI277*AJ277+$AB$12)</f>
        <v>7.4054377053147866E-3</v>
      </c>
      <c r="AI277" s="16">
        <f t="shared" ref="AI277:AI298" si="186">1+$AB$7*COS(AL277)</f>
        <v>1.2617027248660542</v>
      </c>
      <c r="AJ277" s="16">
        <f t="shared" ref="AJ277:AJ298" si="187">SIN(AL277+RADIANS($AB$9))</f>
        <v>0.97904962448323829</v>
      </c>
      <c r="AK277" s="16">
        <f t="shared" ref="AK277:AK298" si="188">$AB$7*SIN(AL277)</f>
        <v>-9.6234447857902854E-3</v>
      </c>
      <c r="AL277" s="16">
        <f t="shared" ref="AL277:AL298" si="189">2*ATAN(AM277)</f>
        <v>-3.6755867415188694E-2</v>
      </c>
      <c r="AM277" s="16">
        <f t="shared" ref="AM277:AM298" si="190">SQRT((1+$AB$7)/(1-$AB$7))*TAN(AN277/2)</f>
        <v>-1.8380003026683668E-2</v>
      </c>
      <c r="AN277" s="115">
        <f t="shared" si="172"/>
        <v>6.2550726683609303</v>
      </c>
      <c r="AO277" s="115">
        <f t="shared" si="172"/>
        <v>6.2550744173237494</v>
      </c>
      <c r="AP277" s="115">
        <f t="shared" si="172"/>
        <v>6.2550810984622993</v>
      </c>
      <c r="AQ277" s="115">
        <f t="shared" si="172"/>
        <v>6.2551066207842441</v>
      </c>
      <c r="AR277" s="115">
        <f t="shared" si="172"/>
        <v>6.2552041173094501</v>
      </c>
      <c r="AS277" s="115">
        <f t="shared" si="172"/>
        <v>6.2555765563900589</v>
      </c>
      <c r="AT277" s="115">
        <f t="shared" si="172"/>
        <v>6.2569992478542211</v>
      </c>
      <c r="AU277" s="115">
        <f t="shared" ref="AU277:AU298" si="191">RADIANS($AB$9)+$AB$18*(F277-AB$15)</f>
        <v>6.2624333675385229</v>
      </c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</row>
    <row r="278" spans="1:64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80">
        <f t="shared" si="175"/>
        <v>26197.231404971706</v>
      </c>
      <c r="F278" s="28">
        <f>ROUND(2*E278,0)/2</f>
        <v>26197</v>
      </c>
      <c r="G278" s="9">
        <f t="shared" si="169"/>
        <v>8.8034679996781051E-2</v>
      </c>
      <c r="K278" s="2">
        <f t="shared" si="173"/>
        <v>8.8034679996781051E-2</v>
      </c>
      <c r="N278" s="2">
        <f t="shared" ca="1" si="170"/>
        <v>8.85129938035462E-2</v>
      </c>
      <c r="O278" s="100">
        <f t="shared" si="176"/>
        <v>8.2228706592288106E-2</v>
      </c>
      <c r="P278" s="15">
        <f t="shared" si="177"/>
        <v>40018.917399999998</v>
      </c>
      <c r="R278" s="2">
        <f t="shared" si="171"/>
        <v>6.7615601878406057E-3</v>
      </c>
      <c r="S278" s="24">
        <v>1</v>
      </c>
      <c r="T278" s="9">
        <f t="shared" si="178"/>
        <v>6.7615601878406057E-3</v>
      </c>
      <c r="U278" s="9">
        <f t="shared" si="179"/>
        <v>0</v>
      </c>
      <c r="Y278" s="137">
        <f t="shared" si="180"/>
        <v>40018.917399999998</v>
      </c>
      <c r="Z278" s="16">
        <f t="shared" si="181"/>
        <v>26197</v>
      </c>
      <c r="AA278" s="115">
        <f t="shared" si="182"/>
        <v>8.977052774796114E-2</v>
      </c>
      <c r="AB278" s="115">
        <f t="shared" si="183"/>
        <v>-1.735847751180089E-3</v>
      </c>
      <c r="AD278" s="115"/>
      <c r="AF278" s="147">
        <f t="shared" si="174"/>
        <v>5.8059734044929451E-3</v>
      </c>
      <c r="AG278" s="115">
        <f t="shared" si="184"/>
        <v>3.0131674152769724E-6</v>
      </c>
      <c r="AH278" s="16">
        <f t="shared" si="185"/>
        <v>7.5418211556730376E-3</v>
      </c>
      <c r="AI278" s="16">
        <f t="shared" si="186"/>
        <v>1.2553953695332132</v>
      </c>
      <c r="AJ278" s="16">
        <f t="shared" si="187"/>
        <v>0.99850463717603399</v>
      </c>
      <c r="AK278" s="16">
        <f t="shared" si="188"/>
        <v>5.7914869531548875E-2</v>
      </c>
      <c r="AL278" s="16">
        <f t="shared" si="189"/>
        <v>0.22299427440944189</v>
      </c>
      <c r="AM278" s="16">
        <f t="shared" si="190"/>
        <v>0.11196147603507524</v>
      </c>
      <c r="AN278" s="115">
        <f t="shared" si="172"/>
        <v>6.4540274998756955</v>
      </c>
      <c r="AO278" s="115">
        <f t="shared" si="172"/>
        <v>6.4540176949846808</v>
      </c>
      <c r="AP278" s="115">
        <f t="shared" si="172"/>
        <v>6.4539797016075182</v>
      </c>
      <c r="AQ278" s="115">
        <f t="shared" si="172"/>
        <v>6.453832481852066</v>
      </c>
      <c r="AR278" s="115">
        <f t="shared" si="172"/>
        <v>6.4532620582934461</v>
      </c>
      <c r="AS278" s="115">
        <f t="shared" si="172"/>
        <v>6.4510523981728793</v>
      </c>
      <c r="AT278" s="115">
        <f t="shared" si="172"/>
        <v>6.4425004996144084</v>
      </c>
      <c r="AU278" s="115">
        <f t="shared" si="191"/>
        <v>6.4095072656256402</v>
      </c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</row>
    <row r="279" spans="1:64">
      <c r="A279" s="54" t="s">
        <v>116</v>
      </c>
      <c r="B279" s="55" t="s">
        <v>95</v>
      </c>
      <c r="C279" s="54">
        <v>55065.380100000002</v>
      </c>
      <c r="D279" s="54">
        <v>1E-4</v>
      </c>
      <c r="E279" s="80">
        <f t="shared" si="175"/>
        <v>26270.733209061742</v>
      </c>
      <c r="F279" s="28">
        <f>ROUND(2*E279,0)/2</f>
        <v>26270.5</v>
      </c>
      <c r="G279" s="9">
        <f t="shared" si="169"/>
        <v>8.8721020001685247E-2</v>
      </c>
      <c r="K279" s="2">
        <f t="shared" si="173"/>
        <v>8.8721020001685247E-2</v>
      </c>
      <c r="N279" s="2">
        <f t="shared" ca="1" si="170"/>
        <v>8.8974764171801737E-2</v>
      </c>
      <c r="O279" s="100">
        <f t="shared" si="176"/>
        <v>8.2671598598548765E-2</v>
      </c>
      <c r="P279" s="15">
        <f t="shared" si="177"/>
        <v>40046.880100000002</v>
      </c>
      <c r="R279" s="2">
        <f t="shared" si="171"/>
        <v>6.8345932148395705E-3</v>
      </c>
      <c r="S279" s="24">
        <v>1</v>
      </c>
      <c r="T279" s="9">
        <f t="shared" si="178"/>
        <v>6.8345932148395705E-3</v>
      </c>
      <c r="U279" s="9">
        <f t="shared" si="179"/>
        <v>0</v>
      </c>
      <c r="Y279" s="137">
        <f t="shared" si="180"/>
        <v>40046.880100000002</v>
      </c>
      <c r="Z279" s="16">
        <f t="shared" si="181"/>
        <v>26270.5</v>
      </c>
      <c r="AA279" s="115">
        <f t="shared" si="182"/>
        <v>9.0210236149714754E-2</v>
      </c>
      <c r="AB279" s="115">
        <f t="shared" si="183"/>
        <v>-1.4892161480295069E-3</v>
      </c>
      <c r="AD279" s="115"/>
      <c r="AF279" s="147">
        <f t="shared" si="174"/>
        <v>6.0494214031364818E-3</v>
      </c>
      <c r="AG279" s="115">
        <f t="shared" si="184"/>
        <v>2.2177647355518422E-6</v>
      </c>
      <c r="AH279" s="16">
        <f t="shared" si="185"/>
        <v>7.5386375511659887E-3</v>
      </c>
      <c r="AI279" s="16">
        <f t="shared" si="186"/>
        <v>1.2536424798734753</v>
      </c>
      <c r="AJ279" s="16">
        <f t="shared" si="187"/>
        <v>0.99654284564957618</v>
      </c>
      <c r="AK279" s="16">
        <f t="shared" si="188"/>
        <v>6.5164555515222461E-2</v>
      </c>
      <c r="AL279" s="16">
        <f t="shared" si="189"/>
        <v>0.25147622675804954</v>
      </c>
      <c r="AM279" s="16">
        <f t="shared" si="190"/>
        <v>0.12640497386565741</v>
      </c>
      <c r="AN279" s="115">
        <f t="shared" si="172"/>
        <v>6.4759383493682794</v>
      </c>
      <c r="AO279" s="115">
        <f t="shared" si="172"/>
        <v>6.4759275362099862</v>
      </c>
      <c r="AP279" s="115">
        <f t="shared" si="172"/>
        <v>6.4758854667946677</v>
      </c>
      <c r="AQ279" s="115">
        <f t="shared" si="172"/>
        <v>6.475721795817079</v>
      </c>
      <c r="AR279" s="115">
        <f t="shared" si="172"/>
        <v>6.4750850838360883</v>
      </c>
      <c r="AS279" s="115">
        <f t="shared" si="172"/>
        <v>6.4726088967082234</v>
      </c>
      <c r="AT279" s="115">
        <f t="shared" si="172"/>
        <v>6.4629899663490216</v>
      </c>
      <c r="AU279" s="115">
        <f t="shared" si="191"/>
        <v>6.4257750331341477</v>
      </c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</row>
    <row r="280" spans="1:64">
      <c r="A280" s="54" t="s">
        <v>117</v>
      </c>
      <c r="B280" s="55" t="s">
        <v>95</v>
      </c>
      <c r="C280" s="54">
        <v>55160.302600000003</v>
      </c>
      <c r="D280" s="54">
        <v>1E-4</v>
      </c>
      <c r="E280" s="80">
        <f t="shared" si="175"/>
        <v>26520.243270634328</v>
      </c>
      <c r="F280" s="28">
        <f>ROUND(2*E280,0)/2</f>
        <v>26520</v>
      </c>
      <c r="G280" s="9">
        <f t="shared" si="169"/>
        <v>9.2548799999349285E-2</v>
      </c>
      <c r="K280" s="2">
        <f t="shared" si="173"/>
        <v>9.2548799999349285E-2</v>
      </c>
      <c r="N280" s="2">
        <f t="shared" ca="1" si="170"/>
        <v>9.0542270387852855E-2</v>
      </c>
      <c r="O280" s="100">
        <f t="shared" si="176"/>
        <v>8.4184425336634325E-2</v>
      </c>
      <c r="P280" s="15">
        <f t="shared" si="177"/>
        <v>40141.802600000003</v>
      </c>
      <c r="R280" s="2">
        <f t="shared" si="171"/>
        <v>7.0870174692593589E-3</v>
      </c>
      <c r="S280" s="24">
        <v>1</v>
      </c>
      <c r="T280" s="9">
        <f t="shared" si="178"/>
        <v>7.0870174692593589E-3</v>
      </c>
      <c r="U280" s="9">
        <f t="shared" si="179"/>
        <v>0</v>
      </c>
      <c r="Y280" s="137">
        <f t="shared" si="180"/>
        <v>40141.802600000003</v>
      </c>
      <c r="Z280" s="16">
        <f t="shared" si="181"/>
        <v>26520</v>
      </c>
      <c r="AA280" s="115">
        <f t="shared" si="182"/>
        <v>9.1685490997303762E-2</v>
      </c>
      <c r="AB280" s="115">
        <f t="shared" si="183"/>
        <v>8.6330900204552308E-4</v>
      </c>
      <c r="AD280" s="115"/>
      <c r="AF280" s="147">
        <f t="shared" si="174"/>
        <v>8.3643746627149601E-3</v>
      </c>
      <c r="AG280" s="115">
        <f t="shared" si="184"/>
        <v>7.4530243301283702E-7</v>
      </c>
      <c r="AH280" s="16">
        <f t="shared" si="185"/>
        <v>7.5010656606694388E-3</v>
      </c>
      <c r="AI280" s="16">
        <f t="shared" si="186"/>
        <v>1.2462279692285123</v>
      </c>
      <c r="AJ280" s="16">
        <f t="shared" si="187"/>
        <v>0.98398996569062847</v>
      </c>
      <c r="AK280" s="16">
        <f t="shared" si="188"/>
        <v>8.9177990902832641E-2</v>
      </c>
      <c r="AL280" s="16">
        <f t="shared" si="189"/>
        <v>0.34748105530177265</v>
      </c>
      <c r="AM280" s="16">
        <f t="shared" si="190"/>
        <v>0.17551006053596635</v>
      </c>
      <c r="AN280" s="115">
        <f t="shared" si="172"/>
        <v>6.5500544652280945</v>
      </c>
      <c r="AO280" s="115">
        <f t="shared" si="172"/>
        <v>6.5500408949025424</v>
      </c>
      <c r="AP280" s="115">
        <f t="shared" si="172"/>
        <v>6.5499871749074856</v>
      </c>
      <c r="AQ280" s="115">
        <f t="shared" si="172"/>
        <v>6.5497745246780461</v>
      </c>
      <c r="AR280" s="115">
        <f t="shared" si="172"/>
        <v>6.5489328712879926</v>
      </c>
      <c r="AS280" s="115">
        <f t="shared" si="172"/>
        <v>6.5456035556642922</v>
      </c>
      <c r="AT280" s="115">
        <f t="shared" si="172"/>
        <v>6.5324625594419885</v>
      </c>
      <c r="AU280" s="115">
        <f t="shared" si="191"/>
        <v>6.4809969105949996</v>
      </c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</row>
    <row r="281" spans="1:64">
      <c r="A281" s="54" t="s">
        <v>118</v>
      </c>
      <c r="B281" s="55" t="s">
        <v>92</v>
      </c>
      <c r="C281" s="54">
        <v>55502.699699999997</v>
      </c>
      <c r="D281" s="54">
        <v>4.0000000000000002E-4</v>
      </c>
      <c r="E281" s="80">
        <f t="shared" si="175"/>
        <v>27420.256665806941</v>
      </c>
      <c r="F281" s="166">
        <f t="shared" ref="F281:F298" si="192">ROUND(2*E281,0)/2-0.5</f>
        <v>27420</v>
      </c>
      <c r="G281" s="9">
        <f t="shared" si="169"/>
        <v>9.7644800000125542E-2</v>
      </c>
      <c r="K281" s="2">
        <f t="shared" si="173"/>
        <v>9.7644800000125542E-2</v>
      </c>
      <c r="N281" s="2">
        <f t="shared" ca="1" si="170"/>
        <v>9.6196601427716619E-2</v>
      </c>
      <c r="O281" s="100">
        <f t="shared" si="176"/>
        <v>8.9762241796396608E-2</v>
      </c>
      <c r="P281" s="15">
        <f t="shared" si="177"/>
        <v>40484.199699999997</v>
      </c>
      <c r="R281" s="2">
        <f t="shared" si="171"/>
        <v>8.0572600523147707E-3</v>
      </c>
      <c r="S281" s="24">
        <v>1</v>
      </c>
      <c r="T281" s="9">
        <f t="shared" si="178"/>
        <v>8.0572600523147707E-3</v>
      </c>
      <c r="U281" s="9">
        <f t="shared" si="179"/>
        <v>0</v>
      </c>
      <c r="Y281" s="137">
        <f t="shared" si="180"/>
        <v>40484.199699999997</v>
      </c>
      <c r="Z281" s="16">
        <f t="shared" si="181"/>
        <v>27420</v>
      </c>
      <c r="AA281" s="115">
        <f t="shared" si="182"/>
        <v>9.6802929139741839E-2</v>
      </c>
      <c r="AB281" s="115">
        <f t="shared" si="183"/>
        <v>8.4187086038370329E-4</v>
      </c>
      <c r="AD281" s="115"/>
      <c r="AF281" s="147">
        <f t="shared" si="174"/>
        <v>7.8825582037289343E-3</v>
      </c>
      <c r="AG281" s="115">
        <f t="shared" si="184"/>
        <v>7.0874654556319682E-7</v>
      </c>
      <c r="AH281" s="16">
        <f t="shared" si="185"/>
        <v>7.0406873433452285E-3</v>
      </c>
      <c r="AI281" s="16">
        <f t="shared" si="186"/>
        <v>1.203469474712441</v>
      </c>
      <c r="AJ281" s="16">
        <f t="shared" si="187"/>
        <v>0.87143454791452568</v>
      </c>
      <c r="AK281" s="16">
        <f t="shared" si="188"/>
        <v>0.16486691527443015</v>
      </c>
      <c r="AL281" s="16">
        <f t="shared" si="189"/>
        <v>0.68097689655513771</v>
      </c>
      <c r="AM281" s="16">
        <f t="shared" si="190"/>
        <v>0.35428654075728999</v>
      </c>
      <c r="AN281" s="115">
        <f t="shared" ref="AN281:AT290" si="193">$AU281+$AB$7*SIN(AO281)</f>
        <v>6.8124028670155639</v>
      </c>
      <c r="AO281" s="115">
        <f t="shared" si="193"/>
        <v>6.8123885618944078</v>
      </c>
      <c r="AP281" s="115">
        <f t="shared" si="193"/>
        <v>6.8123252820243616</v>
      </c>
      <c r="AQ281" s="115">
        <f t="shared" si="193"/>
        <v>6.8120453864398369</v>
      </c>
      <c r="AR281" s="115">
        <f t="shared" si="193"/>
        <v>6.8108079180964562</v>
      </c>
      <c r="AS281" s="115">
        <f t="shared" si="193"/>
        <v>6.8053474839101495</v>
      </c>
      <c r="AT281" s="115">
        <f t="shared" si="193"/>
        <v>6.7814528206835893</v>
      </c>
      <c r="AU281" s="115">
        <f t="shared" si="191"/>
        <v>6.6801940637603963</v>
      </c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</row>
    <row r="282" spans="1:64">
      <c r="A282" s="63" t="s">
        <v>121</v>
      </c>
      <c r="B282" s="56" t="s">
        <v>95</v>
      </c>
      <c r="C282" s="53">
        <v>55784.414700000001</v>
      </c>
      <c r="D282" s="53">
        <v>4.0000000000000002E-4</v>
      </c>
      <c r="E282" s="80">
        <f t="shared" si="175"/>
        <v>28160.763152634838</v>
      </c>
      <c r="F282" s="166">
        <f t="shared" si="192"/>
        <v>28160.5</v>
      </c>
      <c r="G282" s="9">
        <f t="shared" si="169"/>
        <v>0.10011261999898124</v>
      </c>
      <c r="K282" s="2">
        <f t="shared" si="173"/>
        <v>0.10011261999898124</v>
      </c>
      <c r="N282" s="2">
        <f t="shared" ca="1" si="170"/>
        <v>0.10084885935551564</v>
      </c>
      <c r="O282" s="100">
        <f t="shared" si="176"/>
        <v>9.4493304248047472E-2</v>
      </c>
      <c r="P282" s="15">
        <f t="shared" si="177"/>
        <v>40765.914700000001</v>
      </c>
      <c r="R282" s="2">
        <f t="shared" si="171"/>
        <v>8.928984547714066E-3</v>
      </c>
      <c r="S282" s="24">
        <v>1</v>
      </c>
      <c r="T282" s="9">
        <f t="shared" si="178"/>
        <v>8.928984547714066E-3</v>
      </c>
      <c r="U282" s="9">
        <f t="shared" si="179"/>
        <v>0</v>
      </c>
      <c r="Y282" s="137">
        <f t="shared" si="180"/>
        <v>40765.914700000001</v>
      </c>
      <c r="Z282" s="16">
        <f t="shared" si="181"/>
        <v>28160.5</v>
      </c>
      <c r="AA282" s="115">
        <f t="shared" si="182"/>
        <v>0.10082522935451782</v>
      </c>
      <c r="AB282" s="115">
        <f t="shared" si="183"/>
        <v>-7.1260935553657534E-4</v>
      </c>
      <c r="AD282" s="115"/>
      <c r="AF282" s="147">
        <f t="shared" si="174"/>
        <v>5.6193157509337732E-3</v>
      </c>
      <c r="AG282" s="115">
        <f t="shared" si="184"/>
        <v>5.0781209359825319E-7</v>
      </c>
      <c r="AH282" s="16">
        <f t="shared" si="185"/>
        <v>6.3319251064703512E-3</v>
      </c>
      <c r="AI282" s="16">
        <f t="shared" si="186"/>
        <v>1.1555205040264145</v>
      </c>
      <c r="AJ282" s="16">
        <f t="shared" si="187"/>
        <v>0.72024204767207733</v>
      </c>
      <c r="AK282" s="16">
        <f t="shared" si="188"/>
        <v>0.21069954845521821</v>
      </c>
      <c r="AL282" s="16">
        <f t="shared" si="189"/>
        <v>0.93494508978341062</v>
      </c>
      <c r="AM282" s="16">
        <f t="shared" si="190"/>
        <v>0.50479035462449107</v>
      </c>
      <c r="AN282" s="115">
        <f t="shared" si="193"/>
        <v>7.0200655041400832</v>
      </c>
      <c r="AO282" s="115">
        <f t="shared" si="193"/>
        <v>7.0200572275495148</v>
      </c>
      <c r="AP282" s="115">
        <f t="shared" si="193"/>
        <v>7.0200145526184068</v>
      </c>
      <c r="AQ282" s="115">
        <f t="shared" si="193"/>
        <v>7.019794542609846</v>
      </c>
      <c r="AR282" s="115">
        <f t="shared" si="193"/>
        <v>7.0186609796820099</v>
      </c>
      <c r="AS282" s="115">
        <f t="shared" si="193"/>
        <v>7.0128387951727449</v>
      </c>
      <c r="AT282" s="115">
        <f t="shared" si="193"/>
        <v>6.9833963514698567</v>
      </c>
      <c r="AU282" s="115">
        <f t="shared" si="191"/>
        <v>6.844089054781481</v>
      </c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</row>
    <row r="283" spans="1:64">
      <c r="A283" s="67" t="s">
        <v>124</v>
      </c>
      <c r="B283" s="71" t="s">
        <v>95</v>
      </c>
      <c r="C283" s="78">
        <v>55825.502999999997</v>
      </c>
      <c r="D283" s="78">
        <v>1E-4</v>
      </c>
      <c r="E283" s="80">
        <f t="shared" si="175"/>
        <v>28268.766463366348</v>
      </c>
      <c r="F283" s="166">
        <f t="shared" si="192"/>
        <v>28268.5</v>
      </c>
      <c r="G283" s="9">
        <f t="shared" si="169"/>
        <v>0.10137213999405503</v>
      </c>
      <c r="K283" s="2">
        <f t="shared" si="173"/>
        <v>0.10137213999405503</v>
      </c>
      <c r="N283" s="2">
        <f t="shared" ca="1" si="170"/>
        <v>0.10152737908029928</v>
      </c>
      <c r="O283" s="100">
        <f t="shared" si="176"/>
        <v>9.5194011034166942E-2</v>
      </c>
      <c r="P283" s="15">
        <f t="shared" si="177"/>
        <v>40807.002999999997</v>
      </c>
      <c r="R283" s="2">
        <f t="shared" si="171"/>
        <v>9.0618997367730974E-3</v>
      </c>
      <c r="S283" s="24">
        <v>1</v>
      </c>
      <c r="T283" s="9">
        <f t="shared" si="178"/>
        <v>9.0618997367730974E-3</v>
      </c>
      <c r="U283" s="9">
        <f t="shared" si="179"/>
        <v>0</v>
      </c>
      <c r="Y283" s="137">
        <f t="shared" si="180"/>
        <v>40807.002999999997</v>
      </c>
      <c r="Z283" s="16">
        <f t="shared" si="181"/>
        <v>28268.5</v>
      </c>
      <c r="AA283" s="115">
        <f t="shared" si="182"/>
        <v>0.10140206985634186</v>
      </c>
      <c r="AB283" s="115">
        <f t="shared" si="183"/>
        <v>-2.9929862286823261E-5</v>
      </c>
      <c r="AD283" s="115"/>
      <c r="AF283" s="147">
        <f t="shared" si="174"/>
        <v>6.1781289598880906E-3</v>
      </c>
      <c r="AG283" s="115">
        <f t="shared" si="184"/>
        <v>8.9579665650820538E-10</v>
      </c>
      <c r="AH283" s="16">
        <f t="shared" si="185"/>
        <v>6.2080588221749096E-3</v>
      </c>
      <c r="AI283" s="16">
        <f t="shared" si="186"/>
        <v>1.1479926540782555</v>
      </c>
      <c r="AJ283" s="16">
        <f t="shared" si="187"/>
        <v>0.69532727016968587</v>
      </c>
      <c r="AK283" s="16">
        <f t="shared" si="188"/>
        <v>0.21605346845338233</v>
      </c>
      <c r="AL283" s="16">
        <f t="shared" si="189"/>
        <v>0.97022108783464811</v>
      </c>
      <c r="AM283" s="16">
        <f t="shared" si="190"/>
        <v>0.5271239131097869</v>
      </c>
      <c r="AN283" s="115">
        <f t="shared" si="193"/>
        <v>7.0496243030584278</v>
      </c>
      <c r="AO283" s="115">
        <f t="shared" si="193"/>
        <v>7.0496169593862668</v>
      </c>
      <c r="AP283" s="115">
        <f t="shared" si="193"/>
        <v>7.0495780337514509</v>
      </c>
      <c r="AQ283" s="115">
        <f t="shared" si="193"/>
        <v>7.0493717301222416</v>
      </c>
      <c r="AR283" s="115">
        <f t="shared" si="193"/>
        <v>7.0482790155611124</v>
      </c>
      <c r="AS283" s="115">
        <f t="shared" si="193"/>
        <v>7.0425102899725305</v>
      </c>
      <c r="AT283" s="115">
        <f t="shared" si="193"/>
        <v>7.0125604164746491</v>
      </c>
      <c r="AU283" s="115">
        <f t="shared" si="191"/>
        <v>6.8679927131613283</v>
      </c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</row>
    <row r="284" spans="1:64">
      <c r="A284" s="67" t="s">
        <v>123</v>
      </c>
      <c r="B284" s="70" t="s">
        <v>92</v>
      </c>
      <c r="C284" s="75">
        <v>55831.400370000003</v>
      </c>
      <c r="D284" s="75">
        <v>1E-4</v>
      </c>
      <c r="E284" s="80">
        <f t="shared" si="175"/>
        <v>28284.268089975609</v>
      </c>
      <c r="F284" s="166">
        <f t="shared" si="192"/>
        <v>28284</v>
      </c>
      <c r="G284" s="9">
        <f t="shared" si="169"/>
        <v>0.10199095999996644</v>
      </c>
      <c r="K284" s="2">
        <f t="shared" si="173"/>
        <v>0.10199095999996644</v>
      </c>
      <c r="N284" s="2">
        <f t="shared" ca="1" si="170"/>
        <v>0.10162475922598584</v>
      </c>
      <c r="O284" s="100">
        <f t="shared" si="176"/>
        <v>9.5294798815967821E-2</v>
      </c>
      <c r="P284" s="15">
        <f t="shared" si="177"/>
        <v>40812.900370000003</v>
      </c>
      <c r="R284" s="2">
        <f t="shared" si="171"/>
        <v>9.0810986813757814E-3</v>
      </c>
      <c r="S284" s="24">
        <v>1</v>
      </c>
      <c r="T284" s="9">
        <f t="shared" si="178"/>
        <v>9.0810986813757814E-3</v>
      </c>
      <c r="U284" s="9">
        <f t="shared" si="179"/>
        <v>0</v>
      </c>
      <c r="Y284" s="137">
        <f t="shared" si="180"/>
        <v>40812.900370000003</v>
      </c>
      <c r="Z284" s="16">
        <f t="shared" si="181"/>
        <v>28284</v>
      </c>
      <c r="AA284" s="115">
        <f t="shared" si="182"/>
        <v>0.10148470137074654</v>
      </c>
      <c r="AB284" s="115">
        <f t="shared" si="183"/>
        <v>5.0625862921989395E-4</v>
      </c>
      <c r="AD284" s="115"/>
      <c r="AF284" s="147">
        <f t="shared" si="174"/>
        <v>6.696161183998614E-3</v>
      </c>
      <c r="AG284" s="115">
        <f t="shared" si="184"/>
        <v>2.5629779965960604E-7</v>
      </c>
      <c r="AH284" s="16">
        <f t="shared" si="185"/>
        <v>6.1899025547787227E-3</v>
      </c>
      <c r="AI284" s="16">
        <f t="shared" si="186"/>
        <v>1.1469051485107613</v>
      </c>
      <c r="AJ284" s="16">
        <f t="shared" si="187"/>
        <v>0.69170716299728807</v>
      </c>
      <c r="AK284" s="16">
        <f t="shared" si="188"/>
        <v>0.2167943823831559</v>
      </c>
      <c r="AL284" s="16">
        <f t="shared" si="189"/>
        <v>0.97524596332914426</v>
      </c>
      <c r="AM284" s="16">
        <f t="shared" si="190"/>
        <v>0.53033872019977202</v>
      </c>
      <c r="AN284" s="115">
        <f t="shared" si="193"/>
        <v>7.0538506430319385</v>
      </c>
      <c r="AO284" s="115">
        <f t="shared" si="193"/>
        <v>7.0538434304594038</v>
      </c>
      <c r="AP284" s="115">
        <f t="shared" si="193"/>
        <v>7.0538050431785759</v>
      </c>
      <c r="AQ284" s="115">
        <f t="shared" si="193"/>
        <v>7.05360075965012</v>
      </c>
      <c r="AR284" s="115">
        <f t="shared" si="193"/>
        <v>7.0525143152917353</v>
      </c>
      <c r="AS284" s="115">
        <f t="shared" si="193"/>
        <v>7.04675532801574</v>
      </c>
      <c r="AT284" s="115">
        <f t="shared" si="193"/>
        <v>7.0167392917219829</v>
      </c>
      <c r="AU284" s="115">
        <f t="shared" si="191"/>
        <v>6.8714233307991766</v>
      </c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</row>
    <row r="285" spans="1:64">
      <c r="A285" s="67" t="s">
        <v>123</v>
      </c>
      <c r="B285" s="70" t="s">
        <v>92</v>
      </c>
      <c r="C285" s="75">
        <v>55831.400370000003</v>
      </c>
      <c r="D285" s="75">
        <v>1E-4</v>
      </c>
      <c r="E285" s="80">
        <f t="shared" si="175"/>
        <v>28284.268089975609</v>
      </c>
      <c r="F285" s="166">
        <f t="shared" si="192"/>
        <v>28284</v>
      </c>
      <c r="G285" s="9">
        <f t="shared" si="169"/>
        <v>0.10199095999996644</v>
      </c>
      <c r="K285" s="2">
        <f t="shared" si="173"/>
        <v>0.10199095999996644</v>
      </c>
      <c r="N285" s="2">
        <f t="shared" ca="1" si="170"/>
        <v>0.10162475922598584</v>
      </c>
      <c r="O285" s="100">
        <f t="shared" si="176"/>
        <v>9.5294798815967821E-2</v>
      </c>
      <c r="P285" s="15">
        <f t="shared" si="177"/>
        <v>40812.900370000003</v>
      </c>
      <c r="R285" s="2">
        <f t="shared" si="171"/>
        <v>9.0810986813757814E-3</v>
      </c>
      <c r="S285" s="24">
        <v>1</v>
      </c>
      <c r="T285" s="9">
        <f t="shared" si="178"/>
        <v>9.0810986813757814E-3</v>
      </c>
      <c r="U285" s="9">
        <f t="shared" si="179"/>
        <v>0</v>
      </c>
      <c r="Y285" s="137">
        <f t="shared" si="180"/>
        <v>40812.900370000003</v>
      </c>
      <c r="Z285" s="16">
        <f t="shared" si="181"/>
        <v>28284</v>
      </c>
      <c r="AA285" s="115">
        <f t="shared" si="182"/>
        <v>0.10148470137074654</v>
      </c>
      <c r="AB285" s="115">
        <f t="shared" si="183"/>
        <v>5.0625862921989395E-4</v>
      </c>
      <c r="AD285" s="115"/>
      <c r="AF285" s="147">
        <f t="shared" si="174"/>
        <v>6.696161183998614E-3</v>
      </c>
      <c r="AG285" s="115">
        <f t="shared" si="184"/>
        <v>2.5629779965960604E-7</v>
      </c>
      <c r="AH285" s="16">
        <f t="shared" si="185"/>
        <v>6.1899025547787227E-3</v>
      </c>
      <c r="AI285" s="16">
        <f t="shared" si="186"/>
        <v>1.1469051485107613</v>
      </c>
      <c r="AJ285" s="16">
        <f t="shared" si="187"/>
        <v>0.69170716299728807</v>
      </c>
      <c r="AK285" s="16">
        <f t="shared" si="188"/>
        <v>0.2167943823831559</v>
      </c>
      <c r="AL285" s="16">
        <f t="shared" si="189"/>
        <v>0.97524596332914426</v>
      </c>
      <c r="AM285" s="16">
        <f t="shared" si="190"/>
        <v>0.53033872019977202</v>
      </c>
      <c r="AN285" s="115">
        <f t="shared" si="193"/>
        <v>7.0538506430319385</v>
      </c>
      <c r="AO285" s="115">
        <f t="shared" si="193"/>
        <v>7.0538434304594038</v>
      </c>
      <c r="AP285" s="115">
        <f t="shared" si="193"/>
        <v>7.0538050431785759</v>
      </c>
      <c r="AQ285" s="115">
        <f t="shared" si="193"/>
        <v>7.05360075965012</v>
      </c>
      <c r="AR285" s="115">
        <f t="shared" si="193"/>
        <v>7.0525143152917353</v>
      </c>
      <c r="AS285" s="115">
        <f t="shared" si="193"/>
        <v>7.04675532801574</v>
      </c>
      <c r="AT285" s="115">
        <f t="shared" si="193"/>
        <v>7.0167392917219829</v>
      </c>
      <c r="AU285" s="115">
        <f t="shared" si="191"/>
        <v>6.8714233307991766</v>
      </c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</row>
    <row r="286" spans="1:64">
      <c r="A286" s="67" t="s">
        <v>124</v>
      </c>
      <c r="B286" s="71" t="s">
        <v>95</v>
      </c>
      <c r="C286" s="78">
        <v>55880.2883</v>
      </c>
      <c r="D286" s="78">
        <v>2.0000000000000001E-4</v>
      </c>
      <c r="E286" s="80">
        <f t="shared" si="175"/>
        <v>28412.773243384501</v>
      </c>
      <c r="F286" s="166">
        <f t="shared" si="192"/>
        <v>28412.5</v>
      </c>
      <c r="G286" s="9">
        <f t="shared" si="169"/>
        <v>0.10395150000113063</v>
      </c>
      <c r="K286" s="2">
        <f t="shared" si="173"/>
        <v>0.10395150000113063</v>
      </c>
      <c r="N286" s="2">
        <f t="shared" ca="1" si="170"/>
        <v>0.10243207204667749</v>
      </c>
      <c r="O286" s="100">
        <f t="shared" si="176"/>
        <v>9.613252134942625E-2</v>
      </c>
      <c r="P286" s="15">
        <f t="shared" si="177"/>
        <v>40861.7883</v>
      </c>
      <c r="R286" s="2">
        <f t="shared" si="171"/>
        <v>9.241461660997893E-3</v>
      </c>
      <c r="S286" s="24">
        <v>1</v>
      </c>
      <c r="T286" s="9">
        <f t="shared" si="178"/>
        <v>9.241461660997893E-3</v>
      </c>
      <c r="U286" s="9">
        <f t="shared" si="179"/>
        <v>0</v>
      </c>
      <c r="Y286" s="137">
        <f t="shared" si="180"/>
        <v>40861.7883</v>
      </c>
      <c r="Z286" s="16">
        <f t="shared" si="181"/>
        <v>28412.5</v>
      </c>
      <c r="AA286" s="115">
        <f t="shared" si="182"/>
        <v>0.10216837627540641</v>
      </c>
      <c r="AB286" s="115">
        <f t="shared" si="183"/>
        <v>1.7831237257242144E-3</v>
      </c>
      <c r="AD286" s="115"/>
      <c r="AF286" s="147">
        <f t="shared" si="174"/>
        <v>7.8189786517043752E-3</v>
      </c>
      <c r="AG286" s="115">
        <f t="shared" si="184"/>
        <v>3.1795302212406036E-6</v>
      </c>
      <c r="AH286" s="16">
        <f t="shared" si="185"/>
        <v>6.0358549259801652E-3</v>
      </c>
      <c r="AI286" s="16">
        <f t="shared" si="186"/>
        <v>1.1378309281644032</v>
      </c>
      <c r="AJ286" s="16">
        <f t="shared" si="187"/>
        <v>0.66130696553600399</v>
      </c>
      <c r="AK286" s="16">
        <f t="shared" si="188"/>
        <v>0.22267366735472335</v>
      </c>
      <c r="AL286" s="16">
        <f t="shared" si="189"/>
        <v>1.0165364784883528</v>
      </c>
      <c r="AM286" s="16">
        <f t="shared" si="190"/>
        <v>0.5570873157998032</v>
      </c>
      <c r="AN286" s="115">
        <f t="shared" si="193"/>
        <v>7.088733449127318</v>
      </c>
      <c r="AO286" s="115">
        <f t="shared" si="193"/>
        <v>7.0887272887097179</v>
      </c>
      <c r="AP286" s="115">
        <f t="shared" si="193"/>
        <v>7.0886933306562323</v>
      </c>
      <c r="AQ286" s="115">
        <f t="shared" si="193"/>
        <v>7.0885061653108101</v>
      </c>
      <c r="AR286" s="115">
        <f t="shared" si="193"/>
        <v>7.087475226323348</v>
      </c>
      <c r="AS286" s="115">
        <f t="shared" si="193"/>
        <v>7.081816275866907</v>
      </c>
      <c r="AT286" s="115">
        <f t="shared" si="193"/>
        <v>7.0513168350816811</v>
      </c>
      <c r="AU286" s="115">
        <f t="shared" si="191"/>
        <v>6.899864257667792</v>
      </c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</row>
    <row r="287" spans="1:64">
      <c r="A287" s="62" t="s">
        <v>125</v>
      </c>
      <c r="B287" s="64"/>
      <c r="C287" s="33">
        <v>56074.879699999998</v>
      </c>
      <c r="D287" s="33">
        <v>4.0000000000000002E-4</v>
      </c>
      <c r="E287" s="80">
        <f t="shared" si="175"/>
        <v>28924.269592463956</v>
      </c>
      <c r="F287" s="166">
        <f t="shared" si="192"/>
        <v>28924</v>
      </c>
      <c r="G287" s="9">
        <f t="shared" si="169"/>
        <v>0.10256255999411223</v>
      </c>
      <c r="K287" s="2">
        <f t="shared" si="173"/>
        <v>0.10256255999411223</v>
      </c>
      <c r="N287" s="2">
        <f t="shared" ca="1" si="170"/>
        <v>0.10564561685433339</v>
      </c>
      <c r="O287" s="100">
        <f t="shared" si="176"/>
        <v>9.9505314404569278E-2</v>
      </c>
      <c r="P287" s="15">
        <f t="shared" si="177"/>
        <v>41056.379699999998</v>
      </c>
      <c r="R287" s="2">
        <f t="shared" si="171"/>
        <v>9.9013075947521831E-3</v>
      </c>
      <c r="S287" s="24">
        <v>1</v>
      </c>
      <c r="T287" s="9">
        <f t="shared" si="178"/>
        <v>9.9013075947521831E-3</v>
      </c>
      <c r="U287" s="9">
        <f t="shared" si="179"/>
        <v>0</v>
      </c>
      <c r="Y287" s="137">
        <f t="shared" si="180"/>
        <v>41056.379699999998</v>
      </c>
      <c r="Z287" s="16">
        <f t="shared" si="181"/>
        <v>28924</v>
      </c>
      <c r="AA287" s="115">
        <f t="shared" si="182"/>
        <v>0.10487190105811023</v>
      </c>
      <c r="AB287" s="115">
        <f t="shared" si="183"/>
        <v>-2.3093410639979939E-3</v>
      </c>
      <c r="AD287" s="115"/>
      <c r="AF287" s="147">
        <f t="shared" si="174"/>
        <v>3.0572455895429562E-3</v>
      </c>
      <c r="AG287" s="115">
        <f t="shared" si="184"/>
        <v>5.3330561498673862E-6</v>
      </c>
      <c r="AH287" s="16">
        <f t="shared" si="185"/>
        <v>5.3665866535409458E-3</v>
      </c>
      <c r="AI287" s="16">
        <f t="shared" si="186"/>
        <v>1.1011115904957218</v>
      </c>
      <c r="AJ287" s="16">
        <f t="shared" si="187"/>
        <v>0.53516191476617181</v>
      </c>
      <c r="AK287" s="16">
        <f t="shared" si="188"/>
        <v>0.24157270781130949</v>
      </c>
      <c r="AL287" s="16">
        <f t="shared" si="189"/>
        <v>1.1743968493221653</v>
      </c>
      <c r="AM287" s="16">
        <f t="shared" si="190"/>
        <v>0.66550569710961338</v>
      </c>
      <c r="AN287" s="115">
        <f t="shared" si="193"/>
        <v>7.224807472520351</v>
      </c>
      <c r="AO287" s="115">
        <f t="shared" si="193"/>
        <v>7.2248046611310306</v>
      </c>
      <c r="AP287" s="115">
        <f t="shared" si="193"/>
        <v>7.2247864187084181</v>
      </c>
      <c r="AQ287" s="115">
        <f t="shared" si="193"/>
        <v>7.2246680591640402</v>
      </c>
      <c r="AR287" s="115">
        <f t="shared" si="193"/>
        <v>7.2239005917289356</v>
      </c>
      <c r="AS287" s="115">
        <f t="shared" si="193"/>
        <v>7.2189436224809125</v>
      </c>
      <c r="AT287" s="115">
        <f t="shared" si="193"/>
        <v>7.1876925981451452</v>
      </c>
      <c r="AU287" s="115">
        <f t="shared" si="191"/>
        <v>7.013074639716792</v>
      </c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</row>
    <row r="288" spans="1:64">
      <c r="A288" s="62" t="s">
        <v>122</v>
      </c>
      <c r="B288" s="64"/>
      <c r="C288" s="33">
        <v>56114.827400000002</v>
      </c>
      <c r="D288" s="33">
        <v>2.0000000000000001E-4</v>
      </c>
      <c r="E288" s="80">
        <f t="shared" si="175"/>
        <v>29029.274760750548</v>
      </c>
      <c r="F288" s="166">
        <f t="shared" si="192"/>
        <v>29029</v>
      </c>
      <c r="G288" s="9">
        <f t="shared" si="169"/>
        <v>0.10452875999908429</v>
      </c>
      <c r="K288" s="2">
        <f t="shared" si="173"/>
        <v>0.10452875999908429</v>
      </c>
      <c r="N288" s="2">
        <f t="shared" ca="1" si="170"/>
        <v>0.10630528880898417</v>
      </c>
      <c r="O288" s="100">
        <f t="shared" si="176"/>
        <v>0.10020523052492958</v>
      </c>
      <c r="P288" s="15">
        <f t="shared" si="177"/>
        <v>41096.327400000002</v>
      </c>
      <c r="R288" s="2">
        <f t="shared" si="171"/>
        <v>1.0041088224554278E-2</v>
      </c>
      <c r="S288" s="24">
        <v>1</v>
      </c>
      <c r="T288" s="9">
        <f t="shared" si="178"/>
        <v>1.0041088224554278E-2</v>
      </c>
      <c r="U288" s="9">
        <f t="shared" si="179"/>
        <v>0</v>
      </c>
      <c r="Y288" s="137">
        <f t="shared" si="180"/>
        <v>41096.327400000002</v>
      </c>
      <c r="Z288" s="16">
        <f t="shared" si="181"/>
        <v>29029</v>
      </c>
      <c r="AA288" s="115">
        <f t="shared" si="182"/>
        <v>0.10542473238944247</v>
      </c>
      <c r="AB288" s="115">
        <f t="shared" si="183"/>
        <v>-8.959723903581851E-4</v>
      </c>
      <c r="AD288" s="115"/>
      <c r="AF288" s="147">
        <f t="shared" si="174"/>
        <v>4.3235294741547081E-3</v>
      </c>
      <c r="AG288" s="115">
        <f t="shared" si="184"/>
        <v>8.0276652428416004E-7</v>
      </c>
      <c r="AH288" s="16">
        <f t="shared" si="185"/>
        <v>5.2195018645128924E-3</v>
      </c>
      <c r="AI288" s="16">
        <f t="shared" si="186"/>
        <v>1.0935435105749787</v>
      </c>
      <c r="AJ288" s="16">
        <f t="shared" si="187"/>
        <v>0.5086093047652559</v>
      </c>
      <c r="AK288" s="16">
        <f t="shared" si="188"/>
        <v>0.24460281789295005</v>
      </c>
      <c r="AL288" s="16">
        <f t="shared" si="189"/>
        <v>1.2055274526377746</v>
      </c>
      <c r="AM288" s="16">
        <f t="shared" si="190"/>
        <v>0.68820177414733386</v>
      </c>
      <c r="AN288" s="115">
        <f t="shared" si="193"/>
        <v>7.2521867780526916</v>
      </c>
      <c r="AO288" s="115">
        <f t="shared" si="193"/>
        <v>7.2521844645293356</v>
      </c>
      <c r="AP288" s="115">
        <f t="shared" si="193"/>
        <v>7.2521688598418024</v>
      </c>
      <c r="AQ288" s="115">
        <f t="shared" si="193"/>
        <v>7.2520636156691296</v>
      </c>
      <c r="AR288" s="115">
        <f t="shared" si="193"/>
        <v>7.2513542280136569</v>
      </c>
      <c r="AS288" s="115">
        <f t="shared" si="193"/>
        <v>7.2465916044542604</v>
      </c>
      <c r="AT288" s="115">
        <f t="shared" si="193"/>
        <v>7.2154202826821443</v>
      </c>
      <c r="AU288" s="115">
        <f t="shared" si="191"/>
        <v>7.0363143075860881</v>
      </c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</row>
    <row r="289" spans="1:64">
      <c r="A289" s="62" t="s">
        <v>122</v>
      </c>
      <c r="B289" s="64"/>
      <c r="C289" s="33">
        <v>56117.871599999999</v>
      </c>
      <c r="D289" s="33">
        <v>5.0000000000000001E-4</v>
      </c>
      <c r="E289" s="80">
        <f t="shared" si="175"/>
        <v>29037.276641542125</v>
      </c>
      <c r="F289" s="166">
        <f t="shared" si="192"/>
        <v>29037</v>
      </c>
      <c r="G289" s="9">
        <f t="shared" si="169"/>
        <v>0.10524427999916952</v>
      </c>
      <c r="K289" s="2">
        <f t="shared" si="173"/>
        <v>0.10524427999916952</v>
      </c>
      <c r="N289" s="2">
        <f t="shared" ca="1" si="170"/>
        <v>0.10635554952933853</v>
      </c>
      <c r="O289" s="100">
        <f t="shared" si="176"/>
        <v>0.10025866295902251</v>
      </c>
      <c r="P289" s="15">
        <f t="shared" si="177"/>
        <v>41099.371599999999</v>
      </c>
      <c r="R289" s="2">
        <f t="shared" si="171"/>
        <v>1.0051799498330873E-2</v>
      </c>
      <c r="S289" s="24">
        <v>1</v>
      </c>
      <c r="T289" s="9">
        <f t="shared" si="178"/>
        <v>1.0051799498330873E-2</v>
      </c>
      <c r="U289" s="9">
        <f t="shared" si="179"/>
        <v>0</v>
      </c>
      <c r="Y289" s="137">
        <f t="shared" si="180"/>
        <v>41099.371599999999</v>
      </c>
      <c r="Z289" s="16">
        <f t="shared" si="181"/>
        <v>29037</v>
      </c>
      <c r="AA289" s="115">
        <f t="shared" si="182"/>
        <v>0.10546683877540861</v>
      </c>
      <c r="AB289" s="115">
        <f t="shared" si="183"/>
        <v>-2.225587762390846E-4</v>
      </c>
      <c r="AD289" s="115"/>
      <c r="AF289" s="147">
        <f t="shared" si="174"/>
        <v>4.9856170401470085E-3</v>
      </c>
      <c r="AG289" s="115">
        <f t="shared" si="184"/>
        <v>4.9532408881038925E-8</v>
      </c>
      <c r="AH289" s="16">
        <f t="shared" si="185"/>
        <v>5.2081758163860879E-3</v>
      </c>
      <c r="AI289" s="16">
        <f t="shared" si="186"/>
        <v>1.0929673888226341</v>
      </c>
      <c r="AJ289" s="16">
        <f t="shared" si="187"/>
        <v>0.50658086976814165</v>
      </c>
      <c r="AK289" s="16">
        <f t="shared" si="188"/>
        <v>0.24482236725300244</v>
      </c>
      <c r="AL289" s="16">
        <f t="shared" si="189"/>
        <v>1.2078817306918166</v>
      </c>
      <c r="AM289" s="16">
        <f t="shared" si="190"/>
        <v>0.68993783894407834</v>
      </c>
      <c r="AN289" s="115">
        <f t="shared" si="193"/>
        <v>7.2542650800728863</v>
      </c>
      <c r="AO289" s="115">
        <f t="shared" si="193"/>
        <v>7.2542628018308806</v>
      </c>
      <c r="AP289" s="115">
        <f t="shared" si="193"/>
        <v>7.2542473884367995</v>
      </c>
      <c r="AQ289" s="115">
        <f t="shared" si="193"/>
        <v>7.2541431185980221</v>
      </c>
      <c r="AR289" s="115">
        <f t="shared" si="193"/>
        <v>7.2534381621727233</v>
      </c>
      <c r="AS289" s="115">
        <f t="shared" si="193"/>
        <v>7.2486909192904143</v>
      </c>
      <c r="AT289" s="115">
        <f t="shared" si="193"/>
        <v>7.2175289328194276</v>
      </c>
      <c r="AU289" s="115">
        <f t="shared" si="191"/>
        <v>7.0380849489475583</v>
      </c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</row>
    <row r="290" spans="1:64">
      <c r="A290" s="83" t="s">
        <v>122</v>
      </c>
      <c r="B290" s="69" t="s">
        <v>95</v>
      </c>
      <c r="C290" s="79">
        <v>56118.823299999996</v>
      </c>
      <c r="D290" s="79">
        <v>2.0000000000000001E-4</v>
      </c>
      <c r="E290" s="80">
        <f t="shared" si="175"/>
        <v>29039.778247858838</v>
      </c>
      <c r="F290" s="166">
        <f t="shared" si="192"/>
        <v>29039.5</v>
      </c>
      <c r="G290" s="9">
        <f t="shared" si="169"/>
        <v>0.10585537999577355</v>
      </c>
      <c r="K290" s="2">
        <f t="shared" si="173"/>
        <v>0.10585537999577355</v>
      </c>
      <c r="N290" s="2">
        <f t="shared" ca="1" si="170"/>
        <v>0.10637125600444926</v>
      </c>
      <c r="O290" s="100">
        <f t="shared" si="176"/>
        <v>0.10027536365790024</v>
      </c>
      <c r="P290" s="15">
        <f t="shared" si="177"/>
        <v>41100.323299999996</v>
      </c>
      <c r="R290" s="2">
        <f t="shared" si="171"/>
        <v>1.0055148556724141E-2</v>
      </c>
      <c r="S290" s="24">
        <v>1</v>
      </c>
      <c r="T290" s="9">
        <f t="shared" si="178"/>
        <v>1.0055148556724141E-2</v>
      </c>
      <c r="U290" s="9">
        <f t="shared" si="179"/>
        <v>0</v>
      </c>
      <c r="Y290" s="137">
        <f t="shared" si="180"/>
        <v>41100.323299999996</v>
      </c>
      <c r="Z290" s="16">
        <f t="shared" si="181"/>
        <v>29039.5</v>
      </c>
      <c r="AA290" s="115">
        <f t="shared" si="182"/>
        <v>0.10547999669459493</v>
      </c>
      <c r="AB290" s="115">
        <f t="shared" si="183"/>
        <v>3.7538330117861674E-4</v>
      </c>
      <c r="AD290" s="115"/>
      <c r="AF290" s="147">
        <f t="shared" si="174"/>
        <v>5.5800163378733059E-3</v>
      </c>
      <c r="AG290" s="115">
        <f t="shared" si="184"/>
        <v>1.4091262280375609E-7</v>
      </c>
      <c r="AH290" s="16">
        <f t="shared" si="185"/>
        <v>5.2046330366946943E-3</v>
      </c>
      <c r="AI290" s="16">
        <f t="shared" si="186"/>
        <v>1.0927873695496373</v>
      </c>
      <c r="AJ290" s="16">
        <f t="shared" si="187"/>
        <v>0.50594684635195186</v>
      </c>
      <c r="AK290" s="16">
        <f t="shared" si="188"/>
        <v>0.24489065099329924</v>
      </c>
      <c r="AL290" s="16">
        <f t="shared" si="189"/>
        <v>1.2086169337931467</v>
      </c>
      <c r="AM290" s="16">
        <f t="shared" si="190"/>
        <v>0.69048056173174888</v>
      </c>
      <c r="AN290" s="115">
        <f t="shared" si="193"/>
        <v>7.2549143248376033</v>
      </c>
      <c r="AO290" s="115">
        <f t="shared" si="193"/>
        <v>7.2549120575450301</v>
      </c>
      <c r="AP290" s="115">
        <f t="shared" si="193"/>
        <v>7.2548967036455556</v>
      </c>
      <c r="AQ290" s="115">
        <f t="shared" si="193"/>
        <v>7.2547927375162962</v>
      </c>
      <c r="AR290" s="115">
        <f t="shared" si="193"/>
        <v>7.254089165776306</v>
      </c>
      <c r="AS290" s="115">
        <f t="shared" si="193"/>
        <v>7.2493467452681459</v>
      </c>
      <c r="AT290" s="115">
        <f t="shared" si="193"/>
        <v>7.2181877706627162</v>
      </c>
      <c r="AU290" s="115">
        <f t="shared" si="191"/>
        <v>7.0386382743730183</v>
      </c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</row>
    <row r="291" spans="1:64">
      <c r="A291" s="67" t="s">
        <v>123</v>
      </c>
      <c r="B291" s="70" t="s">
        <v>95</v>
      </c>
      <c r="C291" s="75">
        <v>56143.551290000003</v>
      </c>
      <c r="D291" s="75">
        <v>1E-4</v>
      </c>
      <c r="E291" s="80">
        <f t="shared" si="175"/>
        <v>29104.777403037722</v>
      </c>
      <c r="F291" s="166">
        <f t="shared" si="192"/>
        <v>29104.5</v>
      </c>
      <c r="G291" s="9">
        <f t="shared" si="169"/>
        <v>0.10553398000047309</v>
      </c>
      <c r="K291" s="2">
        <f t="shared" si="173"/>
        <v>0.10553398000047309</v>
      </c>
      <c r="N291" s="2">
        <f t="shared" ca="1" si="170"/>
        <v>0.10677962435732831</v>
      </c>
      <c r="O291" s="100">
        <f t="shared" si="176"/>
        <v>0.10071009382468138</v>
      </c>
      <c r="P291" s="15">
        <f t="shared" si="177"/>
        <v>41125.051290000003</v>
      </c>
      <c r="R291" s="2">
        <f t="shared" si="171"/>
        <v>1.0142522998176126E-2</v>
      </c>
      <c r="S291" s="24">
        <v>1</v>
      </c>
      <c r="T291" s="9">
        <f t="shared" si="178"/>
        <v>1.0142522998176126E-2</v>
      </c>
      <c r="U291" s="9">
        <f t="shared" si="179"/>
        <v>0</v>
      </c>
      <c r="Y291" s="137">
        <f t="shared" si="180"/>
        <v>41125.051290000003</v>
      </c>
      <c r="Z291" s="16">
        <f t="shared" si="181"/>
        <v>29104.5</v>
      </c>
      <c r="AA291" s="115">
        <f t="shared" si="182"/>
        <v>0.10582205701224186</v>
      </c>
      <c r="AB291" s="115">
        <f t="shared" si="183"/>
        <v>-2.8807701176876421E-4</v>
      </c>
      <c r="AD291" s="115"/>
      <c r="AF291" s="147">
        <f t="shared" si="174"/>
        <v>4.823886175791714E-3</v>
      </c>
      <c r="AG291" s="115">
        <f t="shared" si="184"/>
        <v>8.298836470962071E-8</v>
      </c>
      <c r="AH291" s="16">
        <f t="shared" si="185"/>
        <v>5.1119631875604834E-3</v>
      </c>
      <c r="AI291" s="16">
        <f t="shared" si="186"/>
        <v>1.0881104756988265</v>
      </c>
      <c r="AJ291" s="16">
        <f t="shared" si="187"/>
        <v>0.48944124934461275</v>
      </c>
      <c r="AK291" s="16">
        <f t="shared" si="188"/>
        <v>0.24661198463170714</v>
      </c>
      <c r="AL291" s="16">
        <f t="shared" si="189"/>
        <v>1.2276473615606562</v>
      </c>
      <c r="AM291" s="16">
        <f t="shared" si="190"/>
        <v>0.70462564246837533</v>
      </c>
      <c r="AN291" s="115">
        <f t="shared" ref="AN291:AT298" si="194">$AU291+$AB$7*SIN(AO291)</f>
        <v>7.2717571664558518</v>
      </c>
      <c r="AO291" s="115">
        <f t="shared" si="194"/>
        <v>7.2717551712816135</v>
      </c>
      <c r="AP291" s="115">
        <f t="shared" si="194"/>
        <v>7.2717413164016973</v>
      </c>
      <c r="AQ291" s="115">
        <f t="shared" si="194"/>
        <v>7.271645113448141</v>
      </c>
      <c r="AR291" s="115">
        <f t="shared" si="194"/>
        <v>7.270977504327063</v>
      </c>
      <c r="AS291" s="115">
        <f t="shared" si="194"/>
        <v>7.2663630434777948</v>
      </c>
      <c r="AT291" s="115">
        <f t="shared" si="194"/>
        <v>7.2352981650976629</v>
      </c>
      <c r="AU291" s="115">
        <f t="shared" si="191"/>
        <v>7.0530247354349633</v>
      </c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</row>
    <row r="292" spans="1:64">
      <c r="A292" s="67" t="s">
        <v>123</v>
      </c>
      <c r="B292" s="70" t="s">
        <v>95</v>
      </c>
      <c r="C292" s="75">
        <v>56153.443079999997</v>
      </c>
      <c r="D292" s="75">
        <v>2.9999999999999997E-4</v>
      </c>
      <c r="E292" s="80">
        <f t="shared" si="175"/>
        <v>29130.778626477495</v>
      </c>
      <c r="F292" s="166">
        <f t="shared" si="192"/>
        <v>29130.5</v>
      </c>
      <c r="G292" s="9">
        <f t="shared" si="169"/>
        <v>0.10599941999680595</v>
      </c>
      <c r="K292" s="2">
        <f t="shared" si="173"/>
        <v>0.10599941999680595</v>
      </c>
      <c r="N292" s="2">
        <f t="shared" ca="1" si="170"/>
        <v>0.10694297169847992</v>
      </c>
      <c r="O292" s="100">
        <f t="shared" si="176"/>
        <v>0.10088426198995604</v>
      </c>
      <c r="P292" s="15">
        <f t="shared" si="177"/>
        <v>41134.943079999997</v>
      </c>
      <c r="R292" s="2">
        <f t="shared" si="171"/>
        <v>1.0177634317258087E-2</v>
      </c>
      <c r="S292" s="24">
        <v>1</v>
      </c>
      <c r="T292" s="9">
        <f t="shared" si="178"/>
        <v>1.0177634317258087E-2</v>
      </c>
      <c r="U292" s="9">
        <f t="shared" si="179"/>
        <v>0</v>
      </c>
      <c r="Y292" s="137">
        <f t="shared" si="180"/>
        <v>41134.943079999997</v>
      </c>
      <c r="Z292" s="16">
        <f t="shared" si="181"/>
        <v>29130.5</v>
      </c>
      <c r="AA292" s="115">
        <f t="shared" si="182"/>
        <v>0.10595886252536121</v>
      </c>
      <c r="AB292" s="115">
        <f t="shared" si="183"/>
        <v>4.0557471444740978E-5</v>
      </c>
      <c r="AD292" s="115"/>
      <c r="AF292" s="147">
        <f t="shared" si="174"/>
        <v>5.1151580068499181E-3</v>
      </c>
      <c r="AG292" s="115">
        <f t="shared" si="184"/>
        <v>1.6449084899909798E-9</v>
      </c>
      <c r="AH292" s="16">
        <f t="shared" si="185"/>
        <v>5.0746005354051736E-3</v>
      </c>
      <c r="AI292" s="16">
        <f t="shared" si="186"/>
        <v>1.0862419710765823</v>
      </c>
      <c r="AJ292" s="16">
        <f t="shared" si="187"/>
        <v>0.48282900159933545</v>
      </c>
      <c r="AK292" s="16">
        <f t="shared" si="188"/>
        <v>0.2472716104139106</v>
      </c>
      <c r="AL292" s="16">
        <f t="shared" si="189"/>
        <v>1.2352139044717989</v>
      </c>
      <c r="AM292" s="16">
        <f t="shared" si="190"/>
        <v>0.71030245825535787</v>
      </c>
      <c r="AN292" s="115">
        <f t="shared" si="194"/>
        <v>7.2784740846313323</v>
      </c>
      <c r="AO292" s="115">
        <f t="shared" si="194"/>
        <v>7.2784721916257675</v>
      </c>
      <c r="AP292" s="115">
        <f t="shared" si="194"/>
        <v>7.2784589104181716</v>
      </c>
      <c r="AQ292" s="115">
        <f t="shared" si="194"/>
        <v>7.2783657379475297</v>
      </c>
      <c r="AR292" s="115">
        <f t="shared" si="194"/>
        <v>7.2777124750933977</v>
      </c>
      <c r="AS292" s="115">
        <f t="shared" si="194"/>
        <v>7.2731505332825073</v>
      </c>
      <c r="AT292" s="115">
        <f t="shared" si="194"/>
        <v>7.242131791313235</v>
      </c>
      <c r="AU292" s="115">
        <f t="shared" si="191"/>
        <v>7.0587793198597417</v>
      </c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</row>
    <row r="293" spans="1:64">
      <c r="A293" s="67" t="s">
        <v>123</v>
      </c>
      <c r="B293" s="70" t="s">
        <v>95</v>
      </c>
      <c r="C293" s="75">
        <v>56153.443379999997</v>
      </c>
      <c r="D293" s="75">
        <v>4.0000000000000002E-4</v>
      </c>
      <c r="E293" s="80">
        <f t="shared" si="175"/>
        <v>29130.779415047309</v>
      </c>
      <c r="F293" s="166">
        <f t="shared" si="192"/>
        <v>29130.5</v>
      </c>
      <c r="G293" s="9">
        <f t="shared" si="169"/>
        <v>0.10629941999650327</v>
      </c>
      <c r="K293" s="2">
        <f t="shared" si="173"/>
        <v>0.10629941999650327</v>
      </c>
      <c r="N293" s="2">
        <f t="shared" ca="1" si="170"/>
        <v>0.10694297169847992</v>
      </c>
      <c r="O293" s="100">
        <f t="shared" si="176"/>
        <v>0.10088426198995604</v>
      </c>
      <c r="P293" s="15">
        <f t="shared" si="177"/>
        <v>41134.943379999997</v>
      </c>
      <c r="R293" s="2">
        <f t="shared" si="171"/>
        <v>1.0177634317258087E-2</v>
      </c>
      <c r="S293" s="24">
        <v>1</v>
      </c>
      <c r="T293" s="9">
        <f t="shared" si="178"/>
        <v>1.0177634317258087E-2</v>
      </c>
      <c r="U293" s="9">
        <f t="shared" si="179"/>
        <v>0</v>
      </c>
      <c r="Y293" s="137">
        <f t="shared" si="180"/>
        <v>41134.943379999997</v>
      </c>
      <c r="Z293" s="16">
        <f t="shared" si="181"/>
        <v>29130.5</v>
      </c>
      <c r="AA293" s="115">
        <f t="shared" si="182"/>
        <v>0.10595886252536121</v>
      </c>
      <c r="AB293" s="115">
        <f t="shared" si="183"/>
        <v>3.4055747114206114E-4</v>
      </c>
      <c r="AD293" s="115"/>
      <c r="AF293" s="147">
        <f t="shared" si="174"/>
        <v>5.4151580065472382E-3</v>
      </c>
      <c r="AG293" s="115">
        <f t="shared" si="184"/>
        <v>1.159793911506758E-7</v>
      </c>
      <c r="AH293" s="16">
        <f t="shared" si="185"/>
        <v>5.0746005354051736E-3</v>
      </c>
      <c r="AI293" s="16">
        <f t="shared" si="186"/>
        <v>1.0862419710765823</v>
      </c>
      <c r="AJ293" s="16">
        <f t="shared" si="187"/>
        <v>0.48282900159933545</v>
      </c>
      <c r="AK293" s="16">
        <f t="shared" si="188"/>
        <v>0.2472716104139106</v>
      </c>
      <c r="AL293" s="16">
        <f t="shared" si="189"/>
        <v>1.2352139044717989</v>
      </c>
      <c r="AM293" s="16">
        <f t="shared" si="190"/>
        <v>0.71030245825535787</v>
      </c>
      <c r="AN293" s="115">
        <f t="shared" si="194"/>
        <v>7.2784740846313323</v>
      </c>
      <c r="AO293" s="115">
        <f t="shared" si="194"/>
        <v>7.2784721916257675</v>
      </c>
      <c r="AP293" s="115">
        <f t="shared" si="194"/>
        <v>7.2784589104181716</v>
      </c>
      <c r="AQ293" s="115">
        <f t="shared" si="194"/>
        <v>7.2783657379475297</v>
      </c>
      <c r="AR293" s="115">
        <f t="shared" si="194"/>
        <v>7.2777124750933977</v>
      </c>
      <c r="AS293" s="115">
        <f t="shared" si="194"/>
        <v>7.2731505332825073</v>
      </c>
      <c r="AT293" s="115">
        <f t="shared" si="194"/>
        <v>7.242131791313235</v>
      </c>
      <c r="AU293" s="115">
        <f t="shared" si="191"/>
        <v>7.0587793198597417</v>
      </c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</row>
    <row r="294" spans="1:64">
      <c r="A294" s="67" t="s">
        <v>123</v>
      </c>
      <c r="B294" s="70" t="s">
        <v>95</v>
      </c>
      <c r="C294" s="75">
        <v>56153.443879999999</v>
      </c>
      <c r="D294" s="75">
        <v>4.0000000000000002E-4</v>
      </c>
      <c r="E294" s="80">
        <f t="shared" si="175"/>
        <v>29130.780729330345</v>
      </c>
      <c r="F294" s="166">
        <f t="shared" si="192"/>
        <v>29130.5</v>
      </c>
      <c r="G294" s="9">
        <f t="shared" si="169"/>
        <v>0.10679941999842413</v>
      </c>
      <c r="K294" s="2">
        <f t="shared" si="173"/>
        <v>0.10679941999842413</v>
      </c>
      <c r="N294" s="2">
        <f t="shared" ca="1" si="170"/>
        <v>0.10694297169847992</v>
      </c>
      <c r="O294" s="100">
        <f t="shared" si="176"/>
        <v>0.10088426198995604</v>
      </c>
      <c r="P294" s="15">
        <f t="shared" si="177"/>
        <v>41134.943879999999</v>
      </c>
      <c r="R294" s="2">
        <f t="shared" si="171"/>
        <v>1.0177634317258087E-2</v>
      </c>
      <c r="S294" s="24">
        <v>1</v>
      </c>
      <c r="T294" s="9">
        <f t="shared" si="178"/>
        <v>1.0177634317258087E-2</v>
      </c>
      <c r="U294" s="9">
        <f t="shared" si="179"/>
        <v>0</v>
      </c>
      <c r="Y294" s="137">
        <f t="shared" si="180"/>
        <v>41134.943879999999</v>
      </c>
      <c r="Z294" s="16">
        <f t="shared" si="181"/>
        <v>29130.5</v>
      </c>
      <c r="AA294" s="115">
        <f t="shared" si="182"/>
        <v>0.10595886252536121</v>
      </c>
      <c r="AB294" s="115">
        <f t="shared" si="183"/>
        <v>8.4055747306291395E-4</v>
      </c>
      <c r="AD294" s="115"/>
      <c r="AF294" s="147">
        <f t="shared" si="174"/>
        <v>5.915158008468091E-3</v>
      </c>
      <c r="AG294" s="115">
        <f t="shared" si="184"/>
        <v>7.0653686552191135E-7</v>
      </c>
      <c r="AH294" s="16">
        <f t="shared" si="185"/>
        <v>5.0746005354051736E-3</v>
      </c>
      <c r="AI294" s="16">
        <f t="shared" si="186"/>
        <v>1.0862419710765823</v>
      </c>
      <c r="AJ294" s="16">
        <f t="shared" si="187"/>
        <v>0.48282900159933545</v>
      </c>
      <c r="AK294" s="16">
        <f t="shared" si="188"/>
        <v>0.2472716104139106</v>
      </c>
      <c r="AL294" s="16">
        <f t="shared" si="189"/>
        <v>1.2352139044717989</v>
      </c>
      <c r="AM294" s="16">
        <f t="shared" si="190"/>
        <v>0.71030245825535787</v>
      </c>
      <c r="AN294" s="115">
        <f t="shared" si="194"/>
        <v>7.2784740846313323</v>
      </c>
      <c r="AO294" s="115">
        <f t="shared" si="194"/>
        <v>7.2784721916257675</v>
      </c>
      <c r="AP294" s="115">
        <f t="shared" si="194"/>
        <v>7.2784589104181716</v>
      </c>
      <c r="AQ294" s="115">
        <f t="shared" si="194"/>
        <v>7.2783657379475297</v>
      </c>
      <c r="AR294" s="115">
        <f t="shared" si="194"/>
        <v>7.2777124750933977</v>
      </c>
      <c r="AS294" s="115">
        <f t="shared" si="194"/>
        <v>7.2731505332825073</v>
      </c>
      <c r="AT294" s="115">
        <f t="shared" si="194"/>
        <v>7.242131791313235</v>
      </c>
      <c r="AU294" s="115">
        <f t="shared" si="191"/>
        <v>7.0587793198597417</v>
      </c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</row>
    <row r="295" spans="1:64">
      <c r="A295" s="63" t="s">
        <v>121</v>
      </c>
      <c r="B295" s="56" t="s">
        <v>92</v>
      </c>
      <c r="C295" s="53">
        <v>56160.478300000002</v>
      </c>
      <c r="D295" s="53">
        <v>8.0000000000000004E-4</v>
      </c>
      <c r="E295" s="80">
        <f t="shared" si="175"/>
        <v>29149.271166975035</v>
      </c>
      <c r="F295" s="166">
        <f t="shared" si="192"/>
        <v>29149</v>
      </c>
      <c r="G295" s="9">
        <f t="shared" si="169"/>
        <v>0.1031615600004443</v>
      </c>
      <c r="K295" s="2">
        <f t="shared" si="173"/>
        <v>0.1031615600004443</v>
      </c>
      <c r="N295" s="2">
        <f t="shared" ca="1" si="170"/>
        <v>0.10705919961429934</v>
      </c>
      <c r="O295" s="100">
        <f t="shared" si="176"/>
        <v>0.10100828540685428</v>
      </c>
      <c r="P295" s="15">
        <f t="shared" si="177"/>
        <v>41141.978300000002</v>
      </c>
      <c r="R295" s="2">
        <f t="shared" si="171"/>
        <v>1.020267372083253E-2</v>
      </c>
      <c r="S295" s="24">
        <v>1</v>
      </c>
      <c r="T295" s="9">
        <f t="shared" si="178"/>
        <v>1.020267372083253E-2</v>
      </c>
      <c r="U295" s="9">
        <f t="shared" si="179"/>
        <v>0</v>
      </c>
      <c r="Y295" s="137">
        <f t="shared" si="180"/>
        <v>41141.978300000002</v>
      </c>
      <c r="Z295" s="16">
        <f t="shared" si="181"/>
        <v>29149</v>
      </c>
      <c r="AA295" s="115">
        <f t="shared" si="182"/>
        <v>0.10605620085036388</v>
      </c>
      <c r="AB295" s="115">
        <f t="shared" si="183"/>
        <v>-2.894640849919583E-3</v>
      </c>
      <c r="AD295" s="115"/>
      <c r="AF295" s="147">
        <f t="shared" si="174"/>
        <v>2.153274593590021E-3</v>
      </c>
      <c r="AG295" s="115">
        <f t="shared" si="184"/>
        <v>8.3789456500231652E-6</v>
      </c>
      <c r="AH295" s="16">
        <f t="shared" si="185"/>
        <v>5.047915443509611E-3</v>
      </c>
      <c r="AI295" s="16">
        <f t="shared" si="186"/>
        <v>1.0849133649181262</v>
      </c>
      <c r="AJ295" s="16">
        <f t="shared" si="187"/>
        <v>0.47812117480659388</v>
      </c>
      <c r="AK295" s="16">
        <f t="shared" si="188"/>
        <v>0.24773099795977085</v>
      </c>
      <c r="AL295" s="16">
        <f t="shared" si="189"/>
        <v>1.2405819689851583</v>
      </c>
      <c r="AM295" s="16">
        <f t="shared" si="190"/>
        <v>0.71434838736231032</v>
      </c>
      <c r="AN295" s="115">
        <f t="shared" si="194"/>
        <v>7.2832464024830319</v>
      </c>
      <c r="AO295" s="115">
        <f t="shared" si="194"/>
        <v>7.283244579894224</v>
      </c>
      <c r="AP295" s="115">
        <f t="shared" si="194"/>
        <v>7.2832316978157952</v>
      </c>
      <c r="AQ295" s="115">
        <f t="shared" si="194"/>
        <v>7.283140654507493</v>
      </c>
      <c r="AR295" s="115">
        <f t="shared" si="194"/>
        <v>7.2824975790134658</v>
      </c>
      <c r="AS295" s="115">
        <f t="shared" si="194"/>
        <v>7.2779734485062368</v>
      </c>
      <c r="AT295" s="115">
        <f t="shared" si="194"/>
        <v>7.2469904841189585</v>
      </c>
      <c r="AU295" s="115">
        <f t="shared" si="191"/>
        <v>7.0628739280081412</v>
      </c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</row>
    <row r="296" spans="1:64">
      <c r="A296" s="63" t="s">
        <v>121</v>
      </c>
      <c r="B296" s="56" t="s">
        <v>92</v>
      </c>
      <c r="C296" s="53">
        <v>56181.4067</v>
      </c>
      <c r="D296" s="53">
        <v>2.9999999999999997E-4</v>
      </c>
      <c r="E296" s="80">
        <f t="shared" si="175"/>
        <v>29204.282848848299</v>
      </c>
      <c r="F296" s="166">
        <f t="shared" si="192"/>
        <v>29204</v>
      </c>
      <c r="G296" s="9">
        <f t="shared" si="169"/>
        <v>0.10760576000029687</v>
      </c>
      <c r="K296" s="2">
        <f t="shared" si="173"/>
        <v>0.10760576000029687</v>
      </c>
      <c r="N296" s="2">
        <f t="shared" ca="1" si="170"/>
        <v>0.10740474206673546</v>
      </c>
      <c r="O296" s="100">
        <f t="shared" si="176"/>
        <v>0.10137747540975721</v>
      </c>
      <c r="P296" s="15">
        <f t="shared" si="177"/>
        <v>41162.9067</v>
      </c>
      <c r="R296" s="2">
        <f t="shared" si="171"/>
        <v>1.0277392520455928E-2</v>
      </c>
      <c r="S296" s="24">
        <v>1</v>
      </c>
      <c r="T296" s="9">
        <f t="shared" si="178"/>
        <v>1.0277392520455928E-2</v>
      </c>
      <c r="U296" s="9">
        <f t="shared" si="179"/>
        <v>0</v>
      </c>
      <c r="Y296" s="137">
        <f t="shared" si="180"/>
        <v>41162.9067</v>
      </c>
      <c r="Z296" s="16">
        <f t="shared" si="181"/>
        <v>29204</v>
      </c>
      <c r="AA296" s="115">
        <f t="shared" si="182"/>
        <v>0.10634557582129724</v>
      </c>
      <c r="AB296" s="115">
        <f t="shared" si="183"/>
        <v>1.2601841789996321E-3</v>
      </c>
      <c r="AD296" s="115"/>
      <c r="AF296" s="147">
        <f t="shared" si="174"/>
        <v>6.2282845905396594E-3</v>
      </c>
      <c r="AG296" s="115">
        <f t="shared" si="184"/>
        <v>1.5880641650009769E-6</v>
      </c>
      <c r="AH296" s="16">
        <f t="shared" si="185"/>
        <v>4.9681004115400317E-3</v>
      </c>
      <c r="AI296" s="16">
        <f t="shared" si="186"/>
        <v>1.0809684388911647</v>
      </c>
      <c r="AJ296" s="16">
        <f t="shared" si="187"/>
        <v>0.46411268785633231</v>
      </c>
      <c r="AK296" s="16">
        <f t="shared" si="188"/>
        <v>0.24904826599555074</v>
      </c>
      <c r="AL296" s="16">
        <f t="shared" si="189"/>
        <v>1.2564636427770475</v>
      </c>
      <c r="AM296" s="16">
        <f t="shared" si="190"/>
        <v>0.72641005628367472</v>
      </c>
      <c r="AN296" s="115">
        <f t="shared" si="194"/>
        <v>7.2973999028001684</v>
      </c>
      <c r="AO296" s="115">
        <f t="shared" si="194"/>
        <v>7.2973982785786378</v>
      </c>
      <c r="AP296" s="115">
        <f t="shared" si="194"/>
        <v>7.297386538568535</v>
      </c>
      <c r="AQ296" s="115">
        <f t="shared" si="194"/>
        <v>7.2973016873721317</v>
      </c>
      <c r="AR296" s="115">
        <f t="shared" si="194"/>
        <v>7.2966887669683889</v>
      </c>
      <c r="AS296" s="115">
        <f t="shared" si="194"/>
        <v>7.2922791169521064</v>
      </c>
      <c r="AT296" s="115">
        <f t="shared" si="194"/>
        <v>7.2614169667218915</v>
      </c>
      <c r="AU296" s="115">
        <f t="shared" si="191"/>
        <v>7.0750470873682492</v>
      </c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</row>
    <row r="297" spans="1:64">
      <c r="A297" s="63" t="s">
        <v>121</v>
      </c>
      <c r="B297" s="56" t="s">
        <v>95</v>
      </c>
      <c r="C297" s="53">
        <v>56187.303399999997</v>
      </c>
      <c r="D297" s="53">
        <v>4.0000000000000002E-4</v>
      </c>
      <c r="E297" s="80">
        <f t="shared" si="175"/>
        <v>29219.782714318284</v>
      </c>
      <c r="F297" s="166">
        <f t="shared" si="192"/>
        <v>29219.5</v>
      </c>
      <c r="G297" s="9">
        <f t="shared" si="169"/>
        <v>0.10755457999766804</v>
      </c>
      <c r="K297" s="2">
        <f t="shared" si="173"/>
        <v>0.10755457999766804</v>
      </c>
      <c r="N297" s="2">
        <f t="shared" ca="1" si="170"/>
        <v>0.10750212221242199</v>
      </c>
      <c r="O297" s="100">
        <f t="shared" si="176"/>
        <v>0.10148164738274708</v>
      </c>
      <c r="P297" s="15">
        <f t="shared" si="177"/>
        <v>41168.803399999997</v>
      </c>
      <c r="R297" s="2">
        <f t="shared" si="171"/>
        <v>1.0298524755516217E-2</v>
      </c>
      <c r="S297" s="24">
        <v>1</v>
      </c>
      <c r="T297" s="9">
        <f t="shared" si="178"/>
        <v>1.0298524755516217E-2</v>
      </c>
      <c r="U297" s="9">
        <f t="shared" si="179"/>
        <v>0</v>
      </c>
      <c r="Y297" s="137">
        <f t="shared" si="180"/>
        <v>41168.803399999997</v>
      </c>
      <c r="Z297" s="16">
        <f t="shared" si="181"/>
        <v>29219.5</v>
      </c>
      <c r="AA297" s="115">
        <f t="shared" si="182"/>
        <v>0.10642712702215548</v>
      </c>
      <c r="AB297" s="115">
        <f t="shared" si="183"/>
        <v>1.1274529755125606E-3</v>
      </c>
      <c r="AD297" s="115"/>
      <c r="AF297" s="147">
        <f t="shared" si="174"/>
        <v>6.0729326149209645E-3</v>
      </c>
      <c r="AG297" s="115">
        <f t="shared" si="184"/>
        <v>1.2711502119921266E-6</v>
      </c>
      <c r="AH297" s="16">
        <f t="shared" si="185"/>
        <v>4.9454796394084056E-3</v>
      </c>
      <c r="AI297" s="16">
        <f t="shared" si="186"/>
        <v>1.0798581601126085</v>
      </c>
      <c r="AJ297" s="16">
        <f t="shared" si="187"/>
        <v>0.46016207306752949</v>
      </c>
      <c r="AK297" s="16">
        <f t="shared" si="188"/>
        <v>0.24940649782091048</v>
      </c>
      <c r="AL297" s="16">
        <f t="shared" si="189"/>
        <v>1.2609185182158789</v>
      </c>
      <c r="AM297" s="16">
        <f t="shared" si="190"/>
        <v>0.72981836996259208</v>
      </c>
      <c r="AN297" s="115">
        <f t="shared" si="194"/>
        <v>7.3013793082654486</v>
      </c>
      <c r="AO297" s="115">
        <f t="shared" si="194"/>
        <v>7.3013777370352058</v>
      </c>
      <c r="AP297" s="115">
        <f t="shared" si="194"/>
        <v>7.3013663068533932</v>
      </c>
      <c r="AQ297" s="115">
        <f t="shared" si="194"/>
        <v>7.3012831624256789</v>
      </c>
      <c r="AR297" s="115">
        <f t="shared" si="194"/>
        <v>7.3006786974123283</v>
      </c>
      <c r="AS297" s="115">
        <f t="shared" si="194"/>
        <v>7.2963018444434153</v>
      </c>
      <c r="AT297" s="115">
        <f t="shared" si="194"/>
        <v>7.2654776379729888</v>
      </c>
      <c r="AU297" s="115">
        <f t="shared" si="191"/>
        <v>7.0784777050060974</v>
      </c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</row>
    <row r="298" spans="1:64">
      <c r="A298" s="63" t="s">
        <v>120</v>
      </c>
      <c r="B298" s="64" t="s">
        <v>92</v>
      </c>
      <c r="C298" s="33">
        <v>56226.6783</v>
      </c>
      <c r="D298" s="33">
        <v>2.0000000000000001E-4</v>
      </c>
      <c r="E298" s="80">
        <f t="shared" si="175"/>
        <v>29323.282239967259</v>
      </c>
      <c r="F298" s="166">
        <f t="shared" si="192"/>
        <v>29323</v>
      </c>
      <c r="G298" s="9">
        <f t="shared" si="169"/>
        <v>0.10737411999434698</v>
      </c>
      <c r="K298" s="2">
        <f t="shared" si="173"/>
        <v>0.10737411999434698</v>
      </c>
      <c r="N298" s="2">
        <f t="shared" ca="1" si="170"/>
        <v>0.10815237028200635</v>
      </c>
      <c r="O298" s="100">
        <f t="shared" si="176"/>
        <v>0.10217868459597813</v>
      </c>
      <c r="P298" s="15">
        <f t="shared" si="177"/>
        <v>41208.1783</v>
      </c>
      <c r="R298" s="2">
        <f t="shared" si="171"/>
        <v>1.0440483585764378E-2</v>
      </c>
      <c r="S298" s="24">
        <v>1</v>
      </c>
      <c r="T298" s="9">
        <f t="shared" si="178"/>
        <v>1.0440483585764378E-2</v>
      </c>
      <c r="U298" s="9">
        <f t="shared" si="179"/>
        <v>0</v>
      </c>
      <c r="Y298" s="137">
        <f t="shared" si="180"/>
        <v>41208.1783</v>
      </c>
      <c r="Z298" s="16">
        <f t="shared" si="181"/>
        <v>29323</v>
      </c>
      <c r="AA298" s="115">
        <f t="shared" si="182"/>
        <v>0.10697173544542192</v>
      </c>
      <c r="AB298" s="115">
        <f t="shared" si="183"/>
        <v>4.0238454892506381E-4</v>
      </c>
      <c r="AD298" s="115"/>
      <c r="AF298" s="147">
        <f t="shared" si="174"/>
        <v>5.19543539836885E-3</v>
      </c>
      <c r="AG298" s="115">
        <f t="shared" si="184"/>
        <v>1.6191332521362707E-7</v>
      </c>
      <c r="AH298" s="16">
        <f t="shared" si="185"/>
        <v>4.793050849443788E-3</v>
      </c>
      <c r="AI298" s="16">
        <f t="shared" si="186"/>
        <v>1.0724636386763717</v>
      </c>
      <c r="AJ298" s="16">
        <f t="shared" si="187"/>
        <v>0.43376252945239552</v>
      </c>
      <c r="AK298" s="16">
        <f t="shared" si="188"/>
        <v>0.25165442170095698</v>
      </c>
      <c r="AL298" s="16">
        <f t="shared" si="189"/>
        <v>1.2904318344585577</v>
      </c>
      <c r="AM298" s="16">
        <f t="shared" si="190"/>
        <v>0.75268284123001439</v>
      </c>
      <c r="AN298" s="115">
        <f t="shared" si="194"/>
        <v>7.3278468035216964</v>
      </c>
      <c r="AO298" s="115">
        <f t="shared" si="194"/>
        <v>7.3278455546513639</v>
      </c>
      <c r="AP298" s="115">
        <f t="shared" si="194"/>
        <v>7.3278360586868434</v>
      </c>
      <c r="AQ298" s="115">
        <f t="shared" si="194"/>
        <v>7.3277638598380781</v>
      </c>
      <c r="AR298" s="115">
        <f t="shared" si="194"/>
        <v>7.3272152173563576</v>
      </c>
      <c r="AS298" s="115">
        <f t="shared" si="194"/>
        <v>7.3230628354537197</v>
      </c>
      <c r="AT298" s="115">
        <f t="shared" si="194"/>
        <v>7.2925356727594854</v>
      </c>
      <c r="AU298" s="115">
        <f t="shared" si="191"/>
        <v>7.1013853776201179</v>
      </c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</row>
    <row r="299" spans="1:64">
      <c r="A299" s="52"/>
      <c r="B299" s="52"/>
      <c r="C299" s="65"/>
      <c r="D299" s="65"/>
      <c r="E299" s="28"/>
      <c r="F299" s="28"/>
      <c r="P299" s="15"/>
      <c r="S299" s="24"/>
      <c r="T299" s="9"/>
      <c r="U299" s="9"/>
      <c r="AA299" s="115"/>
      <c r="AB299" s="115"/>
      <c r="AC299" s="147"/>
      <c r="AD299" s="115"/>
      <c r="AE299" s="115"/>
      <c r="AF299" s="137"/>
      <c r="AG299" s="138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</row>
    <row r="300" spans="1:64">
      <c r="A300" s="52"/>
      <c r="B300" s="52"/>
      <c r="C300" s="65"/>
      <c r="D300" s="65"/>
      <c r="E300" s="28"/>
      <c r="F300" s="28"/>
      <c r="P300" s="15"/>
      <c r="S300" s="24"/>
      <c r="T300" s="9"/>
      <c r="U300" s="9"/>
      <c r="AA300" s="115"/>
      <c r="AB300" s="115"/>
      <c r="AC300" s="147"/>
      <c r="AD300" s="115"/>
      <c r="AE300" s="115"/>
      <c r="AF300" s="137"/>
      <c r="AG300" s="138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</row>
    <row r="301" spans="1:64">
      <c r="S301" s="24"/>
      <c r="T301" s="9"/>
      <c r="U301" s="9"/>
      <c r="AA301" s="115"/>
      <c r="AB301" s="115"/>
      <c r="AC301" s="147"/>
      <c r="AD301" s="115"/>
      <c r="AE301" s="115"/>
      <c r="AF301" s="137"/>
      <c r="AG301" s="138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</row>
    <row r="302" spans="1:64">
      <c r="S302" s="24"/>
      <c r="T302" s="9"/>
      <c r="U302" s="9"/>
      <c r="AA302" s="115"/>
      <c r="AB302" s="115"/>
      <c r="AC302" s="147"/>
      <c r="AD302" s="115"/>
      <c r="AE302" s="115"/>
      <c r="AF302" s="137"/>
      <c r="AG302" s="138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</row>
    <row r="303" spans="1:64">
      <c r="S303" s="24"/>
      <c r="T303" s="9"/>
      <c r="U303" s="9"/>
      <c r="AA303" s="115"/>
      <c r="AB303" s="115"/>
      <c r="AC303" s="147"/>
      <c r="AD303" s="115"/>
      <c r="AE303" s="115"/>
      <c r="AF303" s="137"/>
      <c r="AG303" s="138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</row>
    <row r="304" spans="1:64">
      <c r="S304" s="24"/>
      <c r="T304" s="9"/>
      <c r="U304" s="9"/>
      <c r="AA304" s="115"/>
      <c r="AB304" s="115"/>
      <c r="AC304" s="147"/>
      <c r="AD304" s="115"/>
      <c r="AE304" s="115"/>
      <c r="AF304" s="137"/>
      <c r="AG304" s="138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</row>
    <row r="305" spans="3:64">
      <c r="S305" s="24"/>
      <c r="T305" s="9"/>
      <c r="U305" s="9"/>
      <c r="AA305" s="115"/>
      <c r="AB305" s="115"/>
      <c r="AC305" s="147"/>
      <c r="AD305" s="115"/>
      <c r="AE305" s="115"/>
      <c r="AF305" s="137"/>
      <c r="AG305" s="138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</row>
    <row r="306" spans="3:64">
      <c r="S306" s="24"/>
      <c r="T306" s="9"/>
      <c r="U306" s="9"/>
      <c r="AA306" s="115"/>
      <c r="AB306" s="115"/>
      <c r="AC306" s="147"/>
      <c r="AD306" s="115"/>
      <c r="AE306" s="115"/>
      <c r="AF306" s="137"/>
      <c r="AG306" s="138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</row>
    <row r="307" spans="3:64">
      <c r="C307" s="40"/>
      <c r="D307" s="40"/>
      <c r="S307" s="24"/>
      <c r="T307" s="9"/>
      <c r="U307" s="9"/>
      <c r="AA307" s="115"/>
      <c r="AB307" s="115"/>
      <c r="AC307" s="147"/>
      <c r="AD307" s="115"/>
      <c r="AE307" s="115"/>
      <c r="AF307" s="137"/>
      <c r="AG307" s="138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</row>
    <row r="308" spans="3:64">
      <c r="C308" s="40"/>
      <c r="D308" s="40"/>
      <c r="S308" s="24"/>
      <c r="T308" s="9"/>
      <c r="U308" s="9"/>
      <c r="AA308" s="115"/>
      <c r="AB308" s="115"/>
      <c r="AC308" s="147"/>
      <c r="AD308" s="115"/>
      <c r="AE308" s="115"/>
      <c r="AF308" s="137"/>
      <c r="AG308" s="138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</row>
    <row r="309" spans="3:64">
      <c r="C309" s="40"/>
      <c r="D309" s="40"/>
      <c r="S309" s="24"/>
      <c r="T309" s="9"/>
      <c r="U309" s="9"/>
      <c r="AA309" s="115"/>
      <c r="AB309" s="115"/>
      <c r="AC309" s="147"/>
      <c r="AD309" s="115"/>
      <c r="AE309" s="115"/>
      <c r="AF309" s="137"/>
      <c r="AG309" s="138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</row>
    <row r="310" spans="3:64">
      <c r="C310" s="40"/>
      <c r="D310" s="40"/>
      <c r="S310" s="24"/>
      <c r="T310" s="9"/>
      <c r="U310" s="9"/>
      <c r="AA310" s="115"/>
      <c r="AB310" s="115"/>
      <c r="AC310" s="147"/>
      <c r="AD310" s="115"/>
      <c r="AE310" s="115"/>
      <c r="AF310" s="137"/>
      <c r="AG310" s="138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</row>
    <row r="311" spans="3:64">
      <c r="C311" s="40"/>
      <c r="D311" s="40"/>
      <c r="S311" s="24"/>
      <c r="T311" s="9"/>
      <c r="U311" s="9"/>
      <c r="AA311" s="115"/>
      <c r="AB311" s="115"/>
      <c r="AC311" s="147"/>
      <c r="AD311" s="115"/>
      <c r="AE311" s="115"/>
      <c r="AF311" s="137"/>
      <c r="AG311" s="138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</row>
    <row r="312" spans="3:64">
      <c r="C312" s="40"/>
      <c r="D312" s="40"/>
      <c r="S312" s="24"/>
      <c r="T312" s="9"/>
      <c r="U312" s="9"/>
      <c r="AA312" s="115"/>
      <c r="AB312" s="115"/>
      <c r="AC312" s="147"/>
      <c r="AD312" s="115"/>
      <c r="AE312" s="115"/>
      <c r="AF312" s="137"/>
      <c r="AG312" s="138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</row>
    <row r="313" spans="3:64">
      <c r="C313" s="40"/>
      <c r="D313" s="40"/>
      <c r="S313" s="24"/>
      <c r="T313" s="9"/>
      <c r="U313" s="9"/>
      <c r="AA313" s="115"/>
      <c r="AB313" s="115"/>
      <c r="AC313" s="147"/>
      <c r="AD313" s="115"/>
      <c r="AE313" s="115"/>
      <c r="AF313" s="137"/>
      <c r="AG313" s="138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</row>
    <row r="314" spans="3:64">
      <c r="C314" s="40"/>
      <c r="D314" s="40"/>
      <c r="S314" s="24"/>
      <c r="T314" s="9"/>
      <c r="U314" s="9"/>
      <c r="AA314" s="115"/>
      <c r="AB314" s="115"/>
      <c r="AC314" s="147"/>
      <c r="AD314" s="115"/>
      <c r="AE314" s="115"/>
      <c r="AF314" s="137"/>
      <c r="AG314" s="138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</row>
    <row r="315" spans="3:64">
      <c r="C315" s="40"/>
      <c r="D315" s="40"/>
      <c r="S315" s="24"/>
      <c r="T315" s="9"/>
      <c r="U315" s="9"/>
      <c r="AA315" s="115"/>
      <c r="AB315" s="115"/>
      <c r="AC315" s="147"/>
      <c r="AD315" s="115"/>
      <c r="AE315" s="115"/>
      <c r="AF315" s="137"/>
      <c r="AG315" s="138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</row>
    <row r="316" spans="3:64">
      <c r="C316" s="40"/>
      <c r="D316" s="40"/>
      <c r="S316" s="24"/>
      <c r="T316" s="9"/>
      <c r="U316" s="9"/>
      <c r="AA316" s="115"/>
      <c r="AB316" s="115"/>
      <c r="AC316" s="147"/>
      <c r="AD316" s="115"/>
      <c r="AE316" s="115"/>
      <c r="AF316" s="137"/>
      <c r="AG316" s="138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</row>
    <row r="317" spans="3:64">
      <c r="C317" s="40"/>
      <c r="D317" s="40"/>
      <c r="S317" s="24"/>
      <c r="T317" s="9"/>
      <c r="U317" s="9"/>
      <c r="AA317" s="115"/>
      <c r="AB317" s="115"/>
      <c r="AC317" s="147"/>
      <c r="AD317" s="115"/>
      <c r="AE317" s="115"/>
      <c r="AF317" s="137"/>
      <c r="AG317" s="138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</row>
    <row r="318" spans="3:64">
      <c r="C318" s="40"/>
      <c r="D318" s="40"/>
      <c r="S318" s="24"/>
      <c r="T318" s="9"/>
      <c r="U318" s="9"/>
      <c r="AA318" s="115"/>
      <c r="AB318" s="115"/>
      <c r="AC318" s="147"/>
      <c r="AD318" s="115"/>
      <c r="AE318" s="115"/>
      <c r="AF318" s="137"/>
      <c r="AG318" s="138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</row>
    <row r="319" spans="3:64">
      <c r="C319" s="40"/>
      <c r="D319" s="40"/>
      <c r="S319" s="24"/>
      <c r="T319" s="9"/>
      <c r="U319" s="9"/>
      <c r="AA319" s="115"/>
      <c r="AB319" s="115"/>
      <c r="AC319" s="147"/>
      <c r="AD319" s="115"/>
      <c r="AE319" s="115"/>
      <c r="AF319" s="137"/>
      <c r="AG319" s="138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</row>
    <row r="320" spans="3:64">
      <c r="C320" s="40"/>
      <c r="D320" s="40"/>
      <c r="S320" s="24"/>
      <c r="T320" s="9"/>
      <c r="U320" s="9"/>
      <c r="AA320" s="115"/>
      <c r="AB320" s="115"/>
      <c r="AC320" s="147"/>
      <c r="AD320" s="115"/>
      <c r="AE320" s="115"/>
      <c r="AF320" s="137"/>
      <c r="AG320" s="138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</row>
    <row r="321" spans="3:64">
      <c r="C321" s="40"/>
      <c r="D321" s="40"/>
      <c r="S321" s="24"/>
      <c r="T321" s="9"/>
      <c r="U321" s="9"/>
      <c r="AA321" s="115"/>
      <c r="AB321" s="115"/>
      <c r="AC321" s="147"/>
      <c r="AD321" s="115"/>
      <c r="AE321" s="115"/>
      <c r="AF321" s="137"/>
      <c r="AG321" s="138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</row>
    <row r="322" spans="3:64">
      <c r="C322" s="40"/>
      <c r="D322" s="40"/>
      <c r="S322" s="24"/>
      <c r="T322" s="9"/>
      <c r="U322" s="9"/>
      <c r="AA322" s="115"/>
      <c r="AB322" s="115"/>
      <c r="AC322" s="147"/>
      <c r="AD322" s="115"/>
      <c r="AE322" s="115"/>
      <c r="AF322" s="137"/>
      <c r="AG322" s="138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</row>
    <row r="323" spans="3:64">
      <c r="C323" s="40"/>
      <c r="D323" s="40"/>
      <c r="S323" s="24"/>
      <c r="T323" s="9"/>
      <c r="U323" s="9"/>
      <c r="AA323" s="115"/>
      <c r="AB323" s="115"/>
      <c r="AC323" s="147"/>
      <c r="AD323" s="115"/>
      <c r="AE323" s="115"/>
      <c r="AF323" s="137"/>
      <c r="AG323" s="138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</row>
    <row r="324" spans="3:64">
      <c r="C324" s="40"/>
      <c r="D324" s="40"/>
      <c r="S324" s="24"/>
      <c r="T324" s="9"/>
      <c r="U324" s="9"/>
      <c r="AA324" s="115"/>
      <c r="AB324" s="115"/>
      <c r="AC324" s="147"/>
      <c r="AD324" s="115"/>
      <c r="AE324" s="115"/>
      <c r="AF324" s="137"/>
      <c r="AG324" s="138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</row>
    <row r="325" spans="3:64">
      <c r="C325" s="40"/>
      <c r="D325" s="40"/>
      <c r="S325" s="24"/>
      <c r="T325" s="9"/>
      <c r="U325" s="9"/>
      <c r="AA325" s="115"/>
      <c r="AB325" s="115"/>
      <c r="AC325" s="147"/>
      <c r="AD325" s="115"/>
      <c r="AE325" s="115"/>
      <c r="AF325" s="137"/>
      <c r="AG325" s="138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</row>
    <row r="326" spans="3:64">
      <c r="C326" s="40"/>
      <c r="D326" s="40"/>
      <c r="S326" s="24"/>
      <c r="T326" s="9"/>
      <c r="U326" s="9"/>
      <c r="AA326" s="115"/>
      <c r="AB326" s="115"/>
      <c r="AC326" s="147"/>
      <c r="AD326" s="115"/>
      <c r="AE326" s="115"/>
      <c r="AF326" s="137"/>
      <c r="AG326" s="138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</row>
    <row r="327" spans="3:64">
      <c r="C327" s="40"/>
      <c r="D327" s="40"/>
      <c r="S327" s="24"/>
      <c r="T327" s="9"/>
      <c r="U327" s="9"/>
      <c r="AA327" s="115"/>
      <c r="AB327" s="115"/>
      <c r="AC327" s="147"/>
      <c r="AD327" s="115"/>
      <c r="AE327" s="115"/>
      <c r="AF327" s="137"/>
      <c r="AG327" s="138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</row>
    <row r="328" spans="3:64">
      <c r="C328" s="40"/>
      <c r="D328" s="40"/>
      <c r="S328" s="24"/>
      <c r="T328" s="9"/>
      <c r="U328" s="9"/>
      <c r="AA328" s="115"/>
      <c r="AB328" s="115"/>
      <c r="AC328" s="147"/>
      <c r="AD328" s="115"/>
      <c r="AE328" s="115"/>
      <c r="AF328" s="137"/>
      <c r="AG328" s="138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</row>
    <row r="329" spans="3:64">
      <c r="C329" s="40"/>
      <c r="D329" s="40"/>
      <c r="S329" s="24"/>
      <c r="T329" s="9"/>
      <c r="U329" s="9"/>
      <c r="AA329" s="115"/>
      <c r="AB329" s="115"/>
      <c r="AC329" s="147"/>
      <c r="AD329" s="115"/>
      <c r="AE329" s="115"/>
      <c r="AF329" s="137"/>
      <c r="AG329" s="138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</row>
    <row r="330" spans="3:64">
      <c r="C330" s="40"/>
      <c r="D330" s="40"/>
      <c r="S330" s="24"/>
      <c r="T330" s="9"/>
      <c r="U330" s="9"/>
      <c r="AA330" s="115"/>
      <c r="AB330" s="115"/>
      <c r="AC330" s="147"/>
      <c r="AD330" s="115"/>
      <c r="AE330" s="115"/>
      <c r="AF330" s="137"/>
      <c r="AG330" s="138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</row>
    <row r="331" spans="3:64">
      <c r="C331" s="40"/>
      <c r="D331" s="40"/>
      <c r="S331" s="24"/>
      <c r="T331" s="9"/>
      <c r="U331" s="9"/>
      <c r="AA331" s="115"/>
      <c r="AB331" s="115"/>
      <c r="AC331" s="147"/>
      <c r="AD331" s="115"/>
      <c r="AE331" s="115"/>
      <c r="AF331" s="137"/>
      <c r="AG331" s="138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</row>
    <row r="332" spans="3:64">
      <c r="C332" s="40"/>
      <c r="D332" s="40"/>
      <c r="S332" s="24"/>
      <c r="T332" s="9"/>
      <c r="U332" s="9"/>
      <c r="AA332" s="115"/>
      <c r="AB332" s="115"/>
      <c r="AC332" s="147"/>
      <c r="AD332" s="115"/>
      <c r="AE332" s="115"/>
      <c r="AF332" s="137"/>
      <c r="AG332" s="138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</row>
    <row r="333" spans="3:64">
      <c r="C333" s="40"/>
      <c r="D333" s="40"/>
      <c r="S333" s="24"/>
      <c r="T333" s="9"/>
      <c r="U333" s="9"/>
      <c r="AA333" s="115"/>
      <c r="AB333" s="115"/>
      <c r="AC333" s="147"/>
      <c r="AD333" s="115"/>
      <c r="AE333" s="115"/>
      <c r="AF333" s="137"/>
      <c r="AG333" s="138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</row>
    <row r="334" spans="3:64">
      <c r="C334" s="40"/>
      <c r="D334" s="40"/>
      <c r="S334" s="24"/>
      <c r="T334" s="9"/>
      <c r="U334" s="9"/>
      <c r="AA334" s="115"/>
      <c r="AB334" s="115"/>
      <c r="AC334" s="147"/>
      <c r="AD334" s="115"/>
      <c r="AE334" s="115"/>
      <c r="AF334" s="137"/>
      <c r="AG334" s="138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</row>
    <row r="335" spans="3:64">
      <c r="C335" s="40"/>
      <c r="D335" s="40"/>
      <c r="S335" s="24"/>
      <c r="T335" s="9"/>
      <c r="U335" s="9"/>
      <c r="AA335" s="115"/>
      <c r="AB335" s="115"/>
      <c r="AC335" s="147"/>
      <c r="AD335" s="115"/>
      <c r="AE335" s="115"/>
      <c r="AF335" s="137"/>
      <c r="AG335" s="138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</row>
    <row r="336" spans="3:64">
      <c r="C336" s="40"/>
      <c r="D336" s="40"/>
      <c r="S336" s="24"/>
      <c r="T336" s="9"/>
      <c r="U336" s="9"/>
      <c r="AA336" s="115"/>
      <c r="AB336" s="115"/>
      <c r="AC336" s="147"/>
      <c r="AD336" s="115"/>
      <c r="AE336" s="115"/>
      <c r="AF336" s="137"/>
      <c r="AG336" s="138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</row>
    <row r="337" spans="3:64">
      <c r="C337" s="40"/>
      <c r="D337" s="40"/>
      <c r="S337" s="24"/>
      <c r="T337" s="9"/>
      <c r="U337" s="9"/>
      <c r="AA337" s="115"/>
      <c r="AB337" s="115"/>
      <c r="AC337" s="147"/>
      <c r="AD337" s="115"/>
      <c r="AE337" s="115"/>
      <c r="AF337" s="137"/>
      <c r="AG337" s="138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</row>
    <row r="338" spans="3:64">
      <c r="C338" s="40"/>
      <c r="D338" s="40"/>
      <c r="S338" s="24"/>
      <c r="T338" s="9"/>
      <c r="U338" s="9"/>
      <c r="AA338" s="115"/>
      <c r="AB338" s="115"/>
      <c r="AC338" s="147"/>
      <c r="AD338" s="115"/>
      <c r="AE338" s="115"/>
      <c r="AF338" s="137"/>
      <c r="AG338" s="138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</row>
    <row r="339" spans="3:64">
      <c r="C339" s="40"/>
      <c r="D339" s="40"/>
      <c r="S339" s="24"/>
      <c r="T339" s="9"/>
      <c r="U339" s="9"/>
      <c r="AA339" s="115"/>
      <c r="AB339" s="115"/>
      <c r="AC339" s="147"/>
      <c r="AD339" s="115"/>
      <c r="AE339" s="115"/>
      <c r="AF339" s="137"/>
      <c r="AG339" s="138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</row>
    <row r="340" spans="3:64">
      <c r="C340" s="40"/>
      <c r="D340" s="40"/>
      <c r="S340" s="24"/>
      <c r="T340" s="9"/>
      <c r="U340" s="9"/>
      <c r="AA340" s="115"/>
      <c r="AB340" s="115"/>
      <c r="AC340" s="147"/>
      <c r="AD340" s="115"/>
      <c r="AE340" s="115"/>
      <c r="AF340" s="137"/>
      <c r="AG340" s="138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</row>
    <row r="341" spans="3:64">
      <c r="C341" s="40"/>
      <c r="D341" s="40"/>
      <c r="S341" s="24"/>
      <c r="T341" s="9"/>
      <c r="U341" s="9"/>
      <c r="AA341" s="115"/>
      <c r="AB341" s="115"/>
      <c r="AC341" s="147"/>
      <c r="AD341" s="115"/>
      <c r="AE341" s="115"/>
      <c r="AF341" s="137"/>
      <c r="AG341" s="138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</row>
    <row r="342" spans="3:64">
      <c r="C342" s="40"/>
      <c r="D342" s="40"/>
      <c r="S342" s="24"/>
      <c r="T342" s="9"/>
      <c r="U342" s="9"/>
      <c r="AA342" s="115"/>
      <c r="AB342" s="115"/>
      <c r="AC342" s="147"/>
      <c r="AD342" s="115"/>
      <c r="AE342" s="115"/>
      <c r="AF342" s="137"/>
      <c r="AG342" s="138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</row>
    <row r="343" spans="3:64">
      <c r="C343" s="40"/>
      <c r="D343" s="40"/>
      <c r="S343" s="24"/>
      <c r="T343" s="9"/>
      <c r="U343" s="9"/>
      <c r="AA343" s="115"/>
      <c r="AB343" s="115"/>
      <c r="AC343" s="147"/>
      <c r="AD343" s="115"/>
      <c r="AE343" s="115"/>
      <c r="AF343" s="137"/>
      <c r="AG343" s="138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</row>
    <row r="344" spans="3:64">
      <c r="C344" s="40"/>
      <c r="D344" s="40"/>
      <c r="S344" s="24"/>
      <c r="T344" s="9"/>
      <c r="U344" s="9"/>
      <c r="AA344" s="115"/>
      <c r="AB344" s="115"/>
      <c r="AC344" s="147"/>
      <c r="AD344" s="115"/>
      <c r="AE344" s="115"/>
      <c r="AF344" s="137"/>
      <c r="AG344" s="138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</row>
    <row r="345" spans="3:64">
      <c r="C345" s="40"/>
      <c r="D345" s="40"/>
      <c r="S345" s="24"/>
      <c r="T345" s="9"/>
      <c r="U345" s="9"/>
      <c r="AA345" s="115"/>
      <c r="AB345" s="115"/>
      <c r="AC345" s="147"/>
      <c r="AD345" s="115"/>
      <c r="AE345" s="115"/>
      <c r="AF345" s="137"/>
      <c r="AG345" s="138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</row>
    <row r="346" spans="3:64">
      <c r="C346" s="40"/>
      <c r="D346" s="40"/>
      <c r="S346" s="24"/>
      <c r="T346" s="9"/>
      <c r="U346" s="9"/>
      <c r="AA346" s="115"/>
      <c r="AB346" s="115"/>
      <c r="AC346" s="147"/>
      <c r="AD346" s="115"/>
      <c r="AE346" s="115"/>
      <c r="AF346" s="137"/>
      <c r="AG346" s="138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</row>
    <row r="347" spans="3:64">
      <c r="C347" s="40"/>
      <c r="D347" s="40"/>
      <c r="S347" s="24"/>
      <c r="T347" s="9"/>
      <c r="U347" s="9"/>
      <c r="AA347" s="115"/>
      <c r="AB347" s="115"/>
      <c r="AC347" s="147"/>
      <c r="AD347" s="115"/>
      <c r="AE347" s="115"/>
      <c r="AF347" s="137"/>
      <c r="AG347" s="138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</row>
    <row r="348" spans="3:64">
      <c r="C348" s="40"/>
      <c r="D348" s="40"/>
      <c r="S348" s="24"/>
      <c r="T348" s="9"/>
      <c r="U348" s="9"/>
      <c r="AA348" s="115"/>
      <c r="AB348" s="115"/>
      <c r="AC348" s="147"/>
      <c r="AD348" s="115"/>
      <c r="AE348" s="115"/>
      <c r="AF348" s="137"/>
      <c r="AG348" s="138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</row>
    <row r="349" spans="3:64">
      <c r="C349" s="40"/>
      <c r="D349" s="40"/>
      <c r="S349" s="24"/>
      <c r="T349" s="9"/>
      <c r="U349" s="9"/>
      <c r="AA349" s="115"/>
      <c r="AB349" s="115"/>
      <c r="AC349" s="147"/>
      <c r="AD349" s="115"/>
      <c r="AE349" s="115"/>
      <c r="AF349" s="137"/>
      <c r="AG349" s="138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</row>
    <row r="350" spans="3:64">
      <c r="C350" s="40"/>
      <c r="D350" s="40"/>
      <c r="S350" s="24"/>
      <c r="T350" s="9"/>
      <c r="U350" s="9"/>
      <c r="AA350" s="115"/>
      <c r="AB350" s="115"/>
      <c r="AC350" s="147"/>
      <c r="AD350" s="115"/>
      <c r="AE350" s="115"/>
      <c r="AF350" s="137"/>
      <c r="AG350" s="138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</row>
    <row r="351" spans="3:64">
      <c r="C351" s="40"/>
      <c r="D351" s="40"/>
      <c r="S351" s="24"/>
      <c r="T351" s="9"/>
      <c r="U351" s="9"/>
      <c r="AA351" s="115"/>
      <c r="AB351" s="115"/>
      <c r="AC351" s="147"/>
      <c r="AD351" s="115"/>
      <c r="AE351" s="115"/>
      <c r="AF351" s="137"/>
      <c r="AG351" s="138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</row>
    <row r="352" spans="3:64">
      <c r="C352" s="40"/>
      <c r="D352" s="40"/>
      <c r="S352" s="24"/>
      <c r="T352" s="9"/>
      <c r="U352" s="9"/>
      <c r="AA352" s="115"/>
      <c r="AB352" s="115"/>
      <c r="AC352" s="147"/>
      <c r="AD352" s="115"/>
      <c r="AE352" s="115"/>
      <c r="AF352" s="137"/>
      <c r="AG352" s="138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</row>
    <row r="353" spans="3:64">
      <c r="C353" s="40"/>
      <c r="D353" s="40"/>
      <c r="S353" s="24"/>
      <c r="T353" s="9"/>
      <c r="U353" s="9"/>
      <c r="AA353" s="115"/>
      <c r="AB353" s="115"/>
      <c r="AC353" s="147"/>
      <c r="AD353" s="115"/>
      <c r="AE353" s="115"/>
      <c r="AF353" s="137"/>
      <c r="AG353" s="138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</row>
    <row r="354" spans="3:64">
      <c r="C354" s="40"/>
      <c r="D354" s="40"/>
      <c r="S354" s="24"/>
      <c r="T354" s="9"/>
      <c r="U354" s="9"/>
      <c r="AA354" s="115"/>
      <c r="AB354" s="115"/>
      <c r="AC354" s="147"/>
      <c r="AD354" s="115"/>
      <c r="AE354" s="115"/>
      <c r="AF354" s="137"/>
      <c r="AG354" s="138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</row>
    <row r="355" spans="3:64">
      <c r="C355" s="40"/>
      <c r="D355" s="40"/>
      <c r="S355" s="24"/>
      <c r="T355" s="9"/>
      <c r="U355" s="9"/>
      <c r="AA355" s="115"/>
      <c r="AB355" s="115"/>
      <c r="AC355" s="147"/>
      <c r="AD355" s="115"/>
      <c r="AE355" s="115"/>
      <c r="AF355" s="137"/>
      <c r="AG355" s="138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</row>
    <row r="356" spans="3:64">
      <c r="C356" s="40"/>
      <c r="D356" s="40"/>
      <c r="S356" s="24"/>
      <c r="T356" s="9"/>
      <c r="U356" s="9"/>
      <c r="AA356" s="115"/>
      <c r="AB356" s="115"/>
      <c r="AC356" s="147"/>
      <c r="AD356" s="115"/>
      <c r="AE356" s="115"/>
      <c r="AF356" s="137"/>
      <c r="AG356" s="138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</row>
    <row r="357" spans="3:64">
      <c r="C357" s="40"/>
      <c r="D357" s="40"/>
      <c r="S357" s="24"/>
      <c r="T357" s="9"/>
      <c r="U357" s="9"/>
      <c r="AA357" s="115"/>
      <c r="AB357" s="115"/>
      <c r="AC357" s="147"/>
      <c r="AD357" s="115"/>
      <c r="AE357" s="115"/>
      <c r="AF357" s="137"/>
      <c r="AG357" s="138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</row>
    <row r="358" spans="3:64">
      <c r="C358" s="40"/>
      <c r="D358" s="40"/>
      <c r="S358" s="24"/>
      <c r="T358" s="9"/>
      <c r="U358" s="9"/>
      <c r="AA358" s="115"/>
      <c r="AB358" s="115"/>
      <c r="AC358" s="147"/>
      <c r="AD358" s="115"/>
      <c r="AE358" s="115"/>
      <c r="AF358" s="137"/>
      <c r="AG358" s="138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</row>
    <row r="359" spans="3:64">
      <c r="C359" s="40"/>
      <c r="D359" s="40"/>
      <c r="S359" s="24"/>
      <c r="T359" s="9"/>
      <c r="U359" s="9"/>
      <c r="AA359" s="115"/>
      <c r="AB359" s="115"/>
      <c r="AC359" s="147"/>
      <c r="AD359" s="115"/>
      <c r="AE359" s="115"/>
      <c r="AF359" s="137"/>
      <c r="AG359" s="138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</row>
    <row r="360" spans="3:64">
      <c r="C360" s="40"/>
      <c r="D360" s="40"/>
      <c r="S360" s="24"/>
      <c r="T360" s="9"/>
      <c r="U360" s="9"/>
      <c r="AA360" s="115"/>
      <c r="AB360" s="115"/>
      <c r="AC360" s="147"/>
      <c r="AD360" s="115"/>
      <c r="AE360" s="115"/>
      <c r="AF360" s="137"/>
      <c r="AG360" s="138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</row>
    <row r="361" spans="3:64">
      <c r="C361" s="40"/>
      <c r="D361" s="40"/>
      <c r="S361" s="24"/>
      <c r="T361" s="9"/>
      <c r="U361" s="9"/>
      <c r="AA361" s="115"/>
      <c r="AB361" s="115"/>
      <c r="AC361" s="147"/>
      <c r="AD361" s="115"/>
      <c r="AE361" s="115"/>
      <c r="AF361" s="137"/>
      <c r="AG361" s="138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</row>
    <row r="362" spans="3:64">
      <c r="C362" s="40"/>
      <c r="D362" s="40"/>
      <c r="S362" s="24"/>
      <c r="T362" s="9"/>
      <c r="U362" s="9"/>
      <c r="AA362" s="115"/>
      <c r="AB362" s="115"/>
      <c r="AC362" s="147"/>
      <c r="AD362" s="115"/>
      <c r="AE362" s="115"/>
      <c r="AF362" s="137"/>
      <c r="AG362" s="138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</row>
    <row r="363" spans="3:64">
      <c r="C363" s="40"/>
      <c r="D363" s="40"/>
      <c r="S363" s="24"/>
      <c r="T363" s="9"/>
      <c r="U363" s="9"/>
      <c r="AA363" s="115"/>
      <c r="AB363" s="115"/>
      <c r="AC363" s="147"/>
      <c r="AD363" s="115"/>
      <c r="AE363" s="115"/>
      <c r="AF363" s="137"/>
      <c r="AG363" s="138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</row>
    <row r="364" spans="3:64">
      <c r="C364" s="40"/>
      <c r="D364" s="40"/>
      <c r="S364" s="24"/>
      <c r="T364" s="9"/>
      <c r="U364" s="9"/>
      <c r="AA364" s="115"/>
      <c r="AB364" s="115"/>
      <c r="AC364" s="147"/>
      <c r="AD364" s="115"/>
      <c r="AE364" s="115"/>
      <c r="AF364" s="137"/>
      <c r="AG364" s="138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</row>
    <row r="365" spans="3:64">
      <c r="C365" s="40"/>
      <c r="D365" s="40"/>
      <c r="S365" s="24"/>
      <c r="T365" s="9"/>
      <c r="U365" s="9"/>
      <c r="AA365" s="115"/>
      <c r="AB365" s="115"/>
      <c r="AC365" s="147"/>
      <c r="AD365" s="115"/>
      <c r="AE365" s="115"/>
      <c r="AF365" s="137"/>
      <c r="AG365" s="138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</row>
    <row r="366" spans="3:64">
      <c r="C366" s="40"/>
      <c r="D366" s="40"/>
      <c r="S366" s="24"/>
      <c r="T366" s="9"/>
      <c r="U366" s="9"/>
      <c r="AA366" s="115"/>
      <c r="AB366" s="115"/>
      <c r="AC366" s="147"/>
      <c r="AD366" s="115"/>
      <c r="AE366" s="115"/>
      <c r="AF366" s="137"/>
      <c r="AG366" s="138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</row>
    <row r="367" spans="3:64">
      <c r="C367" s="40"/>
      <c r="D367" s="40"/>
      <c r="S367" s="24"/>
      <c r="T367" s="9"/>
      <c r="U367" s="9"/>
      <c r="AA367" s="115"/>
      <c r="AB367" s="115"/>
      <c r="AC367" s="147"/>
      <c r="AD367" s="115"/>
      <c r="AE367" s="115"/>
      <c r="AF367" s="137"/>
      <c r="AG367" s="138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</row>
    <row r="368" spans="3:64">
      <c r="C368" s="40"/>
      <c r="D368" s="40"/>
      <c r="S368" s="24"/>
      <c r="T368" s="9"/>
      <c r="U368" s="9"/>
      <c r="AA368" s="115"/>
      <c r="AB368" s="115"/>
      <c r="AC368" s="147"/>
      <c r="AD368" s="115"/>
      <c r="AE368" s="115"/>
      <c r="AF368" s="137"/>
      <c r="AG368" s="138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</row>
    <row r="369" spans="3:64">
      <c r="C369" s="40"/>
      <c r="D369" s="40"/>
      <c r="S369" s="24"/>
      <c r="T369" s="9"/>
      <c r="U369" s="9"/>
      <c r="AA369" s="115"/>
      <c r="AB369" s="115"/>
      <c r="AC369" s="147"/>
      <c r="AD369" s="115"/>
      <c r="AE369" s="115"/>
      <c r="AF369" s="137"/>
      <c r="AG369" s="138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</row>
    <row r="370" spans="3:64">
      <c r="C370" s="40"/>
      <c r="D370" s="40"/>
      <c r="S370" s="24"/>
      <c r="T370" s="9"/>
      <c r="U370" s="9"/>
      <c r="AA370" s="115"/>
      <c r="AB370" s="115"/>
      <c r="AC370" s="147"/>
      <c r="AD370" s="115"/>
      <c r="AE370" s="115"/>
      <c r="AF370" s="137"/>
      <c r="AG370" s="138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</row>
    <row r="371" spans="3:64">
      <c r="C371" s="40"/>
      <c r="D371" s="40"/>
      <c r="S371" s="24"/>
      <c r="T371" s="9"/>
      <c r="U371" s="9"/>
      <c r="AA371" s="115"/>
      <c r="AB371" s="115"/>
      <c r="AC371" s="147"/>
      <c r="AD371" s="115"/>
      <c r="AE371" s="115"/>
      <c r="AF371" s="137"/>
      <c r="AG371" s="138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</row>
    <row r="372" spans="3:64">
      <c r="C372" s="40"/>
      <c r="D372" s="40"/>
      <c r="S372" s="24"/>
      <c r="T372" s="9"/>
      <c r="U372" s="9"/>
      <c r="AA372" s="115"/>
      <c r="AB372" s="115"/>
      <c r="AC372" s="147"/>
      <c r="AD372" s="115"/>
      <c r="AE372" s="115"/>
      <c r="AF372" s="137"/>
      <c r="AG372" s="138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</row>
    <row r="373" spans="3:64">
      <c r="C373" s="40"/>
      <c r="D373" s="40"/>
      <c r="S373" s="24"/>
      <c r="T373" s="9"/>
      <c r="U373" s="9"/>
      <c r="AA373" s="115"/>
      <c r="AB373" s="115"/>
      <c r="AC373" s="147"/>
      <c r="AD373" s="115"/>
      <c r="AE373" s="115"/>
      <c r="AF373" s="137"/>
      <c r="AG373" s="138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</row>
    <row r="374" spans="3:64">
      <c r="C374" s="40"/>
      <c r="D374" s="40"/>
      <c r="S374" s="24"/>
      <c r="T374" s="9"/>
      <c r="U374" s="9"/>
      <c r="AA374" s="115"/>
      <c r="AB374" s="115"/>
      <c r="AC374" s="147"/>
      <c r="AD374" s="115"/>
      <c r="AE374" s="115"/>
      <c r="AF374" s="137"/>
      <c r="AG374" s="138"/>
      <c r="AN374" s="115"/>
      <c r="AO374" s="115"/>
      <c r="AP374" s="115"/>
      <c r="AQ374" s="115"/>
      <c r="AR374" s="115"/>
      <c r="AS374" s="115"/>
      <c r="AT374" s="115"/>
      <c r="AU374" s="115"/>
      <c r="AV374" s="115"/>
    </row>
    <row r="375" spans="3:64">
      <c r="C375" s="40"/>
      <c r="D375" s="40"/>
      <c r="S375" s="24"/>
      <c r="T375" s="9"/>
      <c r="U375" s="9"/>
      <c r="AA375" s="115"/>
      <c r="AB375" s="115"/>
      <c r="AC375" s="147"/>
      <c r="AD375" s="115"/>
      <c r="AE375" s="115"/>
      <c r="AF375" s="137"/>
      <c r="AG375" s="138"/>
      <c r="AN375" s="115"/>
      <c r="AO375" s="115"/>
      <c r="AP375" s="115"/>
      <c r="AQ375" s="115"/>
      <c r="AR375" s="115"/>
      <c r="AS375" s="115"/>
      <c r="AT375" s="115"/>
      <c r="AU375" s="115"/>
      <c r="AV375" s="115"/>
    </row>
    <row r="376" spans="3:64">
      <c r="C376" s="40"/>
      <c r="D376" s="40"/>
      <c r="S376" s="24"/>
      <c r="T376" s="9"/>
      <c r="U376" s="9"/>
      <c r="AA376" s="115"/>
      <c r="AB376" s="115"/>
      <c r="AC376" s="147"/>
      <c r="AD376" s="115"/>
      <c r="AE376" s="115"/>
      <c r="AF376" s="137"/>
      <c r="AG376" s="138"/>
      <c r="AN376" s="115"/>
      <c r="AO376" s="115"/>
      <c r="AP376" s="115"/>
      <c r="AQ376" s="115"/>
      <c r="AR376" s="115"/>
      <c r="AS376" s="115"/>
      <c r="AT376" s="115"/>
      <c r="AU376" s="115"/>
      <c r="AV376" s="115"/>
    </row>
    <row r="377" spans="3:64">
      <c r="C377" s="40"/>
      <c r="D377" s="40"/>
      <c r="S377" s="24"/>
      <c r="T377" s="9"/>
      <c r="U377" s="9"/>
      <c r="AA377" s="115"/>
      <c r="AB377" s="115"/>
      <c r="AC377" s="147"/>
      <c r="AD377" s="115"/>
      <c r="AE377" s="115"/>
      <c r="AF377" s="137"/>
      <c r="AG377" s="138"/>
      <c r="AN377" s="115"/>
      <c r="AO377" s="115"/>
      <c r="AP377" s="115"/>
      <c r="AQ377" s="115"/>
      <c r="AR377" s="115"/>
      <c r="AS377" s="115"/>
      <c r="AT377" s="115"/>
      <c r="AU377" s="115"/>
      <c r="AV377" s="115"/>
    </row>
    <row r="378" spans="3:64">
      <c r="C378" s="40"/>
      <c r="D378" s="40"/>
      <c r="S378" s="24"/>
      <c r="T378" s="9"/>
      <c r="U378" s="9"/>
      <c r="AA378" s="115"/>
      <c r="AB378" s="115"/>
      <c r="AC378" s="147"/>
      <c r="AD378" s="115"/>
      <c r="AE378" s="115"/>
      <c r="AF378" s="137"/>
      <c r="AG378" s="138"/>
      <c r="AN378" s="115"/>
      <c r="AO378" s="115"/>
      <c r="AP378" s="115"/>
      <c r="AQ378" s="115"/>
      <c r="AR378" s="115"/>
      <c r="AS378" s="115"/>
      <c r="AT378" s="115"/>
      <c r="AU378" s="115"/>
      <c r="AV378" s="115"/>
    </row>
    <row r="379" spans="3:64">
      <c r="C379" s="40"/>
      <c r="D379" s="40"/>
      <c r="S379" s="24"/>
      <c r="T379" s="9"/>
      <c r="U379" s="9"/>
      <c r="AA379" s="115"/>
      <c r="AB379" s="115"/>
      <c r="AC379" s="147"/>
      <c r="AD379" s="115"/>
      <c r="AE379" s="115"/>
      <c r="AF379" s="137"/>
      <c r="AG379" s="138"/>
      <c r="AN379" s="115"/>
      <c r="AO379" s="115"/>
      <c r="AP379" s="115"/>
      <c r="AQ379" s="115"/>
      <c r="AR379" s="115"/>
      <c r="AS379" s="115"/>
      <c r="AT379" s="115"/>
      <c r="AU379" s="115"/>
      <c r="AV379" s="115"/>
    </row>
    <row r="380" spans="3:64">
      <c r="C380" s="40"/>
      <c r="D380" s="40"/>
      <c r="S380" s="24"/>
      <c r="T380" s="9"/>
      <c r="U380" s="9"/>
      <c r="AA380" s="115"/>
      <c r="AB380" s="115"/>
      <c r="AC380" s="147"/>
      <c r="AD380" s="115"/>
      <c r="AE380" s="115"/>
      <c r="AF380" s="137"/>
      <c r="AG380" s="138"/>
      <c r="AN380" s="115"/>
      <c r="AO380" s="115"/>
      <c r="AP380" s="115"/>
      <c r="AQ380" s="115"/>
      <c r="AR380" s="115"/>
      <c r="AS380" s="115"/>
      <c r="AT380" s="115"/>
      <c r="AU380" s="115"/>
      <c r="AV380" s="115"/>
    </row>
    <row r="381" spans="3:64">
      <c r="C381" s="40"/>
      <c r="D381" s="40"/>
      <c r="S381" s="24"/>
      <c r="T381" s="9"/>
      <c r="U381" s="9"/>
      <c r="AA381" s="115"/>
      <c r="AB381" s="115"/>
      <c r="AC381" s="147"/>
      <c r="AD381" s="115"/>
      <c r="AE381" s="115"/>
      <c r="AF381" s="137"/>
      <c r="AG381" s="138"/>
      <c r="AN381" s="115"/>
      <c r="AO381" s="115"/>
      <c r="AP381" s="115"/>
      <c r="AQ381" s="115"/>
      <c r="AR381" s="115"/>
      <c r="AS381" s="115"/>
      <c r="AT381" s="115"/>
      <c r="AU381" s="115"/>
      <c r="AV381" s="115"/>
    </row>
    <row r="382" spans="3:64">
      <c r="C382" s="40"/>
      <c r="D382" s="40"/>
      <c r="S382" s="24"/>
      <c r="T382" s="9"/>
      <c r="U382" s="9"/>
      <c r="AA382" s="115"/>
      <c r="AB382" s="115"/>
      <c r="AC382" s="147"/>
      <c r="AD382" s="115"/>
      <c r="AE382" s="115"/>
      <c r="AF382" s="137"/>
      <c r="AG382" s="138"/>
      <c r="AN382" s="115"/>
      <c r="AO382" s="115"/>
      <c r="AP382" s="115"/>
      <c r="AQ382" s="115"/>
      <c r="AR382" s="115"/>
      <c r="AS382" s="115"/>
      <c r="AT382" s="115"/>
      <c r="AU382" s="115"/>
      <c r="AV382" s="115"/>
    </row>
    <row r="383" spans="3:64">
      <c r="C383" s="40"/>
      <c r="D383" s="40"/>
      <c r="S383" s="24"/>
      <c r="T383" s="9"/>
      <c r="U383" s="9"/>
      <c r="AA383" s="115"/>
      <c r="AB383" s="115"/>
      <c r="AC383" s="147"/>
      <c r="AD383" s="115"/>
      <c r="AE383" s="115"/>
      <c r="AF383" s="137"/>
      <c r="AG383" s="138"/>
      <c r="AN383" s="115"/>
      <c r="AO383" s="115"/>
      <c r="AP383" s="115"/>
      <c r="AQ383" s="115"/>
      <c r="AR383" s="115"/>
      <c r="AS383" s="115"/>
      <c r="AT383" s="115"/>
      <c r="AU383" s="115"/>
      <c r="AV383" s="115"/>
    </row>
    <row r="384" spans="3:64">
      <c r="C384" s="40"/>
      <c r="D384" s="40"/>
      <c r="S384" s="24"/>
      <c r="T384" s="9"/>
      <c r="U384" s="9"/>
      <c r="AA384" s="115"/>
      <c r="AB384" s="115"/>
      <c r="AC384" s="147"/>
      <c r="AD384" s="115"/>
      <c r="AE384" s="115"/>
      <c r="AF384" s="137"/>
      <c r="AG384" s="138"/>
      <c r="AN384" s="115"/>
      <c r="AO384" s="115"/>
      <c r="AP384" s="115"/>
      <c r="AQ384" s="115"/>
      <c r="AR384" s="115"/>
      <c r="AS384" s="115"/>
      <c r="AT384" s="115"/>
      <c r="AU384" s="115"/>
      <c r="AV384" s="115"/>
    </row>
    <row r="385" spans="3:48">
      <c r="C385" s="40"/>
      <c r="D385" s="40"/>
      <c r="S385" s="24"/>
      <c r="T385" s="9"/>
      <c r="U385" s="9"/>
      <c r="AA385" s="115"/>
      <c r="AB385" s="115"/>
      <c r="AC385" s="147"/>
      <c r="AD385" s="115"/>
      <c r="AE385" s="115"/>
      <c r="AF385" s="137"/>
      <c r="AG385" s="138"/>
      <c r="AN385" s="115"/>
      <c r="AO385" s="115"/>
      <c r="AP385" s="115"/>
      <c r="AQ385" s="115"/>
      <c r="AR385" s="115"/>
      <c r="AS385" s="115"/>
      <c r="AT385" s="115"/>
      <c r="AU385" s="115"/>
      <c r="AV385" s="115"/>
    </row>
    <row r="386" spans="3:48">
      <c r="C386" s="40"/>
      <c r="D386" s="40"/>
      <c r="S386" s="24"/>
      <c r="T386" s="9"/>
      <c r="U386" s="9"/>
      <c r="AA386" s="115"/>
      <c r="AB386" s="115"/>
      <c r="AC386" s="147"/>
      <c r="AD386" s="115"/>
      <c r="AE386" s="115"/>
      <c r="AF386" s="137"/>
      <c r="AG386" s="138"/>
      <c r="AN386" s="115"/>
      <c r="AO386" s="115"/>
      <c r="AP386" s="115"/>
      <c r="AQ386" s="115"/>
      <c r="AR386" s="115"/>
      <c r="AS386" s="115"/>
      <c r="AT386" s="115"/>
      <c r="AU386" s="115"/>
      <c r="AV386" s="115"/>
    </row>
    <row r="387" spans="3:48">
      <c r="C387" s="40"/>
      <c r="D387" s="40"/>
      <c r="S387" s="24"/>
      <c r="T387" s="9"/>
      <c r="U387" s="9"/>
      <c r="AA387" s="115"/>
      <c r="AB387" s="115"/>
      <c r="AC387" s="147"/>
      <c r="AD387" s="115"/>
      <c r="AE387" s="115"/>
      <c r="AF387" s="137"/>
      <c r="AG387" s="138"/>
      <c r="AN387" s="115"/>
      <c r="AO387" s="115"/>
      <c r="AP387" s="115"/>
      <c r="AQ387" s="115"/>
      <c r="AR387" s="115"/>
      <c r="AS387" s="115"/>
      <c r="AT387" s="115"/>
      <c r="AU387" s="115"/>
      <c r="AV387" s="115"/>
    </row>
    <row r="388" spans="3:48">
      <c r="C388" s="40"/>
      <c r="D388" s="40"/>
      <c r="S388" s="24"/>
      <c r="T388" s="9"/>
      <c r="U388" s="9"/>
      <c r="AA388" s="115"/>
      <c r="AB388" s="115"/>
      <c r="AC388" s="147"/>
      <c r="AD388" s="115"/>
      <c r="AE388" s="115"/>
      <c r="AF388" s="137"/>
      <c r="AG388" s="138"/>
      <c r="AN388" s="115"/>
      <c r="AO388" s="115"/>
      <c r="AP388" s="115"/>
      <c r="AQ388" s="115"/>
      <c r="AR388" s="115"/>
      <c r="AS388" s="115"/>
      <c r="AT388" s="115"/>
      <c r="AU388" s="115"/>
      <c r="AV388" s="115"/>
    </row>
    <row r="389" spans="3:48">
      <c r="C389" s="40"/>
      <c r="D389" s="40"/>
      <c r="S389" s="24"/>
      <c r="T389" s="9"/>
      <c r="U389" s="9"/>
      <c r="AA389" s="115"/>
      <c r="AB389" s="115"/>
      <c r="AC389" s="147"/>
      <c r="AD389" s="115"/>
      <c r="AE389" s="115"/>
      <c r="AF389" s="137"/>
      <c r="AG389" s="138"/>
      <c r="AN389" s="115"/>
      <c r="AO389" s="115"/>
      <c r="AP389" s="115"/>
      <c r="AQ389" s="115"/>
      <c r="AR389" s="115"/>
      <c r="AS389" s="115"/>
      <c r="AT389" s="115"/>
      <c r="AU389" s="115"/>
      <c r="AV389" s="115"/>
    </row>
    <row r="390" spans="3:48">
      <c r="C390" s="40"/>
      <c r="D390" s="40"/>
      <c r="S390" s="24"/>
      <c r="T390" s="9"/>
      <c r="U390" s="9"/>
      <c r="AA390" s="115"/>
      <c r="AB390" s="115"/>
      <c r="AC390" s="147"/>
      <c r="AD390" s="115"/>
      <c r="AE390" s="115"/>
      <c r="AF390" s="137"/>
      <c r="AG390" s="138"/>
      <c r="AN390" s="115"/>
      <c r="AO390" s="115"/>
      <c r="AP390" s="115"/>
      <c r="AQ390" s="115"/>
      <c r="AR390" s="115"/>
      <c r="AS390" s="115"/>
      <c r="AT390" s="115"/>
      <c r="AU390" s="115"/>
      <c r="AV390" s="115"/>
    </row>
    <row r="391" spans="3:48">
      <c r="C391" s="40"/>
      <c r="D391" s="40"/>
      <c r="S391" s="24"/>
      <c r="T391" s="9"/>
      <c r="U391" s="9"/>
      <c r="AA391" s="115"/>
      <c r="AB391" s="115"/>
      <c r="AC391" s="147"/>
      <c r="AD391" s="115"/>
      <c r="AE391" s="115"/>
      <c r="AF391" s="137"/>
      <c r="AG391" s="138"/>
      <c r="AN391" s="115"/>
      <c r="AO391" s="115"/>
      <c r="AP391" s="115"/>
      <c r="AQ391" s="115"/>
      <c r="AR391" s="115"/>
      <c r="AS391" s="115"/>
      <c r="AT391" s="115"/>
      <c r="AU391" s="115"/>
      <c r="AV391" s="115"/>
    </row>
    <row r="392" spans="3:48">
      <c r="C392" s="40"/>
      <c r="D392" s="40"/>
      <c r="S392" s="24"/>
      <c r="T392" s="9"/>
      <c r="U392" s="9"/>
      <c r="AA392" s="115"/>
      <c r="AB392" s="115"/>
      <c r="AC392" s="147"/>
      <c r="AD392" s="115"/>
      <c r="AE392" s="115"/>
      <c r="AF392" s="137"/>
      <c r="AG392" s="138"/>
      <c r="AN392" s="115"/>
      <c r="AO392" s="115"/>
      <c r="AP392" s="115"/>
      <c r="AQ392" s="115"/>
      <c r="AR392" s="115"/>
      <c r="AS392" s="115"/>
      <c r="AT392" s="115"/>
      <c r="AU392" s="115"/>
      <c r="AV392" s="115"/>
    </row>
    <row r="393" spans="3:48">
      <c r="C393" s="40"/>
      <c r="D393" s="40"/>
      <c r="S393" s="24"/>
      <c r="T393" s="9"/>
      <c r="U393" s="9"/>
      <c r="AA393" s="115"/>
      <c r="AB393" s="115"/>
      <c r="AC393" s="147"/>
      <c r="AD393" s="115"/>
      <c r="AE393" s="115"/>
      <c r="AF393" s="137"/>
      <c r="AG393" s="138"/>
      <c r="AN393" s="115"/>
      <c r="AO393" s="115"/>
      <c r="AP393" s="115"/>
      <c r="AQ393" s="115"/>
      <c r="AR393" s="115"/>
      <c r="AS393" s="115"/>
      <c r="AT393" s="115"/>
      <c r="AU393" s="115"/>
      <c r="AV393" s="115"/>
    </row>
    <row r="394" spans="3:48">
      <c r="C394" s="40"/>
      <c r="D394" s="40"/>
      <c r="S394" s="24"/>
      <c r="T394" s="9"/>
      <c r="U394" s="9"/>
      <c r="AA394" s="115"/>
      <c r="AB394" s="115"/>
      <c r="AC394" s="147"/>
      <c r="AD394" s="115"/>
      <c r="AE394" s="115"/>
      <c r="AF394" s="137"/>
      <c r="AG394" s="138"/>
      <c r="AN394" s="115"/>
      <c r="AO394" s="115"/>
      <c r="AP394" s="115"/>
      <c r="AQ394" s="115"/>
      <c r="AR394" s="115"/>
      <c r="AS394" s="115"/>
      <c r="AT394" s="115"/>
      <c r="AU394" s="115"/>
      <c r="AV394" s="115"/>
    </row>
    <row r="395" spans="3:48">
      <c r="C395" s="40"/>
      <c r="D395" s="40"/>
      <c r="S395" s="24"/>
      <c r="T395" s="9"/>
      <c r="U395" s="9"/>
      <c r="AA395" s="115"/>
      <c r="AB395" s="115"/>
      <c r="AC395" s="147"/>
      <c r="AD395" s="115"/>
      <c r="AE395" s="115"/>
      <c r="AF395" s="137"/>
      <c r="AG395" s="138"/>
      <c r="AN395" s="115"/>
      <c r="AO395" s="115"/>
      <c r="AP395" s="115"/>
      <c r="AQ395" s="115"/>
      <c r="AR395" s="115"/>
      <c r="AS395" s="115"/>
      <c r="AT395" s="115"/>
      <c r="AU395" s="115"/>
      <c r="AV395" s="115"/>
    </row>
    <row r="396" spans="3:48">
      <c r="C396" s="40"/>
      <c r="D396" s="40"/>
      <c r="S396" s="24"/>
      <c r="T396" s="9"/>
      <c r="U396" s="9"/>
      <c r="AA396" s="115"/>
      <c r="AB396" s="115"/>
      <c r="AC396" s="147"/>
      <c r="AD396" s="115"/>
      <c r="AE396" s="115"/>
      <c r="AF396" s="137"/>
      <c r="AG396" s="138"/>
      <c r="AN396" s="115"/>
      <c r="AO396" s="115"/>
      <c r="AP396" s="115"/>
      <c r="AQ396" s="115"/>
      <c r="AR396" s="115"/>
      <c r="AS396" s="115"/>
      <c r="AT396" s="115"/>
      <c r="AU396" s="115"/>
      <c r="AV396" s="115"/>
    </row>
    <row r="397" spans="3:48">
      <c r="C397" s="40"/>
      <c r="D397" s="40"/>
      <c r="S397" s="24"/>
      <c r="T397" s="9"/>
      <c r="U397" s="9"/>
      <c r="AA397" s="115"/>
      <c r="AB397" s="115"/>
      <c r="AC397" s="147"/>
      <c r="AD397" s="115"/>
      <c r="AE397" s="115"/>
      <c r="AF397" s="137"/>
      <c r="AG397" s="138"/>
      <c r="AN397" s="115"/>
      <c r="AO397" s="115"/>
      <c r="AP397" s="115"/>
      <c r="AQ397" s="115"/>
      <c r="AR397" s="115"/>
      <c r="AS397" s="115"/>
      <c r="AT397" s="115"/>
      <c r="AU397" s="115"/>
    </row>
    <row r="398" spans="3:48">
      <c r="C398" s="40"/>
      <c r="D398" s="40"/>
      <c r="S398" s="24"/>
      <c r="T398" s="9"/>
      <c r="U398" s="9"/>
      <c r="AA398" s="115"/>
      <c r="AB398" s="115"/>
      <c r="AC398" s="147"/>
      <c r="AD398" s="115"/>
      <c r="AE398" s="115"/>
      <c r="AF398" s="137"/>
      <c r="AG398" s="138"/>
      <c r="AN398" s="115"/>
      <c r="AO398" s="115"/>
      <c r="AP398" s="115"/>
      <c r="AQ398" s="115"/>
      <c r="AR398" s="115"/>
      <c r="AS398" s="115"/>
      <c r="AT398" s="115"/>
      <c r="AU398" s="115"/>
    </row>
    <row r="399" spans="3:48">
      <c r="C399" s="40"/>
      <c r="D399" s="40"/>
      <c r="S399" s="24"/>
      <c r="T399" s="9"/>
      <c r="U399" s="9"/>
      <c r="AA399" s="115"/>
      <c r="AB399" s="115"/>
      <c r="AC399" s="147"/>
      <c r="AD399" s="115"/>
      <c r="AE399" s="115"/>
      <c r="AF399" s="137"/>
      <c r="AG399" s="138"/>
      <c r="AN399" s="115"/>
      <c r="AO399" s="115"/>
      <c r="AP399" s="115"/>
      <c r="AQ399" s="115"/>
      <c r="AR399" s="115"/>
      <c r="AS399" s="115"/>
      <c r="AT399" s="115"/>
      <c r="AU399" s="115"/>
    </row>
    <row r="400" spans="3:48">
      <c r="C400" s="40"/>
      <c r="D400" s="40"/>
      <c r="S400" s="24"/>
      <c r="T400" s="9"/>
      <c r="U400" s="9"/>
      <c r="AA400" s="115"/>
      <c r="AB400" s="115"/>
      <c r="AC400" s="147"/>
      <c r="AD400" s="115"/>
      <c r="AE400" s="115"/>
      <c r="AF400" s="137"/>
      <c r="AG400" s="138"/>
      <c r="AN400" s="115"/>
      <c r="AO400" s="115"/>
      <c r="AP400" s="115"/>
      <c r="AQ400" s="115"/>
      <c r="AR400" s="115"/>
      <c r="AS400" s="115"/>
      <c r="AT400" s="115"/>
      <c r="AU400" s="115"/>
    </row>
    <row r="401" spans="3:47">
      <c r="C401" s="40"/>
      <c r="D401" s="40"/>
      <c r="S401" s="24"/>
      <c r="T401" s="9"/>
      <c r="U401" s="9"/>
      <c r="AA401" s="115"/>
      <c r="AB401" s="115"/>
      <c r="AC401" s="147"/>
      <c r="AD401" s="115"/>
      <c r="AE401" s="115"/>
      <c r="AF401" s="137"/>
      <c r="AG401" s="138"/>
      <c r="AN401" s="115"/>
      <c r="AO401" s="115"/>
      <c r="AP401" s="115"/>
      <c r="AQ401" s="115"/>
      <c r="AR401" s="115"/>
      <c r="AS401" s="115"/>
      <c r="AT401" s="115"/>
      <c r="AU401" s="115"/>
    </row>
    <row r="402" spans="3:47">
      <c r="C402" s="40"/>
      <c r="D402" s="40"/>
      <c r="S402" s="24"/>
      <c r="T402" s="9"/>
      <c r="U402" s="9"/>
      <c r="AA402" s="115"/>
      <c r="AB402" s="115"/>
      <c r="AC402" s="147"/>
      <c r="AD402" s="115"/>
      <c r="AE402" s="115"/>
      <c r="AF402" s="137"/>
      <c r="AG402" s="138"/>
      <c r="AN402" s="115"/>
      <c r="AO402" s="115"/>
      <c r="AP402" s="115"/>
      <c r="AQ402" s="115"/>
      <c r="AR402" s="115"/>
      <c r="AS402" s="115"/>
      <c r="AT402" s="115"/>
      <c r="AU402" s="115"/>
    </row>
    <row r="403" spans="3:47">
      <c r="C403" s="40"/>
      <c r="D403" s="40"/>
      <c r="S403" s="24"/>
      <c r="T403" s="9"/>
      <c r="U403" s="9"/>
      <c r="AA403" s="115"/>
      <c r="AB403" s="115"/>
      <c r="AC403" s="115"/>
      <c r="AD403" s="115"/>
      <c r="AE403" s="115"/>
      <c r="AF403" s="137"/>
      <c r="AG403" s="138"/>
      <c r="AN403" s="115"/>
      <c r="AO403" s="115"/>
      <c r="AP403" s="115"/>
      <c r="AQ403" s="115"/>
      <c r="AR403" s="115"/>
      <c r="AS403" s="115"/>
      <c r="AT403" s="115"/>
      <c r="AU403" s="115"/>
    </row>
    <row r="404" spans="3:47">
      <c r="C404" s="40"/>
      <c r="D404" s="40"/>
      <c r="S404" s="24"/>
      <c r="T404" s="9"/>
      <c r="U404" s="9"/>
      <c r="AA404" s="115"/>
      <c r="AB404" s="115"/>
      <c r="AC404" s="115"/>
      <c r="AD404" s="115"/>
      <c r="AE404" s="115"/>
      <c r="AF404" s="137"/>
      <c r="AG404" s="138"/>
      <c r="AN404" s="115"/>
      <c r="AO404" s="115"/>
      <c r="AP404" s="115"/>
      <c r="AQ404" s="115"/>
      <c r="AR404" s="115"/>
      <c r="AS404" s="115"/>
      <c r="AT404" s="115"/>
      <c r="AU404" s="115"/>
    </row>
    <row r="405" spans="3:47">
      <c r="C405" s="40"/>
      <c r="D405" s="40"/>
      <c r="S405" s="24"/>
      <c r="T405" s="9"/>
      <c r="U405" s="9"/>
      <c r="AA405" s="115"/>
      <c r="AB405" s="115"/>
      <c r="AC405" s="115"/>
      <c r="AD405" s="115"/>
      <c r="AE405" s="115"/>
      <c r="AF405" s="137"/>
      <c r="AG405" s="138"/>
      <c r="AN405" s="115"/>
      <c r="AO405" s="115"/>
      <c r="AP405" s="115"/>
      <c r="AQ405" s="115"/>
      <c r="AR405" s="115"/>
      <c r="AS405" s="115"/>
      <c r="AT405" s="115"/>
      <c r="AU405" s="115"/>
    </row>
    <row r="406" spans="3:47">
      <c r="C406" s="40"/>
      <c r="D406" s="40"/>
      <c r="S406" s="24"/>
      <c r="T406" s="9"/>
      <c r="U406" s="9"/>
      <c r="AA406" s="115"/>
      <c r="AB406" s="115"/>
      <c r="AC406" s="115"/>
      <c r="AD406" s="115"/>
      <c r="AE406" s="115"/>
      <c r="AF406" s="137"/>
      <c r="AG406" s="138"/>
      <c r="AN406" s="115"/>
      <c r="AO406" s="115"/>
      <c r="AP406" s="115"/>
      <c r="AQ406" s="115"/>
      <c r="AR406" s="115"/>
      <c r="AS406" s="115"/>
      <c r="AT406" s="115"/>
      <c r="AU406" s="115"/>
    </row>
    <row r="407" spans="3:47">
      <c r="C407" s="40"/>
      <c r="D407" s="40"/>
      <c r="S407" s="24"/>
      <c r="T407" s="9"/>
      <c r="U407" s="9"/>
      <c r="AA407" s="115"/>
      <c r="AB407" s="115"/>
      <c r="AC407" s="115"/>
      <c r="AD407" s="115"/>
      <c r="AE407" s="115"/>
      <c r="AF407" s="137"/>
      <c r="AG407" s="138"/>
      <c r="AN407" s="115"/>
      <c r="AO407" s="115"/>
      <c r="AP407" s="115"/>
      <c r="AQ407" s="115"/>
      <c r="AR407" s="115"/>
      <c r="AS407" s="115"/>
      <c r="AT407" s="115"/>
      <c r="AU407" s="115"/>
    </row>
    <row r="408" spans="3:47">
      <c r="C408" s="40"/>
      <c r="D408" s="40"/>
      <c r="S408" s="24"/>
      <c r="T408" s="9"/>
      <c r="U408" s="9"/>
      <c r="AA408" s="115"/>
      <c r="AB408" s="115"/>
      <c r="AC408" s="115"/>
      <c r="AD408" s="115"/>
      <c r="AE408" s="115"/>
      <c r="AF408" s="137"/>
      <c r="AG408" s="138"/>
      <c r="AN408" s="115"/>
      <c r="AO408" s="115"/>
      <c r="AP408" s="115"/>
      <c r="AQ408" s="115"/>
      <c r="AR408" s="115"/>
      <c r="AS408" s="115"/>
      <c r="AT408" s="115"/>
      <c r="AU408" s="115"/>
    </row>
    <row r="409" spans="3:47">
      <c r="C409" s="40"/>
      <c r="D409" s="40"/>
      <c r="S409" s="24"/>
      <c r="T409" s="9"/>
      <c r="U409" s="9"/>
      <c r="AA409" s="115"/>
      <c r="AB409" s="115"/>
      <c r="AC409" s="115"/>
      <c r="AD409" s="115"/>
      <c r="AE409" s="115"/>
      <c r="AF409" s="137"/>
      <c r="AG409" s="138"/>
      <c r="AN409" s="115"/>
      <c r="AO409" s="115"/>
      <c r="AP409" s="115"/>
      <c r="AQ409" s="115"/>
      <c r="AR409" s="115"/>
      <c r="AS409" s="115"/>
      <c r="AT409" s="115"/>
      <c r="AU409" s="115"/>
    </row>
    <row r="410" spans="3:47">
      <c r="C410" s="40"/>
      <c r="D410" s="40"/>
      <c r="S410" s="24"/>
      <c r="T410" s="9"/>
      <c r="U410" s="9"/>
      <c r="AA410" s="115"/>
      <c r="AB410" s="115"/>
      <c r="AC410" s="115"/>
      <c r="AD410" s="115"/>
      <c r="AE410" s="115"/>
      <c r="AF410" s="137"/>
      <c r="AG410" s="138"/>
      <c r="AN410" s="115"/>
      <c r="AO410" s="115"/>
      <c r="AP410" s="115"/>
      <c r="AQ410" s="115"/>
      <c r="AR410" s="115"/>
      <c r="AS410" s="115"/>
      <c r="AT410" s="115"/>
      <c r="AU410" s="115"/>
    </row>
    <row r="411" spans="3:47">
      <c r="C411" s="40"/>
      <c r="D411" s="40"/>
      <c r="S411" s="24"/>
      <c r="T411" s="9"/>
      <c r="U411" s="9"/>
      <c r="AA411" s="115"/>
      <c r="AB411" s="115"/>
      <c r="AC411" s="115"/>
      <c r="AD411" s="115"/>
      <c r="AE411" s="115"/>
      <c r="AF411" s="137"/>
      <c r="AG411" s="138"/>
      <c r="AN411" s="115"/>
      <c r="AO411" s="115"/>
      <c r="AP411" s="115"/>
      <c r="AQ411" s="115"/>
      <c r="AR411" s="115"/>
      <c r="AS411" s="115"/>
      <c r="AT411" s="115"/>
      <c r="AU411" s="115"/>
    </row>
    <row r="412" spans="3:47">
      <c r="C412" s="40"/>
      <c r="D412" s="40"/>
      <c r="S412" s="24"/>
      <c r="T412" s="9"/>
      <c r="U412" s="9"/>
      <c r="AA412" s="115"/>
      <c r="AB412" s="115"/>
      <c r="AC412" s="115"/>
      <c r="AD412" s="115"/>
      <c r="AE412" s="115"/>
      <c r="AF412" s="137"/>
      <c r="AG412" s="138"/>
      <c r="AN412" s="115"/>
      <c r="AO412" s="115"/>
      <c r="AP412" s="115"/>
      <c r="AQ412" s="115"/>
      <c r="AR412" s="115"/>
      <c r="AS412" s="115"/>
      <c r="AT412" s="115"/>
      <c r="AU412" s="115"/>
    </row>
    <row r="413" spans="3:47">
      <c r="C413" s="40"/>
      <c r="D413" s="40"/>
      <c r="S413" s="24"/>
      <c r="T413" s="9"/>
      <c r="U413" s="9"/>
      <c r="AA413" s="115"/>
      <c r="AB413" s="115"/>
      <c r="AC413" s="115"/>
      <c r="AD413" s="115"/>
      <c r="AE413" s="115"/>
      <c r="AF413" s="137"/>
      <c r="AG413" s="138"/>
      <c r="AN413" s="115"/>
      <c r="AO413" s="115"/>
      <c r="AP413" s="115"/>
      <c r="AQ413" s="115"/>
      <c r="AR413" s="115"/>
      <c r="AS413" s="115"/>
      <c r="AT413" s="115"/>
      <c r="AU413" s="115"/>
    </row>
    <row r="414" spans="3:47">
      <c r="C414" s="40"/>
      <c r="D414" s="40"/>
      <c r="S414" s="24"/>
      <c r="T414" s="9"/>
      <c r="U414" s="9"/>
      <c r="AA414" s="115"/>
      <c r="AB414" s="115"/>
      <c r="AC414" s="115"/>
      <c r="AD414" s="115"/>
      <c r="AE414" s="115"/>
      <c r="AF414" s="137"/>
      <c r="AG414" s="138"/>
      <c r="AN414" s="115"/>
      <c r="AO414" s="115"/>
      <c r="AP414" s="115"/>
      <c r="AQ414" s="115"/>
      <c r="AR414" s="115"/>
      <c r="AS414" s="115"/>
      <c r="AT414" s="115"/>
      <c r="AU414" s="115"/>
    </row>
    <row r="415" spans="3:47">
      <c r="C415" s="40"/>
      <c r="D415" s="40"/>
      <c r="S415" s="24"/>
      <c r="T415" s="9"/>
      <c r="U415" s="9"/>
      <c r="AA415" s="115"/>
      <c r="AB415" s="115"/>
      <c r="AC415" s="115"/>
      <c r="AD415" s="115"/>
      <c r="AE415" s="115"/>
      <c r="AF415" s="137"/>
      <c r="AG415" s="138"/>
      <c r="AN415" s="115"/>
      <c r="AO415" s="115"/>
      <c r="AP415" s="115"/>
      <c r="AQ415" s="115"/>
      <c r="AR415" s="115"/>
      <c r="AS415" s="115"/>
      <c r="AT415" s="115"/>
      <c r="AU415" s="115"/>
    </row>
    <row r="416" spans="3:47">
      <c r="C416" s="40"/>
      <c r="D416" s="40"/>
      <c r="S416" s="24"/>
      <c r="T416" s="9"/>
      <c r="U416" s="9"/>
      <c r="AA416" s="115"/>
      <c r="AB416" s="115"/>
      <c r="AC416" s="115"/>
      <c r="AD416" s="115"/>
      <c r="AE416" s="115"/>
      <c r="AF416" s="137"/>
      <c r="AG416" s="138"/>
      <c r="AN416" s="115"/>
      <c r="AO416" s="115"/>
      <c r="AP416" s="115"/>
      <c r="AQ416" s="115"/>
      <c r="AR416" s="115"/>
      <c r="AS416" s="115"/>
      <c r="AT416" s="115"/>
      <c r="AU416" s="115"/>
    </row>
    <row r="417" spans="3:47">
      <c r="C417" s="40"/>
      <c r="D417" s="40"/>
      <c r="S417" s="24"/>
      <c r="T417" s="9"/>
      <c r="U417" s="9"/>
      <c r="AA417" s="115"/>
      <c r="AB417" s="115"/>
      <c r="AC417" s="115"/>
      <c r="AD417" s="115"/>
      <c r="AE417" s="115"/>
      <c r="AF417" s="137"/>
      <c r="AG417" s="138"/>
      <c r="AN417" s="115"/>
      <c r="AO417" s="115"/>
      <c r="AP417" s="115"/>
      <c r="AQ417" s="115"/>
      <c r="AR417" s="115"/>
      <c r="AS417" s="115"/>
      <c r="AT417" s="115"/>
      <c r="AU417" s="115"/>
    </row>
    <row r="418" spans="3:47">
      <c r="C418" s="40"/>
      <c r="D418" s="40"/>
      <c r="S418" s="24"/>
      <c r="T418" s="9"/>
      <c r="U418" s="9"/>
      <c r="AA418" s="115"/>
      <c r="AB418" s="115"/>
      <c r="AC418" s="115"/>
      <c r="AD418" s="115"/>
      <c r="AE418" s="115"/>
      <c r="AF418" s="137"/>
      <c r="AG418" s="138"/>
      <c r="AN418" s="115"/>
      <c r="AO418" s="115"/>
      <c r="AP418" s="115"/>
      <c r="AQ418" s="115"/>
      <c r="AR418" s="115"/>
      <c r="AS418" s="115"/>
      <c r="AT418" s="115"/>
      <c r="AU418" s="115"/>
    </row>
    <row r="419" spans="3:47">
      <c r="C419" s="40"/>
      <c r="D419" s="40"/>
      <c r="S419" s="24"/>
      <c r="T419" s="9"/>
      <c r="U419" s="9"/>
      <c r="AA419" s="115"/>
      <c r="AB419" s="115"/>
      <c r="AC419" s="115"/>
      <c r="AD419" s="115"/>
      <c r="AE419" s="115"/>
      <c r="AF419" s="137"/>
      <c r="AG419" s="138"/>
      <c r="AN419" s="115"/>
      <c r="AO419" s="115"/>
      <c r="AP419" s="115"/>
      <c r="AQ419" s="115"/>
      <c r="AR419" s="115"/>
      <c r="AS419" s="115"/>
      <c r="AT419" s="115"/>
      <c r="AU419" s="115"/>
    </row>
    <row r="420" spans="3:47">
      <c r="C420" s="40"/>
      <c r="D420" s="40"/>
      <c r="S420" s="24"/>
      <c r="T420" s="9"/>
      <c r="U420" s="9"/>
      <c r="AA420" s="115"/>
      <c r="AB420" s="115"/>
      <c r="AC420" s="115"/>
      <c r="AD420" s="115"/>
      <c r="AE420" s="115"/>
      <c r="AF420" s="137"/>
      <c r="AG420" s="138"/>
      <c r="AN420" s="115"/>
      <c r="AO420" s="115"/>
      <c r="AP420" s="115"/>
      <c r="AQ420" s="115"/>
      <c r="AR420" s="115"/>
      <c r="AS420" s="115"/>
      <c r="AT420" s="115"/>
      <c r="AU420" s="115"/>
    </row>
    <row r="421" spans="3:47">
      <c r="C421" s="40"/>
      <c r="D421" s="40"/>
      <c r="S421" s="24"/>
      <c r="T421" s="9"/>
      <c r="U421" s="9"/>
      <c r="AA421" s="115"/>
      <c r="AB421" s="115"/>
      <c r="AC421" s="115"/>
      <c r="AD421" s="115"/>
      <c r="AE421" s="115"/>
      <c r="AF421" s="137"/>
      <c r="AG421" s="138"/>
      <c r="AN421" s="115"/>
      <c r="AO421" s="115"/>
      <c r="AP421" s="115"/>
      <c r="AQ421" s="115"/>
      <c r="AR421" s="115"/>
      <c r="AS421" s="115"/>
      <c r="AT421" s="115"/>
      <c r="AU421" s="115"/>
    </row>
    <row r="422" spans="3:47">
      <c r="C422" s="40"/>
      <c r="D422" s="40"/>
      <c r="S422" s="24"/>
      <c r="T422" s="9"/>
      <c r="U422" s="9"/>
      <c r="AA422" s="115"/>
      <c r="AB422" s="115"/>
      <c r="AC422" s="115"/>
      <c r="AD422" s="115"/>
      <c r="AE422" s="115"/>
      <c r="AF422" s="137"/>
      <c r="AG422" s="138"/>
      <c r="AN422" s="115"/>
      <c r="AO422" s="115"/>
      <c r="AP422" s="115"/>
      <c r="AQ422" s="115"/>
      <c r="AR422" s="115"/>
      <c r="AS422" s="115"/>
      <c r="AT422" s="115"/>
      <c r="AU422" s="115"/>
    </row>
    <row r="423" spans="3:47">
      <c r="C423" s="40"/>
      <c r="D423" s="40"/>
      <c r="S423" s="24"/>
      <c r="T423" s="9"/>
      <c r="U423" s="9"/>
      <c r="AA423" s="115"/>
      <c r="AB423" s="115"/>
      <c r="AC423" s="115"/>
      <c r="AD423" s="115"/>
      <c r="AE423" s="115"/>
      <c r="AF423" s="137"/>
      <c r="AG423" s="138"/>
      <c r="AN423" s="115"/>
      <c r="AO423" s="115"/>
      <c r="AP423" s="115"/>
      <c r="AQ423" s="115"/>
      <c r="AR423" s="115"/>
      <c r="AS423" s="115"/>
      <c r="AT423" s="115"/>
      <c r="AU423" s="115"/>
    </row>
    <row r="424" spans="3:47">
      <c r="C424" s="40"/>
      <c r="D424" s="40"/>
      <c r="S424" s="24"/>
      <c r="T424" s="9"/>
      <c r="U424" s="9"/>
      <c r="AA424" s="115"/>
      <c r="AB424" s="115"/>
      <c r="AC424" s="115"/>
      <c r="AD424" s="115"/>
      <c r="AE424" s="115"/>
      <c r="AF424" s="137"/>
      <c r="AG424" s="138"/>
      <c r="AN424" s="115"/>
      <c r="AO424" s="115"/>
      <c r="AP424" s="115"/>
      <c r="AQ424" s="115"/>
      <c r="AR424" s="115"/>
      <c r="AS424" s="115"/>
      <c r="AT424" s="115"/>
      <c r="AU424" s="115"/>
    </row>
    <row r="425" spans="3:47">
      <c r="C425" s="40"/>
      <c r="D425" s="40"/>
      <c r="S425" s="24"/>
      <c r="T425" s="9"/>
      <c r="U425" s="9"/>
      <c r="AA425" s="115"/>
      <c r="AB425" s="115"/>
      <c r="AC425" s="115"/>
      <c r="AD425" s="115"/>
      <c r="AE425" s="115"/>
      <c r="AF425" s="137"/>
      <c r="AG425" s="138"/>
      <c r="AN425" s="115"/>
      <c r="AO425" s="115"/>
      <c r="AP425" s="115"/>
      <c r="AQ425" s="115"/>
      <c r="AR425" s="115"/>
      <c r="AS425" s="115"/>
      <c r="AT425" s="115"/>
      <c r="AU425" s="115"/>
    </row>
    <row r="426" spans="3:47">
      <c r="C426" s="40"/>
      <c r="D426" s="40"/>
      <c r="S426" s="24"/>
      <c r="T426" s="9"/>
      <c r="U426" s="9"/>
      <c r="AA426" s="115"/>
      <c r="AB426" s="115"/>
      <c r="AC426" s="115"/>
      <c r="AD426" s="115"/>
      <c r="AE426" s="115"/>
      <c r="AF426" s="137"/>
      <c r="AG426" s="138"/>
      <c r="AN426" s="115"/>
      <c r="AO426" s="115"/>
      <c r="AP426" s="115"/>
      <c r="AQ426" s="115"/>
      <c r="AR426" s="115"/>
      <c r="AS426" s="115"/>
      <c r="AT426" s="115"/>
      <c r="AU426" s="115"/>
    </row>
    <row r="427" spans="3:47">
      <c r="C427" s="40"/>
      <c r="D427" s="40"/>
      <c r="S427" s="24"/>
      <c r="T427" s="9"/>
      <c r="U427" s="9"/>
      <c r="AA427" s="115"/>
      <c r="AB427" s="115"/>
      <c r="AC427" s="115"/>
      <c r="AD427" s="115"/>
      <c r="AE427" s="115"/>
      <c r="AF427" s="137"/>
      <c r="AG427" s="138"/>
      <c r="AN427" s="115"/>
      <c r="AO427" s="115"/>
      <c r="AP427" s="115"/>
      <c r="AQ427" s="115"/>
      <c r="AR427" s="115"/>
      <c r="AS427" s="115"/>
      <c r="AT427" s="115"/>
      <c r="AU427" s="115"/>
    </row>
    <row r="428" spans="3:47">
      <c r="C428" s="40"/>
      <c r="D428" s="40"/>
      <c r="S428" s="24"/>
      <c r="T428" s="9"/>
      <c r="U428" s="9"/>
      <c r="AA428" s="115"/>
      <c r="AB428" s="115"/>
      <c r="AC428" s="115"/>
      <c r="AD428" s="115"/>
      <c r="AE428" s="115"/>
      <c r="AF428" s="137"/>
      <c r="AG428" s="138"/>
      <c r="AN428" s="115"/>
      <c r="AO428" s="115"/>
      <c r="AP428" s="115"/>
      <c r="AQ428" s="115"/>
      <c r="AR428" s="115"/>
      <c r="AS428" s="115"/>
      <c r="AT428" s="115"/>
      <c r="AU428" s="115"/>
    </row>
    <row r="429" spans="3:47">
      <c r="C429" s="40"/>
      <c r="D429" s="40"/>
      <c r="S429" s="24"/>
      <c r="T429" s="9"/>
      <c r="U429" s="9"/>
      <c r="AA429" s="115"/>
      <c r="AB429" s="115"/>
      <c r="AC429" s="115"/>
      <c r="AD429" s="115"/>
      <c r="AE429" s="115"/>
      <c r="AF429" s="137"/>
      <c r="AG429" s="138"/>
      <c r="AN429" s="115"/>
      <c r="AO429" s="115"/>
      <c r="AP429" s="115"/>
      <c r="AQ429" s="115"/>
      <c r="AR429" s="115"/>
      <c r="AS429" s="115"/>
      <c r="AT429" s="115"/>
      <c r="AU429" s="115"/>
    </row>
    <row r="430" spans="3:47">
      <c r="C430" s="40"/>
      <c r="D430" s="40"/>
      <c r="S430" s="24"/>
      <c r="T430" s="9"/>
      <c r="U430" s="9"/>
      <c r="AA430" s="115"/>
      <c r="AB430" s="115"/>
      <c r="AC430" s="115"/>
      <c r="AD430" s="115"/>
      <c r="AE430" s="115"/>
      <c r="AF430" s="137"/>
      <c r="AG430" s="138"/>
      <c r="AN430" s="115"/>
      <c r="AO430" s="115"/>
      <c r="AP430" s="115"/>
      <c r="AQ430" s="115"/>
      <c r="AR430" s="115"/>
      <c r="AS430" s="115"/>
      <c r="AT430" s="115"/>
      <c r="AU430" s="115"/>
    </row>
    <row r="431" spans="3:47">
      <c r="C431" s="40"/>
      <c r="D431" s="40"/>
      <c r="S431" s="24"/>
      <c r="T431" s="9"/>
      <c r="U431" s="9"/>
      <c r="AA431" s="115"/>
      <c r="AB431" s="115"/>
      <c r="AC431" s="115"/>
      <c r="AD431" s="115"/>
      <c r="AE431" s="115"/>
      <c r="AF431" s="137"/>
      <c r="AG431" s="138"/>
      <c r="AN431" s="115"/>
      <c r="AO431" s="115"/>
      <c r="AP431" s="115"/>
      <c r="AQ431" s="115"/>
      <c r="AR431" s="115"/>
      <c r="AS431" s="115"/>
      <c r="AT431" s="115"/>
      <c r="AU431" s="115"/>
    </row>
    <row r="432" spans="3:47">
      <c r="C432" s="40"/>
      <c r="D432" s="40"/>
      <c r="S432" s="24"/>
      <c r="T432" s="9"/>
      <c r="U432" s="9"/>
      <c r="AA432" s="115"/>
      <c r="AB432" s="115"/>
      <c r="AC432" s="115"/>
      <c r="AD432" s="115"/>
      <c r="AE432" s="115"/>
      <c r="AF432" s="137"/>
      <c r="AG432" s="138"/>
      <c r="AN432" s="115"/>
      <c r="AO432" s="115"/>
      <c r="AP432" s="115"/>
      <c r="AQ432" s="115"/>
      <c r="AR432" s="115"/>
      <c r="AS432" s="115"/>
      <c r="AT432" s="115"/>
      <c r="AU432" s="115"/>
    </row>
    <row r="433" spans="3:47">
      <c r="C433" s="40"/>
      <c r="D433" s="40"/>
      <c r="S433" s="24"/>
      <c r="T433" s="9"/>
      <c r="U433" s="9"/>
      <c r="AA433" s="115"/>
      <c r="AB433" s="115"/>
      <c r="AC433" s="115"/>
      <c r="AD433" s="115"/>
      <c r="AE433" s="115"/>
      <c r="AF433" s="137"/>
      <c r="AG433" s="138"/>
      <c r="AN433" s="115"/>
      <c r="AO433" s="115"/>
      <c r="AP433" s="115"/>
      <c r="AQ433" s="115"/>
      <c r="AR433" s="115"/>
      <c r="AS433" s="115"/>
      <c r="AT433" s="115"/>
      <c r="AU433" s="115"/>
    </row>
    <row r="434" spans="3:47">
      <c r="C434" s="40"/>
      <c r="D434" s="40"/>
      <c r="S434" s="24"/>
      <c r="T434" s="9"/>
      <c r="U434" s="9"/>
      <c r="AA434" s="115"/>
      <c r="AB434" s="115"/>
      <c r="AC434" s="115"/>
      <c r="AD434" s="115"/>
      <c r="AE434" s="115"/>
      <c r="AF434" s="137"/>
      <c r="AG434" s="138"/>
      <c r="AN434" s="115"/>
      <c r="AO434" s="115"/>
      <c r="AP434" s="115"/>
      <c r="AQ434" s="115"/>
      <c r="AR434" s="115"/>
      <c r="AS434" s="115"/>
      <c r="AT434" s="115"/>
      <c r="AU434" s="115"/>
    </row>
    <row r="435" spans="3:47">
      <c r="C435" s="40"/>
      <c r="D435" s="40"/>
      <c r="S435" s="24"/>
      <c r="T435" s="9"/>
      <c r="U435" s="9"/>
      <c r="AA435" s="115"/>
      <c r="AB435" s="115"/>
      <c r="AC435" s="115"/>
      <c r="AD435" s="115"/>
      <c r="AE435" s="115"/>
      <c r="AF435" s="137"/>
      <c r="AG435" s="138"/>
      <c r="AN435" s="115"/>
      <c r="AO435" s="115"/>
      <c r="AP435" s="115"/>
      <c r="AQ435" s="115"/>
      <c r="AR435" s="115"/>
      <c r="AS435" s="115"/>
      <c r="AT435" s="115"/>
      <c r="AU435" s="115"/>
    </row>
    <row r="436" spans="3:47">
      <c r="C436" s="40"/>
      <c r="D436" s="40"/>
      <c r="S436" s="24"/>
      <c r="T436" s="9"/>
      <c r="U436" s="9"/>
      <c r="AA436" s="115"/>
      <c r="AB436" s="115"/>
      <c r="AC436" s="115"/>
      <c r="AD436" s="115"/>
      <c r="AE436" s="115"/>
      <c r="AF436" s="137"/>
      <c r="AG436" s="138"/>
      <c r="AN436" s="115"/>
      <c r="AO436" s="115"/>
      <c r="AP436" s="115"/>
      <c r="AQ436" s="115"/>
      <c r="AR436" s="115"/>
      <c r="AS436" s="115"/>
      <c r="AT436" s="115"/>
      <c r="AU436" s="115"/>
    </row>
    <row r="437" spans="3:47">
      <c r="C437" s="40"/>
      <c r="D437" s="40"/>
      <c r="S437" s="24"/>
      <c r="T437" s="9"/>
      <c r="U437" s="9"/>
      <c r="AA437" s="115"/>
      <c r="AB437" s="115"/>
      <c r="AC437" s="115"/>
      <c r="AD437" s="115"/>
      <c r="AE437" s="115"/>
      <c r="AF437" s="137"/>
      <c r="AG437" s="138"/>
      <c r="AN437" s="115"/>
      <c r="AO437" s="115"/>
      <c r="AP437" s="115"/>
      <c r="AQ437" s="115"/>
      <c r="AR437" s="115"/>
      <c r="AS437" s="115"/>
      <c r="AT437" s="115"/>
      <c r="AU437" s="115"/>
    </row>
    <row r="438" spans="3:47">
      <c r="C438" s="40"/>
      <c r="D438" s="40"/>
      <c r="S438" s="24"/>
      <c r="T438" s="9"/>
      <c r="U438" s="9"/>
      <c r="AA438" s="115"/>
      <c r="AB438" s="115"/>
      <c r="AC438" s="115"/>
      <c r="AD438" s="115"/>
      <c r="AE438" s="115"/>
      <c r="AF438" s="137"/>
      <c r="AG438" s="138"/>
      <c r="AN438" s="115"/>
      <c r="AO438" s="115"/>
      <c r="AP438" s="115"/>
      <c r="AQ438" s="115"/>
      <c r="AR438" s="115"/>
      <c r="AS438" s="115"/>
      <c r="AT438" s="115"/>
      <c r="AU438" s="115"/>
    </row>
    <row r="439" spans="3:47">
      <c r="C439" s="40"/>
      <c r="D439" s="40"/>
      <c r="S439" s="24"/>
      <c r="T439" s="9"/>
      <c r="U439" s="9"/>
      <c r="AA439" s="115"/>
      <c r="AB439" s="115"/>
      <c r="AC439" s="115"/>
      <c r="AD439" s="115"/>
      <c r="AE439" s="115"/>
      <c r="AF439" s="137"/>
      <c r="AG439" s="138"/>
      <c r="AN439" s="115"/>
      <c r="AO439" s="115"/>
      <c r="AP439" s="115"/>
      <c r="AQ439" s="115"/>
      <c r="AR439" s="115"/>
      <c r="AS439" s="115"/>
      <c r="AT439" s="115"/>
      <c r="AU439" s="115"/>
    </row>
    <row r="440" spans="3:47">
      <c r="C440" s="40"/>
      <c r="D440" s="40"/>
      <c r="S440" s="24"/>
      <c r="T440" s="9"/>
      <c r="U440" s="9"/>
      <c r="AA440" s="115"/>
      <c r="AB440" s="115"/>
      <c r="AC440" s="115"/>
      <c r="AD440" s="115"/>
      <c r="AE440" s="115"/>
      <c r="AF440" s="137"/>
      <c r="AG440" s="138"/>
      <c r="AN440" s="115"/>
      <c r="AO440" s="115"/>
      <c r="AP440" s="115"/>
      <c r="AQ440" s="115"/>
      <c r="AR440" s="115"/>
      <c r="AS440" s="115"/>
      <c r="AT440" s="115"/>
      <c r="AU440" s="115"/>
    </row>
    <row r="441" spans="3:47">
      <c r="C441" s="40"/>
      <c r="D441" s="40"/>
      <c r="S441" s="24"/>
      <c r="T441" s="9"/>
      <c r="U441" s="9"/>
      <c r="AA441" s="115"/>
      <c r="AB441" s="115"/>
      <c r="AC441" s="115"/>
      <c r="AD441" s="115"/>
      <c r="AE441" s="115"/>
      <c r="AF441" s="137"/>
      <c r="AG441" s="138"/>
      <c r="AN441" s="115"/>
      <c r="AO441" s="115"/>
      <c r="AP441" s="115"/>
      <c r="AQ441" s="115"/>
      <c r="AR441" s="115"/>
      <c r="AS441" s="115"/>
      <c r="AT441" s="115"/>
      <c r="AU441" s="115"/>
    </row>
    <row r="442" spans="3:47">
      <c r="C442" s="40"/>
      <c r="D442" s="40"/>
      <c r="S442" s="24"/>
      <c r="T442" s="9"/>
      <c r="U442" s="9"/>
      <c r="AA442" s="115"/>
      <c r="AB442" s="115"/>
      <c r="AC442" s="115"/>
      <c r="AD442" s="115"/>
      <c r="AE442" s="115"/>
      <c r="AF442" s="137"/>
      <c r="AG442" s="138"/>
      <c r="AN442" s="115"/>
      <c r="AO442" s="115"/>
      <c r="AP442" s="115"/>
      <c r="AQ442" s="115"/>
      <c r="AR442" s="115"/>
      <c r="AS442" s="115"/>
      <c r="AT442" s="115"/>
      <c r="AU442" s="115"/>
    </row>
    <row r="443" spans="3:47">
      <c r="C443" s="40"/>
      <c r="D443" s="40"/>
      <c r="S443" s="24"/>
      <c r="T443" s="9"/>
      <c r="U443" s="9"/>
      <c r="AA443" s="115"/>
      <c r="AB443" s="115"/>
      <c r="AC443" s="115"/>
      <c r="AD443" s="115"/>
      <c r="AE443" s="115"/>
      <c r="AF443" s="137"/>
      <c r="AG443" s="138"/>
      <c r="AN443" s="115"/>
      <c r="AO443" s="115"/>
      <c r="AP443" s="115"/>
      <c r="AQ443" s="115"/>
      <c r="AR443" s="115"/>
      <c r="AS443" s="115"/>
      <c r="AT443" s="115"/>
      <c r="AU443" s="115"/>
    </row>
    <row r="444" spans="3:47">
      <c r="C444" s="40"/>
      <c r="D444" s="40"/>
      <c r="S444" s="24"/>
      <c r="T444" s="9"/>
      <c r="U444" s="9"/>
      <c r="AA444" s="115"/>
      <c r="AB444" s="115"/>
      <c r="AC444" s="115"/>
      <c r="AD444" s="115"/>
      <c r="AE444" s="115"/>
      <c r="AF444" s="137"/>
      <c r="AG444" s="138"/>
      <c r="AN444" s="115"/>
      <c r="AO444" s="115"/>
      <c r="AP444" s="115"/>
      <c r="AQ444" s="115"/>
      <c r="AR444" s="115"/>
      <c r="AS444" s="115"/>
      <c r="AT444" s="115"/>
      <c r="AU444" s="115"/>
    </row>
    <row r="445" spans="3:47">
      <c r="C445" s="40"/>
      <c r="D445" s="40"/>
      <c r="S445" s="24"/>
      <c r="T445" s="9"/>
      <c r="U445" s="9"/>
      <c r="AA445" s="115"/>
      <c r="AB445" s="115"/>
      <c r="AC445" s="115"/>
      <c r="AD445" s="115"/>
      <c r="AE445" s="115"/>
      <c r="AF445" s="137"/>
      <c r="AG445" s="138"/>
      <c r="AN445" s="115"/>
      <c r="AO445" s="115"/>
      <c r="AP445" s="115"/>
      <c r="AQ445" s="115"/>
      <c r="AR445" s="115"/>
      <c r="AS445" s="115"/>
      <c r="AT445" s="115"/>
      <c r="AU445" s="115"/>
    </row>
    <row r="446" spans="3:47">
      <c r="C446" s="40"/>
      <c r="D446" s="40"/>
      <c r="S446" s="24"/>
      <c r="T446" s="9"/>
      <c r="U446" s="9"/>
      <c r="AA446" s="115"/>
      <c r="AB446" s="115"/>
      <c r="AC446" s="115"/>
      <c r="AD446" s="115"/>
      <c r="AE446" s="115"/>
      <c r="AF446" s="137"/>
      <c r="AG446" s="138"/>
      <c r="AN446" s="115"/>
      <c r="AO446" s="115"/>
      <c r="AP446" s="115"/>
      <c r="AQ446" s="115"/>
      <c r="AR446" s="115"/>
      <c r="AS446" s="115"/>
      <c r="AT446" s="115"/>
      <c r="AU446" s="115"/>
    </row>
    <row r="447" spans="3:47">
      <c r="C447" s="40"/>
      <c r="D447" s="40"/>
      <c r="S447" s="24"/>
      <c r="T447" s="9"/>
      <c r="U447" s="9"/>
      <c r="AA447" s="115"/>
      <c r="AB447" s="115"/>
      <c r="AC447" s="115"/>
      <c r="AD447" s="115"/>
      <c r="AE447" s="115"/>
      <c r="AF447" s="137"/>
      <c r="AG447" s="138"/>
      <c r="AN447" s="115"/>
      <c r="AO447" s="115"/>
      <c r="AP447" s="115"/>
      <c r="AQ447" s="115"/>
      <c r="AR447" s="115"/>
      <c r="AS447" s="115"/>
      <c r="AT447" s="115"/>
      <c r="AU447" s="115"/>
    </row>
    <row r="448" spans="3:47">
      <c r="C448" s="40"/>
      <c r="D448" s="40"/>
      <c r="S448" s="24"/>
      <c r="T448" s="9"/>
      <c r="U448" s="9"/>
      <c r="AA448" s="115"/>
      <c r="AB448" s="115"/>
      <c r="AC448" s="115"/>
      <c r="AD448" s="115"/>
      <c r="AE448" s="115"/>
      <c r="AF448" s="137"/>
      <c r="AG448" s="138"/>
      <c r="AN448" s="115"/>
      <c r="AO448" s="115"/>
      <c r="AP448" s="115"/>
      <c r="AQ448" s="115"/>
      <c r="AR448" s="115"/>
      <c r="AS448" s="115"/>
      <c r="AT448" s="115"/>
      <c r="AU448" s="115"/>
    </row>
    <row r="449" spans="3:47">
      <c r="C449" s="40"/>
      <c r="D449" s="40"/>
      <c r="S449" s="24"/>
      <c r="T449" s="9"/>
      <c r="U449" s="9"/>
      <c r="AA449" s="115"/>
      <c r="AB449" s="115"/>
      <c r="AC449" s="115"/>
      <c r="AD449" s="115"/>
      <c r="AE449" s="115"/>
      <c r="AF449" s="137"/>
      <c r="AG449" s="138"/>
      <c r="AN449" s="115"/>
      <c r="AO449" s="115"/>
      <c r="AP449" s="115"/>
      <c r="AQ449" s="115"/>
      <c r="AR449" s="115"/>
      <c r="AS449" s="115"/>
      <c r="AT449" s="115"/>
      <c r="AU449" s="115"/>
    </row>
    <row r="450" spans="3:47">
      <c r="C450" s="40"/>
      <c r="D450" s="40"/>
      <c r="S450" s="24"/>
      <c r="T450" s="9"/>
      <c r="U450" s="9"/>
      <c r="AA450" s="115"/>
      <c r="AB450" s="115"/>
      <c r="AC450" s="115"/>
      <c r="AD450" s="115"/>
      <c r="AE450" s="115"/>
      <c r="AF450" s="137"/>
      <c r="AG450" s="138"/>
      <c r="AN450" s="115"/>
      <c r="AO450" s="115"/>
      <c r="AP450" s="115"/>
      <c r="AQ450" s="115"/>
      <c r="AR450" s="115"/>
      <c r="AS450" s="115"/>
      <c r="AT450" s="115"/>
      <c r="AU450" s="115"/>
    </row>
    <row r="451" spans="3:47">
      <c r="C451" s="40"/>
      <c r="D451" s="40"/>
      <c r="S451" s="24"/>
      <c r="T451" s="9"/>
      <c r="U451" s="9"/>
      <c r="AA451" s="115"/>
      <c r="AB451" s="115"/>
      <c r="AC451" s="115"/>
      <c r="AD451" s="115"/>
      <c r="AE451" s="115"/>
      <c r="AF451" s="137"/>
      <c r="AG451" s="138"/>
      <c r="AN451" s="115"/>
      <c r="AO451" s="115"/>
      <c r="AP451" s="115"/>
      <c r="AQ451" s="115"/>
      <c r="AR451" s="115"/>
      <c r="AS451" s="115"/>
      <c r="AT451" s="115"/>
      <c r="AU451" s="115"/>
    </row>
    <row r="452" spans="3:47">
      <c r="C452" s="40"/>
      <c r="D452" s="40"/>
      <c r="S452" s="24"/>
      <c r="T452" s="9"/>
      <c r="U452" s="9"/>
      <c r="AA452" s="115"/>
      <c r="AB452" s="115"/>
      <c r="AC452" s="115"/>
      <c r="AD452" s="115"/>
      <c r="AE452" s="115"/>
      <c r="AF452" s="137"/>
      <c r="AG452" s="138"/>
      <c r="AN452" s="115"/>
      <c r="AO452" s="115"/>
      <c r="AP452" s="115"/>
      <c r="AQ452" s="115"/>
      <c r="AR452" s="115"/>
      <c r="AS452" s="115"/>
      <c r="AT452" s="115"/>
      <c r="AU452" s="115"/>
    </row>
    <row r="453" spans="3:47">
      <c r="C453" s="40"/>
      <c r="D453" s="40"/>
      <c r="S453" s="24"/>
      <c r="T453" s="9"/>
      <c r="U453" s="9"/>
      <c r="AA453" s="115"/>
      <c r="AB453" s="115"/>
      <c r="AC453" s="115"/>
      <c r="AD453" s="115"/>
      <c r="AE453" s="115"/>
      <c r="AF453" s="137"/>
      <c r="AG453" s="138"/>
      <c r="AN453" s="115"/>
      <c r="AO453" s="115"/>
      <c r="AP453" s="115"/>
      <c r="AQ453" s="115"/>
      <c r="AR453" s="115"/>
      <c r="AS453" s="115"/>
      <c r="AT453" s="115"/>
      <c r="AU453" s="115"/>
    </row>
    <row r="454" spans="3:47">
      <c r="C454" s="40"/>
      <c r="D454" s="40"/>
      <c r="S454" s="24"/>
      <c r="T454" s="9"/>
      <c r="U454" s="9"/>
      <c r="AA454" s="115"/>
      <c r="AB454" s="115"/>
      <c r="AC454" s="115"/>
      <c r="AD454" s="115"/>
      <c r="AE454" s="115"/>
      <c r="AF454" s="137"/>
      <c r="AG454" s="138"/>
      <c r="AN454" s="115"/>
      <c r="AO454" s="115"/>
      <c r="AP454" s="115"/>
      <c r="AQ454" s="115"/>
      <c r="AR454" s="115"/>
      <c r="AS454" s="115"/>
      <c r="AT454" s="115"/>
      <c r="AU454" s="115"/>
    </row>
    <row r="455" spans="3:47">
      <c r="C455" s="40"/>
      <c r="D455" s="40"/>
      <c r="S455" s="24"/>
      <c r="T455" s="9"/>
      <c r="U455" s="9"/>
      <c r="AA455" s="115"/>
      <c r="AB455" s="115"/>
      <c r="AC455" s="115"/>
      <c r="AD455" s="115"/>
      <c r="AE455" s="115"/>
      <c r="AF455" s="137"/>
      <c r="AG455" s="138"/>
      <c r="AN455" s="115"/>
      <c r="AO455" s="115"/>
      <c r="AP455" s="115"/>
      <c r="AQ455" s="115"/>
      <c r="AR455" s="115"/>
      <c r="AS455" s="115"/>
      <c r="AT455" s="115"/>
      <c r="AU455" s="115"/>
    </row>
    <row r="456" spans="3:47">
      <c r="C456" s="40"/>
      <c r="D456" s="40"/>
      <c r="S456" s="24"/>
      <c r="T456" s="9"/>
      <c r="U456" s="9"/>
      <c r="AA456" s="115"/>
      <c r="AB456" s="115"/>
      <c r="AC456" s="115"/>
      <c r="AD456" s="115"/>
      <c r="AE456" s="115"/>
      <c r="AF456" s="137"/>
      <c r="AG456" s="138"/>
      <c r="AN456" s="115"/>
      <c r="AO456" s="115"/>
      <c r="AP456" s="115"/>
      <c r="AQ456" s="115"/>
      <c r="AR456" s="115"/>
      <c r="AS456" s="115"/>
      <c r="AT456" s="115"/>
      <c r="AU456" s="115"/>
    </row>
    <row r="457" spans="3:47">
      <c r="C457" s="40"/>
      <c r="D457" s="40"/>
      <c r="S457" s="24"/>
      <c r="T457" s="9"/>
      <c r="U457" s="9"/>
      <c r="AA457" s="115"/>
      <c r="AB457" s="115"/>
      <c r="AC457" s="115"/>
      <c r="AD457" s="115"/>
      <c r="AE457" s="115"/>
      <c r="AF457" s="137"/>
      <c r="AG457" s="138"/>
      <c r="AN457" s="115"/>
      <c r="AO457" s="115"/>
      <c r="AP457" s="115"/>
      <c r="AQ457" s="115"/>
      <c r="AR457" s="115"/>
      <c r="AS457" s="115"/>
      <c r="AT457" s="115"/>
      <c r="AU457" s="115"/>
    </row>
    <row r="458" spans="3:47">
      <c r="C458" s="40"/>
      <c r="D458" s="40"/>
      <c r="S458" s="24"/>
      <c r="T458" s="9"/>
      <c r="U458" s="9"/>
      <c r="AA458" s="115"/>
      <c r="AB458" s="115"/>
      <c r="AC458" s="115"/>
      <c r="AD458" s="115"/>
      <c r="AE458" s="115"/>
      <c r="AF458" s="137"/>
      <c r="AG458" s="138"/>
      <c r="AN458" s="115"/>
      <c r="AO458" s="115"/>
      <c r="AP458" s="115"/>
      <c r="AQ458" s="115"/>
      <c r="AR458" s="115"/>
      <c r="AS458" s="115"/>
      <c r="AT458" s="115"/>
      <c r="AU458" s="115"/>
    </row>
    <row r="459" spans="3:47">
      <c r="C459" s="40"/>
      <c r="D459" s="40"/>
      <c r="S459" s="24"/>
      <c r="T459" s="9"/>
      <c r="U459" s="9"/>
      <c r="AA459" s="115"/>
      <c r="AB459" s="115"/>
      <c r="AC459" s="115"/>
      <c r="AD459" s="115"/>
      <c r="AE459" s="115"/>
      <c r="AF459" s="137"/>
      <c r="AG459" s="138"/>
      <c r="AN459" s="115"/>
      <c r="AO459" s="115"/>
      <c r="AP459" s="115"/>
      <c r="AQ459" s="115"/>
      <c r="AR459" s="115"/>
      <c r="AS459" s="115"/>
      <c r="AT459" s="115"/>
      <c r="AU459" s="115"/>
    </row>
    <row r="460" spans="3:47">
      <c r="C460" s="40"/>
      <c r="D460" s="40"/>
      <c r="S460" s="24"/>
      <c r="T460" s="9"/>
      <c r="U460" s="9"/>
      <c r="AA460" s="115"/>
      <c r="AB460" s="115"/>
      <c r="AC460" s="115"/>
      <c r="AD460" s="115"/>
      <c r="AE460" s="115"/>
      <c r="AF460" s="137"/>
      <c r="AG460" s="138"/>
      <c r="AN460" s="115"/>
      <c r="AO460" s="115"/>
      <c r="AP460" s="115"/>
      <c r="AQ460" s="115"/>
      <c r="AR460" s="115"/>
      <c r="AS460" s="115"/>
      <c r="AT460" s="115"/>
      <c r="AU460" s="115"/>
    </row>
    <row r="461" spans="3:47">
      <c r="C461" s="40"/>
      <c r="D461" s="40"/>
      <c r="S461" s="24"/>
      <c r="T461" s="9"/>
      <c r="U461" s="9"/>
      <c r="AA461" s="115"/>
      <c r="AB461" s="115"/>
      <c r="AC461" s="115"/>
      <c r="AD461" s="115"/>
      <c r="AE461" s="115"/>
      <c r="AF461" s="137"/>
      <c r="AG461" s="138"/>
      <c r="AN461" s="115"/>
      <c r="AO461" s="115"/>
      <c r="AP461" s="115"/>
      <c r="AQ461" s="115"/>
      <c r="AR461" s="115"/>
      <c r="AS461" s="115"/>
      <c r="AT461" s="115"/>
      <c r="AU461" s="115"/>
    </row>
    <row r="462" spans="3:47">
      <c r="C462" s="40"/>
      <c r="D462" s="40"/>
      <c r="S462" s="24"/>
      <c r="T462" s="9"/>
      <c r="U462" s="9"/>
      <c r="AA462" s="115"/>
      <c r="AB462" s="115"/>
      <c r="AC462" s="115"/>
      <c r="AD462" s="115"/>
      <c r="AE462" s="115"/>
      <c r="AF462" s="137"/>
      <c r="AG462" s="138"/>
      <c r="AN462" s="115"/>
      <c r="AO462" s="115"/>
      <c r="AP462" s="115"/>
      <c r="AQ462" s="115"/>
      <c r="AR462" s="115"/>
      <c r="AS462" s="115"/>
      <c r="AT462" s="115"/>
      <c r="AU462" s="115"/>
    </row>
    <row r="463" spans="3:47">
      <c r="C463" s="40"/>
      <c r="D463" s="40"/>
      <c r="S463" s="24"/>
      <c r="T463" s="9"/>
      <c r="U463" s="9"/>
      <c r="AA463" s="115"/>
      <c r="AB463" s="115"/>
      <c r="AC463" s="115"/>
      <c r="AD463" s="115"/>
      <c r="AE463" s="115"/>
      <c r="AF463" s="137"/>
      <c r="AG463" s="138"/>
      <c r="AN463" s="115"/>
      <c r="AO463" s="115"/>
      <c r="AP463" s="115"/>
      <c r="AQ463" s="115"/>
      <c r="AR463" s="115"/>
      <c r="AS463" s="115"/>
      <c r="AT463" s="115"/>
      <c r="AU463" s="115"/>
    </row>
    <row r="464" spans="3:47">
      <c r="C464" s="40"/>
      <c r="D464" s="40"/>
      <c r="S464" s="24"/>
      <c r="T464" s="9"/>
      <c r="U464" s="9"/>
      <c r="AA464" s="115"/>
      <c r="AB464" s="115"/>
      <c r="AC464" s="115"/>
      <c r="AD464" s="115"/>
      <c r="AE464" s="115"/>
      <c r="AF464" s="137"/>
      <c r="AG464" s="138"/>
      <c r="AN464" s="115"/>
      <c r="AO464" s="115"/>
      <c r="AP464" s="115"/>
      <c r="AQ464" s="115"/>
      <c r="AR464" s="115"/>
      <c r="AS464" s="115"/>
      <c r="AT464" s="115"/>
      <c r="AU464" s="115"/>
    </row>
    <row r="465" spans="3:47">
      <c r="C465" s="40"/>
      <c r="D465" s="40"/>
      <c r="S465" s="24"/>
      <c r="T465" s="9"/>
      <c r="U465" s="9"/>
      <c r="AA465" s="115"/>
      <c r="AB465" s="115"/>
      <c r="AC465" s="115"/>
      <c r="AD465" s="115"/>
      <c r="AE465" s="115"/>
      <c r="AF465" s="137"/>
      <c r="AG465" s="138"/>
      <c r="AN465" s="115"/>
      <c r="AO465" s="115"/>
      <c r="AP465" s="115"/>
      <c r="AQ465" s="115"/>
      <c r="AR465" s="115"/>
      <c r="AS465" s="115"/>
      <c r="AT465" s="115"/>
      <c r="AU465" s="115"/>
    </row>
    <row r="466" spans="3:47">
      <c r="C466" s="40"/>
      <c r="D466" s="40"/>
      <c r="S466" s="24"/>
      <c r="T466" s="9"/>
      <c r="U466" s="9"/>
      <c r="AA466" s="115"/>
      <c r="AB466" s="115"/>
      <c r="AC466" s="115"/>
      <c r="AD466" s="115"/>
      <c r="AE466" s="115"/>
      <c r="AF466" s="137"/>
      <c r="AG466" s="138"/>
      <c r="AN466" s="115"/>
      <c r="AO466" s="115"/>
      <c r="AP466" s="115"/>
      <c r="AQ466" s="115"/>
      <c r="AR466" s="115"/>
      <c r="AS466" s="115"/>
      <c r="AT466" s="115"/>
      <c r="AU466" s="115"/>
    </row>
    <row r="467" spans="3:47">
      <c r="C467" s="40"/>
      <c r="D467" s="40"/>
      <c r="S467" s="24"/>
      <c r="T467" s="9"/>
      <c r="U467" s="9"/>
      <c r="AA467" s="115"/>
      <c r="AB467" s="115"/>
      <c r="AC467" s="115"/>
      <c r="AD467" s="115"/>
      <c r="AE467" s="115"/>
      <c r="AF467" s="137"/>
      <c r="AG467" s="138"/>
      <c r="AN467" s="115"/>
      <c r="AO467" s="115"/>
      <c r="AP467" s="115"/>
      <c r="AQ467" s="115"/>
      <c r="AR467" s="115"/>
      <c r="AS467" s="115"/>
      <c r="AT467" s="115"/>
      <c r="AU467" s="115"/>
    </row>
    <row r="468" spans="3:47">
      <c r="C468" s="40"/>
      <c r="D468" s="40"/>
      <c r="S468" s="24"/>
      <c r="U468" s="9"/>
      <c r="AA468" s="115"/>
      <c r="AB468" s="115"/>
      <c r="AC468" s="115"/>
      <c r="AD468" s="115"/>
      <c r="AE468" s="115"/>
      <c r="AF468" s="137"/>
      <c r="AG468" s="138"/>
      <c r="AN468" s="115"/>
      <c r="AO468" s="115"/>
      <c r="AP468" s="115"/>
      <c r="AQ468" s="115"/>
      <c r="AR468" s="115"/>
      <c r="AS468" s="115"/>
      <c r="AT468" s="115"/>
      <c r="AU468" s="115"/>
    </row>
    <row r="469" spans="3:47">
      <c r="C469" s="40"/>
      <c r="D469" s="40"/>
      <c r="S469" s="24"/>
      <c r="U469" s="9"/>
      <c r="AA469" s="115"/>
      <c r="AB469" s="115"/>
      <c r="AC469" s="115"/>
      <c r="AD469" s="115"/>
      <c r="AE469" s="115"/>
      <c r="AF469" s="137"/>
      <c r="AG469" s="138"/>
      <c r="AN469" s="115"/>
      <c r="AO469" s="115"/>
      <c r="AP469" s="115"/>
      <c r="AQ469" s="115"/>
      <c r="AR469" s="115"/>
      <c r="AS469" s="115"/>
      <c r="AT469" s="115"/>
      <c r="AU469" s="115"/>
    </row>
    <row r="470" spans="3:47">
      <c r="C470" s="40"/>
      <c r="D470" s="40"/>
      <c r="S470" s="24"/>
      <c r="U470" s="9"/>
      <c r="AA470" s="115"/>
      <c r="AB470" s="115"/>
      <c r="AC470" s="115"/>
      <c r="AD470" s="115"/>
      <c r="AE470" s="115"/>
      <c r="AF470" s="137"/>
      <c r="AG470" s="138"/>
      <c r="AN470" s="115"/>
      <c r="AO470" s="115"/>
      <c r="AP470" s="115"/>
      <c r="AQ470" s="115"/>
      <c r="AR470" s="115"/>
      <c r="AS470" s="115"/>
      <c r="AT470" s="115"/>
      <c r="AU470" s="115"/>
    </row>
    <row r="471" spans="3:47">
      <c r="C471" s="40"/>
      <c r="D471" s="40"/>
      <c r="S471" s="24"/>
      <c r="U471" s="9"/>
      <c r="AA471" s="115"/>
      <c r="AB471" s="115"/>
      <c r="AC471" s="115"/>
      <c r="AD471" s="115"/>
      <c r="AE471" s="115"/>
      <c r="AF471" s="137"/>
      <c r="AG471" s="138"/>
      <c r="AN471" s="115"/>
      <c r="AO471" s="115"/>
      <c r="AP471" s="115"/>
      <c r="AQ471" s="115"/>
      <c r="AR471" s="115"/>
      <c r="AS471" s="115"/>
      <c r="AT471" s="115"/>
      <c r="AU471" s="115"/>
    </row>
    <row r="472" spans="3:47">
      <c r="C472" s="40"/>
      <c r="D472" s="40"/>
      <c r="S472" s="24"/>
      <c r="U472" s="9"/>
      <c r="AA472" s="115"/>
      <c r="AB472" s="115"/>
      <c r="AC472" s="115"/>
      <c r="AD472" s="115"/>
      <c r="AE472" s="115"/>
      <c r="AF472" s="137"/>
      <c r="AG472" s="138"/>
      <c r="AN472" s="115"/>
      <c r="AO472" s="115"/>
      <c r="AP472" s="115"/>
      <c r="AQ472" s="115"/>
      <c r="AR472" s="115"/>
      <c r="AS472" s="115"/>
      <c r="AT472" s="115"/>
      <c r="AU472" s="115"/>
    </row>
    <row r="473" spans="3:47">
      <c r="C473" s="40"/>
      <c r="D473" s="40"/>
      <c r="S473" s="24"/>
      <c r="U473" s="9"/>
      <c r="AA473" s="115"/>
      <c r="AB473" s="115"/>
      <c r="AC473" s="115"/>
      <c r="AD473" s="115"/>
      <c r="AE473" s="115"/>
      <c r="AF473" s="137"/>
      <c r="AG473" s="138"/>
      <c r="AN473" s="115"/>
      <c r="AO473" s="115"/>
      <c r="AP473" s="115"/>
      <c r="AQ473" s="115"/>
      <c r="AR473" s="115"/>
      <c r="AS473" s="115"/>
      <c r="AT473" s="115"/>
      <c r="AU473" s="115"/>
    </row>
    <row r="474" spans="3:47">
      <c r="C474" s="40"/>
      <c r="D474" s="40"/>
      <c r="S474" s="24"/>
      <c r="U474" s="9"/>
      <c r="AA474" s="115"/>
      <c r="AB474" s="115"/>
      <c r="AC474" s="115"/>
      <c r="AD474" s="115"/>
      <c r="AE474" s="115"/>
      <c r="AF474" s="137"/>
      <c r="AG474" s="138"/>
      <c r="AN474" s="115"/>
      <c r="AO474" s="115"/>
      <c r="AP474" s="115"/>
      <c r="AQ474" s="115"/>
      <c r="AR474" s="115"/>
      <c r="AS474" s="115"/>
      <c r="AT474" s="115"/>
      <c r="AU474" s="115"/>
    </row>
    <row r="475" spans="3:47">
      <c r="C475" s="40"/>
      <c r="D475" s="40"/>
      <c r="S475" s="24"/>
      <c r="U475" s="9"/>
      <c r="AA475" s="115"/>
      <c r="AB475" s="115"/>
      <c r="AC475" s="115"/>
      <c r="AD475" s="115"/>
      <c r="AE475" s="115"/>
      <c r="AF475" s="137"/>
      <c r="AG475" s="138"/>
      <c r="AN475" s="115"/>
      <c r="AO475" s="115"/>
      <c r="AP475" s="115"/>
      <c r="AQ475" s="115"/>
      <c r="AR475" s="115"/>
      <c r="AS475" s="115"/>
      <c r="AT475" s="115"/>
      <c r="AU475" s="115"/>
    </row>
    <row r="476" spans="3:47">
      <c r="C476" s="40"/>
      <c r="D476" s="40"/>
      <c r="S476" s="24"/>
      <c r="U476" s="9"/>
      <c r="AA476" s="115"/>
      <c r="AB476" s="115"/>
      <c r="AC476" s="115"/>
      <c r="AD476" s="115"/>
      <c r="AE476" s="115"/>
      <c r="AF476" s="137"/>
      <c r="AG476" s="138"/>
      <c r="AN476" s="115"/>
      <c r="AO476" s="115"/>
      <c r="AP476" s="115"/>
      <c r="AQ476" s="115"/>
      <c r="AR476" s="115"/>
      <c r="AS476" s="115"/>
      <c r="AT476" s="115"/>
      <c r="AU476" s="115"/>
    </row>
    <row r="477" spans="3:47">
      <c r="C477" s="40"/>
      <c r="D477" s="40"/>
      <c r="S477" s="24"/>
      <c r="U477" s="9"/>
      <c r="AA477" s="115"/>
      <c r="AB477" s="115"/>
      <c r="AC477" s="115"/>
      <c r="AD477" s="115"/>
      <c r="AE477" s="115"/>
      <c r="AF477" s="137"/>
      <c r="AG477" s="138"/>
      <c r="AN477" s="115"/>
      <c r="AO477" s="115"/>
      <c r="AP477" s="115"/>
      <c r="AQ477" s="115"/>
      <c r="AR477" s="115"/>
      <c r="AS477" s="115"/>
      <c r="AT477" s="115"/>
      <c r="AU477" s="115"/>
    </row>
    <row r="478" spans="3:47">
      <c r="C478" s="40"/>
      <c r="D478" s="40"/>
      <c r="S478" s="24"/>
      <c r="U478" s="9"/>
      <c r="AA478" s="115"/>
      <c r="AB478" s="115"/>
      <c r="AC478" s="115"/>
      <c r="AD478" s="115"/>
      <c r="AE478" s="115"/>
      <c r="AF478" s="137"/>
      <c r="AG478" s="138"/>
      <c r="AN478" s="115"/>
      <c r="AO478" s="115"/>
      <c r="AP478" s="115"/>
      <c r="AQ478" s="115"/>
      <c r="AR478" s="115"/>
      <c r="AS478" s="115"/>
      <c r="AT478" s="115"/>
      <c r="AU478" s="115"/>
    </row>
    <row r="479" spans="3:47">
      <c r="C479" s="40"/>
      <c r="D479" s="40"/>
      <c r="S479" s="24"/>
      <c r="U479" s="9"/>
      <c r="AA479" s="115"/>
      <c r="AB479" s="115"/>
      <c r="AC479" s="115"/>
      <c r="AD479" s="115"/>
      <c r="AE479" s="115"/>
      <c r="AF479" s="137"/>
      <c r="AG479" s="138"/>
      <c r="AN479" s="115"/>
      <c r="AO479" s="115"/>
      <c r="AP479" s="115"/>
      <c r="AQ479" s="115"/>
      <c r="AR479" s="115"/>
      <c r="AS479" s="115"/>
      <c r="AT479" s="115"/>
      <c r="AU479" s="115"/>
    </row>
    <row r="480" spans="3:47">
      <c r="C480" s="40"/>
      <c r="D480" s="40"/>
      <c r="S480" s="24"/>
      <c r="U480" s="9"/>
      <c r="AA480" s="115"/>
      <c r="AB480" s="115"/>
      <c r="AC480" s="115"/>
      <c r="AD480" s="115"/>
      <c r="AE480" s="115"/>
      <c r="AF480" s="137"/>
      <c r="AG480" s="138"/>
      <c r="AN480" s="115"/>
      <c r="AO480" s="115"/>
      <c r="AP480" s="115"/>
      <c r="AQ480" s="115"/>
      <c r="AR480" s="115"/>
      <c r="AS480" s="115"/>
      <c r="AT480" s="115"/>
      <c r="AU480" s="115"/>
    </row>
    <row r="481" spans="3:47">
      <c r="C481" s="40"/>
      <c r="D481" s="40"/>
      <c r="S481" s="24"/>
      <c r="U481" s="9"/>
      <c r="AA481" s="115"/>
      <c r="AB481" s="115"/>
      <c r="AC481" s="115"/>
      <c r="AD481" s="115"/>
      <c r="AE481" s="115"/>
      <c r="AF481" s="137"/>
      <c r="AG481" s="138"/>
      <c r="AN481" s="115"/>
      <c r="AO481" s="115"/>
      <c r="AP481" s="115"/>
      <c r="AQ481" s="115"/>
      <c r="AR481" s="115"/>
      <c r="AS481" s="115"/>
      <c r="AT481" s="115"/>
      <c r="AU481" s="115"/>
    </row>
    <row r="482" spans="3:47">
      <c r="C482" s="40"/>
      <c r="D482" s="40"/>
      <c r="S482" s="24"/>
      <c r="U482" s="9"/>
      <c r="AA482" s="115"/>
      <c r="AB482" s="115"/>
      <c r="AC482" s="115"/>
      <c r="AD482" s="115"/>
      <c r="AE482" s="115"/>
      <c r="AF482" s="137"/>
      <c r="AG482" s="138"/>
      <c r="AN482" s="115"/>
      <c r="AO482" s="115"/>
      <c r="AP482" s="115"/>
      <c r="AQ482" s="115"/>
      <c r="AR482" s="115"/>
      <c r="AS482" s="115"/>
      <c r="AT482" s="115"/>
      <c r="AU482" s="115"/>
    </row>
    <row r="483" spans="3:47">
      <c r="C483" s="40"/>
      <c r="D483" s="40"/>
      <c r="S483" s="24"/>
      <c r="U483" s="9"/>
      <c r="AA483" s="115"/>
      <c r="AB483" s="115"/>
      <c r="AC483" s="115"/>
      <c r="AD483" s="115"/>
      <c r="AE483" s="115"/>
      <c r="AF483" s="137"/>
      <c r="AG483" s="138"/>
      <c r="AN483" s="115"/>
      <c r="AO483" s="115"/>
      <c r="AP483" s="115"/>
      <c r="AQ483" s="115"/>
      <c r="AR483" s="115"/>
      <c r="AS483" s="115"/>
      <c r="AT483" s="115"/>
      <c r="AU483" s="115"/>
    </row>
    <row r="484" spans="3:47">
      <c r="C484" s="40"/>
      <c r="D484" s="40"/>
      <c r="S484" s="24"/>
      <c r="U484" s="9"/>
      <c r="AA484" s="115"/>
      <c r="AB484" s="115"/>
      <c r="AC484" s="115"/>
      <c r="AD484" s="115"/>
      <c r="AE484" s="115"/>
      <c r="AF484" s="137"/>
      <c r="AG484" s="138"/>
      <c r="AN484" s="115"/>
      <c r="AO484" s="115"/>
      <c r="AP484" s="115"/>
      <c r="AQ484" s="115"/>
      <c r="AR484" s="115"/>
      <c r="AS484" s="115"/>
      <c r="AT484" s="115"/>
      <c r="AU484" s="115"/>
    </row>
    <row r="485" spans="3:47">
      <c r="C485" s="40"/>
      <c r="D485" s="40"/>
      <c r="S485" s="24"/>
      <c r="U485" s="9"/>
      <c r="AA485" s="115"/>
      <c r="AB485" s="115"/>
      <c r="AC485" s="115"/>
      <c r="AD485" s="115"/>
      <c r="AE485" s="115"/>
      <c r="AF485" s="137"/>
      <c r="AG485" s="138"/>
      <c r="AN485" s="115"/>
      <c r="AO485" s="115"/>
      <c r="AP485" s="115"/>
      <c r="AQ485" s="115"/>
      <c r="AR485" s="115"/>
      <c r="AS485" s="115"/>
      <c r="AT485" s="115"/>
      <c r="AU485" s="115"/>
    </row>
    <row r="486" spans="3:47">
      <c r="C486" s="40"/>
      <c r="D486" s="40"/>
      <c r="S486" s="24"/>
      <c r="U486" s="9"/>
      <c r="AA486" s="115"/>
      <c r="AB486" s="115"/>
      <c r="AC486" s="115"/>
      <c r="AD486" s="115"/>
      <c r="AE486" s="115"/>
      <c r="AF486" s="137"/>
      <c r="AG486" s="138"/>
      <c r="AN486" s="115"/>
      <c r="AO486" s="115"/>
      <c r="AP486" s="115"/>
      <c r="AQ486" s="115"/>
      <c r="AR486" s="115"/>
      <c r="AS486" s="115"/>
      <c r="AT486" s="115"/>
      <c r="AU486" s="115"/>
    </row>
    <row r="487" spans="3:47">
      <c r="C487" s="40"/>
      <c r="D487" s="40"/>
      <c r="S487" s="24"/>
      <c r="U487" s="9"/>
      <c r="AA487" s="115"/>
      <c r="AB487" s="115"/>
      <c r="AC487" s="115"/>
      <c r="AD487" s="115"/>
      <c r="AE487" s="115"/>
      <c r="AF487" s="137"/>
      <c r="AG487" s="138"/>
      <c r="AN487" s="115"/>
      <c r="AO487" s="115"/>
      <c r="AP487" s="115"/>
      <c r="AQ487" s="115"/>
      <c r="AR487" s="115"/>
      <c r="AS487" s="115"/>
      <c r="AT487" s="115"/>
      <c r="AU487" s="115"/>
    </row>
    <row r="488" spans="3:47">
      <c r="C488" s="40"/>
      <c r="D488" s="40"/>
      <c r="S488" s="24"/>
      <c r="U488" s="9"/>
      <c r="AA488" s="115"/>
      <c r="AB488" s="115"/>
      <c r="AC488" s="115"/>
      <c r="AD488" s="115"/>
      <c r="AE488" s="115"/>
      <c r="AF488" s="137"/>
      <c r="AG488" s="138"/>
      <c r="AN488" s="115"/>
      <c r="AO488" s="115"/>
      <c r="AP488" s="115"/>
      <c r="AQ488" s="115"/>
      <c r="AR488" s="115"/>
      <c r="AS488" s="115"/>
      <c r="AT488" s="115"/>
      <c r="AU488" s="115"/>
    </row>
    <row r="489" spans="3:47">
      <c r="C489" s="40"/>
      <c r="D489" s="40"/>
      <c r="S489" s="24"/>
      <c r="U489" s="9"/>
      <c r="AA489" s="115"/>
      <c r="AB489" s="115"/>
      <c r="AC489" s="115"/>
      <c r="AD489" s="115"/>
      <c r="AE489" s="115"/>
      <c r="AF489" s="137"/>
      <c r="AG489" s="138"/>
      <c r="AN489" s="115"/>
      <c r="AO489" s="115"/>
      <c r="AP489" s="115"/>
      <c r="AQ489" s="115"/>
      <c r="AR489" s="115"/>
      <c r="AS489" s="115"/>
      <c r="AT489" s="115"/>
      <c r="AU489" s="115"/>
    </row>
    <row r="490" spans="3:47">
      <c r="C490" s="40"/>
      <c r="D490" s="40"/>
      <c r="S490" s="24"/>
      <c r="U490" s="9"/>
      <c r="AA490" s="115"/>
      <c r="AB490" s="115"/>
      <c r="AC490" s="115"/>
      <c r="AD490" s="115"/>
      <c r="AE490" s="115"/>
      <c r="AF490" s="137"/>
      <c r="AG490" s="138"/>
      <c r="AN490" s="115"/>
      <c r="AO490" s="115"/>
      <c r="AP490" s="115"/>
      <c r="AQ490" s="115"/>
      <c r="AR490" s="115"/>
      <c r="AS490" s="115"/>
      <c r="AT490" s="115"/>
      <c r="AU490" s="115"/>
    </row>
    <row r="491" spans="3:47">
      <c r="C491" s="40"/>
      <c r="D491" s="40"/>
      <c r="S491" s="24"/>
      <c r="U491" s="9"/>
      <c r="AA491" s="115"/>
      <c r="AB491" s="115"/>
      <c r="AC491" s="115"/>
      <c r="AD491" s="115"/>
      <c r="AE491" s="115"/>
      <c r="AF491" s="137"/>
      <c r="AG491" s="138"/>
      <c r="AN491" s="115"/>
      <c r="AO491" s="115"/>
      <c r="AP491" s="115"/>
      <c r="AQ491" s="115"/>
      <c r="AR491" s="115"/>
      <c r="AS491" s="115"/>
      <c r="AT491" s="115"/>
      <c r="AU491" s="115"/>
    </row>
    <row r="492" spans="3:47">
      <c r="C492" s="40"/>
      <c r="D492" s="40"/>
      <c r="S492" s="24"/>
      <c r="U492" s="9"/>
      <c r="AA492" s="115"/>
      <c r="AB492" s="115"/>
      <c r="AC492" s="115"/>
      <c r="AD492" s="115"/>
      <c r="AE492" s="115"/>
      <c r="AF492" s="137"/>
      <c r="AG492" s="138"/>
      <c r="AN492" s="115"/>
      <c r="AO492" s="115"/>
      <c r="AP492" s="115"/>
      <c r="AQ492" s="115"/>
      <c r="AR492" s="115"/>
      <c r="AS492" s="115"/>
      <c r="AT492" s="115"/>
      <c r="AU492" s="115"/>
    </row>
    <row r="493" spans="3:47">
      <c r="C493" s="40"/>
      <c r="D493" s="40"/>
      <c r="S493" s="24"/>
      <c r="U493" s="9"/>
      <c r="AA493" s="115"/>
      <c r="AB493" s="115"/>
      <c r="AC493" s="115"/>
      <c r="AD493" s="115"/>
      <c r="AE493" s="115"/>
      <c r="AF493" s="137"/>
      <c r="AG493" s="138"/>
      <c r="AN493" s="115"/>
      <c r="AO493" s="115"/>
      <c r="AP493" s="115"/>
      <c r="AQ493" s="115"/>
      <c r="AR493" s="115"/>
      <c r="AS493" s="115"/>
      <c r="AT493" s="115"/>
      <c r="AU493" s="115"/>
    </row>
    <row r="494" spans="3:47">
      <c r="C494" s="40"/>
      <c r="D494" s="40"/>
      <c r="S494" s="24"/>
      <c r="U494" s="9"/>
      <c r="AA494" s="115"/>
      <c r="AB494" s="115"/>
      <c r="AC494" s="115"/>
      <c r="AD494" s="115"/>
      <c r="AE494" s="115"/>
      <c r="AF494" s="137"/>
      <c r="AG494" s="138"/>
      <c r="AN494" s="115"/>
      <c r="AO494" s="115"/>
      <c r="AP494" s="115"/>
      <c r="AQ494" s="115"/>
      <c r="AR494" s="115"/>
      <c r="AS494" s="115"/>
      <c r="AT494" s="115"/>
      <c r="AU494" s="115"/>
    </row>
    <row r="495" spans="3:47">
      <c r="C495" s="40"/>
      <c r="D495" s="40"/>
      <c r="S495" s="24"/>
      <c r="U495" s="9"/>
      <c r="AA495" s="115"/>
      <c r="AB495" s="115"/>
      <c r="AC495" s="115"/>
      <c r="AD495" s="115"/>
      <c r="AE495" s="115"/>
      <c r="AF495" s="137"/>
      <c r="AG495" s="138"/>
      <c r="AN495" s="115"/>
      <c r="AO495" s="115"/>
      <c r="AP495" s="115"/>
      <c r="AQ495" s="115"/>
      <c r="AR495" s="115"/>
      <c r="AS495" s="115"/>
      <c r="AT495" s="115"/>
      <c r="AU495" s="115"/>
    </row>
    <row r="496" spans="3:47">
      <c r="C496" s="40"/>
      <c r="D496" s="40"/>
      <c r="S496" s="24"/>
      <c r="U496" s="9"/>
      <c r="AA496" s="115"/>
      <c r="AB496" s="115"/>
      <c r="AC496" s="115"/>
      <c r="AD496" s="115"/>
      <c r="AE496" s="115"/>
      <c r="AF496" s="137"/>
      <c r="AG496" s="138"/>
      <c r="AN496" s="115"/>
      <c r="AO496" s="115"/>
      <c r="AP496" s="115"/>
      <c r="AQ496" s="115"/>
      <c r="AR496" s="115"/>
      <c r="AS496" s="115"/>
      <c r="AT496" s="115"/>
      <c r="AU496" s="115"/>
    </row>
    <row r="497" spans="3:47">
      <c r="C497" s="40"/>
      <c r="D497" s="40"/>
      <c r="S497" s="24"/>
      <c r="U497" s="9"/>
      <c r="AA497" s="115"/>
      <c r="AB497" s="115"/>
      <c r="AC497" s="115"/>
      <c r="AD497" s="115"/>
      <c r="AE497" s="115"/>
      <c r="AF497" s="137"/>
      <c r="AG497" s="138"/>
      <c r="AN497" s="115"/>
      <c r="AO497" s="115"/>
      <c r="AP497" s="115"/>
      <c r="AQ497" s="115"/>
      <c r="AR497" s="115"/>
      <c r="AS497" s="115"/>
      <c r="AT497" s="115"/>
      <c r="AU497" s="115"/>
    </row>
    <row r="498" spans="3:47">
      <c r="C498" s="40"/>
      <c r="D498" s="40"/>
      <c r="S498" s="24"/>
      <c r="U498" s="9"/>
      <c r="AA498" s="115"/>
      <c r="AB498" s="115"/>
      <c r="AC498" s="115"/>
      <c r="AD498" s="115"/>
      <c r="AE498" s="115"/>
      <c r="AF498" s="137"/>
      <c r="AG498" s="138"/>
      <c r="AN498" s="115"/>
      <c r="AO498" s="115"/>
      <c r="AP498" s="115"/>
      <c r="AQ498" s="115"/>
      <c r="AR498" s="115"/>
      <c r="AS498" s="115"/>
      <c r="AT498" s="115"/>
      <c r="AU498" s="115"/>
    </row>
    <row r="499" spans="3:47">
      <c r="C499" s="40"/>
      <c r="D499" s="40"/>
      <c r="S499" s="24"/>
      <c r="U499" s="9"/>
      <c r="AA499" s="115"/>
      <c r="AB499" s="115"/>
      <c r="AC499" s="115"/>
      <c r="AD499" s="115"/>
      <c r="AE499" s="115"/>
      <c r="AF499" s="137"/>
      <c r="AG499" s="138"/>
      <c r="AN499" s="115"/>
      <c r="AO499" s="115"/>
      <c r="AP499" s="115"/>
      <c r="AQ499" s="115"/>
      <c r="AR499" s="115"/>
      <c r="AS499" s="115"/>
      <c r="AT499" s="115"/>
      <c r="AU499" s="115"/>
    </row>
    <row r="500" spans="3:47">
      <c r="C500" s="40"/>
      <c r="D500" s="40"/>
      <c r="S500" s="24"/>
      <c r="U500" s="9"/>
      <c r="AA500" s="115"/>
      <c r="AB500" s="115"/>
      <c r="AC500" s="115"/>
      <c r="AD500" s="115"/>
      <c r="AE500" s="115"/>
      <c r="AF500" s="137"/>
      <c r="AG500" s="138"/>
      <c r="AN500" s="115"/>
      <c r="AO500" s="115"/>
      <c r="AP500" s="115"/>
      <c r="AQ500" s="115"/>
      <c r="AR500" s="115"/>
      <c r="AS500" s="115"/>
      <c r="AT500" s="115"/>
      <c r="AU500" s="115"/>
    </row>
    <row r="501" spans="3:47">
      <c r="C501" s="40"/>
      <c r="D501" s="40"/>
      <c r="S501" s="24"/>
      <c r="U501" s="9"/>
      <c r="AA501" s="115"/>
      <c r="AB501" s="115"/>
      <c r="AC501" s="115"/>
      <c r="AD501" s="115"/>
      <c r="AE501" s="115"/>
      <c r="AF501" s="137"/>
      <c r="AG501" s="138"/>
      <c r="AN501" s="115"/>
      <c r="AO501" s="115"/>
      <c r="AP501" s="115"/>
      <c r="AQ501" s="115"/>
      <c r="AR501" s="115"/>
      <c r="AS501" s="115"/>
      <c r="AT501" s="115"/>
      <c r="AU501" s="115"/>
    </row>
    <row r="502" spans="3:47">
      <c r="C502" s="40"/>
      <c r="D502" s="40"/>
      <c r="S502" s="24"/>
      <c r="U502" s="9"/>
      <c r="AA502" s="115"/>
      <c r="AB502" s="115"/>
      <c r="AC502" s="115"/>
      <c r="AD502" s="115"/>
      <c r="AE502" s="115"/>
      <c r="AF502" s="137"/>
      <c r="AG502" s="138"/>
      <c r="AN502" s="115"/>
      <c r="AO502" s="115"/>
      <c r="AP502" s="115"/>
      <c r="AQ502" s="115"/>
      <c r="AR502" s="115"/>
      <c r="AS502" s="115"/>
      <c r="AT502" s="115"/>
      <c r="AU502" s="115"/>
    </row>
    <row r="503" spans="3:47">
      <c r="C503" s="40"/>
      <c r="D503" s="40"/>
      <c r="S503" s="24"/>
      <c r="U503" s="9"/>
      <c r="AA503" s="115"/>
      <c r="AB503" s="115"/>
      <c r="AC503" s="115"/>
      <c r="AD503" s="115"/>
      <c r="AE503" s="115"/>
      <c r="AF503" s="137"/>
      <c r="AG503" s="138"/>
      <c r="AN503" s="115"/>
      <c r="AO503" s="115"/>
      <c r="AP503" s="115"/>
      <c r="AQ503" s="115"/>
      <c r="AR503" s="115"/>
      <c r="AS503" s="115"/>
      <c r="AT503" s="115"/>
      <c r="AU503" s="115"/>
    </row>
    <row r="504" spans="3:47">
      <c r="C504" s="40"/>
      <c r="D504" s="40"/>
      <c r="S504" s="24"/>
      <c r="U504" s="9"/>
      <c r="AA504" s="115"/>
      <c r="AB504" s="115"/>
      <c r="AC504" s="115"/>
      <c r="AD504" s="115"/>
      <c r="AE504" s="115"/>
      <c r="AF504" s="137"/>
      <c r="AG504" s="138"/>
      <c r="AN504" s="115"/>
      <c r="AO504" s="115"/>
      <c r="AP504" s="115"/>
      <c r="AQ504" s="115"/>
      <c r="AR504" s="115"/>
      <c r="AS504" s="115"/>
      <c r="AT504" s="115"/>
      <c r="AU504" s="115"/>
    </row>
    <row r="505" spans="3:47">
      <c r="C505" s="40"/>
      <c r="D505" s="40"/>
      <c r="S505" s="24"/>
      <c r="AA505" s="115"/>
      <c r="AB505" s="115"/>
      <c r="AC505" s="115"/>
      <c r="AD505" s="115"/>
      <c r="AE505" s="115"/>
      <c r="AF505" s="137"/>
      <c r="AG505" s="138"/>
      <c r="AN505" s="115"/>
      <c r="AO505" s="115"/>
      <c r="AP505" s="115"/>
      <c r="AQ505" s="115"/>
      <c r="AR505" s="115"/>
      <c r="AS505" s="115"/>
      <c r="AT505" s="115"/>
      <c r="AU505" s="115"/>
    </row>
    <row r="506" spans="3:47">
      <c r="C506" s="40"/>
      <c r="D506" s="40"/>
      <c r="S506" s="24"/>
      <c r="AA506" s="115"/>
      <c r="AB506" s="115"/>
      <c r="AC506" s="115"/>
      <c r="AD506" s="115"/>
      <c r="AE506" s="115"/>
      <c r="AF506" s="137"/>
      <c r="AG506" s="138"/>
      <c r="AN506" s="115"/>
      <c r="AO506" s="115"/>
      <c r="AP506" s="115"/>
      <c r="AQ506" s="115"/>
      <c r="AR506" s="115"/>
      <c r="AS506" s="115"/>
      <c r="AT506" s="115"/>
      <c r="AU506" s="115"/>
    </row>
    <row r="507" spans="3:47">
      <c r="C507" s="40"/>
      <c r="D507" s="40"/>
      <c r="S507" s="24"/>
      <c r="AA507" s="115"/>
      <c r="AB507" s="115"/>
      <c r="AC507" s="115"/>
      <c r="AD507" s="115"/>
      <c r="AE507" s="115"/>
      <c r="AF507" s="137"/>
      <c r="AG507" s="138"/>
      <c r="AN507" s="115"/>
      <c r="AO507" s="115"/>
      <c r="AP507" s="115"/>
      <c r="AQ507" s="115"/>
      <c r="AR507" s="115"/>
      <c r="AS507" s="115"/>
      <c r="AT507" s="115"/>
      <c r="AU507" s="115"/>
    </row>
    <row r="508" spans="3:47">
      <c r="C508" s="40"/>
      <c r="D508" s="40"/>
      <c r="S508" s="24"/>
      <c r="AA508" s="115"/>
      <c r="AB508" s="115"/>
      <c r="AC508" s="115"/>
      <c r="AD508" s="115"/>
      <c r="AE508" s="115"/>
      <c r="AF508" s="137"/>
      <c r="AG508" s="138"/>
      <c r="AN508" s="115"/>
      <c r="AO508" s="115"/>
      <c r="AP508" s="115"/>
      <c r="AQ508" s="115"/>
      <c r="AR508" s="115"/>
      <c r="AS508" s="115"/>
      <c r="AT508" s="115"/>
      <c r="AU508" s="115"/>
    </row>
    <row r="509" spans="3:47">
      <c r="C509" s="40"/>
      <c r="D509" s="40"/>
      <c r="S509" s="24"/>
      <c r="AA509" s="115"/>
      <c r="AB509" s="115"/>
      <c r="AC509" s="115"/>
      <c r="AD509" s="115"/>
      <c r="AE509" s="115"/>
      <c r="AF509" s="137"/>
      <c r="AG509" s="138"/>
      <c r="AN509" s="115"/>
      <c r="AO509" s="115"/>
      <c r="AP509" s="115"/>
      <c r="AQ509" s="115"/>
      <c r="AR509" s="115"/>
      <c r="AS509" s="115"/>
      <c r="AT509" s="115"/>
      <c r="AU509" s="115"/>
    </row>
    <row r="510" spans="3:47">
      <c r="C510" s="40"/>
      <c r="D510" s="40"/>
      <c r="S510" s="24"/>
      <c r="AA510" s="115"/>
      <c r="AB510" s="115"/>
      <c r="AC510" s="115"/>
      <c r="AD510" s="115"/>
      <c r="AE510" s="115"/>
      <c r="AF510" s="137"/>
      <c r="AG510" s="138"/>
      <c r="AN510" s="115"/>
      <c r="AO510" s="115"/>
      <c r="AP510" s="115"/>
      <c r="AQ510" s="115"/>
      <c r="AR510" s="115"/>
      <c r="AS510" s="115"/>
      <c r="AT510" s="115"/>
      <c r="AU510" s="115"/>
    </row>
    <row r="511" spans="3:47">
      <c r="C511" s="40"/>
      <c r="D511" s="40"/>
      <c r="S511" s="24"/>
      <c r="AA511" s="115"/>
      <c r="AB511" s="115"/>
      <c r="AC511" s="115"/>
      <c r="AD511" s="115"/>
      <c r="AE511" s="115"/>
      <c r="AF511" s="137"/>
      <c r="AG511" s="138"/>
      <c r="AN511" s="115"/>
      <c r="AO511" s="115"/>
      <c r="AP511" s="115"/>
      <c r="AQ511" s="115"/>
      <c r="AR511" s="115"/>
      <c r="AS511" s="115"/>
      <c r="AT511" s="115"/>
      <c r="AU511" s="115"/>
    </row>
    <row r="512" spans="3:47">
      <c r="C512" s="40"/>
      <c r="D512" s="40"/>
      <c r="S512" s="24"/>
      <c r="AA512" s="115"/>
      <c r="AB512" s="115"/>
      <c r="AC512" s="115"/>
      <c r="AD512" s="115"/>
      <c r="AE512" s="115"/>
      <c r="AF512" s="137"/>
      <c r="AG512" s="138"/>
      <c r="AN512" s="115"/>
      <c r="AO512" s="115"/>
      <c r="AP512" s="115"/>
      <c r="AQ512" s="115"/>
      <c r="AR512" s="115"/>
      <c r="AS512" s="115"/>
      <c r="AT512" s="115"/>
      <c r="AU512" s="115"/>
    </row>
    <row r="513" spans="3:47">
      <c r="C513" s="40"/>
      <c r="D513" s="40"/>
      <c r="S513" s="24"/>
      <c r="AA513" s="115"/>
      <c r="AB513" s="115"/>
      <c r="AC513" s="115"/>
      <c r="AD513" s="115"/>
      <c r="AE513" s="115"/>
      <c r="AF513" s="137"/>
      <c r="AG513" s="138"/>
      <c r="AN513" s="115"/>
      <c r="AO513" s="115"/>
      <c r="AP513" s="115"/>
      <c r="AQ513" s="115"/>
      <c r="AR513" s="115"/>
      <c r="AS513" s="115"/>
      <c r="AT513" s="115"/>
      <c r="AU513" s="115"/>
    </row>
    <row r="514" spans="3:47">
      <c r="C514" s="40"/>
      <c r="D514" s="40"/>
      <c r="S514" s="24"/>
      <c r="AA514" s="115"/>
      <c r="AB514" s="115"/>
      <c r="AC514" s="115"/>
      <c r="AD514" s="115"/>
      <c r="AE514" s="115"/>
      <c r="AF514" s="137"/>
      <c r="AG514" s="138"/>
      <c r="AN514" s="115"/>
      <c r="AO514" s="115"/>
      <c r="AP514" s="115"/>
      <c r="AQ514" s="115"/>
      <c r="AR514" s="115"/>
      <c r="AS514" s="115"/>
      <c r="AT514" s="115"/>
      <c r="AU514" s="115"/>
    </row>
    <row r="515" spans="3:47">
      <c r="C515" s="40"/>
      <c r="D515" s="40"/>
      <c r="S515" s="24"/>
      <c r="AA515" s="115"/>
      <c r="AB515" s="115"/>
      <c r="AC515" s="115"/>
      <c r="AD515" s="115"/>
      <c r="AE515" s="115"/>
      <c r="AF515" s="137"/>
      <c r="AG515" s="138"/>
      <c r="AN515" s="115"/>
      <c r="AO515" s="115"/>
      <c r="AP515" s="115"/>
      <c r="AQ515" s="115"/>
      <c r="AR515" s="115"/>
      <c r="AS515" s="115"/>
      <c r="AT515" s="115"/>
      <c r="AU515" s="115"/>
    </row>
    <row r="516" spans="3:47">
      <c r="C516" s="40"/>
      <c r="D516" s="40"/>
      <c r="S516" s="24"/>
      <c r="AA516" s="115"/>
      <c r="AB516" s="115"/>
      <c r="AC516" s="115"/>
      <c r="AD516" s="115"/>
      <c r="AE516" s="115"/>
      <c r="AF516" s="137"/>
      <c r="AG516" s="138"/>
      <c r="AN516" s="115"/>
      <c r="AO516" s="115"/>
      <c r="AP516" s="115"/>
      <c r="AQ516" s="115"/>
      <c r="AR516" s="115"/>
      <c r="AS516" s="115"/>
      <c r="AT516" s="115"/>
      <c r="AU516" s="115"/>
    </row>
    <row r="517" spans="3:47">
      <c r="C517" s="40"/>
      <c r="D517" s="40"/>
      <c r="S517" s="24"/>
      <c r="AA517" s="115"/>
      <c r="AB517" s="115"/>
      <c r="AC517" s="115"/>
      <c r="AD517" s="115"/>
      <c r="AE517" s="115"/>
      <c r="AF517" s="137"/>
      <c r="AG517" s="138"/>
      <c r="AN517" s="115"/>
      <c r="AO517" s="115"/>
      <c r="AP517" s="115"/>
      <c r="AQ517" s="115"/>
      <c r="AR517" s="115"/>
      <c r="AS517" s="115"/>
      <c r="AT517" s="115"/>
      <c r="AU517" s="115"/>
    </row>
    <row r="518" spans="3:47">
      <c r="C518" s="40"/>
      <c r="D518" s="40"/>
      <c r="S518" s="24"/>
      <c r="AA518" s="115"/>
      <c r="AB518" s="115"/>
      <c r="AC518" s="115"/>
      <c r="AD518" s="115"/>
      <c r="AE518" s="115"/>
      <c r="AF518" s="137"/>
      <c r="AG518" s="138"/>
      <c r="AN518" s="115"/>
      <c r="AO518" s="115"/>
      <c r="AP518" s="115"/>
      <c r="AQ518" s="115"/>
      <c r="AR518" s="115"/>
      <c r="AS518" s="115"/>
      <c r="AT518" s="115"/>
      <c r="AU518" s="115"/>
    </row>
    <row r="519" spans="3:47">
      <c r="C519" s="40"/>
      <c r="D519" s="40"/>
      <c r="S519" s="24"/>
      <c r="AA519" s="115"/>
      <c r="AB519" s="115"/>
      <c r="AC519" s="115"/>
      <c r="AD519" s="115"/>
      <c r="AE519" s="115"/>
      <c r="AF519" s="137"/>
      <c r="AG519" s="138"/>
      <c r="AN519" s="115"/>
      <c r="AO519" s="115"/>
      <c r="AP519" s="115"/>
      <c r="AQ519" s="115"/>
      <c r="AR519" s="115"/>
      <c r="AS519" s="115"/>
      <c r="AT519" s="115"/>
      <c r="AU519" s="115"/>
    </row>
    <row r="520" spans="3:47">
      <c r="C520" s="40"/>
      <c r="D520" s="40"/>
      <c r="S520" s="24"/>
      <c r="AA520" s="115"/>
      <c r="AB520" s="115"/>
      <c r="AC520" s="115"/>
      <c r="AD520" s="115"/>
      <c r="AE520" s="115"/>
      <c r="AF520" s="137"/>
      <c r="AG520" s="138"/>
      <c r="AN520" s="115"/>
      <c r="AO520" s="115"/>
      <c r="AP520" s="115"/>
      <c r="AQ520" s="115"/>
      <c r="AR520" s="115"/>
      <c r="AS520" s="115"/>
      <c r="AT520" s="115"/>
      <c r="AU520" s="115"/>
    </row>
    <row r="521" spans="3:47">
      <c r="C521" s="40"/>
      <c r="D521" s="40"/>
      <c r="S521" s="24"/>
      <c r="AA521" s="115"/>
      <c r="AB521" s="115"/>
      <c r="AC521" s="115"/>
      <c r="AD521" s="115"/>
      <c r="AE521" s="115"/>
      <c r="AF521" s="137"/>
      <c r="AG521" s="138"/>
      <c r="AN521" s="115"/>
      <c r="AO521" s="115"/>
      <c r="AP521" s="115"/>
      <c r="AQ521" s="115"/>
      <c r="AR521" s="115"/>
      <c r="AS521" s="115"/>
      <c r="AT521" s="115"/>
      <c r="AU521" s="115"/>
    </row>
    <row r="522" spans="3:47">
      <c r="C522" s="40"/>
      <c r="D522" s="40"/>
      <c r="S522" s="24"/>
      <c r="AA522" s="115"/>
      <c r="AB522" s="115"/>
      <c r="AC522" s="115"/>
      <c r="AD522" s="115"/>
      <c r="AE522" s="115"/>
      <c r="AF522" s="137"/>
      <c r="AG522" s="138"/>
      <c r="AN522" s="115"/>
      <c r="AO522" s="115"/>
      <c r="AP522" s="115"/>
      <c r="AQ522" s="115"/>
      <c r="AR522" s="115"/>
      <c r="AS522" s="115"/>
      <c r="AT522" s="115"/>
      <c r="AU522" s="115"/>
    </row>
    <row r="523" spans="3:47">
      <c r="C523" s="40"/>
      <c r="D523" s="40"/>
      <c r="S523" s="24"/>
      <c r="AA523" s="115"/>
      <c r="AB523" s="115"/>
      <c r="AC523" s="115"/>
      <c r="AD523" s="115"/>
      <c r="AE523" s="115"/>
      <c r="AF523" s="137"/>
      <c r="AG523" s="138"/>
      <c r="AN523" s="115"/>
      <c r="AO523" s="115"/>
      <c r="AP523" s="115"/>
      <c r="AQ523" s="115"/>
      <c r="AR523" s="115"/>
      <c r="AS523" s="115"/>
      <c r="AT523" s="115"/>
      <c r="AU523" s="115"/>
    </row>
    <row r="524" spans="3:47">
      <c r="C524" s="40"/>
      <c r="D524" s="40"/>
      <c r="S524" s="24"/>
      <c r="AA524" s="115"/>
      <c r="AB524" s="115"/>
      <c r="AC524" s="115"/>
      <c r="AD524" s="115"/>
      <c r="AE524" s="115"/>
      <c r="AF524" s="137"/>
      <c r="AG524" s="138"/>
      <c r="AN524" s="115"/>
      <c r="AO524" s="115"/>
      <c r="AP524" s="115"/>
      <c r="AQ524" s="115"/>
      <c r="AR524" s="115"/>
      <c r="AS524" s="115"/>
      <c r="AT524" s="115"/>
      <c r="AU524" s="115"/>
    </row>
    <row r="525" spans="3:47">
      <c r="C525" s="40"/>
      <c r="D525" s="40"/>
      <c r="S525" s="24"/>
      <c r="AA525" s="115"/>
      <c r="AB525" s="115"/>
      <c r="AC525" s="115"/>
      <c r="AD525" s="115"/>
      <c r="AE525" s="115"/>
      <c r="AF525" s="137"/>
      <c r="AG525" s="138"/>
      <c r="AN525" s="115"/>
      <c r="AO525" s="115"/>
      <c r="AP525" s="115"/>
      <c r="AQ525" s="115"/>
      <c r="AR525" s="115"/>
      <c r="AS525" s="115"/>
      <c r="AT525" s="115"/>
      <c r="AU525" s="115"/>
    </row>
    <row r="526" spans="3:47">
      <c r="C526" s="40"/>
      <c r="D526" s="40"/>
      <c r="S526" s="24"/>
      <c r="AA526" s="115"/>
      <c r="AB526" s="115"/>
      <c r="AC526" s="115"/>
      <c r="AD526" s="115"/>
      <c r="AE526" s="115"/>
      <c r="AF526" s="137"/>
      <c r="AG526" s="138"/>
      <c r="AN526" s="115"/>
      <c r="AO526" s="115"/>
      <c r="AP526" s="115"/>
      <c r="AQ526" s="115"/>
      <c r="AR526" s="115"/>
      <c r="AS526" s="115"/>
      <c r="AT526" s="115"/>
      <c r="AU526" s="115"/>
    </row>
    <row r="527" spans="3:47">
      <c r="C527" s="40"/>
      <c r="D527" s="40"/>
      <c r="S527" s="24"/>
      <c r="AA527" s="115"/>
      <c r="AB527" s="115"/>
      <c r="AC527" s="115"/>
      <c r="AD527" s="115"/>
      <c r="AE527" s="115"/>
      <c r="AF527" s="137"/>
      <c r="AG527" s="138"/>
      <c r="AN527" s="115"/>
      <c r="AO527" s="115"/>
      <c r="AP527" s="115"/>
      <c r="AQ527" s="115"/>
      <c r="AR527" s="115"/>
      <c r="AS527" s="115"/>
      <c r="AT527" s="115"/>
      <c r="AU527" s="115"/>
    </row>
    <row r="528" spans="3:47">
      <c r="C528" s="40"/>
      <c r="D528" s="40"/>
      <c r="S528" s="24"/>
      <c r="AA528" s="115"/>
      <c r="AB528" s="115"/>
      <c r="AC528" s="115"/>
      <c r="AD528" s="115"/>
      <c r="AE528" s="115"/>
      <c r="AF528" s="137"/>
      <c r="AG528" s="138"/>
      <c r="AN528" s="115"/>
      <c r="AO528" s="115"/>
      <c r="AP528" s="115"/>
      <c r="AQ528" s="115"/>
      <c r="AR528" s="115"/>
      <c r="AS528" s="115"/>
      <c r="AT528" s="115"/>
      <c r="AU528" s="115"/>
    </row>
    <row r="529" spans="3:47">
      <c r="C529" s="40"/>
      <c r="D529" s="40"/>
      <c r="S529" s="24"/>
      <c r="AA529" s="115"/>
      <c r="AB529" s="115"/>
      <c r="AC529" s="115"/>
      <c r="AD529" s="115"/>
      <c r="AE529" s="115"/>
      <c r="AF529" s="137"/>
      <c r="AG529" s="138"/>
      <c r="AN529" s="115"/>
      <c r="AO529" s="115"/>
      <c r="AP529" s="115"/>
      <c r="AQ529" s="115"/>
      <c r="AR529" s="115"/>
      <c r="AS529" s="115"/>
      <c r="AT529" s="115"/>
      <c r="AU529" s="115"/>
    </row>
    <row r="530" spans="3:47">
      <c r="C530" s="40"/>
      <c r="D530" s="40"/>
      <c r="S530" s="24"/>
      <c r="AA530" s="115"/>
      <c r="AB530" s="115"/>
      <c r="AC530" s="115"/>
      <c r="AD530" s="115"/>
      <c r="AE530" s="115"/>
      <c r="AF530" s="137"/>
      <c r="AG530" s="138"/>
      <c r="AN530" s="115"/>
      <c r="AO530" s="115"/>
      <c r="AP530" s="115"/>
      <c r="AQ530" s="115"/>
      <c r="AR530" s="115"/>
      <c r="AS530" s="115"/>
      <c r="AT530" s="115"/>
      <c r="AU530" s="115"/>
    </row>
    <row r="531" spans="3:47">
      <c r="C531" s="40"/>
      <c r="D531" s="40"/>
      <c r="S531" s="24"/>
      <c r="AA531" s="115"/>
      <c r="AB531" s="115"/>
      <c r="AC531" s="115"/>
      <c r="AD531" s="115"/>
      <c r="AE531" s="115"/>
      <c r="AF531" s="137"/>
      <c r="AG531" s="138"/>
      <c r="AN531" s="115"/>
      <c r="AO531" s="115"/>
      <c r="AP531" s="115"/>
      <c r="AQ531" s="115"/>
      <c r="AR531" s="115"/>
      <c r="AS531" s="115"/>
      <c r="AT531" s="115"/>
      <c r="AU531" s="115"/>
    </row>
    <row r="532" spans="3:47">
      <c r="C532" s="40"/>
      <c r="D532" s="40"/>
      <c r="S532" s="24"/>
      <c r="AA532" s="115"/>
      <c r="AB532" s="115"/>
      <c r="AC532" s="115"/>
      <c r="AD532" s="115"/>
      <c r="AE532" s="115"/>
      <c r="AF532" s="137"/>
      <c r="AG532" s="138"/>
      <c r="AN532" s="115"/>
      <c r="AO532" s="115"/>
      <c r="AP532" s="115"/>
      <c r="AQ532" s="115"/>
      <c r="AR532" s="115"/>
      <c r="AS532" s="115"/>
      <c r="AT532" s="115"/>
      <c r="AU532" s="115"/>
    </row>
    <row r="533" spans="3:47">
      <c r="C533" s="40"/>
      <c r="D533" s="40"/>
      <c r="S533" s="24"/>
      <c r="AA533" s="115"/>
      <c r="AB533" s="115"/>
      <c r="AC533" s="115"/>
      <c r="AD533" s="115"/>
      <c r="AE533" s="115"/>
      <c r="AF533" s="137"/>
      <c r="AG533" s="138"/>
      <c r="AN533" s="115"/>
      <c r="AO533" s="115"/>
      <c r="AP533" s="115"/>
      <c r="AQ533" s="115"/>
      <c r="AR533" s="115"/>
      <c r="AS533" s="115"/>
      <c r="AT533" s="115"/>
      <c r="AU533" s="115"/>
    </row>
    <row r="534" spans="3:47">
      <c r="C534" s="40"/>
      <c r="D534" s="40"/>
      <c r="S534" s="24"/>
      <c r="AA534" s="115"/>
      <c r="AB534" s="115"/>
      <c r="AC534" s="115"/>
      <c r="AD534" s="115"/>
      <c r="AE534" s="115"/>
      <c r="AF534" s="137"/>
      <c r="AG534" s="138"/>
      <c r="AN534" s="115"/>
      <c r="AO534" s="115"/>
      <c r="AP534" s="115"/>
      <c r="AQ534" s="115"/>
      <c r="AR534" s="115"/>
      <c r="AS534" s="115"/>
      <c r="AT534" s="115"/>
      <c r="AU534" s="115"/>
    </row>
    <row r="535" spans="3:47">
      <c r="C535" s="40"/>
      <c r="D535" s="40"/>
      <c r="S535" s="24"/>
      <c r="AA535" s="115"/>
      <c r="AB535" s="115"/>
      <c r="AC535" s="115"/>
      <c r="AD535" s="115"/>
      <c r="AE535" s="115"/>
      <c r="AF535" s="137"/>
      <c r="AG535" s="138"/>
      <c r="AN535" s="115"/>
      <c r="AO535" s="115"/>
      <c r="AP535" s="115"/>
      <c r="AQ535" s="115"/>
      <c r="AR535" s="115"/>
      <c r="AS535" s="115"/>
      <c r="AT535" s="115"/>
      <c r="AU535" s="115"/>
    </row>
    <row r="536" spans="3:47">
      <c r="C536" s="40"/>
      <c r="D536" s="40"/>
      <c r="S536" s="24"/>
      <c r="AA536" s="115"/>
      <c r="AB536" s="115"/>
      <c r="AC536" s="115"/>
      <c r="AD536" s="115"/>
      <c r="AE536" s="115"/>
      <c r="AF536" s="137"/>
      <c r="AG536" s="138"/>
      <c r="AN536" s="115"/>
      <c r="AO536" s="115"/>
      <c r="AP536" s="115"/>
      <c r="AQ536" s="115"/>
      <c r="AR536" s="115"/>
      <c r="AS536" s="115"/>
      <c r="AT536" s="115"/>
      <c r="AU536" s="115"/>
    </row>
    <row r="537" spans="3:47">
      <c r="C537" s="40"/>
      <c r="D537" s="40"/>
      <c r="AA537" s="115"/>
      <c r="AB537" s="115"/>
      <c r="AC537" s="115"/>
      <c r="AD537" s="115"/>
      <c r="AE537" s="115"/>
      <c r="AF537" s="137"/>
      <c r="AG537" s="138"/>
      <c r="AN537" s="115"/>
      <c r="AO537" s="115"/>
      <c r="AP537" s="115"/>
      <c r="AQ537" s="115"/>
      <c r="AR537" s="115"/>
      <c r="AS537" s="115"/>
      <c r="AT537" s="115"/>
      <c r="AU537" s="115"/>
    </row>
    <row r="538" spans="3:47">
      <c r="C538" s="40"/>
      <c r="D538" s="40"/>
      <c r="AA538" s="115"/>
      <c r="AB538" s="115"/>
      <c r="AC538" s="115"/>
      <c r="AD538" s="115"/>
      <c r="AE538" s="115"/>
      <c r="AF538" s="137"/>
      <c r="AG538" s="138"/>
      <c r="AN538" s="115"/>
      <c r="AO538" s="115"/>
      <c r="AP538" s="115"/>
      <c r="AQ538" s="115"/>
      <c r="AR538" s="115"/>
      <c r="AS538" s="115"/>
      <c r="AT538" s="115"/>
      <c r="AU538" s="115"/>
    </row>
    <row r="539" spans="3:47">
      <c r="C539" s="40"/>
      <c r="D539" s="40"/>
      <c r="AA539" s="115"/>
      <c r="AB539" s="115"/>
      <c r="AC539" s="115"/>
      <c r="AD539" s="115"/>
      <c r="AE539" s="115"/>
      <c r="AF539" s="137"/>
      <c r="AG539" s="138"/>
      <c r="AN539" s="115"/>
      <c r="AO539" s="115"/>
      <c r="AP539" s="115"/>
      <c r="AQ539" s="115"/>
      <c r="AR539" s="115"/>
      <c r="AS539" s="115"/>
      <c r="AT539" s="115"/>
      <c r="AU539" s="115"/>
    </row>
    <row r="540" spans="3:47">
      <c r="C540" s="40"/>
      <c r="D540" s="40"/>
      <c r="AA540" s="115"/>
      <c r="AB540" s="115"/>
      <c r="AC540" s="115"/>
      <c r="AD540" s="115"/>
      <c r="AE540" s="115"/>
      <c r="AF540" s="137"/>
      <c r="AG540" s="138"/>
      <c r="AN540" s="115"/>
      <c r="AO540" s="115"/>
      <c r="AP540" s="115"/>
      <c r="AQ540" s="115"/>
      <c r="AR540" s="115"/>
      <c r="AS540" s="115"/>
      <c r="AT540" s="115"/>
      <c r="AU540" s="115"/>
    </row>
    <row r="541" spans="3:47">
      <c r="C541" s="40"/>
      <c r="D541" s="40"/>
      <c r="AA541" s="115"/>
      <c r="AB541" s="115"/>
      <c r="AC541" s="115"/>
      <c r="AD541" s="115"/>
      <c r="AE541" s="115"/>
      <c r="AF541" s="137"/>
      <c r="AG541" s="138"/>
      <c r="AN541" s="115"/>
      <c r="AO541" s="115"/>
      <c r="AP541" s="115"/>
      <c r="AQ541" s="115"/>
      <c r="AR541" s="115"/>
      <c r="AS541" s="115"/>
      <c r="AT541" s="115"/>
      <c r="AU541" s="115"/>
    </row>
    <row r="542" spans="3:47">
      <c r="C542" s="40"/>
      <c r="D542" s="40"/>
      <c r="AA542" s="115"/>
      <c r="AB542" s="115"/>
      <c r="AC542" s="115"/>
      <c r="AD542" s="115"/>
      <c r="AE542" s="115"/>
      <c r="AF542" s="137"/>
      <c r="AG542" s="138"/>
      <c r="AN542" s="115"/>
      <c r="AO542" s="115"/>
      <c r="AP542" s="115"/>
      <c r="AQ542" s="115"/>
      <c r="AR542" s="115"/>
      <c r="AS542" s="115"/>
      <c r="AT542" s="115"/>
      <c r="AU542" s="115"/>
    </row>
    <row r="543" spans="3:47">
      <c r="C543" s="40"/>
      <c r="D543" s="40"/>
      <c r="AA543" s="115"/>
      <c r="AB543" s="115"/>
      <c r="AC543" s="115"/>
      <c r="AD543" s="115"/>
      <c r="AE543" s="115"/>
      <c r="AF543" s="137"/>
      <c r="AG543" s="138"/>
      <c r="AN543" s="115"/>
      <c r="AO543" s="115"/>
      <c r="AP543" s="115"/>
      <c r="AQ543" s="115"/>
      <c r="AR543" s="115"/>
      <c r="AS543" s="115"/>
      <c r="AT543" s="115"/>
      <c r="AU543" s="115"/>
    </row>
    <row r="544" spans="3:47">
      <c r="C544" s="40"/>
      <c r="D544" s="40"/>
      <c r="AA544" s="115"/>
      <c r="AB544" s="115"/>
      <c r="AC544" s="115"/>
      <c r="AD544" s="115"/>
      <c r="AE544" s="115"/>
      <c r="AF544" s="137"/>
      <c r="AG544" s="138"/>
      <c r="AN544" s="115"/>
      <c r="AO544" s="115"/>
      <c r="AP544" s="115"/>
      <c r="AQ544" s="115"/>
      <c r="AR544" s="115"/>
      <c r="AS544" s="115"/>
      <c r="AT544" s="115"/>
      <c r="AU544" s="115"/>
    </row>
    <row r="545" spans="3:47">
      <c r="C545" s="40"/>
      <c r="D545" s="40"/>
      <c r="AA545" s="115"/>
      <c r="AB545" s="115"/>
      <c r="AC545" s="115"/>
      <c r="AD545" s="115"/>
      <c r="AE545" s="115"/>
      <c r="AF545" s="137"/>
      <c r="AG545" s="138"/>
      <c r="AN545" s="115"/>
      <c r="AO545" s="115"/>
      <c r="AP545" s="115"/>
      <c r="AQ545" s="115"/>
      <c r="AR545" s="115"/>
      <c r="AS545" s="115"/>
      <c r="AT545" s="115"/>
      <c r="AU545" s="115"/>
    </row>
    <row r="546" spans="3:47">
      <c r="C546" s="40"/>
      <c r="D546" s="40"/>
      <c r="AA546" s="115"/>
      <c r="AB546" s="115"/>
      <c r="AC546" s="115"/>
      <c r="AD546" s="115"/>
      <c r="AE546" s="115"/>
      <c r="AF546" s="137"/>
      <c r="AG546" s="138"/>
      <c r="AN546" s="115"/>
      <c r="AO546" s="115"/>
      <c r="AP546" s="115"/>
      <c r="AQ546" s="115"/>
      <c r="AR546" s="115"/>
      <c r="AS546" s="115"/>
      <c r="AT546" s="115"/>
      <c r="AU546" s="115"/>
    </row>
    <row r="547" spans="3:47">
      <c r="C547" s="40"/>
      <c r="D547" s="40"/>
      <c r="AA547" s="115"/>
      <c r="AB547" s="115"/>
      <c r="AC547" s="115"/>
      <c r="AD547" s="115"/>
      <c r="AE547" s="115"/>
      <c r="AF547" s="137"/>
      <c r="AG547" s="138"/>
      <c r="AN547" s="115"/>
      <c r="AO547" s="115"/>
      <c r="AP547" s="115"/>
      <c r="AQ547" s="115"/>
      <c r="AR547" s="115"/>
      <c r="AS547" s="115"/>
      <c r="AT547" s="115"/>
      <c r="AU547" s="115"/>
    </row>
    <row r="548" spans="3:47">
      <c r="C548" s="40"/>
      <c r="D548" s="40"/>
      <c r="AA548" s="115"/>
      <c r="AB548" s="115"/>
      <c r="AC548" s="115"/>
      <c r="AD548" s="115"/>
      <c r="AE548" s="115"/>
      <c r="AF548" s="137"/>
      <c r="AG548" s="138"/>
      <c r="AN548" s="115"/>
      <c r="AO548" s="115"/>
      <c r="AP548" s="115"/>
      <c r="AQ548" s="115"/>
      <c r="AR548" s="115"/>
      <c r="AS548" s="115"/>
      <c r="AT548" s="115"/>
      <c r="AU548" s="115"/>
    </row>
    <row r="549" spans="3:47">
      <c r="C549" s="40"/>
      <c r="D549" s="40"/>
      <c r="AA549" s="115"/>
      <c r="AB549" s="115"/>
      <c r="AC549" s="115"/>
      <c r="AD549" s="115"/>
      <c r="AE549" s="115"/>
      <c r="AF549" s="137"/>
      <c r="AG549" s="138"/>
      <c r="AN549" s="115"/>
      <c r="AO549" s="115"/>
      <c r="AP549" s="115"/>
      <c r="AQ549" s="115"/>
      <c r="AR549" s="115"/>
      <c r="AS549" s="115"/>
      <c r="AT549" s="115"/>
      <c r="AU549" s="115"/>
    </row>
    <row r="550" spans="3:47">
      <c r="C550" s="40"/>
      <c r="D550" s="40"/>
      <c r="AA550" s="115"/>
      <c r="AB550" s="115"/>
      <c r="AC550" s="115"/>
      <c r="AD550" s="115"/>
      <c r="AE550" s="115"/>
      <c r="AF550" s="137"/>
      <c r="AG550" s="138"/>
      <c r="AN550" s="115"/>
      <c r="AO550" s="115"/>
      <c r="AP550" s="115"/>
      <c r="AQ550" s="115"/>
      <c r="AR550" s="115"/>
      <c r="AS550" s="115"/>
      <c r="AT550" s="115"/>
      <c r="AU550" s="115"/>
    </row>
    <row r="551" spans="3:47">
      <c r="C551" s="40"/>
      <c r="D551" s="40"/>
      <c r="AA551" s="115"/>
      <c r="AB551" s="115"/>
      <c r="AC551" s="115"/>
      <c r="AD551" s="115"/>
      <c r="AE551" s="115"/>
      <c r="AF551" s="137"/>
      <c r="AG551" s="138"/>
      <c r="AN551" s="115"/>
      <c r="AO551" s="115"/>
      <c r="AP551" s="115"/>
      <c r="AQ551" s="115"/>
      <c r="AR551" s="115"/>
      <c r="AS551" s="115"/>
      <c r="AT551" s="115"/>
      <c r="AU551" s="115"/>
    </row>
    <row r="552" spans="3:47">
      <c r="C552" s="40"/>
      <c r="D552" s="40"/>
      <c r="AA552" s="115"/>
      <c r="AB552" s="115"/>
      <c r="AC552" s="115"/>
      <c r="AD552" s="115"/>
      <c r="AE552" s="115"/>
      <c r="AF552" s="137"/>
      <c r="AG552" s="138"/>
      <c r="AN552" s="115"/>
      <c r="AO552" s="115"/>
      <c r="AP552" s="115"/>
      <c r="AQ552" s="115"/>
      <c r="AR552" s="115"/>
      <c r="AS552" s="115"/>
      <c r="AT552" s="115"/>
      <c r="AU552" s="115"/>
    </row>
    <row r="553" spans="3:47">
      <c r="C553" s="40"/>
      <c r="D553" s="40"/>
      <c r="AA553" s="115"/>
      <c r="AB553" s="115"/>
      <c r="AC553" s="115"/>
      <c r="AD553" s="115"/>
      <c r="AE553" s="115"/>
      <c r="AF553" s="137"/>
      <c r="AG553" s="138"/>
      <c r="AN553" s="115"/>
      <c r="AO553" s="115"/>
      <c r="AP553" s="115"/>
      <c r="AQ553" s="115"/>
      <c r="AR553" s="115"/>
      <c r="AS553" s="115"/>
      <c r="AT553" s="115"/>
      <c r="AU553" s="115"/>
    </row>
    <row r="554" spans="3:47">
      <c r="C554" s="40"/>
      <c r="D554" s="40"/>
      <c r="AA554" s="115"/>
      <c r="AB554" s="115"/>
      <c r="AC554" s="115"/>
      <c r="AD554" s="115"/>
      <c r="AE554" s="115"/>
      <c r="AF554" s="137"/>
      <c r="AG554" s="138"/>
      <c r="AN554" s="115"/>
      <c r="AO554" s="115"/>
      <c r="AP554" s="115"/>
      <c r="AQ554" s="115"/>
      <c r="AR554" s="115"/>
      <c r="AS554" s="115"/>
      <c r="AT554" s="115"/>
      <c r="AU554" s="115"/>
    </row>
    <row r="555" spans="3:47">
      <c r="C555" s="40"/>
      <c r="D555" s="40"/>
      <c r="AA555" s="115"/>
      <c r="AB555" s="115"/>
      <c r="AC555" s="115"/>
      <c r="AD555" s="115"/>
      <c r="AE555" s="115"/>
      <c r="AF555" s="137"/>
      <c r="AG555" s="138"/>
      <c r="AN555" s="115"/>
      <c r="AO555" s="115"/>
      <c r="AP555" s="115"/>
      <c r="AQ555" s="115"/>
      <c r="AR555" s="115"/>
      <c r="AS555" s="115"/>
      <c r="AT555" s="115"/>
      <c r="AU555" s="115"/>
    </row>
    <row r="556" spans="3:47">
      <c r="C556" s="40"/>
      <c r="D556" s="40"/>
      <c r="AA556" s="115"/>
      <c r="AB556" s="115"/>
      <c r="AC556" s="115"/>
      <c r="AD556" s="115"/>
      <c r="AE556" s="115"/>
      <c r="AF556" s="137"/>
      <c r="AG556" s="138"/>
      <c r="AN556" s="115"/>
      <c r="AO556" s="115"/>
      <c r="AP556" s="115"/>
      <c r="AQ556" s="115"/>
      <c r="AR556" s="115"/>
      <c r="AS556" s="115"/>
      <c r="AT556" s="115"/>
      <c r="AU556" s="115"/>
    </row>
    <row r="557" spans="3:47">
      <c r="C557" s="40"/>
      <c r="D557" s="40"/>
      <c r="AA557" s="115"/>
      <c r="AB557" s="115"/>
      <c r="AC557" s="115"/>
      <c r="AD557" s="115"/>
      <c r="AE557" s="115"/>
      <c r="AF557" s="137"/>
      <c r="AG557" s="138"/>
      <c r="AN557" s="115"/>
      <c r="AO557" s="115"/>
      <c r="AP557" s="115"/>
      <c r="AQ557" s="115"/>
      <c r="AR557" s="115"/>
      <c r="AS557" s="115"/>
      <c r="AT557" s="115"/>
      <c r="AU557" s="115"/>
    </row>
    <row r="558" spans="3:47">
      <c r="C558" s="40"/>
      <c r="D558" s="40"/>
      <c r="AA558" s="115"/>
      <c r="AB558" s="115"/>
      <c r="AC558" s="115"/>
      <c r="AD558" s="115"/>
      <c r="AE558" s="115"/>
      <c r="AF558" s="137"/>
      <c r="AG558" s="138"/>
      <c r="AN558" s="115"/>
      <c r="AO558" s="115"/>
      <c r="AP558" s="115"/>
      <c r="AQ558" s="115"/>
      <c r="AR558" s="115"/>
      <c r="AS558" s="115"/>
      <c r="AT558" s="115"/>
      <c r="AU558" s="115"/>
    </row>
    <row r="559" spans="3:47">
      <c r="C559" s="40"/>
      <c r="D559" s="40"/>
      <c r="AA559" s="115"/>
      <c r="AB559" s="115"/>
      <c r="AC559" s="115"/>
      <c r="AD559" s="115"/>
      <c r="AE559" s="115"/>
      <c r="AF559" s="137"/>
      <c r="AG559" s="138"/>
      <c r="AN559" s="115"/>
      <c r="AO559" s="115"/>
      <c r="AP559" s="115"/>
      <c r="AQ559" s="115"/>
      <c r="AR559" s="115"/>
      <c r="AS559" s="115"/>
      <c r="AT559" s="115"/>
      <c r="AU559" s="115"/>
    </row>
    <row r="560" spans="3:47">
      <c r="C560" s="40"/>
      <c r="D560" s="40"/>
      <c r="AA560" s="115"/>
      <c r="AB560" s="115"/>
      <c r="AC560" s="115"/>
      <c r="AD560" s="115"/>
      <c r="AE560" s="115"/>
      <c r="AF560" s="137"/>
      <c r="AG560" s="138"/>
      <c r="AN560" s="115"/>
      <c r="AO560" s="115"/>
      <c r="AP560" s="115"/>
      <c r="AQ560" s="115"/>
      <c r="AR560" s="115"/>
      <c r="AS560" s="115"/>
      <c r="AT560" s="115"/>
      <c r="AU560" s="115"/>
    </row>
    <row r="561" spans="3:47">
      <c r="C561" s="40"/>
      <c r="D561" s="40"/>
      <c r="AA561" s="115"/>
      <c r="AB561" s="115"/>
      <c r="AC561" s="115"/>
      <c r="AD561" s="115"/>
      <c r="AE561" s="115"/>
      <c r="AF561" s="137"/>
      <c r="AG561" s="138"/>
      <c r="AN561" s="115"/>
      <c r="AO561" s="115"/>
      <c r="AP561" s="115"/>
      <c r="AQ561" s="115"/>
      <c r="AR561" s="115"/>
      <c r="AS561" s="115"/>
      <c r="AT561" s="115"/>
      <c r="AU561" s="115"/>
    </row>
    <row r="562" spans="3:47">
      <c r="C562" s="40"/>
      <c r="D562" s="40"/>
      <c r="AA562" s="115"/>
      <c r="AB562" s="115"/>
      <c r="AC562" s="115"/>
      <c r="AD562" s="115"/>
      <c r="AE562" s="115"/>
      <c r="AF562" s="137"/>
      <c r="AG562" s="138"/>
      <c r="AN562" s="115"/>
      <c r="AO562" s="115"/>
      <c r="AP562" s="115"/>
      <c r="AQ562" s="115"/>
      <c r="AR562" s="115"/>
      <c r="AS562" s="115"/>
      <c r="AT562" s="115"/>
      <c r="AU562" s="115"/>
    </row>
    <row r="563" spans="3:47">
      <c r="C563" s="40"/>
      <c r="D563" s="40"/>
      <c r="AA563" s="115"/>
      <c r="AB563" s="115"/>
      <c r="AC563" s="115"/>
      <c r="AD563" s="115"/>
      <c r="AE563" s="115"/>
      <c r="AF563" s="137"/>
      <c r="AG563" s="138"/>
      <c r="AN563" s="115"/>
      <c r="AO563" s="115"/>
      <c r="AP563" s="115"/>
      <c r="AQ563" s="115"/>
      <c r="AR563" s="115"/>
      <c r="AS563" s="115"/>
      <c r="AT563" s="115"/>
      <c r="AU563" s="115"/>
    </row>
    <row r="564" spans="3:47">
      <c r="C564" s="40"/>
      <c r="D564" s="40"/>
      <c r="AA564" s="115"/>
      <c r="AB564" s="115"/>
      <c r="AC564" s="115"/>
      <c r="AD564" s="115"/>
      <c r="AE564" s="115"/>
      <c r="AF564" s="137"/>
      <c r="AG564" s="138"/>
      <c r="AN564" s="115"/>
      <c r="AO564" s="115"/>
      <c r="AP564" s="115"/>
      <c r="AQ564" s="115"/>
      <c r="AR564" s="115"/>
      <c r="AS564" s="115"/>
      <c r="AT564" s="115"/>
      <c r="AU564" s="115"/>
    </row>
    <row r="565" spans="3:47">
      <c r="C565" s="40"/>
      <c r="D565" s="40"/>
      <c r="AA565" s="115"/>
      <c r="AB565" s="115"/>
      <c r="AC565" s="115"/>
      <c r="AD565" s="115"/>
      <c r="AE565" s="115"/>
      <c r="AF565" s="137"/>
      <c r="AG565" s="138"/>
      <c r="AN565" s="115"/>
      <c r="AO565" s="115"/>
      <c r="AP565" s="115"/>
      <c r="AQ565" s="115"/>
      <c r="AR565" s="115"/>
      <c r="AS565" s="115"/>
      <c r="AT565" s="115"/>
      <c r="AU565" s="115"/>
    </row>
    <row r="566" spans="3:47">
      <c r="C566" s="40"/>
      <c r="D566" s="40"/>
      <c r="AA566" s="115"/>
      <c r="AB566" s="115"/>
      <c r="AC566" s="115"/>
      <c r="AD566" s="115"/>
      <c r="AE566" s="115"/>
      <c r="AF566" s="137"/>
      <c r="AG566" s="138"/>
      <c r="AN566" s="115"/>
      <c r="AO566" s="115"/>
      <c r="AP566" s="115"/>
      <c r="AQ566" s="115"/>
      <c r="AR566" s="115"/>
      <c r="AS566" s="115"/>
      <c r="AT566" s="115"/>
      <c r="AU566" s="115"/>
    </row>
    <row r="567" spans="3:47">
      <c r="C567" s="40"/>
      <c r="D567" s="40"/>
      <c r="AA567" s="115"/>
      <c r="AB567" s="115"/>
      <c r="AC567" s="115"/>
      <c r="AD567" s="115"/>
      <c r="AE567" s="115"/>
      <c r="AF567" s="137"/>
      <c r="AG567" s="138"/>
      <c r="AN567" s="115"/>
      <c r="AO567" s="115"/>
      <c r="AP567" s="115"/>
      <c r="AQ567" s="115"/>
      <c r="AR567" s="115"/>
      <c r="AS567" s="115"/>
      <c r="AT567" s="115"/>
      <c r="AU567" s="115"/>
    </row>
    <row r="568" spans="3:47">
      <c r="C568" s="40"/>
      <c r="D568" s="40"/>
      <c r="AA568" s="115"/>
      <c r="AB568" s="115"/>
      <c r="AC568" s="115"/>
      <c r="AD568" s="115"/>
      <c r="AE568" s="115"/>
      <c r="AF568" s="137"/>
      <c r="AG568" s="138"/>
      <c r="AN568" s="115"/>
      <c r="AO568" s="115"/>
      <c r="AP568" s="115"/>
      <c r="AQ568" s="115"/>
      <c r="AR568" s="115"/>
      <c r="AS568" s="115"/>
      <c r="AT568" s="115"/>
      <c r="AU568" s="115"/>
    </row>
    <row r="569" spans="3:47">
      <c r="C569" s="40"/>
      <c r="D569" s="40"/>
      <c r="AA569" s="115"/>
      <c r="AB569" s="115"/>
      <c r="AC569" s="115"/>
      <c r="AD569" s="115"/>
      <c r="AE569" s="115"/>
      <c r="AF569" s="137"/>
      <c r="AG569" s="138"/>
      <c r="AN569" s="115"/>
      <c r="AO569" s="115"/>
      <c r="AP569" s="115"/>
      <c r="AQ569" s="115"/>
      <c r="AR569" s="115"/>
      <c r="AS569" s="115"/>
      <c r="AT569" s="115"/>
      <c r="AU569" s="115"/>
    </row>
    <row r="570" spans="3:47">
      <c r="C570" s="40"/>
      <c r="D570" s="40"/>
      <c r="AA570" s="115"/>
      <c r="AB570" s="115"/>
      <c r="AC570" s="115"/>
      <c r="AD570" s="115"/>
      <c r="AE570" s="115"/>
      <c r="AF570" s="137"/>
      <c r="AG570" s="138"/>
      <c r="AN570" s="115"/>
      <c r="AO570" s="115"/>
      <c r="AP570" s="115"/>
      <c r="AQ570" s="115"/>
      <c r="AR570" s="115"/>
      <c r="AS570" s="115"/>
      <c r="AT570" s="115"/>
      <c r="AU570" s="115"/>
    </row>
    <row r="571" spans="3:47">
      <c r="C571" s="40"/>
      <c r="D571" s="40"/>
      <c r="AA571" s="115"/>
      <c r="AB571" s="115"/>
      <c r="AC571" s="115"/>
      <c r="AD571" s="115"/>
      <c r="AE571" s="115"/>
      <c r="AF571" s="137"/>
      <c r="AG571" s="138"/>
      <c r="AN571" s="115"/>
      <c r="AO571" s="115"/>
      <c r="AP571" s="115"/>
      <c r="AQ571" s="115"/>
      <c r="AR571" s="115"/>
      <c r="AS571" s="115"/>
      <c r="AT571" s="115"/>
      <c r="AU571" s="115"/>
    </row>
    <row r="572" spans="3:47">
      <c r="C572" s="40"/>
      <c r="D572" s="40"/>
      <c r="AA572" s="115"/>
      <c r="AB572" s="115"/>
      <c r="AC572" s="115"/>
      <c r="AD572" s="115"/>
      <c r="AE572" s="115"/>
      <c r="AF572" s="137"/>
      <c r="AG572" s="138"/>
      <c r="AN572" s="115"/>
      <c r="AO572" s="115"/>
      <c r="AP572" s="115"/>
      <c r="AQ572" s="115"/>
      <c r="AR572" s="115"/>
      <c r="AS572" s="115"/>
      <c r="AT572" s="115"/>
      <c r="AU572" s="115"/>
    </row>
    <row r="573" spans="3:47">
      <c r="C573" s="40"/>
      <c r="D573" s="40"/>
      <c r="AA573" s="115"/>
      <c r="AB573" s="115"/>
      <c r="AC573" s="115"/>
      <c r="AD573" s="115"/>
      <c r="AE573" s="115"/>
      <c r="AF573" s="137"/>
      <c r="AG573" s="138"/>
      <c r="AN573" s="115"/>
      <c r="AO573" s="115"/>
      <c r="AP573" s="115"/>
      <c r="AQ573" s="115"/>
      <c r="AR573" s="115"/>
      <c r="AS573" s="115"/>
      <c r="AT573" s="115"/>
      <c r="AU573" s="115"/>
    </row>
    <row r="574" spans="3:47">
      <c r="C574" s="40"/>
      <c r="D574" s="40"/>
      <c r="AA574" s="115"/>
      <c r="AB574" s="115"/>
      <c r="AC574" s="115"/>
      <c r="AD574" s="115"/>
      <c r="AE574" s="115"/>
      <c r="AF574" s="137"/>
      <c r="AG574" s="138"/>
      <c r="AN574" s="115"/>
      <c r="AO574" s="115"/>
      <c r="AP574" s="115"/>
      <c r="AQ574" s="115"/>
      <c r="AR574" s="115"/>
      <c r="AS574" s="115"/>
      <c r="AT574" s="115"/>
      <c r="AU574" s="115"/>
    </row>
    <row r="575" spans="3:47">
      <c r="C575" s="40"/>
      <c r="D575" s="40"/>
      <c r="AA575" s="115"/>
      <c r="AB575" s="115"/>
      <c r="AC575" s="115"/>
      <c r="AD575" s="115"/>
      <c r="AE575" s="115"/>
      <c r="AF575" s="137"/>
      <c r="AG575" s="138"/>
      <c r="AN575" s="115"/>
      <c r="AO575" s="115"/>
      <c r="AP575" s="115"/>
      <c r="AQ575" s="115"/>
      <c r="AR575" s="115"/>
      <c r="AS575" s="115"/>
      <c r="AT575" s="115"/>
      <c r="AU575" s="115"/>
    </row>
    <row r="576" spans="3:47">
      <c r="C576" s="40"/>
      <c r="D576" s="40"/>
      <c r="AA576" s="115"/>
      <c r="AB576" s="115"/>
      <c r="AC576" s="115"/>
      <c r="AD576" s="115"/>
      <c r="AE576" s="115"/>
      <c r="AF576" s="137"/>
      <c r="AG576" s="138"/>
      <c r="AN576" s="115"/>
      <c r="AO576" s="115"/>
      <c r="AP576" s="115"/>
      <c r="AQ576" s="115"/>
      <c r="AR576" s="115"/>
      <c r="AS576" s="115"/>
      <c r="AT576" s="115"/>
      <c r="AU576" s="115"/>
    </row>
    <row r="577" spans="3:47">
      <c r="C577" s="40"/>
      <c r="D577" s="40"/>
      <c r="AA577" s="115"/>
      <c r="AB577" s="115"/>
      <c r="AC577" s="115"/>
      <c r="AD577" s="115"/>
      <c r="AE577" s="115"/>
      <c r="AF577" s="137"/>
      <c r="AG577" s="138"/>
      <c r="AN577" s="115"/>
      <c r="AO577" s="115"/>
      <c r="AP577" s="115"/>
      <c r="AQ577" s="115"/>
      <c r="AR577" s="115"/>
      <c r="AS577" s="115"/>
      <c r="AT577" s="115"/>
      <c r="AU577" s="115"/>
    </row>
    <row r="578" spans="3:47">
      <c r="C578" s="40"/>
      <c r="D578" s="40"/>
      <c r="AA578" s="115"/>
      <c r="AB578" s="115"/>
      <c r="AC578" s="115"/>
      <c r="AD578" s="115"/>
      <c r="AE578" s="115"/>
      <c r="AF578" s="137"/>
      <c r="AG578" s="138"/>
      <c r="AN578" s="115"/>
      <c r="AO578" s="115"/>
      <c r="AP578" s="115"/>
      <c r="AQ578" s="115"/>
      <c r="AR578" s="115"/>
      <c r="AS578" s="115"/>
      <c r="AT578" s="115"/>
      <c r="AU578" s="115"/>
    </row>
    <row r="579" spans="3:47">
      <c r="C579" s="40"/>
      <c r="D579" s="40"/>
      <c r="AA579" s="115"/>
      <c r="AB579" s="115"/>
      <c r="AC579" s="115"/>
      <c r="AD579" s="115"/>
      <c r="AE579" s="115"/>
      <c r="AF579" s="137"/>
      <c r="AG579" s="138"/>
      <c r="AN579" s="115"/>
      <c r="AO579" s="115"/>
      <c r="AP579" s="115"/>
      <c r="AQ579" s="115"/>
      <c r="AR579" s="115"/>
      <c r="AS579" s="115"/>
      <c r="AT579" s="115"/>
      <c r="AU579" s="115"/>
    </row>
    <row r="580" spans="3:47">
      <c r="C580" s="40"/>
      <c r="D580" s="40"/>
      <c r="AA580" s="115"/>
      <c r="AB580" s="115"/>
      <c r="AC580" s="115"/>
      <c r="AD580" s="115"/>
      <c r="AE580" s="115"/>
      <c r="AF580" s="137"/>
      <c r="AG580" s="138"/>
      <c r="AN580" s="115"/>
      <c r="AO580" s="115"/>
      <c r="AP580" s="115"/>
      <c r="AQ580" s="115"/>
      <c r="AR580" s="115"/>
      <c r="AS580" s="115"/>
      <c r="AT580" s="115"/>
      <c r="AU580" s="115"/>
    </row>
    <row r="581" spans="3:47">
      <c r="C581" s="40"/>
      <c r="D581" s="40"/>
      <c r="AA581" s="115"/>
      <c r="AB581" s="115"/>
      <c r="AC581" s="115"/>
      <c r="AD581" s="115"/>
      <c r="AE581" s="115"/>
      <c r="AF581" s="137"/>
      <c r="AG581" s="138"/>
      <c r="AN581" s="115"/>
      <c r="AO581" s="115"/>
      <c r="AP581" s="115"/>
      <c r="AQ581" s="115"/>
      <c r="AR581" s="115"/>
      <c r="AS581" s="115"/>
      <c r="AT581" s="115"/>
      <c r="AU581" s="115"/>
    </row>
    <row r="582" spans="3:47">
      <c r="C582" s="40"/>
      <c r="D582" s="40"/>
      <c r="AA582" s="115"/>
      <c r="AB582" s="115"/>
      <c r="AC582" s="115"/>
      <c r="AD582" s="115"/>
      <c r="AE582" s="115"/>
      <c r="AF582" s="137"/>
      <c r="AG582" s="138"/>
      <c r="AN582" s="115"/>
      <c r="AO582" s="115"/>
      <c r="AP582" s="115"/>
      <c r="AQ582" s="115"/>
      <c r="AR582" s="115"/>
      <c r="AS582" s="115"/>
      <c r="AT582" s="115"/>
      <c r="AU582" s="115"/>
    </row>
    <row r="583" spans="3:47">
      <c r="C583" s="40"/>
      <c r="D583" s="40"/>
      <c r="AA583" s="115"/>
      <c r="AB583" s="115"/>
      <c r="AC583" s="115"/>
      <c r="AD583" s="115"/>
      <c r="AE583" s="115"/>
      <c r="AF583" s="137"/>
      <c r="AG583" s="138"/>
      <c r="AN583" s="115"/>
      <c r="AO583" s="115"/>
      <c r="AP583" s="115"/>
      <c r="AQ583" s="115"/>
      <c r="AR583" s="115"/>
      <c r="AS583" s="115"/>
      <c r="AT583" s="115"/>
      <c r="AU583" s="115"/>
    </row>
    <row r="584" spans="3:47">
      <c r="C584" s="40"/>
      <c r="D584" s="40"/>
      <c r="AA584" s="115"/>
      <c r="AB584" s="115"/>
      <c r="AC584" s="115"/>
      <c r="AD584" s="115"/>
      <c r="AE584" s="115"/>
      <c r="AF584" s="137"/>
      <c r="AG584" s="138"/>
      <c r="AN584" s="115"/>
      <c r="AO584" s="115"/>
      <c r="AP584" s="115"/>
      <c r="AQ584" s="115"/>
      <c r="AR584" s="115"/>
      <c r="AS584" s="115"/>
      <c r="AT584" s="115"/>
      <c r="AU584" s="115"/>
    </row>
    <row r="585" spans="3:47">
      <c r="C585" s="40"/>
      <c r="D585" s="40"/>
      <c r="AA585" s="115"/>
      <c r="AB585" s="115"/>
      <c r="AC585" s="115"/>
      <c r="AD585" s="115"/>
      <c r="AE585" s="115"/>
      <c r="AF585" s="137"/>
      <c r="AG585" s="138"/>
      <c r="AN585" s="115"/>
      <c r="AO585" s="115"/>
      <c r="AP585" s="115"/>
      <c r="AQ585" s="115"/>
      <c r="AR585" s="115"/>
      <c r="AS585" s="115"/>
      <c r="AT585" s="115"/>
      <c r="AU585" s="115"/>
    </row>
    <row r="586" spans="3:47">
      <c r="C586" s="40"/>
      <c r="D586" s="40"/>
      <c r="AA586" s="115"/>
      <c r="AB586" s="115"/>
      <c r="AC586" s="115"/>
      <c r="AD586" s="115"/>
      <c r="AE586" s="115"/>
      <c r="AF586" s="137"/>
      <c r="AG586" s="138"/>
      <c r="AN586" s="115"/>
      <c r="AO586" s="115"/>
      <c r="AP586" s="115"/>
      <c r="AQ586" s="115"/>
      <c r="AR586" s="115"/>
      <c r="AS586" s="115"/>
      <c r="AT586" s="115"/>
      <c r="AU586" s="115"/>
    </row>
    <row r="587" spans="3:47">
      <c r="C587" s="40"/>
      <c r="D587" s="40"/>
      <c r="AA587" s="115"/>
      <c r="AB587" s="115"/>
      <c r="AC587" s="115"/>
      <c r="AD587" s="115"/>
      <c r="AE587" s="115"/>
      <c r="AF587" s="137"/>
      <c r="AG587" s="138"/>
      <c r="AN587" s="115"/>
      <c r="AO587" s="115"/>
      <c r="AP587" s="115"/>
      <c r="AQ587" s="115"/>
      <c r="AR587" s="115"/>
      <c r="AS587" s="115"/>
      <c r="AT587" s="115"/>
      <c r="AU587" s="115"/>
    </row>
    <row r="588" spans="3:47">
      <c r="C588" s="40"/>
      <c r="D588" s="40"/>
      <c r="AA588" s="115"/>
      <c r="AB588" s="115"/>
      <c r="AC588" s="115"/>
      <c r="AD588" s="115"/>
      <c r="AE588" s="115"/>
      <c r="AF588" s="137"/>
      <c r="AG588" s="138"/>
      <c r="AN588" s="115"/>
      <c r="AO588" s="115"/>
      <c r="AP588" s="115"/>
      <c r="AQ588" s="115"/>
      <c r="AR588" s="115"/>
      <c r="AS588" s="115"/>
      <c r="AT588" s="115"/>
      <c r="AU588" s="115"/>
    </row>
    <row r="589" spans="3:47">
      <c r="C589" s="40"/>
      <c r="D589" s="40"/>
      <c r="AA589" s="115"/>
      <c r="AB589" s="115"/>
      <c r="AC589" s="115"/>
      <c r="AD589" s="115"/>
      <c r="AE589" s="115"/>
      <c r="AF589" s="137"/>
      <c r="AG589" s="138"/>
      <c r="AN589" s="115"/>
      <c r="AO589" s="115"/>
      <c r="AP589" s="115"/>
      <c r="AQ589" s="115"/>
      <c r="AR589" s="115"/>
      <c r="AS589" s="115"/>
      <c r="AT589" s="115"/>
      <c r="AU589" s="115"/>
    </row>
    <row r="590" spans="3:47">
      <c r="C590" s="40"/>
      <c r="D590" s="40"/>
      <c r="AA590" s="115"/>
      <c r="AB590" s="115"/>
      <c r="AC590" s="115"/>
      <c r="AD590" s="115"/>
      <c r="AE590" s="115"/>
      <c r="AF590" s="137"/>
      <c r="AG590" s="138"/>
      <c r="AN590" s="115"/>
      <c r="AO590" s="115"/>
      <c r="AP590" s="115"/>
      <c r="AQ590" s="115"/>
      <c r="AR590" s="115"/>
      <c r="AS590" s="115"/>
      <c r="AT590" s="115"/>
      <c r="AU590" s="115"/>
    </row>
    <row r="591" spans="3:47">
      <c r="C591" s="40"/>
      <c r="D591" s="40"/>
      <c r="AA591" s="115"/>
      <c r="AB591" s="115"/>
      <c r="AC591" s="115"/>
      <c r="AD591" s="115"/>
      <c r="AE591" s="115"/>
      <c r="AF591" s="137"/>
      <c r="AG591" s="138"/>
      <c r="AN591" s="115"/>
      <c r="AO591" s="115"/>
      <c r="AP591" s="115"/>
      <c r="AQ591" s="115"/>
      <c r="AR591" s="115"/>
      <c r="AS591" s="115"/>
      <c r="AT591" s="115"/>
      <c r="AU591" s="115"/>
    </row>
    <row r="592" spans="3:47">
      <c r="C592" s="40"/>
      <c r="D592" s="40"/>
      <c r="AA592" s="115"/>
      <c r="AB592" s="115"/>
      <c r="AC592" s="115"/>
      <c r="AD592" s="115"/>
      <c r="AE592" s="115"/>
      <c r="AF592" s="137"/>
      <c r="AG592" s="138"/>
      <c r="AN592" s="115"/>
      <c r="AO592" s="115"/>
      <c r="AP592" s="115"/>
      <c r="AQ592" s="115"/>
      <c r="AR592" s="115"/>
      <c r="AS592" s="115"/>
      <c r="AT592" s="115"/>
      <c r="AU592" s="115"/>
    </row>
    <row r="593" spans="3:47">
      <c r="C593" s="40"/>
      <c r="D593" s="40"/>
      <c r="AA593" s="115"/>
      <c r="AB593" s="115"/>
      <c r="AC593" s="115"/>
      <c r="AD593" s="115"/>
      <c r="AE593" s="115"/>
      <c r="AF593" s="137"/>
      <c r="AG593" s="138"/>
      <c r="AN593" s="115"/>
      <c r="AO593" s="115"/>
      <c r="AP593" s="115"/>
      <c r="AQ593" s="115"/>
      <c r="AR593" s="115"/>
      <c r="AS593" s="115"/>
      <c r="AT593" s="115"/>
      <c r="AU593" s="115"/>
    </row>
    <row r="594" spans="3:47">
      <c r="C594" s="40"/>
      <c r="D594" s="40"/>
      <c r="AA594" s="115"/>
      <c r="AB594" s="115"/>
      <c r="AC594" s="115"/>
      <c r="AD594" s="115"/>
      <c r="AE594" s="115"/>
      <c r="AF594" s="137"/>
      <c r="AG594" s="138"/>
      <c r="AN594" s="115"/>
      <c r="AO594" s="115"/>
      <c r="AP594" s="115"/>
      <c r="AQ594" s="115"/>
      <c r="AR594" s="115"/>
      <c r="AS594" s="115"/>
      <c r="AT594" s="115"/>
      <c r="AU594" s="115"/>
    </row>
    <row r="595" spans="3:47">
      <c r="C595" s="40"/>
      <c r="D595" s="40"/>
      <c r="AA595" s="115"/>
      <c r="AB595" s="115"/>
      <c r="AC595" s="115"/>
      <c r="AD595" s="115"/>
      <c r="AE595" s="115"/>
      <c r="AF595" s="137"/>
      <c r="AG595" s="138"/>
      <c r="AN595" s="115"/>
      <c r="AO595" s="115"/>
      <c r="AP595" s="115"/>
      <c r="AQ595" s="115"/>
      <c r="AR595" s="115"/>
      <c r="AS595" s="115"/>
      <c r="AT595" s="115"/>
      <c r="AU595" s="115"/>
    </row>
    <row r="596" spans="3:47">
      <c r="C596" s="40"/>
      <c r="D596" s="40"/>
      <c r="AA596" s="115"/>
      <c r="AB596" s="115"/>
      <c r="AC596" s="115"/>
      <c r="AD596" s="115"/>
      <c r="AE596" s="115"/>
      <c r="AF596" s="137"/>
      <c r="AG596" s="138"/>
      <c r="AN596" s="115"/>
      <c r="AO596" s="115"/>
      <c r="AP596" s="115"/>
      <c r="AQ596" s="115"/>
      <c r="AR596" s="115"/>
      <c r="AS596" s="115"/>
      <c r="AT596" s="115"/>
      <c r="AU596" s="115"/>
    </row>
    <row r="597" spans="3:47">
      <c r="C597" s="40"/>
      <c r="D597" s="40"/>
      <c r="AA597" s="115"/>
      <c r="AB597" s="115"/>
      <c r="AC597" s="115"/>
      <c r="AD597" s="115"/>
      <c r="AE597" s="115"/>
      <c r="AF597" s="137"/>
      <c r="AG597" s="138"/>
      <c r="AN597" s="115"/>
      <c r="AO597" s="115"/>
      <c r="AP597" s="115"/>
      <c r="AQ597" s="115"/>
      <c r="AR597" s="115"/>
      <c r="AS597" s="115"/>
      <c r="AT597" s="115"/>
      <c r="AU597" s="115"/>
    </row>
    <row r="598" spans="3:47">
      <c r="C598" s="40"/>
      <c r="D598" s="40"/>
      <c r="AA598" s="115"/>
      <c r="AB598" s="115"/>
      <c r="AC598" s="115"/>
      <c r="AD598" s="115"/>
      <c r="AE598" s="115"/>
      <c r="AF598" s="137"/>
      <c r="AG598" s="138"/>
      <c r="AN598" s="115"/>
      <c r="AO598" s="115"/>
      <c r="AP598" s="115"/>
      <c r="AQ598" s="115"/>
      <c r="AR598" s="115"/>
      <c r="AS598" s="115"/>
      <c r="AT598" s="115"/>
      <c r="AU598" s="115"/>
    </row>
    <row r="599" spans="3:47">
      <c r="C599" s="40"/>
      <c r="D599" s="40"/>
      <c r="AA599" s="115"/>
      <c r="AB599" s="115"/>
      <c r="AC599" s="115"/>
      <c r="AD599" s="115"/>
      <c r="AE599" s="115"/>
      <c r="AF599" s="137"/>
      <c r="AG599" s="138"/>
      <c r="AN599" s="115"/>
      <c r="AO599" s="115"/>
      <c r="AP599" s="115"/>
      <c r="AQ599" s="115"/>
      <c r="AR599" s="115"/>
      <c r="AS599" s="115"/>
      <c r="AT599" s="115"/>
      <c r="AU599" s="115"/>
    </row>
    <row r="600" spans="3:47">
      <c r="C600" s="40"/>
      <c r="D600" s="40"/>
      <c r="AA600" s="115"/>
      <c r="AB600" s="115"/>
      <c r="AC600" s="115"/>
      <c r="AD600" s="115"/>
      <c r="AE600" s="115"/>
      <c r="AF600" s="137"/>
      <c r="AG600" s="138"/>
      <c r="AN600" s="115"/>
      <c r="AO600" s="115"/>
      <c r="AP600" s="115"/>
      <c r="AQ600" s="115"/>
      <c r="AR600" s="115"/>
      <c r="AS600" s="115"/>
      <c r="AT600" s="115"/>
      <c r="AU600" s="115"/>
    </row>
    <row r="601" spans="3:47">
      <c r="C601" s="40"/>
      <c r="D601" s="40"/>
      <c r="AA601" s="115"/>
      <c r="AB601" s="115"/>
      <c r="AC601" s="115"/>
      <c r="AD601" s="115"/>
      <c r="AE601" s="115"/>
      <c r="AF601" s="137"/>
      <c r="AG601" s="138"/>
      <c r="AN601" s="115"/>
      <c r="AO601" s="115"/>
      <c r="AP601" s="115"/>
      <c r="AQ601" s="115"/>
      <c r="AR601" s="115"/>
      <c r="AS601" s="115"/>
      <c r="AT601" s="115"/>
      <c r="AU601" s="115"/>
    </row>
    <row r="602" spans="3:47">
      <c r="C602" s="40"/>
      <c r="D602" s="40"/>
      <c r="AA602" s="115"/>
      <c r="AB602" s="115"/>
      <c r="AC602" s="115"/>
      <c r="AD602" s="115"/>
      <c r="AE602" s="115"/>
      <c r="AF602" s="137"/>
      <c r="AG602" s="138"/>
      <c r="AN602" s="115"/>
      <c r="AO602" s="115"/>
      <c r="AP602" s="115"/>
      <c r="AQ602" s="115"/>
      <c r="AR602" s="115"/>
      <c r="AS602" s="115"/>
      <c r="AT602" s="115"/>
      <c r="AU602" s="115"/>
    </row>
    <row r="603" spans="3:47">
      <c r="C603" s="40"/>
      <c r="D603" s="40"/>
      <c r="AA603" s="115"/>
      <c r="AB603" s="115"/>
      <c r="AC603" s="115"/>
      <c r="AD603" s="115"/>
      <c r="AE603" s="115"/>
      <c r="AF603" s="137"/>
      <c r="AG603" s="138"/>
      <c r="AN603" s="115"/>
      <c r="AO603" s="115"/>
      <c r="AP603" s="115"/>
      <c r="AQ603" s="115"/>
      <c r="AR603" s="115"/>
      <c r="AS603" s="115"/>
      <c r="AT603" s="115"/>
      <c r="AU603" s="115"/>
    </row>
    <row r="604" spans="3:47">
      <c r="C604" s="40"/>
      <c r="D604" s="40"/>
      <c r="AA604" s="115"/>
      <c r="AB604" s="115"/>
      <c r="AC604" s="115"/>
      <c r="AD604" s="115"/>
      <c r="AE604" s="115"/>
      <c r="AF604" s="137"/>
      <c r="AG604" s="138"/>
      <c r="AN604" s="115"/>
      <c r="AO604" s="115"/>
      <c r="AP604" s="115"/>
      <c r="AQ604" s="115"/>
      <c r="AR604" s="115"/>
      <c r="AS604" s="115"/>
      <c r="AT604" s="115"/>
      <c r="AU604" s="115"/>
    </row>
    <row r="605" spans="3:47">
      <c r="C605" s="40"/>
      <c r="D605" s="40"/>
      <c r="AA605" s="115"/>
      <c r="AB605" s="115"/>
      <c r="AC605" s="115"/>
      <c r="AD605" s="115"/>
      <c r="AE605" s="115"/>
      <c r="AF605" s="137"/>
      <c r="AG605" s="138"/>
      <c r="AN605" s="115"/>
      <c r="AO605" s="115"/>
      <c r="AP605" s="115"/>
      <c r="AQ605" s="115"/>
      <c r="AR605" s="115"/>
      <c r="AS605" s="115"/>
      <c r="AT605" s="115"/>
      <c r="AU605" s="115"/>
    </row>
    <row r="606" spans="3:47">
      <c r="C606" s="40"/>
      <c r="D606" s="40"/>
      <c r="AA606" s="115"/>
      <c r="AB606" s="115"/>
      <c r="AC606" s="115"/>
      <c r="AD606" s="115"/>
      <c r="AE606" s="115"/>
      <c r="AF606" s="137"/>
      <c r="AG606" s="138"/>
      <c r="AN606" s="115"/>
      <c r="AO606" s="115"/>
      <c r="AP606" s="115"/>
      <c r="AQ606" s="115"/>
      <c r="AR606" s="115"/>
      <c r="AS606" s="115"/>
      <c r="AT606" s="115"/>
      <c r="AU606" s="115"/>
    </row>
    <row r="607" spans="3:47">
      <c r="C607" s="40"/>
      <c r="D607" s="40"/>
      <c r="AA607" s="115"/>
      <c r="AB607" s="115"/>
      <c r="AC607" s="115"/>
      <c r="AD607" s="115"/>
      <c r="AE607" s="115"/>
      <c r="AF607" s="137"/>
      <c r="AG607" s="138"/>
      <c r="AN607" s="115"/>
      <c r="AO607" s="115"/>
      <c r="AP607" s="115"/>
      <c r="AQ607" s="115"/>
      <c r="AR607" s="115"/>
      <c r="AS607" s="115"/>
      <c r="AT607" s="115"/>
      <c r="AU607" s="115"/>
    </row>
    <row r="608" spans="3:47">
      <c r="C608" s="40"/>
      <c r="D608" s="40"/>
      <c r="AA608" s="115"/>
      <c r="AB608" s="115"/>
      <c r="AC608" s="115"/>
      <c r="AD608" s="115"/>
      <c r="AE608" s="115"/>
      <c r="AF608" s="137"/>
      <c r="AG608" s="138"/>
      <c r="AN608" s="115"/>
      <c r="AO608" s="115"/>
      <c r="AP608" s="115"/>
      <c r="AQ608" s="115"/>
      <c r="AR608" s="115"/>
      <c r="AS608" s="115"/>
      <c r="AT608" s="115"/>
      <c r="AU608" s="115"/>
    </row>
    <row r="609" spans="3:47">
      <c r="C609" s="40"/>
      <c r="D609" s="40"/>
      <c r="AA609" s="115"/>
      <c r="AB609" s="115"/>
      <c r="AC609" s="115"/>
      <c r="AD609" s="115"/>
      <c r="AE609" s="115"/>
      <c r="AF609" s="137"/>
      <c r="AG609" s="138"/>
      <c r="AN609" s="115"/>
      <c r="AO609" s="115"/>
      <c r="AP609" s="115"/>
      <c r="AQ609" s="115"/>
      <c r="AR609" s="115"/>
      <c r="AS609" s="115"/>
      <c r="AT609" s="115"/>
      <c r="AU609" s="115"/>
    </row>
    <row r="610" spans="3:47">
      <c r="C610" s="40"/>
      <c r="D610" s="40"/>
      <c r="AA610" s="115"/>
      <c r="AB610" s="115"/>
      <c r="AC610" s="115"/>
      <c r="AD610" s="115"/>
      <c r="AE610" s="115"/>
      <c r="AF610" s="137"/>
      <c r="AG610" s="138"/>
      <c r="AN610" s="115"/>
      <c r="AO610" s="115"/>
      <c r="AP610" s="115"/>
      <c r="AQ610" s="115"/>
      <c r="AR610" s="115"/>
      <c r="AS610" s="115"/>
      <c r="AT610" s="115"/>
      <c r="AU610" s="115"/>
    </row>
    <row r="611" spans="3:47">
      <c r="C611" s="40"/>
      <c r="D611" s="40"/>
      <c r="AA611" s="115"/>
      <c r="AB611" s="115"/>
      <c r="AC611" s="115"/>
      <c r="AD611" s="115"/>
      <c r="AE611" s="115"/>
      <c r="AF611" s="137"/>
      <c r="AG611" s="138"/>
      <c r="AN611" s="115"/>
      <c r="AO611" s="115"/>
      <c r="AP611" s="115"/>
      <c r="AQ611" s="115"/>
      <c r="AR611" s="115"/>
      <c r="AS611" s="115"/>
      <c r="AT611" s="115"/>
      <c r="AU611" s="115"/>
    </row>
    <row r="612" spans="3:47">
      <c r="C612" s="40"/>
      <c r="D612" s="40"/>
      <c r="AA612" s="115"/>
      <c r="AB612" s="115"/>
      <c r="AC612" s="115"/>
      <c r="AD612" s="115"/>
      <c r="AE612" s="115"/>
      <c r="AF612" s="137"/>
      <c r="AG612" s="138"/>
      <c r="AN612" s="115"/>
      <c r="AO612" s="115"/>
      <c r="AP612" s="115"/>
      <c r="AQ612" s="115"/>
      <c r="AR612" s="115"/>
      <c r="AS612" s="115"/>
      <c r="AT612" s="115"/>
      <c r="AU612" s="115"/>
    </row>
    <row r="613" spans="3:47">
      <c r="C613" s="40"/>
      <c r="D613" s="40"/>
      <c r="AA613" s="115"/>
      <c r="AB613" s="115"/>
      <c r="AC613" s="115"/>
      <c r="AD613" s="115"/>
      <c r="AE613" s="115"/>
      <c r="AF613" s="137"/>
      <c r="AG613" s="138"/>
      <c r="AN613" s="115"/>
      <c r="AO613" s="115"/>
      <c r="AP613" s="115"/>
      <c r="AQ613" s="115"/>
      <c r="AR613" s="115"/>
      <c r="AS613" s="115"/>
      <c r="AT613" s="115"/>
      <c r="AU613" s="115"/>
    </row>
    <row r="614" spans="3:47">
      <c r="C614" s="40"/>
      <c r="D614" s="40"/>
      <c r="AA614" s="115"/>
      <c r="AB614" s="115"/>
      <c r="AC614" s="115"/>
      <c r="AD614" s="115"/>
      <c r="AE614" s="115"/>
      <c r="AF614" s="137"/>
      <c r="AG614" s="138"/>
      <c r="AN614" s="115"/>
      <c r="AO614" s="115"/>
      <c r="AP614" s="115"/>
      <c r="AQ614" s="115"/>
      <c r="AR614" s="115"/>
      <c r="AS614" s="115"/>
      <c r="AT614" s="115"/>
      <c r="AU614" s="115"/>
    </row>
    <row r="615" spans="3:47">
      <c r="C615" s="40"/>
      <c r="D615" s="40"/>
      <c r="AA615" s="115"/>
      <c r="AB615" s="115"/>
      <c r="AC615" s="115"/>
      <c r="AD615" s="115"/>
      <c r="AE615" s="115"/>
      <c r="AF615" s="137"/>
      <c r="AG615" s="138"/>
      <c r="AN615" s="115"/>
      <c r="AO615" s="115"/>
      <c r="AP615" s="115"/>
      <c r="AQ615" s="115"/>
      <c r="AR615" s="115"/>
      <c r="AS615" s="115"/>
      <c r="AT615" s="115"/>
      <c r="AU615" s="115"/>
    </row>
    <row r="616" spans="3:47">
      <c r="C616" s="40"/>
      <c r="D616" s="40"/>
      <c r="AA616" s="115"/>
      <c r="AB616" s="115"/>
      <c r="AC616" s="115"/>
      <c r="AD616" s="115"/>
      <c r="AE616" s="115"/>
      <c r="AF616" s="137"/>
      <c r="AG616" s="138"/>
      <c r="AN616" s="115"/>
      <c r="AO616" s="115"/>
      <c r="AP616" s="115"/>
      <c r="AQ616" s="115"/>
      <c r="AR616" s="115"/>
      <c r="AS616" s="115"/>
      <c r="AT616" s="115"/>
      <c r="AU616" s="115"/>
    </row>
    <row r="617" spans="3:47">
      <c r="C617" s="40"/>
      <c r="D617" s="40"/>
      <c r="AA617" s="115"/>
      <c r="AB617" s="115"/>
      <c r="AC617" s="115"/>
      <c r="AD617" s="115"/>
      <c r="AE617" s="115"/>
      <c r="AF617" s="137"/>
      <c r="AG617" s="138"/>
      <c r="AN617" s="115"/>
      <c r="AO617" s="115"/>
      <c r="AP617" s="115"/>
      <c r="AQ617" s="115"/>
      <c r="AR617" s="115"/>
      <c r="AS617" s="115"/>
      <c r="AT617" s="115"/>
      <c r="AU617" s="115"/>
    </row>
    <row r="618" spans="3:47">
      <c r="C618" s="40"/>
      <c r="D618" s="40"/>
      <c r="AA618" s="115"/>
      <c r="AB618" s="115"/>
      <c r="AC618" s="115"/>
      <c r="AD618" s="115"/>
      <c r="AE618" s="115"/>
      <c r="AF618" s="137"/>
      <c r="AG618" s="138"/>
      <c r="AN618" s="115"/>
      <c r="AO618" s="115"/>
      <c r="AP618" s="115"/>
      <c r="AQ618" s="115"/>
      <c r="AR618" s="115"/>
      <c r="AS618" s="115"/>
      <c r="AT618" s="115"/>
      <c r="AU618" s="115"/>
    </row>
    <row r="619" spans="3:47">
      <c r="C619" s="40"/>
      <c r="D619" s="40"/>
      <c r="AA619" s="115"/>
      <c r="AB619" s="115"/>
      <c r="AC619" s="115"/>
      <c r="AD619" s="115"/>
      <c r="AE619" s="115"/>
      <c r="AF619" s="137"/>
      <c r="AG619" s="138"/>
      <c r="AN619" s="115"/>
      <c r="AO619" s="115"/>
      <c r="AP619" s="115"/>
      <c r="AQ619" s="115"/>
      <c r="AR619" s="115"/>
      <c r="AS619" s="115"/>
      <c r="AT619" s="115"/>
      <c r="AU619" s="115"/>
    </row>
    <row r="620" spans="3:47">
      <c r="C620" s="40"/>
      <c r="D620" s="40"/>
      <c r="AA620" s="115"/>
      <c r="AB620" s="115"/>
      <c r="AC620" s="115"/>
      <c r="AD620" s="115"/>
      <c r="AE620" s="115"/>
      <c r="AF620" s="137"/>
      <c r="AG620" s="138"/>
      <c r="AN620" s="115"/>
      <c r="AO620" s="115"/>
      <c r="AP620" s="115"/>
      <c r="AQ620" s="115"/>
      <c r="AR620" s="115"/>
      <c r="AS620" s="115"/>
      <c r="AT620" s="115"/>
      <c r="AU620" s="115"/>
    </row>
    <row r="621" spans="3:47">
      <c r="C621" s="40"/>
      <c r="D621" s="40"/>
      <c r="AA621" s="115"/>
      <c r="AB621" s="115"/>
      <c r="AC621" s="115"/>
      <c r="AD621" s="115"/>
      <c r="AE621" s="115"/>
      <c r="AF621" s="137"/>
      <c r="AG621" s="138"/>
      <c r="AN621" s="115"/>
      <c r="AO621" s="115"/>
      <c r="AP621" s="115"/>
      <c r="AQ621" s="115"/>
      <c r="AR621" s="115"/>
      <c r="AS621" s="115"/>
      <c r="AT621" s="115"/>
      <c r="AU621" s="115"/>
    </row>
    <row r="622" spans="3:47">
      <c r="C622" s="40"/>
      <c r="D622" s="40"/>
      <c r="AA622" s="115"/>
      <c r="AB622" s="115"/>
      <c r="AC622" s="115"/>
      <c r="AD622" s="115"/>
      <c r="AE622" s="115"/>
      <c r="AF622" s="137"/>
      <c r="AG622" s="138"/>
      <c r="AN622" s="115"/>
      <c r="AO622" s="115"/>
      <c r="AP622" s="115"/>
      <c r="AQ622" s="115"/>
      <c r="AR622" s="115"/>
      <c r="AS622" s="115"/>
      <c r="AT622" s="115"/>
      <c r="AU622" s="115"/>
    </row>
    <row r="623" spans="3:47">
      <c r="C623" s="40"/>
      <c r="D623" s="40"/>
      <c r="AA623" s="115"/>
      <c r="AB623" s="115"/>
      <c r="AC623" s="115"/>
      <c r="AD623" s="115"/>
      <c r="AE623" s="115"/>
      <c r="AF623" s="137"/>
      <c r="AG623" s="138"/>
      <c r="AN623" s="115"/>
      <c r="AO623" s="115"/>
      <c r="AP623" s="115"/>
      <c r="AQ623" s="115"/>
      <c r="AR623" s="115"/>
      <c r="AS623" s="115"/>
      <c r="AT623" s="115"/>
      <c r="AU623" s="115"/>
    </row>
    <row r="624" spans="3:47">
      <c r="C624" s="40"/>
      <c r="D624" s="40"/>
      <c r="AA624" s="115"/>
      <c r="AB624" s="115"/>
      <c r="AC624" s="115"/>
      <c r="AD624" s="115"/>
      <c r="AE624" s="115"/>
      <c r="AF624" s="137"/>
      <c r="AG624" s="138"/>
      <c r="AN624" s="115"/>
      <c r="AO624" s="115"/>
      <c r="AP624" s="115"/>
      <c r="AQ624" s="115"/>
      <c r="AR624" s="115"/>
      <c r="AS624" s="115"/>
      <c r="AT624" s="115"/>
      <c r="AU624" s="115"/>
    </row>
    <row r="625" spans="3:47">
      <c r="C625" s="40"/>
      <c r="D625" s="40"/>
      <c r="AA625" s="115"/>
      <c r="AB625" s="115"/>
      <c r="AC625" s="115"/>
      <c r="AD625" s="115"/>
      <c r="AE625" s="115"/>
      <c r="AF625" s="137"/>
      <c r="AG625" s="138"/>
      <c r="AN625" s="115"/>
      <c r="AO625" s="115"/>
      <c r="AP625" s="115"/>
      <c r="AQ625" s="115"/>
      <c r="AR625" s="115"/>
      <c r="AS625" s="115"/>
      <c r="AT625" s="115"/>
      <c r="AU625" s="115"/>
    </row>
    <row r="626" spans="3:47">
      <c r="C626" s="40"/>
      <c r="D626" s="40"/>
      <c r="AA626" s="115"/>
      <c r="AB626" s="115"/>
      <c r="AC626" s="115"/>
      <c r="AD626" s="115"/>
      <c r="AE626" s="115"/>
      <c r="AF626" s="137"/>
      <c r="AG626" s="138"/>
      <c r="AN626" s="115"/>
      <c r="AO626" s="115"/>
      <c r="AP626" s="115"/>
      <c r="AQ626" s="115"/>
      <c r="AR626" s="115"/>
      <c r="AS626" s="115"/>
      <c r="AT626" s="115"/>
      <c r="AU626" s="115"/>
    </row>
    <row r="627" spans="3:47">
      <c r="C627" s="40"/>
      <c r="D627" s="40"/>
      <c r="AA627" s="115"/>
      <c r="AB627" s="115"/>
      <c r="AC627" s="115"/>
      <c r="AD627" s="115"/>
      <c r="AE627" s="115"/>
      <c r="AF627" s="137"/>
      <c r="AG627" s="138"/>
      <c r="AN627" s="115"/>
      <c r="AO627" s="115"/>
      <c r="AP627" s="115"/>
      <c r="AQ627" s="115"/>
      <c r="AR627" s="115"/>
      <c r="AS627" s="115"/>
      <c r="AT627" s="115"/>
      <c r="AU627" s="115"/>
    </row>
    <row r="628" spans="3:47">
      <c r="C628" s="40"/>
      <c r="D628" s="40"/>
      <c r="AA628" s="115"/>
      <c r="AB628" s="115"/>
      <c r="AC628" s="115"/>
      <c r="AD628" s="115"/>
      <c r="AE628" s="115"/>
      <c r="AF628" s="137"/>
      <c r="AG628" s="138"/>
      <c r="AN628" s="115"/>
      <c r="AO628" s="115"/>
      <c r="AP628" s="115"/>
      <c r="AQ628" s="115"/>
      <c r="AR628" s="115"/>
      <c r="AS628" s="115"/>
      <c r="AT628" s="115"/>
      <c r="AU628" s="115"/>
    </row>
    <row r="629" spans="3:47">
      <c r="C629" s="40"/>
      <c r="D629" s="40"/>
      <c r="AA629" s="115"/>
      <c r="AB629" s="115"/>
      <c r="AC629" s="115"/>
      <c r="AD629" s="115"/>
      <c r="AE629" s="115"/>
      <c r="AF629" s="137"/>
      <c r="AG629" s="138"/>
      <c r="AN629" s="115"/>
      <c r="AO629" s="115"/>
      <c r="AP629" s="115"/>
      <c r="AQ629" s="115"/>
      <c r="AR629" s="115"/>
      <c r="AS629" s="115"/>
      <c r="AT629" s="115"/>
      <c r="AU629" s="115"/>
    </row>
    <row r="630" spans="3:47">
      <c r="C630" s="40"/>
      <c r="D630" s="40"/>
      <c r="AA630" s="115"/>
      <c r="AB630" s="115"/>
      <c r="AC630" s="115"/>
      <c r="AD630" s="115"/>
      <c r="AE630" s="115"/>
      <c r="AF630" s="137"/>
      <c r="AG630" s="138"/>
      <c r="AN630" s="115"/>
      <c r="AO630" s="115"/>
      <c r="AP630" s="115"/>
      <c r="AQ630" s="115"/>
      <c r="AR630" s="115"/>
      <c r="AS630" s="115"/>
      <c r="AT630" s="115"/>
      <c r="AU630" s="115"/>
    </row>
    <row r="631" spans="3:47">
      <c r="C631" s="40"/>
      <c r="D631" s="40"/>
      <c r="AA631" s="115"/>
      <c r="AB631" s="115"/>
      <c r="AC631" s="115"/>
      <c r="AD631" s="115"/>
      <c r="AE631" s="115"/>
      <c r="AF631" s="137"/>
      <c r="AG631" s="138"/>
      <c r="AN631" s="115"/>
      <c r="AO631" s="115"/>
      <c r="AP631" s="115"/>
      <c r="AQ631" s="115"/>
      <c r="AR631" s="115"/>
      <c r="AS631" s="115"/>
      <c r="AT631" s="115"/>
      <c r="AU631" s="115"/>
    </row>
    <row r="632" spans="3:47">
      <c r="C632" s="40"/>
      <c r="D632" s="40"/>
      <c r="AA632" s="115"/>
      <c r="AB632" s="115"/>
      <c r="AC632" s="115"/>
      <c r="AD632" s="115"/>
      <c r="AE632" s="115"/>
      <c r="AF632" s="137"/>
      <c r="AG632" s="138"/>
      <c r="AN632" s="115"/>
      <c r="AO632" s="115"/>
      <c r="AP632" s="115"/>
      <c r="AQ632" s="115"/>
      <c r="AR632" s="115"/>
      <c r="AS632" s="115"/>
      <c r="AT632" s="115"/>
      <c r="AU632" s="115"/>
    </row>
    <row r="633" spans="3:47">
      <c r="C633" s="40"/>
      <c r="D633" s="40"/>
      <c r="AA633" s="115"/>
      <c r="AB633" s="115"/>
      <c r="AC633" s="115"/>
      <c r="AD633" s="115"/>
      <c r="AE633" s="115"/>
      <c r="AF633" s="137"/>
      <c r="AG633" s="138"/>
      <c r="AN633" s="115"/>
      <c r="AO633" s="115"/>
      <c r="AP633" s="115"/>
      <c r="AQ633" s="115"/>
      <c r="AR633" s="115"/>
      <c r="AS633" s="115"/>
      <c r="AT633" s="115"/>
      <c r="AU633" s="115"/>
    </row>
    <row r="634" spans="3:47">
      <c r="C634" s="40"/>
      <c r="D634" s="40"/>
      <c r="AA634" s="115"/>
      <c r="AB634" s="115"/>
      <c r="AC634" s="115"/>
      <c r="AD634" s="115"/>
      <c r="AE634" s="115"/>
      <c r="AF634" s="137"/>
      <c r="AG634" s="138"/>
      <c r="AN634" s="115"/>
      <c r="AO634" s="115"/>
      <c r="AP634" s="115"/>
      <c r="AQ634" s="115"/>
      <c r="AR634" s="115"/>
      <c r="AS634" s="115"/>
      <c r="AT634" s="115"/>
      <c r="AU634" s="115"/>
    </row>
    <row r="635" spans="3:47">
      <c r="C635" s="40"/>
      <c r="D635" s="40"/>
      <c r="AA635" s="115"/>
      <c r="AB635" s="115"/>
      <c r="AC635" s="115"/>
      <c r="AD635" s="115"/>
      <c r="AE635" s="115"/>
      <c r="AF635" s="137"/>
      <c r="AG635" s="138"/>
      <c r="AN635" s="115"/>
      <c r="AO635" s="115"/>
      <c r="AP635" s="115"/>
      <c r="AQ635" s="115"/>
      <c r="AR635" s="115"/>
      <c r="AS635" s="115"/>
      <c r="AT635" s="115"/>
      <c r="AU635" s="115"/>
    </row>
    <row r="636" spans="3:47">
      <c r="C636" s="40"/>
      <c r="D636" s="40"/>
      <c r="AA636" s="115"/>
      <c r="AB636" s="115"/>
      <c r="AC636" s="115"/>
      <c r="AD636" s="115"/>
      <c r="AE636" s="115"/>
      <c r="AF636" s="137"/>
      <c r="AG636" s="138"/>
      <c r="AN636" s="115"/>
      <c r="AO636" s="115"/>
      <c r="AP636" s="115"/>
      <c r="AQ636" s="115"/>
      <c r="AR636" s="115"/>
      <c r="AS636" s="115"/>
      <c r="AT636" s="115"/>
      <c r="AU636" s="115"/>
    </row>
    <row r="637" spans="3:47">
      <c r="C637" s="40"/>
      <c r="D637" s="40"/>
      <c r="AA637" s="115"/>
      <c r="AB637" s="115"/>
      <c r="AC637" s="115"/>
      <c r="AD637" s="115"/>
      <c r="AE637" s="115"/>
      <c r="AF637" s="137"/>
      <c r="AG637" s="138"/>
      <c r="AN637" s="115"/>
      <c r="AO637" s="115"/>
      <c r="AP637" s="115"/>
      <c r="AQ637" s="115"/>
      <c r="AR637" s="115"/>
      <c r="AS637" s="115"/>
      <c r="AT637" s="115"/>
      <c r="AU637" s="115"/>
    </row>
    <row r="638" spans="3:47">
      <c r="C638" s="40"/>
      <c r="D638" s="40"/>
      <c r="AA638" s="115"/>
      <c r="AB638" s="115"/>
      <c r="AC638" s="115"/>
      <c r="AD638" s="115"/>
      <c r="AE638" s="115"/>
      <c r="AF638" s="137"/>
      <c r="AG638" s="138"/>
      <c r="AN638" s="115"/>
      <c r="AO638" s="115"/>
      <c r="AP638" s="115"/>
      <c r="AQ638" s="115"/>
      <c r="AR638" s="115"/>
      <c r="AS638" s="115"/>
      <c r="AT638" s="115"/>
      <c r="AU638" s="115"/>
    </row>
    <row r="639" spans="3:47">
      <c r="C639" s="40"/>
      <c r="D639" s="40"/>
      <c r="AA639" s="115"/>
      <c r="AB639" s="115"/>
      <c r="AC639" s="115"/>
      <c r="AD639" s="115"/>
      <c r="AE639" s="115"/>
      <c r="AF639" s="137"/>
      <c r="AG639" s="138"/>
      <c r="AN639" s="115"/>
      <c r="AO639" s="115"/>
      <c r="AP639" s="115"/>
      <c r="AQ639" s="115"/>
      <c r="AR639" s="115"/>
      <c r="AS639" s="115"/>
      <c r="AT639" s="115"/>
      <c r="AU639" s="115"/>
    </row>
    <row r="640" spans="3:47">
      <c r="C640" s="40"/>
      <c r="D640" s="40"/>
      <c r="AA640" s="115"/>
      <c r="AB640" s="115"/>
      <c r="AC640" s="115"/>
      <c r="AD640" s="115"/>
      <c r="AE640" s="115"/>
      <c r="AF640" s="137"/>
      <c r="AG640" s="138"/>
      <c r="AN640" s="115"/>
      <c r="AO640" s="115"/>
      <c r="AP640" s="115"/>
      <c r="AQ640" s="115"/>
      <c r="AR640" s="115"/>
      <c r="AS640" s="115"/>
      <c r="AT640" s="115"/>
      <c r="AU640" s="115"/>
    </row>
    <row r="641" spans="3:47">
      <c r="C641" s="40"/>
      <c r="D641" s="40"/>
      <c r="AA641" s="115"/>
      <c r="AB641" s="115"/>
      <c r="AC641" s="115"/>
      <c r="AD641" s="115"/>
      <c r="AE641" s="115"/>
      <c r="AF641" s="137"/>
      <c r="AG641" s="138"/>
      <c r="AN641" s="115"/>
      <c r="AO641" s="115"/>
      <c r="AP641" s="115"/>
      <c r="AQ641" s="115"/>
      <c r="AR641" s="115"/>
      <c r="AS641" s="115"/>
      <c r="AT641" s="115"/>
      <c r="AU641" s="115"/>
    </row>
    <row r="642" spans="3:47">
      <c r="C642" s="40"/>
      <c r="D642" s="40"/>
      <c r="AA642" s="115"/>
      <c r="AB642" s="115"/>
      <c r="AC642" s="115"/>
      <c r="AD642" s="115"/>
      <c r="AE642" s="115"/>
      <c r="AF642" s="137"/>
      <c r="AG642" s="138"/>
      <c r="AN642" s="115"/>
      <c r="AO642" s="115"/>
      <c r="AP642" s="115"/>
      <c r="AQ642" s="115"/>
      <c r="AR642" s="115"/>
      <c r="AS642" s="115"/>
      <c r="AT642" s="115"/>
      <c r="AU642" s="115"/>
    </row>
    <row r="643" spans="3:47">
      <c r="C643" s="40"/>
      <c r="D643" s="40"/>
      <c r="AA643" s="115"/>
      <c r="AB643" s="115"/>
      <c r="AC643" s="115"/>
      <c r="AD643" s="115"/>
      <c r="AE643" s="115"/>
      <c r="AF643" s="137"/>
      <c r="AG643" s="138"/>
      <c r="AN643" s="115"/>
      <c r="AO643" s="115"/>
      <c r="AP643" s="115"/>
      <c r="AQ643" s="115"/>
      <c r="AR643" s="115"/>
      <c r="AS643" s="115"/>
      <c r="AT643" s="115"/>
      <c r="AU643" s="115"/>
    </row>
    <row r="644" spans="3:47">
      <c r="C644" s="40"/>
      <c r="D644" s="40"/>
      <c r="AA644" s="115"/>
      <c r="AB644" s="115"/>
      <c r="AC644" s="115"/>
      <c r="AD644" s="115"/>
      <c r="AE644" s="115"/>
      <c r="AF644" s="137"/>
      <c r="AG644" s="138"/>
      <c r="AN644" s="115"/>
      <c r="AO644" s="115"/>
      <c r="AP644" s="115"/>
      <c r="AQ644" s="115"/>
      <c r="AR644" s="115"/>
      <c r="AS644" s="115"/>
      <c r="AT644" s="115"/>
      <c r="AU644" s="115"/>
    </row>
    <row r="645" spans="3:47">
      <c r="C645" s="40"/>
      <c r="D645" s="40"/>
      <c r="AA645" s="115"/>
      <c r="AB645" s="115"/>
      <c r="AC645" s="115"/>
      <c r="AD645" s="115"/>
      <c r="AE645" s="115"/>
      <c r="AF645" s="137"/>
      <c r="AG645" s="138"/>
      <c r="AN645" s="115"/>
      <c r="AO645" s="115"/>
      <c r="AP645" s="115"/>
      <c r="AQ645" s="115"/>
      <c r="AR645" s="115"/>
      <c r="AS645" s="115"/>
      <c r="AT645" s="115"/>
      <c r="AU645" s="115"/>
    </row>
    <row r="646" spans="3:47">
      <c r="C646" s="40"/>
      <c r="D646" s="40"/>
      <c r="AA646" s="115"/>
      <c r="AB646" s="115"/>
      <c r="AC646" s="115"/>
      <c r="AD646" s="115"/>
      <c r="AE646" s="115"/>
      <c r="AF646" s="137"/>
      <c r="AG646" s="138"/>
      <c r="AN646" s="115"/>
      <c r="AO646" s="115"/>
      <c r="AP646" s="115"/>
      <c r="AQ646" s="115"/>
      <c r="AR646" s="115"/>
      <c r="AS646" s="115"/>
      <c r="AT646" s="115"/>
      <c r="AU646" s="115"/>
    </row>
    <row r="647" spans="3:47">
      <c r="C647" s="40"/>
      <c r="D647" s="40"/>
      <c r="AA647" s="115"/>
      <c r="AB647" s="115"/>
      <c r="AC647" s="115"/>
      <c r="AD647" s="115"/>
      <c r="AE647" s="115"/>
      <c r="AF647" s="137"/>
      <c r="AG647" s="138"/>
      <c r="AN647" s="115"/>
      <c r="AO647" s="115"/>
      <c r="AP647" s="115"/>
      <c r="AQ647" s="115"/>
      <c r="AR647" s="115"/>
      <c r="AS647" s="115"/>
      <c r="AT647" s="115"/>
      <c r="AU647" s="115"/>
    </row>
    <row r="648" spans="3:47">
      <c r="C648" s="40"/>
      <c r="D648" s="40"/>
      <c r="AA648" s="115"/>
      <c r="AB648" s="115"/>
      <c r="AC648" s="115"/>
      <c r="AD648" s="115"/>
      <c r="AE648" s="115"/>
      <c r="AF648" s="137"/>
      <c r="AG648" s="138"/>
      <c r="AN648" s="115"/>
      <c r="AO648" s="115"/>
      <c r="AP648" s="115"/>
      <c r="AQ648" s="115"/>
      <c r="AR648" s="115"/>
      <c r="AS648" s="115"/>
      <c r="AT648" s="115"/>
      <c r="AU648" s="115"/>
    </row>
    <row r="649" spans="3:47">
      <c r="C649" s="40"/>
      <c r="D649" s="40"/>
      <c r="AA649" s="115"/>
      <c r="AB649" s="115"/>
      <c r="AC649" s="115"/>
      <c r="AD649" s="115"/>
      <c r="AE649" s="115"/>
      <c r="AF649" s="137"/>
      <c r="AG649" s="138"/>
      <c r="AN649" s="115"/>
      <c r="AO649" s="115"/>
      <c r="AP649" s="115"/>
      <c r="AQ649" s="115"/>
      <c r="AR649" s="115"/>
      <c r="AS649" s="115"/>
      <c r="AT649" s="115"/>
      <c r="AU649" s="115"/>
    </row>
    <row r="650" spans="3:47">
      <c r="C650" s="40"/>
      <c r="D650" s="40"/>
      <c r="AA650" s="115"/>
      <c r="AB650" s="115"/>
      <c r="AC650" s="115"/>
      <c r="AD650" s="115"/>
      <c r="AE650" s="115"/>
      <c r="AF650" s="137"/>
      <c r="AG650" s="138"/>
      <c r="AN650" s="115"/>
      <c r="AO650" s="115"/>
      <c r="AP650" s="115"/>
      <c r="AQ650" s="115"/>
      <c r="AR650" s="115"/>
      <c r="AS650" s="115"/>
      <c r="AT650" s="115"/>
      <c r="AU650" s="115"/>
    </row>
    <row r="651" spans="3:47">
      <c r="C651" s="40"/>
      <c r="D651" s="40"/>
      <c r="AA651" s="115"/>
      <c r="AB651" s="115"/>
      <c r="AC651" s="115"/>
      <c r="AD651" s="115"/>
      <c r="AE651" s="115"/>
      <c r="AF651" s="137"/>
      <c r="AG651" s="138"/>
      <c r="AN651" s="115"/>
      <c r="AO651" s="115"/>
      <c r="AP651" s="115"/>
      <c r="AQ651" s="115"/>
      <c r="AR651" s="115"/>
      <c r="AS651" s="115"/>
      <c r="AT651" s="115"/>
      <c r="AU651" s="115"/>
    </row>
    <row r="652" spans="3:47">
      <c r="C652" s="40"/>
      <c r="D652" s="40"/>
      <c r="AA652" s="115"/>
      <c r="AB652" s="115"/>
      <c r="AC652" s="115"/>
      <c r="AD652" s="115"/>
      <c r="AE652" s="115"/>
      <c r="AF652" s="137"/>
      <c r="AG652" s="138"/>
      <c r="AN652" s="115"/>
      <c r="AO652" s="115"/>
      <c r="AP652" s="115"/>
      <c r="AQ652" s="115"/>
      <c r="AR652" s="115"/>
      <c r="AS652" s="115"/>
      <c r="AT652" s="115"/>
      <c r="AU652" s="115"/>
    </row>
    <row r="653" spans="3:47">
      <c r="C653" s="40"/>
      <c r="D653" s="40"/>
      <c r="AA653" s="115"/>
      <c r="AB653" s="115"/>
      <c r="AC653" s="115"/>
      <c r="AD653" s="115"/>
      <c r="AE653" s="115"/>
      <c r="AF653" s="137"/>
      <c r="AG653" s="138"/>
      <c r="AN653" s="115"/>
      <c r="AO653" s="115"/>
      <c r="AP653" s="115"/>
      <c r="AQ653" s="115"/>
      <c r="AR653" s="115"/>
      <c r="AS653" s="115"/>
      <c r="AT653" s="115"/>
      <c r="AU653" s="115"/>
    </row>
    <row r="654" spans="3:47">
      <c r="C654" s="40"/>
      <c r="D654" s="40"/>
      <c r="AA654" s="115"/>
      <c r="AB654" s="115"/>
      <c r="AC654" s="115"/>
      <c r="AD654" s="115"/>
      <c r="AE654" s="115"/>
      <c r="AF654" s="137"/>
      <c r="AG654" s="138"/>
      <c r="AN654" s="115"/>
      <c r="AO654" s="115"/>
      <c r="AP654" s="115"/>
      <c r="AQ654" s="115"/>
      <c r="AR654" s="115"/>
      <c r="AS654" s="115"/>
      <c r="AT654" s="115"/>
      <c r="AU654" s="115"/>
    </row>
    <row r="655" spans="3:47">
      <c r="C655" s="40"/>
      <c r="D655" s="40"/>
      <c r="AA655" s="115"/>
      <c r="AB655" s="115"/>
      <c r="AC655" s="115"/>
      <c r="AD655" s="115"/>
      <c r="AE655" s="115"/>
      <c r="AF655" s="137"/>
      <c r="AG655" s="138"/>
      <c r="AN655" s="115"/>
      <c r="AO655" s="115"/>
      <c r="AP655" s="115"/>
      <c r="AQ655" s="115"/>
      <c r="AR655" s="115"/>
      <c r="AS655" s="115"/>
      <c r="AT655" s="115"/>
      <c r="AU655" s="115"/>
    </row>
    <row r="656" spans="3:47">
      <c r="C656" s="40"/>
      <c r="D656" s="40"/>
      <c r="AA656" s="115"/>
      <c r="AB656" s="115"/>
      <c r="AC656" s="115"/>
      <c r="AD656" s="115"/>
      <c r="AE656" s="115"/>
      <c r="AF656" s="137"/>
      <c r="AG656" s="138"/>
      <c r="AN656" s="115"/>
      <c r="AO656" s="115"/>
      <c r="AP656" s="115"/>
      <c r="AQ656" s="115"/>
      <c r="AR656" s="115"/>
      <c r="AS656" s="115"/>
      <c r="AT656" s="115"/>
      <c r="AU656" s="115"/>
    </row>
    <row r="657" spans="3:47">
      <c r="C657" s="40"/>
      <c r="D657" s="40"/>
      <c r="AA657" s="115"/>
      <c r="AB657" s="115"/>
      <c r="AC657" s="115"/>
      <c r="AD657" s="115"/>
      <c r="AE657" s="115"/>
      <c r="AF657" s="137"/>
      <c r="AG657" s="138"/>
      <c r="AN657" s="115"/>
      <c r="AO657" s="115"/>
      <c r="AP657" s="115"/>
      <c r="AQ657" s="115"/>
      <c r="AR657" s="115"/>
      <c r="AS657" s="115"/>
      <c r="AT657" s="115"/>
      <c r="AU657" s="115"/>
    </row>
    <row r="658" spans="3:47">
      <c r="C658" s="40"/>
      <c r="D658" s="40"/>
      <c r="AA658" s="115"/>
      <c r="AB658" s="115"/>
      <c r="AC658" s="115"/>
      <c r="AD658" s="115"/>
      <c r="AE658" s="115"/>
      <c r="AF658" s="137"/>
      <c r="AG658" s="138"/>
      <c r="AN658" s="115"/>
      <c r="AO658" s="115"/>
      <c r="AP658" s="115"/>
      <c r="AQ658" s="115"/>
      <c r="AR658" s="115"/>
      <c r="AS658" s="115"/>
      <c r="AT658" s="115"/>
      <c r="AU658" s="115"/>
    </row>
    <row r="659" spans="3:47">
      <c r="C659" s="40"/>
      <c r="D659" s="40"/>
      <c r="AA659" s="115"/>
      <c r="AB659" s="115"/>
      <c r="AC659" s="115"/>
      <c r="AD659" s="115"/>
      <c r="AE659" s="115"/>
      <c r="AF659" s="137"/>
      <c r="AG659" s="138"/>
      <c r="AN659" s="115"/>
      <c r="AO659" s="115"/>
      <c r="AP659" s="115"/>
      <c r="AQ659" s="115"/>
      <c r="AR659" s="115"/>
      <c r="AS659" s="115"/>
      <c r="AT659" s="115"/>
      <c r="AU659" s="115"/>
    </row>
    <row r="660" spans="3:47">
      <c r="C660" s="40"/>
      <c r="D660" s="40"/>
      <c r="AA660" s="115"/>
      <c r="AB660" s="115"/>
      <c r="AC660" s="115"/>
      <c r="AD660" s="115"/>
      <c r="AE660" s="115"/>
      <c r="AF660" s="137"/>
      <c r="AG660" s="138"/>
      <c r="AN660" s="115"/>
      <c r="AO660" s="115"/>
      <c r="AP660" s="115"/>
      <c r="AQ660" s="115"/>
      <c r="AR660" s="115"/>
      <c r="AS660" s="115"/>
      <c r="AT660" s="115"/>
      <c r="AU660" s="115"/>
    </row>
    <row r="661" spans="3:47">
      <c r="C661" s="40"/>
      <c r="D661" s="40"/>
      <c r="AA661" s="115"/>
      <c r="AB661" s="115"/>
      <c r="AC661" s="115"/>
      <c r="AD661" s="115"/>
      <c r="AE661" s="115"/>
      <c r="AF661" s="137"/>
      <c r="AG661" s="138"/>
      <c r="AN661" s="115"/>
      <c r="AO661" s="115"/>
      <c r="AP661" s="115"/>
      <c r="AQ661" s="115"/>
      <c r="AR661" s="115"/>
      <c r="AS661" s="115"/>
      <c r="AT661" s="115"/>
      <c r="AU661" s="115"/>
    </row>
    <row r="662" spans="3:47">
      <c r="C662" s="40"/>
      <c r="D662" s="40"/>
      <c r="AA662" s="115"/>
      <c r="AB662" s="115"/>
      <c r="AC662" s="115"/>
      <c r="AD662" s="115"/>
      <c r="AE662" s="115"/>
      <c r="AF662" s="137"/>
      <c r="AG662" s="138"/>
      <c r="AN662" s="115"/>
      <c r="AO662" s="115"/>
      <c r="AP662" s="115"/>
      <c r="AQ662" s="115"/>
      <c r="AR662" s="115"/>
      <c r="AS662" s="115"/>
      <c r="AT662" s="115"/>
      <c r="AU662" s="115"/>
    </row>
    <row r="663" spans="3:47">
      <c r="C663" s="40"/>
      <c r="D663" s="40"/>
      <c r="AA663" s="115"/>
      <c r="AB663" s="115"/>
      <c r="AC663" s="115"/>
      <c r="AD663" s="115"/>
      <c r="AE663" s="115"/>
      <c r="AF663" s="137"/>
      <c r="AG663" s="138"/>
      <c r="AN663" s="115"/>
      <c r="AO663" s="115"/>
      <c r="AP663" s="115"/>
      <c r="AQ663" s="115"/>
      <c r="AR663" s="115"/>
      <c r="AS663" s="115"/>
      <c r="AT663" s="115"/>
      <c r="AU663" s="115"/>
    </row>
    <row r="664" spans="3:47">
      <c r="C664" s="40"/>
      <c r="D664" s="40"/>
      <c r="AA664" s="115"/>
      <c r="AB664" s="115"/>
      <c r="AC664" s="115"/>
      <c r="AD664" s="115"/>
      <c r="AE664" s="115"/>
      <c r="AF664" s="137"/>
      <c r="AG664" s="138"/>
      <c r="AN664" s="115"/>
      <c r="AO664" s="115"/>
      <c r="AP664" s="115"/>
      <c r="AQ664" s="115"/>
      <c r="AR664" s="115"/>
      <c r="AS664" s="115"/>
      <c r="AT664" s="115"/>
      <c r="AU664" s="115"/>
    </row>
    <row r="665" spans="3:47">
      <c r="C665" s="40"/>
      <c r="D665" s="40"/>
      <c r="AA665" s="115"/>
      <c r="AB665" s="115"/>
      <c r="AC665" s="115"/>
      <c r="AD665" s="115"/>
      <c r="AE665" s="115"/>
      <c r="AF665" s="137"/>
      <c r="AG665" s="138"/>
      <c r="AN665" s="115"/>
      <c r="AO665" s="115"/>
      <c r="AP665" s="115"/>
      <c r="AQ665" s="115"/>
      <c r="AR665" s="115"/>
      <c r="AS665" s="115"/>
      <c r="AT665" s="115"/>
      <c r="AU665" s="115"/>
    </row>
    <row r="666" spans="3:47">
      <c r="C666" s="40"/>
      <c r="D666" s="40"/>
      <c r="AA666" s="115"/>
      <c r="AB666" s="115"/>
      <c r="AC666" s="115"/>
      <c r="AD666" s="115"/>
      <c r="AE666" s="115"/>
      <c r="AF666" s="137"/>
      <c r="AG666" s="138"/>
      <c r="AN666" s="115"/>
      <c r="AO666" s="115"/>
      <c r="AP666" s="115"/>
      <c r="AQ666" s="115"/>
      <c r="AR666" s="115"/>
      <c r="AS666" s="115"/>
      <c r="AT666" s="115"/>
      <c r="AU666" s="115"/>
    </row>
    <row r="667" spans="3:47">
      <c r="C667" s="40"/>
      <c r="D667" s="40"/>
      <c r="AA667" s="115"/>
      <c r="AB667" s="115"/>
      <c r="AC667" s="115"/>
      <c r="AD667" s="115"/>
      <c r="AE667" s="115"/>
      <c r="AF667" s="137"/>
      <c r="AG667" s="138"/>
      <c r="AN667" s="115"/>
      <c r="AO667" s="115"/>
      <c r="AP667" s="115"/>
      <c r="AQ667" s="115"/>
      <c r="AR667" s="115"/>
      <c r="AS667" s="115"/>
      <c r="AT667" s="115"/>
      <c r="AU667" s="115"/>
    </row>
    <row r="668" spans="3:47">
      <c r="C668" s="40"/>
      <c r="D668" s="40"/>
      <c r="AA668" s="115"/>
      <c r="AB668" s="115"/>
      <c r="AC668" s="115"/>
      <c r="AD668" s="115"/>
      <c r="AE668" s="115"/>
      <c r="AF668" s="137"/>
      <c r="AG668" s="138"/>
      <c r="AN668" s="115"/>
      <c r="AO668" s="115"/>
      <c r="AP668" s="115"/>
      <c r="AQ668" s="115"/>
      <c r="AR668" s="115"/>
      <c r="AS668" s="115"/>
      <c r="AT668" s="115"/>
      <c r="AU668" s="115"/>
    </row>
    <row r="669" spans="3:47">
      <c r="C669" s="40"/>
      <c r="D669" s="40"/>
      <c r="AA669" s="115"/>
      <c r="AB669" s="115"/>
      <c r="AC669" s="115"/>
      <c r="AD669" s="115"/>
      <c r="AE669" s="115"/>
      <c r="AF669" s="137"/>
      <c r="AG669" s="138"/>
      <c r="AN669" s="115"/>
      <c r="AO669" s="115"/>
      <c r="AP669" s="115"/>
      <c r="AQ669" s="115"/>
      <c r="AR669" s="115"/>
      <c r="AS669" s="115"/>
      <c r="AT669" s="115"/>
      <c r="AU669" s="115"/>
    </row>
    <row r="670" spans="3:47">
      <c r="C670" s="40"/>
      <c r="D670" s="40"/>
      <c r="AA670" s="115"/>
      <c r="AB670" s="115"/>
      <c r="AC670" s="115"/>
      <c r="AD670" s="115"/>
      <c r="AE670" s="115"/>
      <c r="AF670" s="137"/>
      <c r="AG670" s="138"/>
      <c r="AN670" s="115"/>
      <c r="AO670" s="115"/>
      <c r="AP670" s="115"/>
      <c r="AQ670" s="115"/>
      <c r="AR670" s="115"/>
      <c r="AS670" s="115"/>
      <c r="AT670" s="115"/>
      <c r="AU670" s="115"/>
    </row>
    <row r="671" spans="3:47">
      <c r="C671" s="40"/>
      <c r="D671" s="40"/>
      <c r="AA671" s="115"/>
      <c r="AB671" s="115"/>
      <c r="AC671" s="115"/>
      <c r="AD671" s="115"/>
      <c r="AE671" s="115"/>
      <c r="AF671" s="137"/>
      <c r="AG671" s="138"/>
      <c r="AN671" s="115"/>
      <c r="AO671" s="115"/>
      <c r="AP671" s="115"/>
      <c r="AQ671" s="115"/>
      <c r="AR671" s="115"/>
      <c r="AS671" s="115"/>
      <c r="AT671" s="115"/>
      <c r="AU671" s="115"/>
    </row>
    <row r="672" spans="3:47">
      <c r="C672" s="40"/>
      <c r="D672" s="40"/>
      <c r="AA672" s="115"/>
      <c r="AB672" s="115"/>
      <c r="AC672" s="115"/>
      <c r="AD672" s="115"/>
      <c r="AE672" s="115"/>
      <c r="AF672" s="137"/>
      <c r="AG672" s="138"/>
      <c r="AN672" s="115"/>
      <c r="AO672" s="115"/>
      <c r="AP672" s="115"/>
      <c r="AQ672" s="115"/>
      <c r="AR672" s="115"/>
      <c r="AS672" s="115"/>
      <c r="AT672" s="115"/>
      <c r="AU672" s="115"/>
    </row>
    <row r="673" spans="3:47">
      <c r="C673" s="40"/>
      <c r="D673" s="40"/>
      <c r="AA673" s="115"/>
      <c r="AB673" s="115"/>
      <c r="AC673" s="115"/>
      <c r="AD673" s="115"/>
      <c r="AE673" s="115"/>
      <c r="AF673" s="137"/>
      <c r="AG673" s="138"/>
      <c r="AN673" s="115"/>
      <c r="AO673" s="115"/>
      <c r="AP673" s="115"/>
      <c r="AQ673" s="115"/>
      <c r="AR673" s="115"/>
      <c r="AS673" s="115"/>
      <c r="AT673" s="115"/>
      <c r="AU673" s="115"/>
    </row>
    <row r="674" spans="3:47">
      <c r="C674" s="40"/>
      <c r="D674" s="40"/>
      <c r="AA674" s="115"/>
      <c r="AB674" s="115"/>
      <c r="AC674" s="115"/>
      <c r="AD674" s="115"/>
      <c r="AE674" s="115"/>
      <c r="AF674" s="137"/>
      <c r="AG674" s="138"/>
      <c r="AN674" s="115"/>
      <c r="AO674" s="115"/>
      <c r="AP674" s="115"/>
      <c r="AQ674" s="115"/>
      <c r="AR674" s="115"/>
      <c r="AS674" s="115"/>
      <c r="AT674" s="115"/>
      <c r="AU674" s="115"/>
    </row>
    <row r="675" spans="3:47">
      <c r="C675" s="40"/>
      <c r="D675" s="40"/>
      <c r="AA675" s="115"/>
      <c r="AB675" s="115"/>
      <c r="AC675" s="115"/>
      <c r="AD675" s="115"/>
      <c r="AE675" s="115"/>
      <c r="AF675" s="137"/>
      <c r="AG675" s="138"/>
      <c r="AN675" s="115"/>
      <c r="AO675" s="115"/>
      <c r="AP675" s="115"/>
      <c r="AQ675" s="115"/>
      <c r="AR675" s="115"/>
      <c r="AS675" s="115"/>
      <c r="AT675" s="115"/>
      <c r="AU675" s="115"/>
    </row>
    <row r="676" spans="3:47">
      <c r="C676" s="40"/>
      <c r="D676" s="40"/>
      <c r="AA676" s="115"/>
      <c r="AB676" s="115"/>
      <c r="AC676" s="115"/>
      <c r="AD676" s="115"/>
      <c r="AE676" s="115"/>
      <c r="AF676" s="137"/>
      <c r="AG676" s="138"/>
      <c r="AN676" s="115"/>
      <c r="AO676" s="115"/>
      <c r="AP676" s="115"/>
      <c r="AQ676" s="115"/>
      <c r="AR676" s="115"/>
      <c r="AS676" s="115"/>
      <c r="AT676" s="115"/>
      <c r="AU676" s="115"/>
    </row>
    <row r="677" spans="3:47">
      <c r="C677" s="40"/>
      <c r="D677" s="40"/>
      <c r="AA677" s="115"/>
      <c r="AB677" s="115"/>
      <c r="AC677" s="115"/>
      <c r="AD677" s="115"/>
      <c r="AE677" s="115"/>
      <c r="AF677" s="137"/>
      <c r="AG677" s="138"/>
      <c r="AN677" s="115"/>
      <c r="AO677" s="115"/>
      <c r="AP677" s="115"/>
      <c r="AQ677" s="115"/>
      <c r="AR677" s="115"/>
      <c r="AS677" s="115"/>
      <c r="AT677" s="115"/>
      <c r="AU677" s="115"/>
    </row>
    <row r="678" spans="3:47">
      <c r="C678" s="40"/>
      <c r="D678" s="40"/>
      <c r="AA678" s="115"/>
      <c r="AB678" s="115"/>
      <c r="AC678" s="115"/>
      <c r="AD678" s="115"/>
      <c r="AE678" s="115"/>
      <c r="AF678" s="137"/>
      <c r="AG678" s="138"/>
      <c r="AN678" s="115"/>
      <c r="AO678" s="115"/>
      <c r="AP678" s="115"/>
      <c r="AQ678" s="115"/>
      <c r="AR678" s="115"/>
      <c r="AS678" s="115"/>
      <c r="AT678" s="115"/>
      <c r="AU678" s="115"/>
    </row>
    <row r="679" spans="3:47">
      <c r="C679" s="40"/>
      <c r="D679" s="40"/>
      <c r="AA679" s="115"/>
      <c r="AB679" s="115"/>
      <c r="AC679" s="115"/>
      <c r="AD679" s="115"/>
      <c r="AE679" s="115"/>
      <c r="AF679" s="137"/>
      <c r="AG679" s="138"/>
      <c r="AN679" s="115"/>
      <c r="AO679" s="115"/>
      <c r="AP679" s="115"/>
      <c r="AQ679" s="115"/>
      <c r="AR679" s="115"/>
      <c r="AS679" s="115"/>
      <c r="AT679" s="115"/>
      <c r="AU679" s="115"/>
    </row>
    <row r="680" spans="3:47">
      <c r="C680" s="40"/>
      <c r="D680" s="40"/>
      <c r="AA680" s="115"/>
      <c r="AB680" s="115"/>
      <c r="AC680" s="115"/>
      <c r="AD680" s="115"/>
      <c r="AE680" s="115"/>
      <c r="AF680" s="137"/>
      <c r="AG680" s="138"/>
      <c r="AN680" s="115"/>
      <c r="AO680" s="115"/>
      <c r="AP680" s="115"/>
      <c r="AQ680" s="115"/>
      <c r="AR680" s="115"/>
      <c r="AS680" s="115"/>
      <c r="AT680" s="115"/>
      <c r="AU680" s="115"/>
    </row>
    <row r="681" spans="3:47">
      <c r="C681" s="40"/>
      <c r="D681" s="40"/>
      <c r="AA681" s="115"/>
      <c r="AB681" s="115"/>
      <c r="AC681" s="115"/>
      <c r="AD681" s="115"/>
      <c r="AE681" s="115"/>
      <c r="AF681" s="137"/>
      <c r="AG681" s="138"/>
      <c r="AN681" s="115"/>
      <c r="AO681" s="115"/>
      <c r="AP681" s="115"/>
      <c r="AQ681" s="115"/>
      <c r="AR681" s="115"/>
      <c r="AS681" s="115"/>
      <c r="AT681" s="115"/>
      <c r="AU681" s="115"/>
    </row>
    <row r="682" spans="3:47">
      <c r="C682" s="40"/>
      <c r="D682" s="40"/>
      <c r="AA682" s="115"/>
      <c r="AB682" s="115"/>
      <c r="AC682" s="115"/>
      <c r="AD682" s="115"/>
      <c r="AE682" s="115"/>
      <c r="AF682" s="137"/>
      <c r="AG682" s="138"/>
      <c r="AN682" s="115"/>
      <c r="AO682" s="115"/>
      <c r="AP682" s="115"/>
      <c r="AQ682" s="115"/>
      <c r="AR682" s="115"/>
      <c r="AS682" s="115"/>
      <c r="AT682" s="115"/>
      <c r="AU682" s="115"/>
    </row>
    <row r="683" spans="3:47">
      <c r="C683" s="40"/>
      <c r="D683" s="40"/>
      <c r="AA683" s="115"/>
      <c r="AB683" s="115"/>
      <c r="AC683" s="115"/>
      <c r="AD683" s="115"/>
      <c r="AE683" s="115"/>
      <c r="AF683" s="137"/>
      <c r="AG683" s="138"/>
      <c r="AN683" s="115"/>
      <c r="AO683" s="115"/>
      <c r="AP683" s="115"/>
      <c r="AQ683" s="115"/>
      <c r="AR683" s="115"/>
      <c r="AS683" s="115"/>
      <c r="AT683" s="115"/>
      <c r="AU683" s="115"/>
    </row>
    <row r="684" spans="3:47">
      <c r="C684" s="40"/>
      <c r="D684" s="40"/>
      <c r="AA684" s="115"/>
      <c r="AB684" s="115"/>
      <c r="AC684" s="115"/>
      <c r="AD684" s="115"/>
      <c r="AE684" s="115"/>
      <c r="AF684" s="137"/>
      <c r="AG684" s="138"/>
      <c r="AN684" s="115"/>
      <c r="AO684" s="115"/>
      <c r="AP684" s="115"/>
      <c r="AQ684" s="115"/>
      <c r="AR684" s="115"/>
      <c r="AS684" s="115"/>
      <c r="AT684" s="115"/>
      <c r="AU684" s="115"/>
    </row>
    <row r="685" spans="3:47">
      <c r="C685" s="40"/>
      <c r="D685" s="40"/>
      <c r="AA685" s="115"/>
      <c r="AB685" s="115"/>
      <c r="AC685" s="115"/>
      <c r="AD685" s="115"/>
      <c r="AE685" s="115"/>
      <c r="AF685" s="137"/>
      <c r="AG685" s="138"/>
      <c r="AN685" s="115"/>
      <c r="AO685" s="115"/>
      <c r="AP685" s="115"/>
      <c r="AQ685" s="115"/>
      <c r="AR685" s="115"/>
      <c r="AS685" s="115"/>
      <c r="AT685" s="115"/>
      <c r="AU685" s="115"/>
    </row>
    <row r="686" spans="3:47">
      <c r="C686" s="40"/>
      <c r="D686" s="40"/>
      <c r="AA686" s="115"/>
      <c r="AB686" s="115"/>
      <c r="AC686" s="115"/>
      <c r="AD686" s="115"/>
      <c r="AE686" s="115"/>
      <c r="AF686" s="137"/>
      <c r="AG686" s="138"/>
      <c r="AN686" s="115"/>
      <c r="AO686" s="115"/>
      <c r="AP686" s="115"/>
      <c r="AQ686" s="115"/>
      <c r="AR686" s="115"/>
      <c r="AS686" s="115"/>
      <c r="AT686" s="115"/>
      <c r="AU686" s="115"/>
    </row>
    <row r="687" spans="3:47">
      <c r="C687" s="40"/>
      <c r="D687" s="40"/>
      <c r="AA687" s="115"/>
      <c r="AB687" s="115"/>
      <c r="AC687" s="115"/>
      <c r="AD687" s="115"/>
      <c r="AE687" s="115"/>
      <c r="AF687" s="137"/>
      <c r="AG687" s="138"/>
      <c r="AN687" s="115"/>
      <c r="AO687" s="115"/>
      <c r="AP687" s="115"/>
      <c r="AQ687" s="115"/>
      <c r="AR687" s="115"/>
      <c r="AS687" s="115"/>
      <c r="AT687" s="115"/>
      <c r="AU687" s="115"/>
    </row>
    <row r="688" spans="3:47">
      <c r="C688" s="40"/>
      <c r="D688" s="40"/>
      <c r="AA688" s="115"/>
      <c r="AB688" s="115"/>
      <c r="AC688" s="115"/>
      <c r="AD688" s="115"/>
      <c r="AE688" s="115"/>
      <c r="AF688" s="137"/>
      <c r="AG688" s="138"/>
      <c r="AN688" s="115"/>
      <c r="AO688" s="115"/>
      <c r="AP688" s="115"/>
      <c r="AQ688" s="115"/>
      <c r="AR688" s="115"/>
      <c r="AS688" s="115"/>
      <c r="AT688" s="115"/>
      <c r="AU688" s="115"/>
    </row>
    <row r="689" spans="3:47">
      <c r="C689" s="40"/>
      <c r="D689" s="40"/>
      <c r="AA689" s="115"/>
      <c r="AB689" s="115"/>
      <c r="AC689" s="115"/>
      <c r="AD689" s="115"/>
      <c r="AE689" s="115"/>
      <c r="AF689" s="137"/>
      <c r="AG689" s="138"/>
      <c r="AN689" s="115"/>
      <c r="AO689" s="115"/>
      <c r="AP689" s="115"/>
      <c r="AQ689" s="115"/>
      <c r="AR689" s="115"/>
      <c r="AS689" s="115"/>
      <c r="AT689" s="115"/>
      <c r="AU689" s="115"/>
    </row>
    <row r="690" spans="3:47">
      <c r="C690" s="40"/>
      <c r="D690" s="40"/>
      <c r="AA690" s="115"/>
      <c r="AB690" s="115"/>
      <c r="AC690" s="115"/>
      <c r="AD690" s="115"/>
      <c r="AE690" s="115"/>
      <c r="AF690" s="137"/>
      <c r="AG690" s="138"/>
      <c r="AN690" s="115"/>
      <c r="AO690" s="115"/>
      <c r="AP690" s="115"/>
      <c r="AQ690" s="115"/>
      <c r="AR690" s="115"/>
      <c r="AS690" s="115"/>
      <c r="AT690" s="115"/>
      <c r="AU690" s="115"/>
    </row>
    <row r="691" spans="3:47">
      <c r="C691" s="40"/>
      <c r="D691" s="40"/>
      <c r="AA691" s="115"/>
      <c r="AB691" s="115"/>
      <c r="AC691" s="115"/>
      <c r="AD691" s="115"/>
      <c r="AE691" s="115"/>
      <c r="AF691" s="137"/>
      <c r="AG691" s="138"/>
      <c r="AN691" s="115"/>
      <c r="AO691" s="115"/>
      <c r="AP691" s="115"/>
      <c r="AQ691" s="115"/>
      <c r="AR691" s="115"/>
      <c r="AS691" s="115"/>
      <c r="AT691" s="115"/>
      <c r="AU691" s="115"/>
    </row>
    <row r="692" spans="3:47">
      <c r="C692" s="40"/>
      <c r="D692" s="40"/>
      <c r="AA692" s="115"/>
      <c r="AB692" s="115"/>
      <c r="AC692" s="115"/>
      <c r="AD692" s="115"/>
      <c r="AE692" s="115"/>
      <c r="AF692" s="137"/>
      <c r="AG692" s="138"/>
      <c r="AN692" s="115"/>
      <c r="AO692" s="115"/>
      <c r="AP692" s="115"/>
      <c r="AQ692" s="115"/>
      <c r="AR692" s="115"/>
      <c r="AS692" s="115"/>
      <c r="AT692" s="115"/>
      <c r="AU692" s="115"/>
    </row>
    <row r="693" spans="3:47">
      <c r="C693" s="40"/>
      <c r="D693" s="40"/>
      <c r="AA693" s="115"/>
      <c r="AB693" s="115"/>
      <c r="AC693" s="115"/>
      <c r="AD693" s="115"/>
      <c r="AE693" s="115"/>
      <c r="AF693" s="137"/>
      <c r="AG693" s="138"/>
      <c r="AN693" s="115"/>
      <c r="AO693" s="115"/>
      <c r="AP693" s="115"/>
      <c r="AQ693" s="115"/>
      <c r="AR693" s="115"/>
      <c r="AS693" s="115"/>
      <c r="AT693" s="115"/>
      <c r="AU693" s="115"/>
    </row>
    <row r="694" spans="3:47">
      <c r="C694" s="40"/>
      <c r="D694" s="40"/>
      <c r="AA694" s="115"/>
      <c r="AB694" s="115"/>
      <c r="AC694" s="115"/>
      <c r="AD694" s="115"/>
      <c r="AE694" s="115"/>
      <c r="AF694" s="137"/>
      <c r="AG694" s="138"/>
      <c r="AN694" s="115"/>
      <c r="AO694" s="115"/>
      <c r="AP694" s="115"/>
      <c r="AQ694" s="115"/>
      <c r="AR694" s="115"/>
      <c r="AS694" s="115"/>
      <c r="AT694" s="115"/>
      <c r="AU694" s="115"/>
    </row>
    <row r="695" spans="3:47">
      <c r="C695" s="40"/>
      <c r="D695" s="40"/>
      <c r="AA695" s="115"/>
      <c r="AB695" s="115"/>
      <c r="AC695" s="115"/>
      <c r="AD695" s="115"/>
      <c r="AE695" s="115"/>
      <c r="AF695" s="137"/>
      <c r="AG695" s="138"/>
      <c r="AN695" s="115"/>
      <c r="AO695" s="115"/>
      <c r="AP695" s="115"/>
      <c r="AQ695" s="115"/>
      <c r="AR695" s="115"/>
      <c r="AS695" s="115"/>
      <c r="AT695" s="115"/>
      <c r="AU695" s="115"/>
    </row>
    <row r="696" spans="3:47">
      <c r="C696" s="40"/>
      <c r="D696" s="40"/>
      <c r="AA696" s="115"/>
      <c r="AB696" s="115"/>
      <c r="AC696" s="115"/>
      <c r="AD696" s="115"/>
      <c r="AE696" s="115"/>
      <c r="AF696" s="137"/>
      <c r="AG696" s="138"/>
      <c r="AN696" s="115"/>
      <c r="AO696" s="115"/>
      <c r="AP696" s="115"/>
      <c r="AQ696" s="115"/>
      <c r="AR696" s="115"/>
      <c r="AS696" s="115"/>
      <c r="AT696" s="115"/>
      <c r="AU696" s="115"/>
    </row>
    <row r="697" spans="3:47">
      <c r="C697" s="40"/>
      <c r="D697" s="40"/>
      <c r="AA697" s="115"/>
      <c r="AB697" s="115"/>
      <c r="AC697" s="115"/>
      <c r="AD697" s="115"/>
      <c r="AE697" s="115"/>
      <c r="AF697" s="137"/>
      <c r="AG697" s="138"/>
      <c r="AN697" s="115"/>
      <c r="AO697" s="115"/>
      <c r="AP697" s="115"/>
      <c r="AQ697" s="115"/>
      <c r="AR697" s="115"/>
      <c r="AS697" s="115"/>
      <c r="AT697" s="115"/>
      <c r="AU697" s="115"/>
    </row>
    <row r="698" spans="3:47">
      <c r="C698" s="40"/>
      <c r="D698" s="40"/>
      <c r="AA698" s="115"/>
      <c r="AB698" s="115"/>
      <c r="AC698" s="115"/>
      <c r="AD698" s="115"/>
      <c r="AE698" s="115"/>
      <c r="AF698" s="137"/>
      <c r="AG698" s="138"/>
      <c r="AN698" s="115"/>
      <c r="AO698" s="115"/>
      <c r="AP698" s="115"/>
      <c r="AQ698" s="115"/>
      <c r="AR698" s="115"/>
      <c r="AS698" s="115"/>
      <c r="AT698" s="115"/>
      <c r="AU698" s="115"/>
    </row>
    <row r="699" spans="3:47">
      <c r="C699" s="40"/>
      <c r="D699" s="40"/>
      <c r="AA699" s="115"/>
      <c r="AB699" s="115"/>
      <c r="AC699" s="115"/>
      <c r="AD699" s="115"/>
      <c r="AE699" s="115"/>
      <c r="AF699" s="137"/>
      <c r="AG699" s="138"/>
      <c r="AN699" s="115"/>
      <c r="AO699" s="115"/>
      <c r="AP699" s="115"/>
      <c r="AQ699" s="115"/>
      <c r="AR699" s="115"/>
      <c r="AS699" s="115"/>
      <c r="AT699" s="115"/>
      <c r="AU699" s="115"/>
    </row>
    <row r="700" spans="3:47">
      <c r="C700" s="40"/>
      <c r="D700" s="40"/>
      <c r="AA700" s="115"/>
      <c r="AB700" s="115"/>
      <c r="AC700" s="115"/>
      <c r="AD700" s="115"/>
      <c r="AE700" s="115"/>
      <c r="AF700" s="137"/>
      <c r="AG700" s="138"/>
      <c r="AN700" s="115"/>
      <c r="AO700" s="115"/>
      <c r="AP700" s="115"/>
      <c r="AQ700" s="115"/>
      <c r="AR700" s="115"/>
      <c r="AS700" s="115"/>
      <c r="AT700" s="115"/>
      <c r="AU700" s="115"/>
    </row>
    <row r="701" spans="3:47">
      <c r="C701" s="40"/>
      <c r="D701" s="40"/>
      <c r="AA701" s="115"/>
      <c r="AB701" s="115"/>
      <c r="AC701" s="115"/>
      <c r="AD701" s="115"/>
      <c r="AE701" s="115"/>
      <c r="AF701" s="137"/>
      <c r="AG701" s="138"/>
      <c r="AN701" s="115"/>
      <c r="AO701" s="115"/>
      <c r="AP701" s="115"/>
      <c r="AQ701" s="115"/>
      <c r="AR701" s="115"/>
      <c r="AS701" s="115"/>
      <c r="AT701" s="115"/>
      <c r="AU701" s="115"/>
    </row>
    <row r="702" spans="3:47">
      <c r="C702" s="40"/>
      <c r="D702" s="40"/>
      <c r="AA702" s="115"/>
      <c r="AB702" s="115"/>
      <c r="AC702" s="115"/>
      <c r="AD702" s="115"/>
      <c r="AE702" s="115"/>
      <c r="AF702" s="137"/>
      <c r="AG702" s="138"/>
      <c r="AN702" s="115"/>
      <c r="AO702" s="115"/>
      <c r="AP702" s="115"/>
      <c r="AQ702" s="115"/>
      <c r="AR702" s="115"/>
      <c r="AS702" s="115"/>
      <c r="AT702" s="115"/>
      <c r="AU702" s="115"/>
    </row>
    <row r="703" spans="3:47">
      <c r="C703" s="40"/>
      <c r="D703" s="40"/>
      <c r="AA703" s="115"/>
      <c r="AB703" s="115"/>
      <c r="AC703" s="115"/>
      <c r="AD703" s="115"/>
      <c r="AE703" s="115"/>
      <c r="AF703" s="137"/>
      <c r="AG703" s="138"/>
      <c r="AN703" s="115"/>
      <c r="AO703" s="115"/>
      <c r="AP703" s="115"/>
      <c r="AQ703" s="115"/>
      <c r="AR703" s="115"/>
      <c r="AS703" s="115"/>
      <c r="AT703" s="115"/>
      <c r="AU703" s="115"/>
    </row>
    <row r="704" spans="3:47">
      <c r="C704" s="40"/>
      <c r="D704" s="40"/>
      <c r="AA704" s="115"/>
      <c r="AB704" s="115"/>
      <c r="AC704" s="115"/>
      <c r="AD704" s="115"/>
      <c r="AE704" s="115"/>
      <c r="AF704" s="137"/>
      <c r="AG704" s="138"/>
      <c r="AN704" s="115"/>
      <c r="AO704" s="115"/>
      <c r="AP704" s="115"/>
      <c r="AQ704" s="115"/>
      <c r="AR704" s="115"/>
      <c r="AS704" s="115"/>
      <c r="AT704" s="115"/>
      <c r="AU704" s="115"/>
    </row>
    <row r="705" spans="3:47">
      <c r="C705" s="40"/>
      <c r="D705" s="40"/>
      <c r="AA705" s="115"/>
      <c r="AB705" s="115"/>
      <c r="AC705" s="115"/>
      <c r="AD705" s="115"/>
      <c r="AE705" s="115"/>
      <c r="AF705" s="137"/>
      <c r="AG705" s="138"/>
      <c r="AN705" s="115"/>
      <c r="AO705" s="115"/>
      <c r="AP705" s="115"/>
      <c r="AQ705" s="115"/>
      <c r="AR705" s="115"/>
      <c r="AS705" s="115"/>
      <c r="AT705" s="115"/>
      <c r="AU705" s="115"/>
    </row>
    <row r="706" spans="3:47">
      <c r="C706" s="40"/>
      <c r="D706" s="40"/>
      <c r="AA706" s="115"/>
      <c r="AB706" s="115"/>
      <c r="AC706" s="115"/>
      <c r="AD706" s="115"/>
      <c r="AE706" s="115"/>
      <c r="AF706" s="137"/>
      <c r="AG706" s="138"/>
      <c r="AN706" s="115"/>
      <c r="AO706" s="115"/>
      <c r="AP706" s="115"/>
      <c r="AQ706" s="115"/>
      <c r="AR706" s="115"/>
      <c r="AS706" s="115"/>
      <c r="AT706" s="115"/>
      <c r="AU706" s="115"/>
    </row>
    <row r="707" spans="3:47">
      <c r="C707" s="40"/>
      <c r="D707" s="40"/>
      <c r="AA707" s="115"/>
      <c r="AB707" s="115"/>
      <c r="AC707" s="115"/>
      <c r="AD707" s="115"/>
      <c r="AE707" s="115"/>
      <c r="AF707" s="137"/>
      <c r="AG707" s="138"/>
      <c r="AN707" s="115"/>
      <c r="AO707" s="115"/>
      <c r="AP707" s="115"/>
      <c r="AQ707" s="115"/>
      <c r="AR707" s="115"/>
      <c r="AS707" s="115"/>
      <c r="AT707" s="115"/>
      <c r="AU707" s="115"/>
    </row>
    <row r="708" spans="3:47">
      <c r="C708" s="40"/>
      <c r="D708" s="40"/>
      <c r="AA708" s="115"/>
      <c r="AB708" s="115"/>
      <c r="AC708" s="115"/>
      <c r="AD708" s="115"/>
      <c r="AE708" s="115"/>
      <c r="AF708" s="137"/>
      <c r="AG708" s="138"/>
      <c r="AN708" s="115"/>
      <c r="AO708" s="115"/>
      <c r="AP708" s="115"/>
      <c r="AQ708" s="115"/>
      <c r="AR708" s="115"/>
      <c r="AS708" s="115"/>
      <c r="AT708" s="115"/>
      <c r="AU708" s="115"/>
    </row>
    <row r="709" spans="3:47">
      <c r="C709" s="40"/>
      <c r="D709" s="40"/>
      <c r="AA709" s="115"/>
      <c r="AB709" s="115"/>
      <c r="AC709" s="115"/>
      <c r="AD709" s="115"/>
      <c r="AE709" s="115"/>
      <c r="AF709" s="137"/>
      <c r="AG709" s="138"/>
      <c r="AN709" s="115"/>
      <c r="AO709" s="115"/>
      <c r="AP709" s="115"/>
      <c r="AQ709" s="115"/>
      <c r="AR709" s="115"/>
      <c r="AS709" s="115"/>
      <c r="AT709" s="115"/>
      <c r="AU709" s="115"/>
    </row>
    <row r="710" spans="3:47">
      <c r="C710" s="40"/>
      <c r="D710" s="40"/>
      <c r="AA710" s="115"/>
      <c r="AB710" s="115"/>
      <c r="AC710" s="115"/>
      <c r="AD710" s="115"/>
      <c r="AE710" s="115"/>
      <c r="AF710" s="137"/>
      <c r="AG710" s="138"/>
      <c r="AN710" s="115"/>
      <c r="AO710" s="115"/>
      <c r="AP710" s="115"/>
      <c r="AQ710" s="115"/>
      <c r="AR710" s="115"/>
      <c r="AS710" s="115"/>
      <c r="AT710" s="115"/>
      <c r="AU710" s="115"/>
    </row>
    <row r="711" spans="3:47">
      <c r="C711" s="40"/>
      <c r="D711" s="40"/>
      <c r="AA711" s="115"/>
      <c r="AB711" s="115"/>
      <c r="AC711" s="115"/>
      <c r="AD711" s="115"/>
      <c r="AE711" s="115"/>
      <c r="AF711" s="137"/>
      <c r="AG711" s="138"/>
      <c r="AN711" s="115"/>
      <c r="AO711" s="115"/>
      <c r="AP711" s="115"/>
      <c r="AQ711" s="115"/>
      <c r="AR711" s="115"/>
      <c r="AS711" s="115"/>
      <c r="AT711" s="115"/>
      <c r="AU711" s="115"/>
    </row>
    <row r="712" spans="3:47">
      <c r="C712" s="40"/>
      <c r="D712" s="40"/>
      <c r="AA712" s="115"/>
      <c r="AB712" s="115"/>
      <c r="AC712" s="115"/>
      <c r="AD712" s="115"/>
      <c r="AE712" s="115"/>
      <c r="AF712" s="137"/>
      <c r="AG712" s="138"/>
      <c r="AN712" s="115"/>
      <c r="AO712" s="115"/>
      <c r="AP712" s="115"/>
      <c r="AQ712" s="115"/>
      <c r="AR712" s="115"/>
      <c r="AS712" s="115"/>
      <c r="AT712" s="115"/>
      <c r="AU712" s="115"/>
    </row>
    <row r="713" spans="3:47">
      <c r="C713" s="40"/>
      <c r="D713" s="40"/>
      <c r="AA713" s="115"/>
      <c r="AB713" s="115"/>
      <c r="AC713" s="115"/>
      <c r="AD713" s="115"/>
      <c r="AE713" s="115"/>
      <c r="AF713" s="137"/>
      <c r="AG713" s="138"/>
      <c r="AN713" s="115"/>
      <c r="AO713" s="115"/>
      <c r="AP713" s="115"/>
      <c r="AQ713" s="115"/>
      <c r="AR713" s="115"/>
      <c r="AS713" s="115"/>
      <c r="AT713" s="115"/>
      <c r="AU713" s="115"/>
    </row>
    <row r="714" spans="3:47">
      <c r="C714" s="40"/>
      <c r="D714" s="40"/>
      <c r="AA714" s="115"/>
      <c r="AB714" s="115"/>
      <c r="AC714" s="115"/>
      <c r="AD714" s="115"/>
      <c r="AE714" s="115"/>
      <c r="AF714" s="137"/>
      <c r="AG714" s="138"/>
      <c r="AN714" s="115"/>
      <c r="AO714" s="115"/>
      <c r="AP714" s="115"/>
      <c r="AQ714" s="115"/>
      <c r="AR714" s="115"/>
      <c r="AS714" s="115"/>
      <c r="AT714" s="115"/>
      <c r="AU714" s="115"/>
    </row>
    <row r="715" spans="3:47">
      <c r="C715" s="40"/>
      <c r="D715" s="40"/>
      <c r="AA715" s="115"/>
      <c r="AB715" s="115"/>
      <c r="AC715" s="115"/>
      <c r="AD715" s="115"/>
      <c r="AE715" s="115"/>
      <c r="AF715" s="137"/>
      <c r="AG715" s="138"/>
      <c r="AN715" s="115"/>
      <c r="AO715" s="115"/>
      <c r="AP715" s="115"/>
      <c r="AQ715" s="115"/>
      <c r="AR715" s="115"/>
      <c r="AS715" s="115"/>
      <c r="AT715" s="115"/>
      <c r="AU715" s="115"/>
    </row>
    <row r="716" spans="3:47">
      <c r="C716" s="40"/>
      <c r="D716" s="40"/>
      <c r="AA716" s="115"/>
      <c r="AB716" s="115"/>
      <c r="AC716" s="115"/>
      <c r="AD716" s="115"/>
      <c r="AE716" s="115"/>
      <c r="AF716" s="137"/>
      <c r="AG716" s="138"/>
      <c r="AN716" s="115"/>
      <c r="AO716" s="115"/>
      <c r="AP716" s="115"/>
      <c r="AQ716" s="115"/>
      <c r="AR716" s="115"/>
      <c r="AS716" s="115"/>
      <c r="AT716" s="115"/>
      <c r="AU716" s="115"/>
    </row>
    <row r="717" spans="3:47">
      <c r="C717" s="40"/>
      <c r="D717" s="40"/>
      <c r="AA717" s="115"/>
      <c r="AB717" s="115"/>
      <c r="AC717" s="115"/>
      <c r="AD717" s="115"/>
      <c r="AE717" s="115"/>
      <c r="AF717" s="137"/>
      <c r="AG717" s="138"/>
      <c r="AN717" s="115"/>
      <c r="AO717" s="115"/>
      <c r="AP717" s="115"/>
      <c r="AQ717" s="115"/>
      <c r="AR717" s="115"/>
      <c r="AS717" s="115"/>
      <c r="AT717" s="115"/>
      <c r="AU717" s="115"/>
    </row>
    <row r="718" spans="3:47">
      <c r="C718" s="40"/>
      <c r="D718" s="40"/>
      <c r="AA718" s="115"/>
      <c r="AB718" s="115"/>
      <c r="AC718" s="115"/>
      <c r="AD718" s="115"/>
      <c r="AE718" s="115"/>
      <c r="AF718" s="137"/>
      <c r="AG718" s="138"/>
      <c r="AN718" s="115"/>
      <c r="AO718" s="115"/>
      <c r="AP718" s="115"/>
      <c r="AQ718" s="115"/>
      <c r="AR718" s="115"/>
      <c r="AS718" s="115"/>
      <c r="AT718" s="115"/>
      <c r="AU718" s="115"/>
    </row>
    <row r="719" spans="3:47">
      <c r="C719" s="40"/>
      <c r="D719" s="40"/>
      <c r="AA719" s="115"/>
      <c r="AB719" s="115"/>
      <c r="AC719" s="115"/>
      <c r="AD719" s="115"/>
      <c r="AE719" s="115"/>
      <c r="AF719" s="137"/>
      <c r="AG719" s="138"/>
      <c r="AN719" s="115"/>
      <c r="AO719" s="115"/>
      <c r="AP719" s="115"/>
      <c r="AQ719" s="115"/>
      <c r="AR719" s="115"/>
      <c r="AS719" s="115"/>
      <c r="AT719" s="115"/>
      <c r="AU719" s="115"/>
    </row>
    <row r="720" spans="3:47">
      <c r="C720" s="40"/>
      <c r="D720" s="40"/>
      <c r="AA720" s="115"/>
      <c r="AB720" s="115"/>
      <c r="AC720" s="115"/>
      <c r="AD720" s="115"/>
      <c r="AE720" s="115"/>
      <c r="AF720" s="137"/>
      <c r="AG720" s="138"/>
      <c r="AN720" s="115"/>
      <c r="AO720" s="115"/>
      <c r="AP720" s="115"/>
      <c r="AQ720" s="115"/>
      <c r="AR720" s="115"/>
      <c r="AS720" s="115"/>
      <c r="AT720" s="115"/>
      <c r="AU720" s="115"/>
    </row>
    <row r="721" spans="3:47">
      <c r="C721" s="40"/>
      <c r="D721" s="40"/>
      <c r="AA721" s="115"/>
      <c r="AB721" s="115"/>
      <c r="AC721" s="115"/>
      <c r="AD721" s="115"/>
      <c r="AE721" s="115"/>
      <c r="AF721" s="137"/>
      <c r="AG721" s="138"/>
      <c r="AN721" s="115"/>
      <c r="AO721" s="115"/>
      <c r="AP721" s="115"/>
      <c r="AQ721" s="115"/>
      <c r="AR721" s="115"/>
      <c r="AS721" s="115"/>
      <c r="AT721" s="115"/>
      <c r="AU721" s="115"/>
    </row>
    <row r="722" spans="3:47">
      <c r="C722" s="40"/>
      <c r="D722" s="40"/>
      <c r="AA722" s="115"/>
      <c r="AB722" s="115"/>
      <c r="AC722" s="115"/>
      <c r="AD722" s="115"/>
      <c r="AE722" s="115"/>
      <c r="AF722" s="137"/>
      <c r="AG722" s="138"/>
      <c r="AN722" s="115"/>
      <c r="AO722" s="115"/>
      <c r="AP722" s="115"/>
      <c r="AQ722" s="115"/>
      <c r="AR722" s="115"/>
      <c r="AS722" s="115"/>
      <c r="AT722" s="115"/>
      <c r="AU722" s="115"/>
    </row>
    <row r="723" spans="3:47">
      <c r="C723" s="40"/>
      <c r="D723" s="40"/>
      <c r="AA723" s="115"/>
      <c r="AB723" s="115"/>
      <c r="AC723" s="115"/>
      <c r="AD723" s="115"/>
      <c r="AE723" s="115"/>
      <c r="AF723" s="137"/>
      <c r="AG723" s="138"/>
      <c r="AN723" s="115"/>
      <c r="AO723" s="115"/>
      <c r="AP723" s="115"/>
      <c r="AQ723" s="115"/>
      <c r="AR723" s="115"/>
      <c r="AS723" s="115"/>
      <c r="AT723" s="115"/>
      <c r="AU723" s="115"/>
    </row>
    <row r="724" spans="3:47">
      <c r="C724" s="40"/>
      <c r="D724" s="40"/>
      <c r="AA724" s="115"/>
      <c r="AB724" s="115"/>
      <c r="AC724" s="115"/>
      <c r="AD724" s="115"/>
      <c r="AE724" s="115"/>
      <c r="AF724" s="137"/>
      <c r="AG724" s="138"/>
      <c r="AN724" s="115"/>
      <c r="AO724" s="115"/>
      <c r="AP724" s="115"/>
      <c r="AQ724" s="115"/>
      <c r="AR724" s="115"/>
      <c r="AS724" s="115"/>
      <c r="AT724" s="115"/>
      <c r="AU724" s="115"/>
    </row>
    <row r="725" spans="3:47">
      <c r="C725" s="40"/>
      <c r="D725" s="40"/>
      <c r="AA725" s="115"/>
      <c r="AB725" s="115"/>
      <c r="AC725" s="115"/>
      <c r="AD725" s="115"/>
      <c r="AE725" s="115"/>
      <c r="AF725" s="137"/>
      <c r="AG725" s="138"/>
      <c r="AN725" s="115"/>
      <c r="AO725" s="115"/>
      <c r="AP725" s="115"/>
      <c r="AQ725" s="115"/>
      <c r="AR725" s="115"/>
      <c r="AS725" s="115"/>
      <c r="AT725" s="115"/>
      <c r="AU725" s="115"/>
    </row>
    <row r="726" spans="3:47">
      <c r="C726" s="40"/>
      <c r="D726" s="40"/>
      <c r="AA726" s="115"/>
      <c r="AB726" s="115"/>
      <c r="AC726" s="115"/>
      <c r="AD726" s="115"/>
      <c r="AE726" s="115"/>
      <c r="AF726" s="137"/>
      <c r="AG726" s="138"/>
      <c r="AN726" s="115"/>
      <c r="AO726" s="115"/>
      <c r="AP726" s="115"/>
      <c r="AQ726" s="115"/>
      <c r="AR726" s="115"/>
      <c r="AS726" s="115"/>
      <c r="AT726" s="115"/>
      <c r="AU726" s="115"/>
    </row>
    <row r="727" spans="3:47">
      <c r="C727" s="40"/>
      <c r="D727" s="40"/>
      <c r="AA727" s="115"/>
      <c r="AB727" s="115"/>
      <c r="AC727" s="115"/>
      <c r="AD727" s="115"/>
      <c r="AE727" s="115"/>
      <c r="AF727" s="137"/>
      <c r="AG727" s="138"/>
      <c r="AN727" s="115"/>
      <c r="AO727" s="115"/>
      <c r="AP727" s="115"/>
      <c r="AQ727" s="115"/>
      <c r="AR727" s="115"/>
      <c r="AS727" s="115"/>
      <c r="AT727" s="115"/>
      <c r="AU727" s="115"/>
    </row>
    <row r="728" spans="3:47">
      <c r="C728" s="40"/>
      <c r="D728" s="40"/>
      <c r="AA728" s="115"/>
      <c r="AB728" s="115"/>
      <c r="AC728" s="115"/>
      <c r="AD728" s="115"/>
      <c r="AE728" s="115"/>
      <c r="AF728" s="137"/>
      <c r="AG728" s="138"/>
      <c r="AN728" s="115"/>
      <c r="AO728" s="115"/>
      <c r="AP728" s="115"/>
      <c r="AQ728" s="115"/>
      <c r="AR728" s="115"/>
      <c r="AS728" s="115"/>
      <c r="AT728" s="115"/>
      <c r="AU728" s="115"/>
    </row>
    <row r="729" spans="3:47">
      <c r="C729" s="40"/>
      <c r="D729" s="40"/>
      <c r="AA729" s="115"/>
      <c r="AB729" s="115"/>
      <c r="AC729" s="115"/>
      <c r="AD729" s="115"/>
      <c r="AE729" s="115"/>
      <c r="AF729" s="137"/>
      <c r="AG729" s="138"/>
      <c r="AN729" s="115"/>
      <c r="AO729" s="115"/>
      <c r="AP729" s="115"/>
      <c r="AQ729" s="115"/>
      <c r="AR729" s="115"/>
      <c r="AS729" s="115"/>
      <c r="AT729" s="115"/>
      <c r="AU729" s="115"/>
    </row>
    <row r="730" spans="3:47">
      <c r="C730" s="40"/>
      <c r="D730" s="40"/>
      <c r="AA730" s="115"/>
      <c r="AB730" s="115"/>
      <c r="AC730" s="115"/>
      <c r="AD730" s="115"/>
      <c r="AE730" s="115"/>
      <c r="AF730" s="137"/>
      <c r="AG730" s="138"/>
      <c r="AN730" s="115"/>
      <c r="AO730" s="115"/>
      <c r="AP730" s="115"/>
      <c r="AQ730" s="115"/>
      <c r="AR730" s="115"/>
      <c r="AS730" s="115"/>
      <c r="AT730" s="115"/>
      <c r="AU730" s="115"/>
    </row>
    <row r="731" spans="3:47">
      <c r="C731" s="40"/>
      <c r="D731" s="40"/>
      <c r="AA731" s="115"/>
      <c r="AB731" s="115"/>
      <c r="AC731" s="115"/>
      <c r="AD731" s="115"/>
      <c r="AE731" s="115"/>
      <c r="AF731" s="137"/>
      <c r="AG731" s="138"/>
      <c r="AN731" s="115"/>
      <c r="AO731" s="115"/>
      <c r="AP731" s="115"/>
      <c r="AQ731" s="115"/>
      <c r="AR731" s="115"/>
      <c r="AS731" s="115"/>
      <c r="AT731" s="115"/>
      <c r="AU731" s="115"/>
    </row>
    <row r="732" spans="3:47">
      <c r="C732" s="40"/>
      <c r="D732" s="40"/>
      <c r="AA732" s="115"/>
      <c r="AB732" s="115"/>
      <c r="AC732" s="115"/>
      <c r="AD732" s="115"/>
      <c r="AE732" s="115"/>
      <c r="AF732" s="137"/>
      <c r="AG732" s="138"/>
      <c r="AN732" s="115"/>
      <c r="AO732" s="115"/>
      <c r="AP732" s="115"/>
      <c r="AQ732" s="115"/>
      <c r="AR732" s="115"/>
      <c r="AS732" s="115"/>
      <c r="AT732" s="115"/>
      <c r="AU732" s="115"/>
    </row>
    <row r="733" spans="3:47">
      <c r="C733" s="40"/>
      <c r="D733" s="40"/>
      <c r="AA733" s="115"/>
      <c r="AB733" s="115"/>
      <c r="AC733" s="115"/>
      <c r="AD733" s="115"/>
      <c r="AE733" s="115"/>
      <c r="AF733" s="137"/>
      <c r="AG733" s="138"/>
      <c r="AN733" s="115"/>
      <c r="AO733" s="115"/>
      <c r="AP733" s="115"/>
      <c r="AQ733" s="115"/>
      <c r="AR733" s="115"/>
      <c r="AS733" s="115"/>
      <c r="AT733" s="115"/>
      <c r="AU733" s="115"/>
    </row>
    <row r="734" spans="3:47">
      <c r="C734" s="40"/>
      <c r="D734" s="40"/>
      <c r="AA734" s="115"/>
      <c r="AB734" s="115"/>
      <c r="AC734" s="115"/>
      <c r="AD734" s="115"/>
      <c r="AE734" s="115"/>
      <c r="AF734" s="137"/>
      <c r="AG734" s="138"/>
      <c r="AN734" s="115"/>
      <c r="AO734" s="115"/>
      <c r="AP734" s="115"/>
      <c r="AQ734" s="115"/>
      <c r="AR734" s="115"/>
      <c r="AS734" s="115"/>
      <c r="AT734" s="115"/>
      <c r="AU734" s="115"/>
    </row>
    <row r="735" spans="3:47">
      <c r="C735" s="40"/>
      <c r="D735" s="40"/>
      <c r="AA735" s="115"/>
      <c r="AB735" s="115"/>
      <c r="AC735" s="115"/>
      <c r="AD735" s="115"/>
      <c r="AE735" s="115"/>
      <c r="AF735" s="137"/>
      <c r="AG735" s="138"/>
      <c r="AN735" s="115"/>
      <c r="AO735" s="115"/>
      <c r="AP735" s="115"/>
      <c r="AQ735" s="115"/>
      <c r="AR735" s="115"/>
      <c r="AS735" s="115"/>
      <c r="AT735" s="115"/>
      <c r="AU735" s="115"/>
    </row>
    <row r="736" spans="3:47">
      <c r="C736" s="40"/>
      <c r="D736" s="40"/>
      <c r="AA736" s="115"/>
      <c r="AB736" s="115"/>
      <c r="AC736" s="115"/>
      <c r="AD736" s="115"/>
      <c r="AE736" s="115"/>
      <c r="AF736" s="137"/>
      <c r="AG736" s="138"/>
      <c r="AN736" s="115"/>
      <c r="AO736" s="115"/>
      <c r="AP736" s="115"/>
      <c r="AQ736" s="115"/>
      <c r="AR736" s="115"/>
      <c r="AS736" s="115"/>
      <c r="AT736" s="115"/>
      <c r="AU736" s="115"/>
    </row>
    <row r="737" spans="3:47">
      <c r="C737" s="40"/>
      <c r="D737" s="40"/>
      <c r="AA737" s="115"/>
      <c r="AB737" s="115"/>
      <c r="AC737" s="115"/>
      <c r="AD737" s="115"/>
      <c r="AE737" s="115"/>
      <c r="AF737" s="137"/>
      <c r="AG737" s="138"/>
      <c r="AN737" s="115"/>
      <c r="AO737" s="115"/>
      <c r="AP737" s="115"/>
      <c r="AQ737" s="115"/>
      <c r="AR737" s="115"/>
      <c r="AS737" s="115"/>
      <c r="AT737" s="115"/>
      <c r="AU737" s="115"/>
    </row>
    <row r="738" spans="3:47">
      <c r="C738" s="40"/>
      <c r="D738" s="40"/>
      <c r="AA738" s="115"/>
      <c r="AB738" s="115"/>
      <c r="AC738" s="115"/>
      <c r="AD738" s="115"/>
      <c r="AE738" s="115"/>
      <c r="AF738" s="137"/>
      <c r="AG738" s="138"/>
      <c r="AN738" s="115"/>
      <c r="AO738" s="115"/>
      <c r="AP738" s="115"/>
      <c r="AQ738" s="115"/>
      <c r="AR738" s="115"/>
      <c r="AS738" s="115"/>
      <c r="AT738" s="115"/>
      <c r="AU738" s="115"/>
    </row>
    <row r="739" spans="3:47">
      <c r="C739" s="40"/>
      <c r="D739" s="40"/>
      <c r="AA739" s="115"/>
      <c r="AB739" s="115"/>
      <c r="AC739" s="115"/>
      <c r="AD739" s="115"/>
      <c r="AE739" s="115"/>
      <c r="AF739" s="137"/>
      <c r="AG739" s="138"/>
      <c r="AN739" s="115"/>
      <c r="AO739" s="115"/>
      <c r="AP739" s="115"/>
      <c r="AQ739" s="115"/>
      <c r="AR739" s="115"/>
      <c r="AS739" s="115"/>
      <c r="AT739" s="115"/>
      <c r="AU739" s="115"/>
    </row>
    <row r="740" spans="3:47">
      <c r="C740" s="40"/>
      <c r="D740" s="40"/>
      <c r="AA740" s="115"/>
      <c r="AB740" s="115"/>
      <c r="AC740" s="115"/>
      <c r="AD740" s="115"/>
      <c r="AE740" s="115"/>
      <c r="AF740" s="137"/>
      <c r="AG740" s="138"/>
      <c r="AN740" s="115"/>
      <c r="AO740" s="115"/>
      <c r="AP740" s="115"/>
      <c r="AQ740" s="115"/>
      <c r="AR740" s="115"/>
      <c r="AS740" s="115"/>
      <c r="AT740" s="115"/>
      <c r="AU740" s="115"/>
    </row>
    <row r="741" spans="3:47">
      <c r="C741" s="40"/>
      <c r="D741" s="40"/>
      <c r="AA741" s="115"/>
      <c r="AB741" s="115"/>
      <c r="AC741" s="115"/>
      <c r="AD741" s="115"/>
      <c r="AE741" s="115"/>
      <c r="AF741" s="137"/>
      <c r="AG741" s="138"/>
      <c r="AN741" s="115"/>
      <c r="AO741" s="115"/>
      <c r="AP741" s="115"/>
      <c r="AQ741" s="115"/>
      <c r="AR741" s="115"/>
      <c r="AS741" s="115"/>
      <c r="AT741" s="115"/>
      <c r="AU741" s="115"/>
    </row>
    <row r="742" spans="3:47">
      <c r="C742" s="40"/>
      <c r="D742" s="40"/>
      <c r="AA742" s="115"/>
      <c r="AB742" s="115"/>
      <c r="AC742" s="115"/>
      <c r="AD742" s="115"/>
      <c r="AE742" s="115"/>
      <c r="AF742" s="137"/>
      <c r="AG742" s="138"/>
      <c r="AN742" s="115"/>
      <c r="AO742" s="115"/>
      <c r="AP742" s="115"/>
      <c r="AQ742" s="115"/>
      <c r="AR742" s="115"/>
      <c r="AS742" s="115"/>
      <c r="AT742" s="115"/>
      <c r="AU742" s="115"/>
    </row>
    <row r="743" spans="3:47">
      <c r="C743" s="40"/>
      <c r="D743" s="40"/>
      <c r="AA743" s="115"/>
      <c r="AB743" s="115"/>
      <c r="AC743" s="115"/>
      <c r="AD743" s="115"/>
      <c r="AE743" s="115"/>
      <c r="AF743" s="137"/>
      <c r="AG743" s="138"/>
      <c r="AN743" s="115"/>
      <c r="AO743" s="115"/>
      <c r="AP743" s="115"/>
      <c r="AQ743" s="115"/>
      <c r="AR743" s="115"/>
      <c r="AS743" s="115"/>
      <c r="AT743" s="115"/>
      <c r="AU743" s="115"/>
    </row>
    <row r="744" spans="3:47">
      <c r="C744" s="40"/>
      <c r="D744" s="40"/>
      <c r="AA744" s="115"/>
      <c r="AB744" s="115"/>
      <c r="AC744" s="115"/>
      <c r="AD744" s="115"/>
      <c r="AE744" s="115"/>
      <c r="AF744" s="137"/>
      <c r="AG744" s="138"/>
      <c r="AN744" s="115"/>
      <c r="AO744" s="115"/>
      <c r="AP744" s="115"/>
      <c r="AQ744" s="115"/>
      <c r="AR744" s="115"/>
      <c r="AS744" s="115"/>
      <c r="AT744" s="115"/>
      <c r="AU744" s="115"/>
    </row>
    <row r="745" spans="3:47">
      <c r="C745" s="40"/>
      <c r="D745" s="40"/>
      <c r="AA745" s="115"/>
      <c r="AB745" s="115"/>
      <c r="AC745" s="115"/>
      <c r="AD745" s="115"/>
      <c r="AE745" s="115"/>
      <c r="AF745" s="137"/>
      <c r="AG745" s="138"/>
      <c r="AN745" s="115"/>
      <c r="AO745" s="115"/>
      <c r="AP745" s="115"/>
      <c r="AQ745" s="115"/>
      <c r="AR745" s="115"/>
      <c r="AS745" s="115"/>
      <c r="AT745" s="115"/>
      <c r="AU745" s="115"/>
    </row>
    <row r="746" spans="3:47">
      <c r="C746" s="40"/>
      <c r="D746" s="40"/>
      <c r="AA746" s="115"/>
      <c r="AB746" s="115"/>
      <c r="AC746" s="115"/>
      <c r="AD746" s="115"/>
      <c r="AE746" s="115"/>
      <c r="AF746" s="137"/>
      <c r="AG746" s="138"/>
      <c r="AN746" s="115"/>
      <c r="AO746" s="115"/>
      <c r="AP746" s="115"/>
      <c r="AQ746" s="115"/>
      <c r="AR746" s="115"/>
      <c r="AS746" s="115"/>
      <c r="AT746" s="115"/>
      <c r="AU746" s="115"/>
    </row>
    <row r="747" spans="3:47">
      <c r="C747" s="40"/>
      <c r="D747" s="40"/>
      <c r="AA747" s="115"/>
      <c r="AB747" s="115"/>
      <c r="AC747" s="115"/>
      <c r="AD747" s="115"/>
      <c r="AE747" s="115"/>
      <c r="AF747" s="137"/>
      <c r="AG747" s="138"/>
      <c r="AN747" s="115"/>
      <c r="AO747" s="115"/>
      <c r="AP747" s="115"/>
      <c r="AQ747" s="115"/>
      <c r="AR747" s="115"/>
      <c r="AS747" s="115"/>
      <c r="AT747" s="115"/>
      <c r="AU747" s="115"/>
    </row>
    <row r="748" spans="3:47">
      <c r="C748" s="40"/>
      <c r="D748" s="40"/>
      <c r="AA748" s="115"/>
      <c r="AB748" s="115"/>
      <c r="AC748" s="115"/>
      <c r="AD748" s="115"/>
      <c r="AE748" s="115"/>
      <c r="AF748" s="137"/>
      <c r="AG748" s="138"/>
      <c r="AN748" s="115"/>
      <c r="AO748" s="115"/>
      <c r="AP748" s="115"/>
      <c r="AQ748" s="115"/>
      <c r="AR748" s="115"/>
      <c r="AS748" s="115"/>
      <c r="AT748" s="115"/>
      <c r="AU748" s="115"/>
    </row>
    <row r="749" spans="3:47">
      <c r="C749" s="40"/>
      <c r="D749" s="40"/>
      <c r="AA749" s="115"/>
      <c r="AB749" s="115"/>
      <c r="AC749" s="115"/>
      <c r="AD749" s="115"/>
      <c r="AE749" s="115"/>
      <c r="AF749" s="137"/>
      <c r="AG749" s="138"/>
      <c r="AN749" s="115"/>
      <c r="AO749" s="115"/>
      <c r="AP749" s="115"/>
      <c r="AQ749" s="115"/>
      <c r="AR749" s="115"/>
      <c r="AS749" s="115"/>
      <c r="AT749" s="115"/>
      <c r="AU749" s="115"/>
    </row>
    <row r="750" spans="3:47">
      <c r="C750" s="40"/>
      <c r="D750" s="40"/>
      <c r="AA750" s="115"/>
      <c r="AB750" s="115"/>
      <c r="AC750" s="115"/>
      <c r="AD750" s="115"/>
      <c r="AE750" s="115"/>
      <c r="AF750" s="137"/>
      <c r="AG750" s="138"/>
      <c r="AN750" s="115"/>
      <c r="AO750" s="115"/>
      <c r="AP750" s="115"/>
      <c r="AQ750" s="115"/>
      <c r="AR750" s="115"/>
      <c r="AS750" s="115"/>
      <c r="AT750" s="115"/>
      <c r="AU750" s="115"/>
    </row>
    <row r="751" spans="3:47">
      <c r="C751" s="40"/>
      <c r="D751" s="40"/>
      <c r="AA751" s="115"/>
      <c r="AB751" s="115"/>
      <c r="AC751" s="115"/>
      <c r="AD751" s="115"/>
      <c r="AE751" s="115"/>
      <c r="AF751" s="137"/>
      <c r="AG751" s="138"/>
      <c r="AN751" s="115"/>
      <c r="AO751" s="115"/>
      <c r="AP751" s="115"/>
      <c r="AQ751" s="115"/>
      <c r="AR751" s="115"/>
      <c r="AS751" s="115"/>
      <c r="AT751" s="115"/>
      <c r="AU751" s="115"/>
    </row>
    <row r="752" spans="3:47">
      <c r="C752" s="40"/>
      <c r="D752" s="40"/>
      <c r="AA752" s="115"/>
      <c r="AB752" s="115"/>
      <c r="AC752" s="115"/>
      <c r="AD752" s="115"/>
      <c r="AE752" s="115"/>
      <c r="AF752" s="137"/>
      <c r="AG752" s="138"/>
      <c r="AN752" s="115"/>
      <c r="AO752" s="115"/>
      <c r="AP752" s="115"/>
      <c r="AQ752" s="115"/>
      <c r="AR752" s="115"/>
      <c r="AS752" s="115"/>
      <c r="AT752" s="115"/>
      <c r="AU752" s="115"/>
    </row>
    <row r="753" spans="3:47">
      <c r="C753" s="40"/>
      <c r="D753" s="40"/>
      <c r="AA753" s="115"/>
      <c r="AB753" s="115"/>
      <c r="AC753" s="115"/>
      <c r="AD753" s="115"/>
      <c r="AE753" s="115"/>
      <c r="AF753" s="137"/>
      <c r="AG753" s="138"/>
      <c r="AN753" s="115"/>
      <c r="AO753" s="115"/>
      <c r="AP753" s="115"/>
      <c r="AQ753" s="115"/>
      <c r="AR753" s="115"/>
      <c r="AS753" s="115"/>
      <c r="AT753" s="115"/>
      <c r="AU753" s="115"/>
    </row>
    <row r="754" spans="3:47">
      <c r="C754" s="40"/>
      <c r="D754" s="40"/>
      <c r="AA754" s="115"/>
      <c r="AB754" s="115"/>
      <c r="AC754" s="115"/>
      <c r="AD754" s="115"/>
      <c r="AE754" s="115"/>
      <c r="AF754" s="137"/>
      <c r="AG754" s="138"/>
      <c r="AN754" s="115"/>
      <c r="AO754" s="115"/>
      <c r="AP754" s="115"/>
      <c r="AQ754" s="115"/>
      <c r="AR754" s="115"/>
      <c r="AS754" s="115"/>
      <c r="AT754" s="115"/>
      <c r="AU754" s="115"/>
    </row>
    <row r="755" spans="3:47">
      <c r="C755" s="40"/>
      <c r="D755" s="40"/>
      <c r="AA755" s="115"/>
      <c r="AB755" s="115"/>
      <c r="AC755" s="115"/>
      <c r="AD755" s="115"/>
      <c r="AE755" s="115"/>
      <c r="AF755" s="137"/>
      <c r="AG755" s="138"/>
      <c r="AN755" s="115"/>
      <c r="AO755" s="115"/>
      <c r="AP755" s="115"/>
      <c r="AQ755" s="115"/>
      <c r="AR755" s="115"/>
      <c r="AS755" s="115"/>
      <c r="AT755" s="115"/>
      <c r="AU755" s="115"/>
    </row>
    <row r="756" spans="3:47">
      <c r="C756" s="40"/>
      <c r="D756" s="40"/>
      <c r="AA756" s="115"/>
      <c r="AB756" s="115"/>
      <c r="AC756" s="115"/>
      <c r="AD756" s="115"/>
      <c r="AE756" s="115"/>
      <c r="AF756" s="137"/>
      <c r="AG756" s="138"/>
      <c r="AN756" s="115"/>
      <c r="AO756" s="115"/>
      <c r="AP756" s="115"/>
      <c r="AQ756" s="115"/>
      <c r="AR756" s="115"/>
      <c r="AS756" s="115"/>
      <c r="AT756" s="115"/>
      <c r="AU756" s="115"/>
    </row>
    <row r="757" spans="3:47">
      <c r="C757" s="40"/>
      <c r="D757" s="40"/>
      <c r="AA757" s="115"/>
      <c r="AB757" s="115"/>
      <c r="AC757" s="115"/>
      <c r="AD757" s="115"/>
      <c r="AE757" s="115"/>
      <c r="AF757" s="137"/>
      <c r="AG757" s="138"/>
      <c r="AN757" s="115"/>
      <c r="AO757" s="115"/>
      <c r="AP757" s="115"/>
      <c r="AQ757" s="115"/>
      <c r="AR757" s="115"/>
      <c r="AS757" s="115"/>
      <c r="AT757" s="115"/>
      <c r="AU757" s="115"/>
    </row>
    <row r="758" spans="3:47">
      <c r="C758" s="40"/>
      <c r="D758" s="40"/>
      <c r="AA758" s="115"/>
      <c r="AB758" s="115"/>
      <c r="AC758" s="115"/>
      <c r="AD758" s="115"/>
      <c r="AE758" s="115"/>
      <c r="AF758" s="137"/>
      <c r="AG758" s="138"/>
      <c r="AN758" s="115"/>
      <c r="AO758" s="115"/>
      <c r="AP758" s="115"/>
      <c r="AQ758" s="115"/>
      <c r="AR758" s="115"/>
      <c r="AS758" s="115"/>
      <c r="AT758" s="115"/>
      <c r="AU758" s="115"/>
    </row>
    <row r="759" spans="3:47">
      <c r="C759" s="40"/>
      <c r="D759" s="40"/>
      <c r="AA759" s="115"/>
      <c r="AB759" s="115"/>
      <c r="AC759" s="115"/>
      <c r="AD759" s="115"/>
      <c r="AE759" s="115"/>
      <c r="AF759" s="137"/>
      <c r="AG759" s="138"/>
      <c r="AN759" s="115"/>
      <c r="AO759" s="115"/>
      <c r="AP759" s="115"/>
      <c r="AQ759" s="115"/>
      <c r="AR759" s="115"/>
      <c r="AS759" s="115"/>
      <c r="AT759" s="115"/>
      <c r="AU759" s="115"/>
    </row>
    <row r="760" spans="3:47">
      <c r="C760" s="40"/>
      <c r="D760" s="40"/>
      <c r="AA760" s="115"/>
      <c r="AB760" s="115"/>
      <c r="AC760" s="115"/>
      <c r="AD760" s="115"/>
      <c r="AE760" s="115"/>
      <c r="AF760" s="137"/>
      <c r="AG760" s="138"/>
      <c r="AN760" s="115"/>
      <c r="AO760" s="115"/>
      <c r="AP760" s="115"/>
      <c r="AQ760" s="115"/>
      <c r="AR760" s="115"/>
      <c r="AS760" s="115"/>
      <c r="AT760" s="115"/>
      <c r="AU760" s="115"/>
    </row>
    <row r="761" spans="3:47">
      <c r="C761" s="40"/>
      <c r="D761" s="40"/>
      <c r="AA761" s="115"/>
      <c r="AB761" s="115"/>
      <c r="AC761" s="115"/>
      <c r="AD761" s="115"/>
      <c r="AE761" s="115"/>
      <c r="AF761" s="137"/>
      <c r="AG761" s="138"/>
      <c r="AN761" s="115"/>
      <c r="AO761" s="115"/>
      <c r="AP761" s="115"/>
      <c r="AQ761" s="115"/>
      <c r="AR761" s="115"/>
      <c r="AS761" s="115"/>
      <c r="AT761" s="115"/>
      <c r="AU761" s="115"/>
    </row>
    <row r="762" spans="3:47">
      <c r="C762" s="40"/>
      <c r="D762" s="40"/>
      <c r="AA762" s="115"/>
      <c r="AB762" s="115"/>
      <c r="AC762" s="115"/>
      <c r="AD762" s="115"/>
      <c r="AE762" s="115"/>
      <c r="AF762" s="137"/>
      <c r="AG762" s="138"/>
      <c r="AN762" s="115"/>
      <c r="AO762" s="115"/>
      <c r="AP762" s="115"/>
      <c r="AQ762" s="115"/>
      <c r="AR762" s="115"/>
      <c r="AS762" s="115"/>
      <c r="AT762" s="115"/>
      <c r="AU762" s="115"/>
    </row>
    <row r="763" spans="3:47">
      <c r="C763" s="40"/>
      <c r="D763" s="40"/>
      <c r="AA763" s="115"/>
      <c r="AB763" s="115"/>
      <c r="AC763" s="115"/>
      <c r="AD763" s="115"/>
      <c r="AE763" s="115"/>
      <c r="AF763" s="137"/>
      <c r="AG763" s="138"/>
      <c r="AN763" s="115"/>
      <c r="AO763" s="115"/>
      <c r="AP763" s="115"/>
      <c r="AQ763" s="115"/>
      <c r="AR763" s="115"/>
      <c r="AS763" s="115"/>
      <c r="AT763" s="115"/>
      <c r="AU763" s="115"/>
    </row>
    <row r="764" spans="3:47">
      <c r="C764" s="40"/>
      <c r="D764" s="40"/>
      <c r="AA764" s="115"/>
      <c r="AB764" s="115"/>
      <c r="AC764" s="115"/>
      <c r="AD764" s="115"/>
      <c r="AE764" s="115"/>
      <c r="AF764" s="137"/>
      <c r="AG764" s="138"/>
      <c r="AN764" s="115"/>
      <c r="AO764" s="115"/>
      <c r="AP764" s="115"/>
      <c r="AQ764" s="115"/>
      <c r="AR764" s="115"/>
      <c r="AS764" s="115"/>
      <c r="AT764" s="115"/>
      <c r="AU764" s="115"/>
    </row>
    <row r="765" spans="3:47">
      <c r="C765" s="40"/>
      <c r="D765" s="40"/>
      <c r="AA765" s="115"/>
      <c r="AB765" s="115"/>
      <c r="AC765" s="115"/>
      <c r="AD765" s="115"/>
      <c r="AE765" s="115"/>
      <c r="AF765" s="137"/>
      <c r="AG765" s="138"/>
      <c r="AN765" s="115"/>
      <c r="AO765" s="115"/>
      <c r="AP765" s="115"/>
      <c r="AQ765" s="115"/>
      <c r="AR765" s="115"/>
      <c r="AS765" s="115"/>
      <c r="AT765" s="115"/>
      <c r="AU765" s="115"/>
    </row>
    <row r="766" spans="3:47">
      <c r="C766" s="40"/>
      <c r="D766" s="40"/>
    </row>
    <row r="767" spans="3:47">
      <c r="C767" s="40"/>
      <c r="D767" s="40"/>
    </row>
    <row r="768" spans="3:47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sheetProtection sheet="1" objects="1" scenarios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M53"/>
  <sheetViews>
    <sheetView workbookViewId="0"/>
  </sheetViews>
  <sheetFormatPr defaultRowHeight="12.75"/>
  <cols>
    <col min="1" max="1" width="11.140625" style="2" customWidth="1"/>
    <col min="2" max="2" width="9.140625" style="2"/>
    <col min="3" max="3" width="13.140625" style="2" customWidth="1"/>
    <col min="4" max="4" width="9.140625" style="2"/>
    <col min="5" max="5" width="8.5703125" style="2" customWidth="1"/>
    <col min="6" max="9" width="9.140625" style="2"/>
    <col min="10" max="10" width="8.42578125" style="2" customWidth="1"/>
    <col min="11" max="12" width="9.140625" style="2"/>
    <col min="13" max="13" width="10.7109375" style="2" customWidth="1"/>
    <col min="14" max="16384" width="9.140625" style="2"/>
  </cols>
  <sheetData>
    <row r="1" spans="1:7" ht="20.25">
      <c r="A1" s="1" t="s">
        <v>18</v>
      </c>
      <c r="B1" s="2" t="s">
        <v>9</v>
      </c>
    </row>
    <row r="2" spans="1:7">
      <c r="A2" s="2" t="s">
        <v>31</v>
      </c>
    </row>
    <row r="4" spans="1:7">
      <c r="A4" s="2" t="s">
        <v>12</v>
      </c>
      <c r="C4" s="2">
        <v>44081.557999999997</v>
      </c>
      <c r="D4" s="2">
        <v>0.38085200000000002</v>
      </c>
    </row>
    <row r="6" spans="1:7" ht="13.5" thickBot="1">
      <c r="A6" s="2" t="s">
        <v>37</v>
      </c>
      <c r="C6" s="8"/>
      <c r="D6" s="8"/>
    </row>
    <row r="7" spans="1:7" ht="13.5" thickBot="1">
      <c r="A7" s="2" t="s">
        <v>7</v>
      </c>
      <c r="B7" s="6"/>
      <c r="C7" s="10">
        <v>44081.557999999997</v>
      </c>
      <c r="D7" s="11">
        <f>E7*F7</f>
        <v>-4.6005435125743028E-3</v>
      </c>
      <c r="E7" s="7">
        <v>-4.6005435125743031</v>
      </c>
      <c r="F7" s="3">
        <v>1E-3</v>
      </c>
    </row>
    <row r="8" spans="1:7">
      <c r="A8" s="2" t="s">
        <v>26</v>
      </c>
      <c r="C8" s="9">
        <v>0.38085200000000002</v>
      </c>
      <c r="D8" s="9">
        <f>E8*F8</f>
        <v>1.6901705075025657E-5</v>
      </c>
      <c r="E8" s="2">
        <v>16.901705075025657</v>
      </c>
      <c r="F8" s="3">
        <v>9.9999999999999995E-7</v>
      </c>
    </row>
    <row r="9" spans="1:7">
      <c r="A9" s="2" t="s">
        <v>28</v>
      </c>
      <c r="D9" s="2">
        <f>E9*F9</f>
        <v>-1.3075640032909697E-9</v>
      </c>
      <c r="E9" s="2">
        <v>-1.3075640032909697</v>
      </c>
      <c r="F9" s="3">
        <v>1.0000000000000001E-9</v>
      </c>
      <c r="G9" s="2">
        <f>D9/D20^2</f>
        <v>-9.0163799734233981E-9</v>
      </c>
    </row>
    <row r="10" spans="1:7">
      <c r="A10" s="2" t="s">
        <v>34</v>
      </c>
      <c r="E10" s="2">
        <f>SUM(L23:L52)</f>
        <v>3.5906204082990452E-2</v>
      </c>
    </row>
    <row r="11" spans="1:7">
      <c r="A11" s="2" t="s">
        <v>30</v>
      </c>
      <c r="C11" s="2">
        <v>0.2</v>
      </c>
    </row>
    <row r="13" spans="1:7">
      <c r="A13" s="2" t="s">
        <v>32</v>
      </c>
      <c r="C13" s="2">
        <f>SLOPE(F47:F52,E47:E52)</f>
        <v>6.0401981932833756E-6</v>
      </c>
    </row>
    <row r="15" spans="1:7">
      <c r="A15" s="4" t="s">
        <v>17</v>
      </c>
      <c r="C15" s="2">
        <v>50422.281999999999</v>
      </c>
    </row>
    <row r="16" spans="1:7">
      <c r="A16" s="2" t="s">
        <v>5</v>
      </c>
      <c r="C16" s="2">
        <v>0.19042600000000001</v>
      </c>
    </row>
    <row r="17" spans="1:13">
      <c r="A17" s="2" t="s">
        <v>23</v>
      </c>
      <c r="C17" s="2">
        <f>C15+C16</f>
        <v>50422.472426</v>
      </c>
      <c r="D17" s="2" t="s">
        <v>27</v>
      </c>
    </row>
    <row r="18" spans="1:13">
      <c r="A18" s="2" t="s">
        <v>24</v>
      </c>
      <c r="C18" s="2">
        <f>C8+C13</f>
        <v>0.3808580401981933</v>
      </c>
      <c r="D18" s="2">
        <f>C8+E8*F8+2*E9*F9*E52</f>
        <v>0.38081616503369431</v>
      </c>
    </row>
    <row r="19" spans="1:13" ht="13.5" thickBot="1">
      <c r="C19" s="8"/>
      <c r="D19" s="8"/>
    </row>
    <row r="20" spans="1:13" ht="13.5" thickBot="1">
      <c r="A20" s="2" t="s">
        <v>22</v>
      </c>
      <c r="B20" s="6"/>
      <c r="C20" s="10">
        <f>C17</f>
        <v>50422.472426</v>
      </c>
      <c r="D20" s="11">
        <f>D18</f>
        <v>0.38081616503369431</v>
      </c>
      <c r="E20" s="7"/>
    </row>
    <row r="21" spans="1:13">
      <c r="C21" s="9"/>
      <c r="D21" s="9"/>
      <c r="G21" s="2" t="s">
        <v>38</v>
      </c>
      <c r="H21" s="2" t="s">
        <v>39</v>
      </c>
      <c r="I21" s="2" t="s">
        <v>40</v>
      </c>
    </row>
    <row r="22" spans="1:13" ht="13.5" thickBot="1">
      <c r="A22" s="12" t="s">
        <v>33</v>
      </c>
      <c r="B22" s="12" t="s">
        <v>36</v>
      </c>
      <c r="C22" s="12" t="s">
        <v>35</v>
      </c>
      <c r="D22" s="12" t="s">
        <v>20</v>
      </c>
      <c r="E22" s="12" t="s">
        <v>19</v>
      </c>
      <c r="F22" s="12" t="s">
        <v>25</v>
      </c>
      <c r="G22" s="13" t="s">
        <v>11</v>
      </c>
      <c r="H22" s="13" t="s">
        <v>14</v>
      </c>
      <c r="I22" s="13" t="s">
        <v>13</v>
      </c>
      <c r="J22" s="13" t="s">
        <v>29</v>
      </c>
      <c r="K22" s="13" t="s">
        <v>10</v>
      </c>
      <c r="L22" s="12" t="s">
        <v>6</v>
      </c>
      <c r="M22" s="12" t="s">
        <v>41</v>
      </c>
    </row>
    <row r="23" spans="1:13">
      <c r="A23" s="9" t="s">
        <v>13</v>
      </c>
      <c r="B23" s="9"/>
      <c r="C23" s="9">
        <v>44065.549613000003</v>
      </c>
      <c r="D23" s="9">
        <f t="shared" ref="D23:D38" si="0">(C23-C$7)/C$8</f>
        <v>-42.03309159462048</v>
      </c>
      <c r="E23" s="9">
        <v>-42</v>
      </c>
      <c r="F23" s="9">
        <f t="shared" ref="F23:F38" si="1">C23-(C$7+C$8*E23)</f>
        <v>-1.2602999995579012E-2</v>
      </c>
      <c r="G23" s="9"/>
      <c r="H23" s="9"/>
      <c r="I23" s="9">
        <f t="shared" ref="I23:I31" si="2">F23</f>
        <v>-1.2602999995579012E-2</v>
      </c>
      <c r="J23" s="9"/>
      <c r="K23" s="9">
        <f t="shared" ref="K23:K52" si="3">E$7*F$7+E$8*F$8*E23+E$9*F$9*E23^2</f>
        <v>-5.312721668627186E-3</v>
      </c>
      <c r="L23" s="9">
        <f t="shared" ref="L23:L38" si="4">(K23-F23)^2</f>
        <v>5.3148158084423508E-5</v>
      </c>
      <c r="M23" s="14">
        <f t="shared" ref="M23:M38" si="5">C23-15018.5</f>
        <v>29047.049613000003</v>
      </c>
    </row>
    <row r="24" spans="1:13">
      <c r="A24" s="2" t="s">
        <v>13</v>
      </c>
      <c r="C24" s="2">
        <v>44069.562413</v>
      </c>
      <c r="D24" s="2">
        <f t="shared" si="0"/>
        <v>-31.496715259464601</v>
      </c>
      <c r="E24" s="2">
        <v>-31.5</v>
      </c>
      <c r="F24" s="2">
        <f t="shared" si="1"/>
        <v>1.251000001502689E-3</v>
      </c>
      <c r="I24" s="2">
        <f t="shared" si="2"/>
        <v>1.251000001502689E-3</v>
      </c>
      <c r="K24" s="2">
        <f t="shared" si="3"/>
        <v>-5.1342446528198759E-3</v>
      </c>
      <c r="L24" s="2">
        <f t="shared" si="4"/>
        <v>4.0771349295554889E-5</v>
      </c>
      <c r="M24" s="15">
        <f t="shared" si="5"/>
        <v>29051.062413</v>
      </c>
    </row>
    <row r="25" spans="1:13">
      <c r="A25" s="2" t="s">
        <v>13</v>
      </c>
      <c r="C25" s="2">
        <v>44070.512513000001</v>
      </c>
      <c r="D25" s="2">
        <f t="shared" si="0"/>
        <v>-29.002045413955482</v>
      </c>
      <c r="E25" s="2">
        <v>-29</v>
      </c>
      <c r="F25" s="2">
        <f t="shared" si="1"/>
        <v>-7.789999945089221E-4</v>
      </c>
      <c r="I25" s="2">
        <f t="shared" si="2"/>
        <v>-7.789999945089221E-4</v>
      </c>
      <c r="K25" s="2">
        <f t="shared" si="3"/>
        <v>-5.0917926210768145E-3</v>
      </c>
      <c r="L25" s="2">
        <f t="shared" si="4"/>
        <v>1.8600180239778379E-5</v>
      </c>
      <c r="M25" s="15">
        <f t="shared" si="5"/>
        <v>29052.012513000001</v>
      </c>
    </row>
    <row r="26" spans="1:13">
      <c r="A26" s="2" t="s">
        <v>13</v>
      </c>
      <c r="C26" s="2">
        <v>44070.685412999999</v>
      </c>
      <c r="D26" s="2">
        <f t="shared" si="0"/>
        <v>-28.548063289671632</v>
      </c>
      <c r="E26" s="2">
        <v>-28.5</v>
      </c>
      <c r="F26" s="2">
        <f t="shared" si="1"/>
        <v>-1.8304999997781124E-2</v>
      </c>
      <c r="I26" s="2">
        <f t="shared" si="2"/>
        <v>-1.8304999997781124E-2</v>
      </c>
      <c r="K26" s="2">
        <f t="shared" si="3"/>
        <v>-5.0833041760742067E-3</v>
      </c>
      <c r="L26" s="2">
        <f t="shared" si="4"/>
        <v>1.7481324040174214E-4</v>
      </c>
      <c r="M26" s="15">
        <f t="shared" si="5"/>
        <v>29052.185412999999</v>
      </c>
    </row>
    <row r="27" spans="1:13">
      <c r="A27" s="2" t="s">
        <v>13</v>
      </c>
      <c r="C27" s="2">
        <v>44072.595912999997</v>
      </c>
      <c r="D27" s="2">
        <f t="shared" si="0"/>
        <v>-23.531678972408923</v>
      </c>
      <c r="E27" s="2">
        <v>-23.5</v>
      </c>
      <c r="F27" s="2">
        <f t="shared" si="1"/>
        <v>-1.2065000002621673E-2</v>
      </c>
      <c r="I27" s="2">
        <f t="shared" si="2"/>
        <v>-1.2065000002621673E-2</v>
      </c>
      <c r="K27" s="2">
        <f t="shared" si="3"/>
        <v>-4.998455684058223E-3</v>
      </c>
      <c r="L27" s="2">
        <f t="shared" si="4"/>
        <v>4.9936048606221374E-5</v>
      </c>
      <c r="M27" s="15">
        <f t="shared" si="5"/>
        <v>29054.095912999997</v>
      </c>
    </row>
    <row r="28" spans="1:13">
      <c r="A28" s="2" t="s">
        <v>13</v>
      </c>
      <c r="C28" s="2">
        <v>44073.550213000002</v>
      </c>
      <c r="D28" s="2">
        <f t="shared" si="0"/>
        <v>-21.025981221038631</v>
      </c>
      <c r="E28" s="2">
        <v>-21</v>
      </c>
      <c r="F28" s="2">
        <f t="shared" si="1"/>
        <v>-9.8949999955948442E-3</v>
      </c>
      <c r="I28" s="2">
        <f t="shared" si="2"/>
        <v>-9.8949999955948442E-3</v>
      </c>
      <c r="K28" s="2">
        <f t="shared" si="3"/>
        <v>-4.9560559548752926E-3</v>
      </c>
      <c r="L28" s="2">
        <f t="shared" si="4"/>
        <v>2.4393168237359172E-5</v>
      </c>
      <c r="M28" s="15">
        <f t="shared" si="5"/>
        <v>29055.050213000002</v>
      </c>
    </row>
    <row r="29" spans="1:13">
      <c r="A29" s="2" t="s">
        <v>13</v>
      </c>
      <c r="C29" s="2">
        <v>44076.608012999997</v>
      </c>
      <c r="D29" s="2">
        <f t="shared" si="0"/>
        <v>-12.997140621553685</v>
      </c>
      <c r="E29" s="2">
        <v>-13</v>
      </c>
      <c r="F29" s="2">
        <f t="shared" si="1"/>
        <v>1.0889999975915998E-3</v>
      </c>
      <c r="I29" s="2">
        <f t="shared" si="2"/>
        <v>1.0889999975915998E-3</v>
      </c>
      <c r="K29" s="2">
        <f t="shared" si="3"/>
        <v>-4.8204866568661922E-3</v>
      </c>
      <c r="L29" s="2">
        <f t="shared" si="4"/>
        <v>3.4922032519214747E-5</v>
      </c>
      <c r="M29" s="15">
        <f t="shared" si="5"/>
        <v>29058.108012999997</v>
      </c>
    </row>
    <row r="30" spans="1:13">
      <c r="A30" s="2" t="s">
        <v>13</v>
      </c>
      <c r="C30" s="2">
        <v>44077.559513</v>
      </c>
      <c r="D30" s="2">
        <f t="shared" si="0"/>
        <v>-10.498794807424176</v>
      </c>
      <c r="E30" s="2">
        <v>-10.5</v>
      </c>
      <c r="F30" s="2">
        <f t="shared" si="1"/>
        <v>4.5900000259280205E-4</v>
      </c>
      <c r="I30" s="2">
        <f t="shared" si="2"/>
        <v>4.5900000259280205E-4</v>
      </c>
      <c r="K30" s="2">
        <f t="shared" si="3"/>
        <v>-4.7781555747934351E-3</v>
      </c>
      <c r="L30" s="2">
        <f t="shared" si="4"/>
        <v>2.7427798541747772E-5</v>
      </c>
      <c r="M30" s="15">
        <f t="shared" si="5"/>
        <v>29059.059513</v>
      </c>
    </row>
    <row r="31" spans="1:13">
      <c r="A31" s="2" t="s">
        <v>13</v>
      </c>
      <c r="C31" s="2">
        <v>44078.510912999998</v>
      </c>
      <c r="D31" s="2">
        <f t="shared" si="0"/>
        <v>-8.0007115624941179</v>
      </c>
      <c r="E31" s="2">
        <v>-8</v>
      </c>
      <c r="F31" s="2">
        <f t="shared" si="1"/>
        <v>-2.7099999715574086E-4</v>
      </c>
      <c r="I31" s="2">
        <f t="shared" si="2"/>
        <v>-2.7099999715574086E-4</v>
      </c>
      <c r="K31" s="2">
        <f t="shared" si="3"/>
        <v>-4.7358408372707187E-3</v>
      </c>
      <c r="L31" s="2">
        <f t="shared" si="4"/>
        <v>1.9934803727558621E-5</v>
      </c>
      <c r="M31" s="15">
        <f t="shared" si="5"/>
        <v>29060.010912999998</v>
      </c>
    </row>
    <row r="32" spans="1:13">
      <c r="A32" s="2" t="s">
        <v>11</v>
      </c>
      <c r="C32" s="2">
        <v>44081.557999999997</v>
      </c>
      <c r="D32" s="2">
        <f t="shared" si="0"/>
        <v>0</v>
      </c>
      <c r="E32" s="2">
        <v>0</v>
      </c>
      <c r="F32" s="2">
        <f t="shared" si="1"/>
        <v>0</v>
      </c>
      <c r="G32" s="2">
        <f>F32</f>
        <v>0</v>
      </c>
      <c r="K32" s="2">
        <f t="shared" si="3"/>
        <v>-4.6005435125743028E-3</v>
      </c>
      <c r="L32" s="2">
        <f t="shared" si="4"/>
        <v>2.1165000611089506E-5</v>
      </c>
      <c r="M32" s="15">
        <f t="shared" si="5"/>
        <v>29063.057999999997</v>
      </c>
    </row>
    <row r="33" spans="1:13">
      <c r="A33" s="2" t="s">
        <v>13</v>
      </c>
      <c r="C33" s="2">
        <v>44081.560513000004</v>
      </c>
      <c r="D33" s="2">
        <f t="shared" si="0"/>
        <v>6.5983636864957286E-3</v>
      </c>
      <c r="E33" s="2">
        <v>0</v>
      </c>
      <c r="F33" s="2">
        <f t="shared" si="1"/>
        <v>2.5130000067292713E-3</v>
      </c>
      <c r="I33" s="2">
        <f t="shared" ref="I33:I38" si="6">F33</f>
        <v>2.5130000067292713E-3</v>
      </c>
      <c r="K33" s="2">
        <f t="shared" si="3"/>
        <v>-4.6005435125743028E-3</v>
      </c>
      <c r="L33" s="2">
        <f t="shared" si="4"/>
        <v>5.0602501401025877E-5</v>
      </c>
      <c r="M33" s="15">
        <f t="shared" si="5"/>
        <v>29063.060513000004</v>
      </c>
    </row>
    <row r="34" spans="1:13">
      <c r="A34" s="2" t="s">
        <v>13</v>
      </c>
      <c r="C34" s="2">
        <v>44082.505513000004</v>
      </c>
      <c r="D34" s="2">
        <f t="shared" si="0"/>
        <v>2.4878771806540025</v>
      </c>
      <c r="E34" s="2">
        <v>2.5</v>
      </c>
      <c r="F34" s="2">
        <f t="shared" si="1"/>
        <v>-4.6169999914127402E-3</v>
      </c>
      <c r="I34" s="2">
        <f t="shared" si="6"/>
        <v>-4.6169999914127402E-3</v>
      </c>
      <c r="K34" s="2">
        <f t="shared" si="3"/>
        <v>-4.5582974221617598E-3</v>
      </c>
      <c r="L34" s="2">
        <f t="shared" si="4"/>
        <v>3.4459916366661543E-9</v>
      </c>
      <c r="M34" s="15">
        <f t="shared" si="5"/>
        <v>29064.005513000004</v>
      </c>
    </row>
    <row r="35" spans="1:13">
      <c r="A35" s="2" t="s">
        <v>13</v>
      </c>
      <c r="C35" s="2">
        <v>44087.462913000003</v>
      </c>
      <c r="D35" s="2">
        <f t="shared" si="0"/>
        <v>15.504482056036892</v>
      </c>
      <c r="E35" s="2">
        <v>15.5</v>
      </c>
      <c r="F35" s="2">
        <f t="shared" si="1"/>
        <v>1.7070000030798838E-3</v>
      </c>
      <c r="I35" s="2">
        <f t="shared" si="6"/>
        <v>1.7070000030798838E-3</v>
      </c>
      <c r="K35" s="2">
        <f t="shared" si="3"/>
        <v>-4.338881226163196E-3</v>
      </c>
      <c r="L35" s="2">
        <f t="shared" si="4"/>
        <v>3.6552679838113815E-5</v>
      </c>
      <c r="M35" s="15">
        <f t="shared" si="5"/>
        <v>29068.962913000003</v>
      </c>
    </row>
    <row r="36" spans="1:13">
      <c r="A36" s="2" t="s">
        <v>13</v>
      </c>
      <c r="C36" s="2">
        <v>44118.488913000001</v>
      </c>
      <c r="D36" s="2">
        <f t="shared" si="0"/>
        <v>96.969198008685211</v>
      </c>
      <c r="E36" s="2">
        <v>97</v>
      </c>
      <c r="F36" s="2">
        <f t="shared" si="1"/>
        <v>-1.1730999998690095E-2</v>
      </c>
      <c r="I36" s="2">
        <f t="shared" si="6"/>
        <v>-1.1730999998690095E-2</v>
      </c>
      <c r="K36" s="2">
        <f t="shared" si="3"/>
        <v>-2.9733809900037789E-3</v>
      </c>
      <c r="L36" s="2">
        <f t="shared" si="4"/>
        <v>7.6695890701303901E-5</v>
      </c>
      <c r="M36" s="15">
        <f t="shared" si="5"/>
        <v>29099.988913000001</v>
      </c>
    </row>
    <row r="37" spans="1:13">
      <c r="A37" s="2" t="s">
        <v>13</v>
      </c>
      <c r="C37" s="2">
        <v>44133.541513000004</v>
      </c>
      <c r="D37" s="2">
        <f t="shared" si="0"/>
        <v>136.49268744815964</v>
      </c>
      <c r="E37" s="2">
        <v>136.5</v>
      </c>
      <c r="F37" s="2">
        <f t="shared" si="1"/>
        <v>-2.7849999969475903E-3</v>
      </c>
      <c r="I37" s="2">
        <f t="shared" si="6"/>
        <v>-2.7849999969475903E-3</v>
      </c>
      <c r="K37" s="2">
        <f t="shared" si="3"/>
        <v>-2.3178236292336189E-3</v>
      </c>
      <c r="L37" s="2">
        <f t="shared" si="4"/>
        <v>2.1825375855041981E-7</v>
      </c>
      <c r="M37" s="15">
        <f t="shared" si="5"/>
        <v>29115.041513000004</v>
      </c>
    </row>
    <row r="38" spans="1:13">
      <c r="A38" s="2" t="s">
        <v>13</v>
      </c>
      <c r="C38" s="2">
        <v>44143.442412999997</v>
      </c>
      <c r="D38" s="2">
        <f t="shared" si="0"/>
        <v>162.48940008192096</v>
      </c>
      <c r="E38" s="2">
        <v>162.5</v>
      </c>
      <c r="F38" s="2">
        <f t="shared" si="1"/>
        <v>-4.036999998788815E-3</v>
      </c>
      <c r="I38" s="2">
        <f t="shared" si="6"/>
        <v>-4.036999998788815E-3</v>
      </c>
      <c r="K38" s="2">
        <f t="shared" si="3"/>
        <v>-1.8885442998445355E-3</v>
      </c>
      <c r="L38" s="2">
        <f t="shared" si="4"/>
        <v>4.6158618903261532E-6</v>
      </c>
      <c r="M38" s="15">
        <f t="shared" si="5"/>
        <v>29124.942412999997</v>
      </c>
    </row>
    <row r="39" spans="1:13">
      <c r="E39" s="2">
        <v>1000</v>
      </c>
      <c r="K39" s="2">
        <f t="shared" si="3"/>
        <v>1.0993597559160382E-2</v>
      </c>
      <c r="M39" s="5"/>
    </row>
    <row r="40" spans="1:13">
      <c r="E40" s="2">
        <v>2000</v>
      </c>
      <c r="K40" s="2">
        <f t="shared" si="3"/>
        <v>2.3972610624313131E-2</v>
      </c>
      <c r="M40" s="5"/>
    </row>
    <row r="41" spans="1:13">
      <c r="E41" s="2">
        <v>4000</v>
      </c>
      <c r="K41" s="2">
        <f t="shared" si="3"/>
        <v>4.2085252734872805E-2</v>
      </c>
      <c r="M41" s="5"/>
    </row>
    <row r="42" spans="1:13">
      <c r="E42" s="2">
        <v>6000</v>
      </c>
      <c r="K42" s="2">
        <f t="shared" si="3"/>
        <v>4.9737382819104732E-2</v>
      </c>
      <c r="M42" s="5"/>
    </row>
    <row r="43" spans="1:13">
      <c r="E43" s="2">
        <v>8000</v>
      </c>
      <c r="K43" s="2">
        <f t="shared" si="3"/>
        <v>4.6929000877008881E-2</v>
      </c>
      <c r="M43" s="5"/>
    </row>
    <row r="44" spans="1:13">
      <c r="E44" s="2">
        <v>10000</v>
      </c>
      <c r="K44" s="2">
        <f t="shared" si="3"/>
        <v>3.3660106908585313E-2</v>
      </c>
      <c r="M44" s="5"/>
    </row>
    <row r="45" spans="1:13">
      <c r="E45" s="2">
        <v>12000</v>
      </c>
      <c r="K45" s="2">
        <f t="shared" si="3"/>
        <v>9.9307009138339397E-3</v>
      </c>
      <c r="M45" s="5"/>
    </row>
    <row r="46" spans="1:13">
      <c r="E46" s="2">
        <v>14000</v>
      </c>
      <c r="K46" s="2">
        <f t="shared" si="3"/>
        <v>-2.4259217107245185E-2</v>
      </c>
      <c r="M46" s="5"/>
    </row>
    <row r="47" spans="1:13">
      <c r="A47" s="2" t="s">
        <v>14</v>
      </c>
      <c r="C47" s="2">
        <v>49690.3217</v>
      </c>
      <c r="D47" s="2">
        <f>(C47-C$7)/C$8</f>
        <v>14726.885246762529</v>
      </c>
      <c r="E47" s="2">
        <v>14727</v>
      </c>
      <c r="F47" s="2">
        <f>C47-(C$7+C$8*E47)</f>
        <v>-4.3703999996068887E-2</v>
      </c>
      <c r="H47" s="2">
        <f>F47</f>
        <v>-4.3703999996068887E-2</v>
      </c>
      <c r="K47" s="2">
        <f t="shared" si="3"/>
        <v>-3.9279535863787879E-2</v>
      </c>
      <c r="L47" s="2">
        <f>(K47-F47)^2</f>
        <v>1.9575882857841139E-5</v>
      </c>
      <c r="M47" s="5">
        <f>C47-15018.5</f>
        <v>34671.8217</v>
      </c>
    </row>
    <row r="48" spans="1:13">
      <c r="A48" s="2" t="s">
        <v>14</v>
      </c>
      <c r="C48" s="2">
        <v>49690.324000000001</v>
      </c>
      <c r="D48" s="2">
        <f>(C48-C$7)/C$8</f>
        <v>14726.89128585383</v>
      </c>
      <c r="E48" s="2">
        <v>14727</v>
      </c>
      <c r="F48" s="2">
        <f>C48-(C$7+C$8*E48)</f>
        <v>-4.1403999995964114E-2</v>
      </c>
      <c r="H48" s="2">
        <f>F48</f>
        <v>-4.1403999995964114E-2</v>
      </c>
      <c r="K48" s="2">
        <f t="shared" si="3"/>
        <v>-3.9279535863787879E-2</v>
      </c>
      <c r="L48" s="2">
        <f>(K48-F48)^2</f>
        <v>4.5133478489033221E-6</v>
      </c>
      <c r="M48" s="5">
        <f>C48-15018.5</f>
        <v>34671.824000000001</v>
      </c>
    </row>
    <row r="49" spans="1:13">
      <c r="A49" s="2" t="s">
        <v>15</v>
      </c>
      <c r="C49" s="2">
        <v>50422.281799999997</v>
      </c>
      <c r="D49" s="2">
        <f>(C49-C$7)/C$8</f>
        <v>16648.786930356146</v>
      </c>
      <c r="E49" s="2">
        <v>16649</v>
      </c>
      <c r="F49" s="2">
        <f>C49-(C$7+C$8*E49)</f>
        <v>-8.1147999997483566E-2</v>
      </c>
      <c r="H49" s="2">
        <f>F49</f>
        <v>-8.1147999997483566E-2</v>
      </c>
      <c r="K49" s="2">
        <f t="shared" si="3"/>
        <v>-8.5646677047057473E-2</v>
      </c>
      <c r="L49" s="2">
        <f>(K49-F49)^2</f>
        <v>2.0238095196362994E-5</v>
      </c>
      <c r="M49" s="5">
        <f>C49-15018.5</f>
        <v>35403.781799999997</v>
      </c>
    </row>
    <row r="50" spans="1:13">
      <c r="A50" s="2" t="s">
        <v>15</v>
      </c>
      <c r="C50" s="2">
        <v>50422.281999999999</v>
      </c>
      <c r="D50" s="2">
        <f>(C50-C$7)/C$8</f>
        <v>16648.787455494527</v>
      </c>
      <c r="E50" s="2">
        <v>16649</v>
      </c>
      <c r="F50" s="2">
        <f>C50-(C$7+C$8*E50)</f>
        <v>-8.0947999995260034E-2</v>
      </c>
      <c r="H50" s="2">
        <f>F50</f>
        <v>-8.0947999995260034E-2</v>
      </c>
      <c r="K50" s="2">
        <f t="shared" si="3"/>
        <v>-8.5646677047057473E-2</v>
      </c>
      <c r="L50" s="2">
        <f>(K50-F50)^2</f>
        <v>2.207756603708788E-5</v>
      </c>
      <c r="M50" s="5">
        <f>C50-15018.5</f>
        <v>35403.781999999999</v>
      </c>
    </row>
    <row r="51" spans="1:13">
      <c r="E51" s="2">
        <v>18000</v>
      </c>
      <c r="K51" s="2">
        <f t="shared" si="3"/>
        <v>-0.12402058922838671</v>
      </c>
      <c r="M51" s="5"/>
    </row>
    <row r="52" spans="1:13">
      <c r="A52" s="2" t="s">
        <v>29</v>
      </c>
      <c r="C52" s="2">
        <v>51761.811560000002</v>
      </c>
      <c r="D52" s="2">
        <f>(C52-C$7)/C$8</f>
        <v>20165.979330553611</v>
      </c>
      <c r="E52" s="4">
        <v>20166</v>
      </c>
      <c r="F52" s="2">
        <f>C52-(C$7+C$8*E52)</f>
        <v>-7.8719999946770258E-3</v>
      </c>
      <c r="J52" s="2">
        <f>F52</f>
        <v>-7.8719999946770258E-3</v>
      </c>
      <c r="K52" s="2">
        <f t="shared" si="3"/>
        <v>-0.19550461650152162</v>
      </c>
      <c r="L52" s="2">
        <f>(K52-F52)^2</f>
        <v>3.5205998777204608E-2</v>
      </c>
      <c r="M52" s="5">
        <f>C52-15018.5</f>
        <v>36743.311560000002</v>
      </c>
    </row>
    <row r="53" spans="1:13">
      <c r="E53" s="4" t="s">
        <v>16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O256"/>
  <sheetViews>
    <sheetView workbookViewId="0">
      <selection activeCell="C4" sqref="C4"/>
    </sheetView>
  </sheetViews>
  <sheetFormatPr defaultRowHeight="12.75"/>
  <cols>
    <col min="1" max="1" width="31.7109375" style="2" customWidth="1"/>
    <col min="2" max="2" width="8.42578125" style="2" customWidth="1"/>
    <col min="3" max="4" width="9.140625" style="2"/>
    <col min="5" max="5" width="12.140625" style="2" customWidth="1"/>
    <col min="6" max="9" width="9.140625" style="2"/>
    <col min="11" max="14" width="9.140625" style="2"/>
    <col min="15" max="15" width="5.28515625" style="25" customWidth="1"/>
    <col min="16" max="26" width="41.85546875" style="2" customWidth="1"/>
    <col min="27" max="16384" width="9.140625" style="2"/>
  </cols>
  <sheetData>
    <row r="1" spans="1:12" ht="18">
      <c r="A1" s="81" t="s">
        <v>150</v>
      </c>
    </row>
    <row r="2" spans="1:12">
      <c r="J2" s="2"/>
    </row>
    <row r="5" spans="1:12">
      <c r="J5" s="2"/>
    </row>
    <row r="6" spans="1:12">
      <c r="J6" s="2"/>
    </row>
    <row r="7" spans="1:12">
      <c r="J7" s="2"/>
    </row>
    <row r="8" spans="1:12">
      <c r="J8" s="2"/>
    </row>
    <row r="9" spans="1:12">
      <c r="J9" s="2"/>
    </row>
    <row r="10" spans="1:12">
      <c r="J10" s="2"/>
    </row>
    <row r="11" spans="1:12">
      <c r="A11" s="2" t="s">
        <v>61</v>
      </c>
      <c r="B11" s="25" t="str">
        <f t="shared" ref="B11:B74" si="0">IF(H11=INT(H11),"I","II")</f>
        <v>II</v>
      </c>
      <c r="C11" s="2">
        <v>45915.434999999998</v>
      </c>
      <c r="D11" s="2" t="s">
        <v>127</v>
      </c>
      <c r="E11" s="2" t="e">
        <f>VLOOKUP(C11,D!C$21:E$162,3,FALSE)</f>
        <v>#N/A</v>
      </c>
      <c r="H11" s="2">
        <v>2207.5</v>
      </c>
      <c r="I11" s="2">
        <v>-2.1000000000000001E-2</v>
      </c>
      <c r="J11" s="2"/>
      <c r="L11" s="2">
        <v>4</v>
      </c>
    </row>
    <row r="12" spans="1:12">
      <c r="A12" s="2" t="s">
        <v>63</v>
      </c>
      <c r="B12" s="25" t="str">
        <f t="shared" si="0"/>
        <v>I</v>
      </c>
      <c r="C12" s="2">
        <v>46612.534</v>
      </c>
      <c r="D12" s="2" t="s">
        <v>127</v>
      </c>
      <c r="E12" s="2" t="e">
        <f>VLOOKUP(C12,D!C$21:E$162,3,FALSE)</f>
        <v>#N/A</v>
      </c>
      <c r="H12" s="2">
        <v>4040</v>
      </c>
      <c r="I12" s="2">
        <v>-6.9000000000000006E-2</v>
      </c>
      <c r="J12" s="2"/>
      <c r="L12" s="2">
        <v>6</v>
      </c>
    </row>
    <row r="13" spans="1:12">
      <c r="A13" s="2" t="s">
        <v>64</v>
      </c>
      <c r="B13" s="25" t="str">
        <f t="shared" si="0"/>
        <v>I</v>
      </c>
      <c r="C13" s="2">
        <v>46705.409</v>
      </c>
      <c r="D13" s="2" t="s">
        <v>127</v>
      </c>
      <c r="E13" s="2" t="e">
        <f>VLOOKUP(C13,D!C$21:E$162,3,FALSE)</f>
        <v>#N/A</v>
      </c>
      <c r="H13" s="2">
        <v>4284</v>
      </c>
      <c r="I13" s="2">
        <v>-0.02</v>
      </c>
      <c r="J13" s="2"/>
      <c r="L13" s="2">
        <v>7</v>
      </c>
    </row>
    <row r="14" spans="1:12">
      <c r="A14" s="2" t="s">
        <v>64</v>
      </c>
      <c r="B14" s="25" t="str">
        <f t="shared" si="0"/>
        <v>II</v>
      </c>
      <c r="C14" s="2">
        <v>46727.307000000001</v>
      </c>
      <c r="D14" s="2" t="s">
        <v>127</v>
      </c>
      <c r="E14" s="2" t="e">
        <f>VLOOKUP(C14,D!C$21:E$162,3,FALSE)</f>
        <v>#N/A</v>
      </c>
      <c r="H14" s="2">
        <v>4341.5</v>
      </c>
      <c r="I14" s="2">
        <v>3.0000000000000001E-3</v>
      </c>
      <c r="J14" s="2"/>
      <c r="L14" s="2">
        <v>7</v>
      </c>
    </row>
    <row r="15" spans="1:12">
      <c r="A15" s="2" t="s">
        <v>66</v>
      </c>
      <c r="B15" s="25" t="str">
        <f t="shared" si="0"/>
        <v>I</v>
      </c>
      <c r="C15" s="2">
        <v>47387.553</v>
      </c>
      <c r="D15" s="2" t="s">
        <v>127</v>
      </c>
      <c r="E15" s="2" t="e">
        <f>VLOOKUP(C15,D!C$21:E$162,3,FALSE)</f>
        <v>#N/A</v>
      </c>
      <c r="H15" s="2">
        <v>6077</v>
      </c>
      <c r="I15" s="2">
        <v>5.0000000000000001E-3</v>
      </c>
      <c r="J15" s="2"/>
      <c r="L15" s="2">
        <v>8</v>
      </c>
    </row>
    <row r="16" spans="1:12">
      <c r="A16" s="2" t="s">
        <v>66</v>
      </c>
      <c r="B16" s="25" t="str">
        <f t="shared" si="0"/>
        <v>II</v>
      </c>
      <c r="C16" s="2">
        <v>47388.487999999998</v>
      </c>
      <c r="D16" s="2" t="s">
        <v>127</v>
      </c>
      <c r="E16" s="2" t="e">
        <f>VLOOKUP(C16,D!C$21:E$162,3,FALSE)</f>
        <v>#N/A</v>
      </c>
      <c r="H16" s="2">
        <v>6079.5</v>
      </c>
      <c r="I16" s="2">
        <v>-1.0999999999999999E-2</v>
      </c>
      <c r="J16" s="2"/>
      <c r="L16" s="2">
        <v>8</v>
      </c>
    </row>
    <row r="17" spans="1:12">
      <c r="A17" s="2" t="s">
        <v>66</v>
      </c>
      <c r="B17" s="25" t="str">
        <f t="shared" si="0"/>
        <v>II</v>
      </c>
      <c r="C17" s="2">
        <v>47452.39</v>
      </c>
      <c r="D17" s="2" t="s">
        <v>127</v>
      </c>
      <c r="E17" s="2" t="e">
        <f>VLOOKUP(C17,D!C$21:E$162,3,FALSE)</f>
        <v>#N/A</v>
      </c>
      <c r="H17" s="2">
        <v>6247.5</v>
      </c>
      <c r="I17" s="2">
        <v>-2.1999999999999999E-2</v>
      </c>
      <c r="J17" s="2"/>
      <c r="L17" s="2">
        <v>8</v>
      </c>
    </row>
    <row r="18" spans="1:12">
      <c r="A18" s="2" t="s">
        <v>66</v>
      </c>
      <c r="B18" s="25" t="str">
        <f t="shared" si="0"/>
        <v>II</v>
      </c>
      <c r="C18" s="2">
        <v>47468.381999999998</v>
      </c>
      <c r="D18" s="2" t="s">
        <v>127</v>
      </c>
      <c r="E18" s="2" t="e">
        <f>VLOOKUP(C18,D!C$21:E$162,3,FALSE)</f>
        <v>#N/A</v>
      </c>
      <c r="H18" s="2">
        <v>6289.5</v>
      </c>
      <c r="I18" s="2">
        <v>-8.9999999999999993E-3</v>
      </c>
      <c r="J18" s="2"/>
      <c r="L18" s="2">
        <v>8</v>
      </c>
    </row>
    <row r="19" spans="1:12">
      <c r="A19" s="2" t="s">
        <v>66</v>
      </c>
      <c r="B19" s="25" t="str">
        <f t="shared" si="0"/>
        <v>I</v>
      </c>
      <c r="C19" s="2">
        <v>47472.379000000001</v>
      </c>
      <c r="D19" s="2" t="s">
        <v>127</v>
      </c>
      <c r="E19" s="2" t="e">
        <f>VLOOKUP(C19,D!C$21:E$162,3,FALSE)</f>
        <v>#N/A</v>
      </c>
      <c r="H19" s="2">
        <v>6300</v>
      </c>
      <c r="I19" s="2">
        <v>-6.0000000000000001E-3</v>
      </c>
      <c r="J19" s="2"/>
      <c r="L19" s="2">
        <v>8</v>
      </c>
    </row>
    <row r="20" spans="1:12">
      <c r="A20" s="2" t="s">
        <v>66</v>
      </c>
      <c r="B20" s="25" t="str">
        <f t="shared" si="0"/>
        <v>I</v>
      </c>
      <c r="C20" s="2">
        <v>47480.364999999998</v>
      </c>
      <c r="D20" s="2" t="s">
        <v>127</v>
      </c>
      <c r="E20" s="2" t="e">
        <f>VLOOKUP(C20,D!C$21:E$162,3,FALSE)</f>
        <v>#N/A</v>
      </c>
      <c r="H20" s="2">
        <v>6321</v>
      </c>
      <c r="I20" s="2">
        <v>-8.9999999999999993E-3</v>
      </c>
      <c r="J20" s="2"/>
      <c r="L20" s="2">
        <v>8</v>
      </c>
    </row>
    <row r="21" spans="1:12">
      <c r="A21" s="2" t="s">
        <v>66</v>
      </c>
      <c r="B21" s="25" t="str">
        <f t="shared" si="0"/>
        <v>I</v>
      </c>
      <c r="C21" s="2">
        <v>47525.300999999999</v>
      </c>
      <c r="D21" s="2" t="s">
        <v>127</v>
      </c>
      <c r="E21" s="2" t="e">
        <f>VLOOKUP(C21,D!C$21:E$162,3,FALSE)</f>
        <v>#N/A</v>
      </c>
      <c r="H21" s="2">
        <v>6439</v>
      </c>
      <c r="I21" s="2">
        <v>3.5000000000000003E-2</v>
      </c>
      <c r="J21" s="2"/>
      <c r="L21" s="2">
        <v>8</v>
      </c>
    </row>
    <row r="22" spans="1:12">
      <c r="A22" s="2" t="s">
        <v>66</v>
      </c>
      <c r="B22" s="25" t="str">
        <f t="shared" si="0"/>
        <v>II</v>
      </c>
      <c r="C22" s="2">
        <v>47526.235000000001</v>
      </c>
      <c r="D22" s="2" t="s">
        <v>127</v>
      </c>
      <c r="E22" s="2" t="e">
        <f>VLOOKUP(C22,D!C$21:E$162,3,FALSE)</f>
        <v>#N/A</v>
      </c>
      <c r="H22" s="2">
        <v>6449.5</v>
      </c>
      <c r="I22" s="2">
        <v>1.7999999999999999E-2</v>
      </c>
      <c r="J22" s="2"/>
      <c r="L22" s="2">
        <v>8</v>
      </c>
    </row>
    <row r="23" spans="1:12">
      <c r="A23" s="2" t="s">
        <v>68</v>
      </c>
      <c r="B23" s="25" t="str">
        <f t="shared" si="0"/>
        <v>II</v>
      </c>
      <c r="C23" s="2">
        <v>47529.264000000003</v>
      </c>
      <c r="D23" s="2" t="s">
        <v>127</v>
      </c>
      <c r="E23" s="2" t="e">
        <f>VLOOKUP(C23,D!C$21:E$162,3,FALSE)</f>
        <v>#N/A</v>
      </c>
      <c r="H23" s="2">
        <v>6449.5</v>
      </c>
      <c r="I23" s="2">
        <v>4.0000000000000001E-3</v>
      </c>
      <c r="J23" s="2"/>
      <c r="L23" s="2">
        <v>9</v>
      </c>
    </row>
    <row r="24" spans="1:12">
      <c r="A24" s="2" t="s">
        <v>68</v>
      </c>
      <c r="B24" s="25" t="str">
        <f t="shared" si="0"/>
        <v>II</v>
      </c>
      <c r="C24" s="2">
        <v>47535.345000000001</v>
      </c>
      <c r="D24" s="2" t="s">
        <v>127</v>
      </c>
      <c r="E24" s="2" t="e">
        <f>VLOOKUP(C24,D!C$21:E$162,3,FALSE)</f>
        <v>#N/A</v>
      </c>
      <c r="H24" s="2">
        <v>6465.5</v>
      </c>
      <c r="I24" s="2">
        <v>-2E-3</v>
      </c>
      <c r="J24" s="2"/>
      <c r="L24" s="2">
        <v>9</v>
      </c>
    </row>
    <row r="25" spans="1:12">
      <c r="A25" s="2" t="s">
        <v>68</v>
      </c>
      <c r="B25" s="25" t="str">
        <f t="shared" si="0"/>
        <v>II</v>
      </c>
      <c r="C25" s="2">
        <v>47540.277999999998</v>
      </c>
      <c r="D25" s="2" t="s">
        <v>127</v>
      </c>
      <c r="E25" s="2" t="e">
        <f>VLOOKUP(C25,D!C$21:E$162,3,FALSE)</f>
        <v>#N/A</v>
      </c>
      <c r="H25" s="2">
        <v>6478.5</v>
      </c>
      <c r="I25" s="2">
        <v>-1.4999999999999999E-2</v>
      </c>
      <c r="J25" s="2"/>
      <c r="L25" s="2">
        <v>9</v>
      </c>
    </row>
    <row r="26" spans="1:12">
      <c r="A26" s="2" t="s">
        <v>69</v>
      </c>
      <c r="B26" s="25" t="str">
        <f t="shared" si="0"/>
        <v>I</v>
      </c>
      <c r="C26" s="2">
        <v>47742.483999999997</v>
      </c>
      <c r="D26" s="2" t="s">
        <v>127</v>
      </c>
      <c r="E26" s="2" t="e">
        <f>VLOOKUP(C26,D!C$21:E$162,3,FALSE)</f>
        <v>#N/A</v>
      </c>
      <c r="H26" s="2">
        <v>7010</v>
      </c>
      <c r="I26" s="2">
        <v>-0.01</v>
      </c>
      <c r="J26" s="2"/>
      <c r="L26" s="2">
        <v>10</v>
      </c>
    </row>
    <row r="27" spans="1:12">
      <c r="A27" s="2" t="s">
        <v>69</v>
      </c>
      <c r="B27" s="25" t="str">
        <f t="shared" si="0"/>
        <v>II</v>
      </c>
      <c r="C27" s="2">
        <v>47748.381000000001</v>
      </c>
      <c r="D27" s="2" t="s">
        <v>127</v>
      </c>
      <c r="E27" s="2" t="e">
        <f>VLOOKUP(C27,D!C$21:E$162,3,FALSE)</f>
        <v>#N/A</v>
      </c>
      <c r="H27" s="2">
        <v>7025.5</v>
      </c>
      <c r="I27" s="2">
        <v>-0.01</v>
      </c>
      <c r="J27" s="2"/>
      <c r="L27" s="2">
        <v>10</v>
      </c>
    </row>
    <row r="28" spans="1:12">
      <c r="A28" s="2" t="s">
        <v>70</v>
      </c>
      <c r="B28" s="25" t="str">
        <f t="shared" si="0"/>
        <v>I</v>
      </c>
      <c r="C28" s="2">
        <v>47767.601999999999</v>
      </c>
      <c r="D28" s="2" t="s">
        <v>127</v>
      </c>
      <c r="E28" s="2" t="e">
        <f>VLOOKUP(C28,D!C$21:E$162,3,FALSE)</f>
        <v>#N/A</v>
      </c>
      <c r="H28" s="2">
        <v>7076</v>
      </c>
      <c r="I28" s="2">
        <v>-1E-3</v>
      </c>
      <c r="J28" s="2"/>
      <c r="L28" s="2">
        <v>11</v>
      </c>
    </row>
    <row r="29" spans="1:12">
      <c r="A29" s="2" t="s">
        <v>69</v>
      </c>
      <c r="B29" s="25" t="str">
        <f t="shared" si="0"/>
        <v>I</v>
      </c>
      <c r="C29" s="2">
        <v>47768.366000000002</v>
      </c>
      <c r="D29" s="2" t="s">
        <v>127</v>
      </c>
      <c r="E29" s="2" t="e">
        <f>VLOOKUP(C29,D!C$21:E$162,3,FALSE)</f>
        <v>#N/A</v>
      </c>
      <c r="H29" s="2">
        <v>7078</v>
      </c>
      <c r="I29" s="2">
        <v>3.0000000000000001E-3</v>
      </c>
      <c r="J29" s="2"/>
      <c r="L29" s="2">
        <v>10</v>
      </c>
    </row>
    <row r="30" spans="1:12">
      <c r="A30" s="2" t="s">
        <v>70</v>
      </c>
      <c r="B30" s="25" t="str">
        <f t="shared" si="0"/>
        <v>II</v>
      </c>
      <c r="C30" s="2">
        <v>47768.536999999997</v>
      </c>
      <c r="D30" s="2" t="s">
        <v>127</v>
      </c>
      <c r="E30" s="2" t="e">
        <f>VLOOKUP(C30,D!C$21:E$162,3,FALSE)</f>
        <v>#N/A</v>
      </c>
      <c r="H30" s="2">
        <v>7078.5</v>
      </c>
      <c r="I30" s="2">
        <v>-1.7000000000000001E-2</v>
      </c>
      <c r="J30" s="2"/>
      <c r="L30" s="2">
        <v>11</v>
      </c>
    </row>
    <row r="31" spans="1:12">
      <c r="A31" s="2" t="s">
        <v>70</v>
      </c>
      <c r="B31" s="25" t="str">
        <f t="shared" si="0"/>
        <v>II</v>
      </c>
      <c r="C31" s="2">
        <v>47770.442999999999</v>
      </c>
      <c r="D31" s="2" t="s">
        <v>127</v>
      </c>
      <c r="E31" s="2" t="e">
        <f>VLOOKUP(C31,D!C$21:E$162,3,FALSE)</f>
        <v>#N/A</v>
      </c>
      <c r="H31" s="2">
        <v>7083.5</v>
      </c>
      <c r="I31" s="2">
        <v>-1.2999999999999999E-2</v>
      </c>
      <c r="J31" s="2"/>
      <c r="L31" s="2">
        <v>11</v>
      </c>
    </row>
    <row r="32" spans="1:12">
      <c r="A32" s="2" t="s">
        <v>70</v>
      </c>
      <c r="B32" s="25" t="str">
        <f t="shared" si="0"/>
        <v>II</v>
      </c>
      <c r="C32" s="2">
        <v>47812.337</v>
      </c>
      <c r="D32" s="2" t="s">
        <v>127</v>
      </c>
      <c r="E32" s="2" t="e">
        <f>VLOOKUP(C32,D!C$21:E$162,3,FALSE)</f>
        <v>#N/A</v>
      </c>
      <c r="H32" s="2">
        <v>7193.5</v>
      </c>
      <c r="I32" s="2">
        <v>3.3000000000000002E-2</v>
      </c>
      <c r="J32" s="2"/>
      <c r="L32" s="2">
        <v>11</v>
      </c>
    </row>
    <row r="33" spans="1:12">
      <c r="A33" s="2" t="s">
        <v>70</v>
      </c>
      <c r="B33" s="25" t="str">
        <f t="shared" si="0"/>
        <v>I</v>
      </c>
      <c r="C33" s="2">
        <v>47816.317000000003</v>
      </c>
      <c r="D33" s="2" t="s">
        <v>127</v>
      </c>
      <c r="E33" s="2" t="e">
        <f>VLOOKUP(C33,D!C$21:E$162,3,FALSE)</f>
        <v>#N/A</v>
      </c>
      <c r="H33" s="2">
        <v>7204</v>
      </c>
      <c r="I33" s="2">
        <v>1.9E-2</v>
      </c>
      <c r="J33" s="2"/>
      <c r="L33" s="2">
        <v>11</v>
      </c>
    </row>
    <row r="34" spans="1:12">
      <c r="A34" s="2" t="s">
        <v>70</v>
      </c>
      <c r="B34" s="25" t="str">
        <f t="shared" si="0"/>
        <v>I</v>
      </c>
      <c r="C34" s="2">
        <v>47846.28</v>
      </c>
      <c r="D34" s="2" t="s">
        <v>127</v>
      </c>
      <c r="E34" s="2" t="e">
        <f>VLOOKUP(C34,D!C$21:E$162,3,FALSE)</f>
        <v>#N/A</v>
      </c>
      <c r="H34" s="2">
        <v>7283</v>
      </c>
      <c r="I34" s="2">
        <v>-7.2999999999999995E-2</v>
      </c>
      <c r="J34" s="2"/>
      <c r="L34" s="2">
        <v>11</v>
      </c>
    </row>
    <row r="35" spans="1:12">
      <c r="A35" s="2" t="s">
        <v>70</v>
      </c>
      <c r="B35" s="25" t="str">
        <f t="shared" si="0"/>
        <v>I</v>
      </c>
      <c r="C35" s="2">
        <v>47857.317999999999</v>
      </c>
      <c r="D35" s="2" t="s">
        <v>127</v>
      </c>
      <c r="E35" s="2" t="e">
        <f>VLOOKUP(C35,D!C$21:E$162,3,FALSE)</f>
        <v>#N/A</v>
      </c>
      <c r="H35" s="2">
        <v>7312</v>
      </c>
      <c r="I35" s="2">
        <v>-6.7000000000000004E-2</v>
      </c>
      <c r="J35" s="2"/>
      <c r="L35" s="2">
        <v>11</v>
      </c>
    </row>
    <row r="36" spans="1:12">
      <c r="A36" s="2" t="s">
        <v>71</v>
      </c>
      <c r="B36" s="25" t="str">
        <f t="shared" si="0"/>
        <v>II</v>
      </c>
      <c r="C36" s="2">
        <v>47894.453000000001</v>
      </c>
      <c r="D36" s="2" t="s">
        <v>127</v>
      </c>
      <c r="E36" s="2" t="e">
        <f>VLOOKUP(C36,D!C$21:E$162,3,FALSE)</f>
        <v>#N/A</v>
      </c>
      <c r="H36" s="2">
        <v>7409.5</v>
      </c>
      <c r="I36" s="2">
        <v>-2.5000000000000001E-2</v>
      </c>
      <c r="J36" s="2"/>
      <c r="L36" s="2">
        <v>13</v>
      </c>
    </row>
    <row r="37" spans="1:12">
      <c r="A37" s="2" t="s">
        <v>71</v>
      </c>
      <c r="B37" s="25" t="str">
        <f t="shared" si="0"/>
        <v>II</v>
      </c>
      <c r="C37" s="2">
        <v>47896.358</v>
      </c>
      <c r="D37" s="2" t="s">
        <v>127</v>
      </c>
      <c r="E37" s="2" t="e">
        <f>VLOOKUP(C37,D!C$21:E$162,3,FALSE)</f>
        <v>#N/A</v>
      </c>
      <c r="H37" s="2">
        <v>7414.5</v>
      </c>
      <c r="I37" s="2">
        <v>-2.1999999999999999E-2</v>
      </c>
      <c r="J37" s="2"/>
      <c r="L37" s="2">
        <v>13</v>
      </c>
    </row>
    <row r="38" spans="1:12">
      <c r="A38" s="2" t="s">
        <v>71</v>
      </c>
      <c r="B38" s="25" t="str">
        <f t="shared" si="0"/>
        <v>I</v>
      </c>
      <c r="C38" s="2">
        <v>47929.26</v>
      </c>
      <c r="D38" s="2" t="s">
        <v>127</v>
      </c>
      <c r="E38" s="2" t="e">
        <f>VLOOKUP(C38,D!C$21:E$162,3,FALSE)</f>
        <v>#N/A</v>
      </c>
      <c r="H38" s="2">
        <v>7501</v>
      </c>
      <c r="I38" s="2">
        <v>-2.7E-2</v>
      </c>
      <c r="J38" s="2"/>
      <c r="L38" s="2">
        <v>13</v>
      </c>
    </row>
    <row r="39" spans="1:12">
      <c r="A39" s="2" t="s">
        <v>72</v>
      </c>
      <c r="B39" s="25" t="str">
        <f t="shared" si="0"/>
        <v>I</v>
      </c>
      <c r="C39" s="2">
        <v>48068.510999999999</v>
      </c>
      <c r="D39" s="2" t="s">
        <v>127</v>
      </c>
      <c r="E39" s="2" t="e">
        <f>VLOOKUP(C39,D!C$21:E$162,3,FALSE)</f>
        <v>#N/A</v>
      </c>
      <c r="H39" s="2">
        <v>7867</v>
      </c>
      <c r="I39" s="2">
        <v>-1.4999999999999999E-2</v>
      </c>
      <c r="J39" s="2"/>
      <c r="L39" s="2">
        <v>14</v>
      </c>
    </row>
    <row r="40" spans="1:12">
      <c r="A40" s="2" t="s">
        <v>73</v>
      </c>
      <c r="B40" s="25" t="str">
        <f t="shared" si="0"/>
        <v>I</v>
      </c>
      <c r="C40" s="2">
        <v>48084.487999999998</v>
      </c>
      <c r="D40" s="2" t="s">
        <v>127</v>
      </c>
      <c r="E40" s="2" t="e">
        <f>VLOOKUP(C40,D!C$21:E$162,3,FALSE)</f>
        <v>#N/A</v>
      </c>
      <c r="H40" s="2">
        <v>7909</v>
      </c>
      <c r="I40" s="2">
        <v>-1.7000000000000001E-2</v>
      </c>
      <c r="J40" s="2"/>
      <c r="L40" s="2">
        <v>15</v>
      </c>
    </row>
    <row r="41" spans="1:12">
      <c r="A41" s="2" t="s">
        <v>73</v>
      </c>
      <c r="B41" s="25" t="str">
        <f t="shared" si="0"/>
        <v>II</v>
      </c>
      <c r="C41" s="2">
        <v>48085.43</v>
      </c>
      <c r="D41" s="2" t="s">
        <v>127</v>
      </c>
      <c r="E41" s="2" t="e">
        <f>VLOOKUP(C41,D!C$21:E$162,3,FALSE)</f>
        <v>#N/A</v>
      </c>
      <c r="H41" s="2">
        <v>7911.5</v>
      </c>
      <c r="I41" s="2">
        <v>-2.5999999999999999E-2</v>
      </c>
      <c r="J41" s="2"/>
      <c r="L41" s="2">
        <v>15</v>
      </c>
    </row>
    <row r="42" spans="1:12">
      <c r="A42" s="2" t="s">
        <v>73</v>
      </c>
      <c r="B42" s="25" t="str">
        <f t="shared" si="0"/>
        <v>I</v>
      </c>
      <c r="C42" s="2">
        <v>48089.444000000003</v>
      </c>
      <c r="D42" s="2" t="s">
        <v>127</v>
      </c>
      <c r="E42" s="2" t="e">
        <f>VLOOKUP(C42,D!C$21:E$162,3,FALSE)</f>
        <v>#N/A</v>
      </c>
      <c r="H42" s="2">
        <v>7922</v>
      </c>
      <c r="I42" s="2">
        <v>-6.0000000000000001E-3</v>
      </c>
      <c r="J42" s="2"/>
      <c r="L42" s="2">
        <v>15</v>
      </c>
    </row>
    <row r="43" spans="1:12">
      <c r="A43" s="2" t="s">
        <v>73</v>
      </c>
      <c r="B43" s="25" t="str">
        <f t="shared" si="0"/>
        <v>I</v>
      </c>
      <c r="C43" s="2">
        <v>48108.455000000002</v>
      </c>
      <c r="D43" s="2" t="s">
        <v>127</v>
      </c>
      <c r="E43" s="2" t="e">
        <f>VLOOKUP(C43,D!C$21:E$162,3,FALSE)</f>
        <v>#N/A</v>
      </c>
      <c r="H43" s="2">
        <v>7972</v>
      </c>
      <c r="I43" s="2">
        <v>-1.7000000000000001E-2</v>
      </c>
      <c r="J43" s="2"/>
      <c r="L43" s="2">
        <v>15</v>
      </c>
    </row>
    <row r="44" spans="1:12">
      <c r="A44" s="2" t="s">
        <v>73</v>
      </c>
      <c r="B44" s="25" t="str">
        <f t="shared" si="0"/>
        <v>II</v>
      </c>
      <c r="C44" s="2">
        <v>48112.453000000001</v>
      </c>
      <c r="D44" s="2" t="s">
        <v>127</v>
      </c>
      <c r="E44" s="2" t="e">
        <f>VLOOKUP(C44,D!C$21:E$162,3,FALSE)</f>
        <v>#N/A</v>
      </c>
      <c r="H44" s="2">
        <v>7982.5</v>
      </c>
      <c r="I44" s="2">
        <v>-1.4E-2</v>
      </c>
      <c r="J44" s="2"/>
      <c r="L44" s="2">
        <v>15</v>
      </c>
    </row>
    <row r="45" spans="1:12">
      <c r="A45" s="2" t="s">
        <v>73</v>
      </c>
      <c r="B45" s="25" t="str">
        <f t="shared" si="0"/>
        <v>II</v>
      </c>
      <c r="C45" s="2">
        <v>48123.451000000001</v>
      </c>
      <c r="D45" s="2" t="s">
        <v>127</v>
      </c>
      <c r="E45" s="2" t="e">
        <f>VLOOKUP(C45,D!C$21:E$162,3,FALSE)</f>
        <v>#N/A</v>
      </c>
      <c r="H45" s="2">
        <v>8011.5</v>
      </c>
      <c r="I45" s="2">
        <v>-4.2000000000000003E-2</v>
      </c>
      <c r="J45" s="2"/>
      <c r="L45" s="2">
        <v>15</v>
      </c>
    </row>
    <row r="46" spans="1:12">
      <c r="A46" s="2" t="s">
        <v>73</v>
      </c>
      <c r="B46" s="25" t="str">
        <f t="shared" si="0"/>
        <v>II</v>
      </c>
      <c r="C46" s="2">
        <v>48123.519999999997</v>
      </c>
      <c r="D46" s="2" t="s">
        <v>127</v>
      </c>
      <c r="E46" s="2" t="e">
        <f>VLOOKUP(C46,D!C$21:E$162,3,FALSE)</f>
        <v>#N/A</v>
      </c>
      <c r="H46" s="2">
        <v>8011.5</v>
      </c>
      <c r="I46" s="2">
        <v>3.5000000000000003E-2</v>
      </c>
      <c r="J46" s="2"/>
      <c r="L46" s="2">
        <v>15</v>
      </c>
    </row>
    <row r="47" spans="1:12">
      <c r="A47" s="2" t="s">
        <v>73</v>
      </c>
      <c r="B47" s="25" t="str">
        <f t="shared" si="0"/>
        <v>II</v>
      </c>
      <c r="C47" s="2">
        <v>48125.383999999998</v>
      </c>
      <c r="D47" s="2" t="s">
        <v>127</v>
      </c>
      <c r="E47" s="2" t="e">
        <f>VLOOKUP(C47,D!C$21:E$162,3,FALSE)</f>
        <v>#N/A</v>
      </c>
      <c r="H47" s="2">
        <v>8016.5</v>
      </c>
      <c r="I47" s="2">
        <v>-1.7000000000000001E-2</v>
      </c>
      <c r="J47" s="2"/>
      <c r="L47" s="2">
        <v>15</v>
      </c>
    </row>
    <row r="48" spans="1:12">
      <c r="A48" s="2" t="s">
        <v>73</v>
      </c>
      <c r="B48" s="25" t="str">
        <f t="shared" si="0"/>
        <v>II</v>
      </c>
      <c r="C48" s="2">
        <v>48163.442999999999</v>
      </c>
      <c r="D48" s="2" t="s">
        <v>127</v>
      </c>
      <c r="E48" s="2" t="e">
        <f>VLOOKUP(C48,D!C$21:E$162,3,FALSE)</f>
        <v>#N/A</v>
      </c>
      <c r="H48" s="2">
        <v>8116.5</v>
      </c>
      <c r="I48" s="2">
        <v>-2E-3</v>
      </c>
      <c r="J48" s="2"/>
      <c r="L48" s="2">
        <v>15</v>
      </c>
    </row>
    <row r="49" spans="1:12">
      <c r="A49" s="2" t="s">
        <v>73</v>
      </c>
      <c r="B49" s="25" t="str">
        <f t="shared" si="0"/>
        <v>I</v>
      </c>
      <c r="C49" s="2">
        <v>48174.275999999998</v>
      </c>
      <c r="D49" s="2" t="s">
        <v>127</v>
      </c>
      <c r="E49" s="2" t="e">
        <f>VLOOKUP(C49,D!C$21:E$162,3,FALSE)</f>
        <v>#N/A</v>
      </c>
      <c r="H49" s="2">
        <v>8145</v>
      </c>
      <c r="I49" s="2">
        <v>-1.0999999999999999E-2</v>
      </c>
      <c r="J49" s="2"/>
      <c r="L49" s="2">
        <v>15</v>
      </c>
    </row>
    <row r="50" spans="1:12">
      <c r="A50" s="2" t="s">
        <v>73</v>
      </c>
      <c r="B50" s="25" t="str">
        <f t="shared" si="0"/>
        <v>II</v>
      </c>
      <c r="C50" s="2">
        <v>48187.402999999998</v>
      </c>
      <c r="D50" s="2" t="s">
        <v>127</v>
      </c>
      <c r="E50" s="2" t="e">
        <f>VLOOKUP(C50,D!C$21:E$162,3,FALSE)</f>
        <v>#N/A</v>
      </c>
      <c r="H50" s="2">
        <v>8179.5</v>
      </c>
      <c r="I50" s="2">
        <v>-8.9999999999999993E-3</v>
      </c>
      <c r="J50" s="2"/>
      <c r="L50" s="2">
        <v>15</v>
      </c>
    </row>
    <row r="51" spans="1:12">
      <c r="A51" s="2" t="s">
        <v>75</v>
      </c>
      <c r="B51" s="25" t="str">
        <f t="shared" si="0"/>
        <v>II</v>
      </c>
      <c r="C51" s="2">
        <v>48203.381000000001</v>
      </c>
      <c r="D51" s="2" t="s">
        <v>127</v>
      </c>
      <c r="E51" s="2" t="e">
        <f>VLOOKUP(C51,D!C$21:E$162,3,FALSE)</f>
        <v>#N/A</v>
      </c>
      <c r="H51" s="2">
        <v>8221.5</v>
      </c>
      <c r="I51" s="2">
        <v>-0.01</v>
      </c>
      <c r="J51" s="2"/>
      <c r="L51" s="2">
        <v>16</v>
      </c>
    </row>
    <row r="52" spans="1:12">
      <c r="A52" s="2" t="s">
        <v>76</v>
      </c>
      <c r="B52" s="25" t="str">
        <f t="shared" si="0"/>
        <v>I</v>
      </c>
      <c r="C52" s="2">
        <v>48442.485000000001</v>
      </c>
      <c r="D52" s="2" t="s">
        <v>127</v>
      </c>
      <c r="E52" s="2" t="e">
        <f>VLOOKUP(C52,D!C$21:E$162,3,FALSE)</f>
        <v>#N/A</v>
      </c>
      <c r="H52" s="2">
        <v>8850</v>
      </c>
      <c r="I52" s="2">
        <v>-8.9999999999999993E-3</v>
      </c>
      <c r="J52" s="2"/>
      <c r="L52" s="2">
        <v>17</v>
      </c>
    </row>
    <row r="53" spans="1:12">
      <c r="A53" s="2" t="s">
        <v>76</v>
      </c>
      <c r="B53" s="25" t="str">
        <f t="shared" si="0"/>
        <v>I</v>
      </c>
      <c r="C53" s="2">
        <v>48447.438999999998</v>
      </c>
      <c r="D53" s="2" t="s">
        <v>127</v>
      </c>
      <c r="E53" s="2" t="e">
        <f>VLOOKUP(C53,D!C$21:E$162,3,FALSE)</f>
        <v>#N/A</v>
      </c>
      <c r="H53" s="2">
        <v>8863</v>
      </c>
      <c r="I53" s="2">
        <v>0</v>
      </c>
      <c r="J53" s="2"/>
      <c r="L53" s="2">
        <v>17</v>
      </c>
    </row>
    <row r="54" spans="1:12">
      <c r="A54" s="2" t="s">
        <v>78</v>
      </c>
      <c r="B54" s="25" t="str">
        <f t="shared" si="0"/>
        <v>II</v>
      </c>
      <c r="C54" s="2">
        <v>48479.574999999997</v>
      </c>
      <c r="D54" s="2" t="s">
        <v>127</v>
      </c>
      <c r="E54" s="2" t="e">
        <f>VLOOKUP(C54,D!C$21:E$162,3,FALSE)</f>
        <v>#N/A</v>
      </c>
      <c r="H54" s="2">
        <v>8947.5</v>
      </c>
      <c r="I54" s="2">
        <v>-1.0999999999999999E-2</v>
      </c>
      <c r="J54" s="2"/>
      <c r="L54" s="2">
        <v>18</v>
      </c>
    </row>
    <row r="55" spans="1:12">
      <c r="A55" s="2" t="s">
        <v>78</v>
      </c>
      <c r="B55" s="25" t="str">
        <f t="shared" si="0"/>
        <v>II</v>
      </c>
      <c r="C55" s="2">
        <v>48479.584000000003</v>
      </c>
      <c r="D55" s="2" t="s">
        <v>127</v>
      </c>
      <c r="E55" s="2" t="e">
        <f>VLOOKUP(C55,D!C$21:E$162,3,FALSE)</f>
        <v>#N/A</v>
      </c>
      <c r="H55" s="2">
        <v>8947.5</v>
      </c>
      <c r="I55" s="2">
        <v>-2E-3</v>
      </c>
      <c r="J55" s="2"/>
      <c r="L55" s="2">
        <v>18</v>
      </c>
    </row>
    <row r="56" spans="1:12">
      <c r="A56" s="2" t="s">
        <v>78</v>
      </c>
      <c r="B56" s="25" t="str">
        <f t="shared" si="0"/>
        <v>II</v>
      </c>
      <c r="C56" s="2">
        <v>48479.584999999999</v>
      </c>
      <c r="D56" s="2" t="s">
        <v>127</v>
      </c>
      <c r="E56" s="2" t="e">
        <f>VLOOKUP(C56,D!C$21:E$162,3,FALSE)</f>
        <v>#N/A</v>
      </c>
      <c r="H56" s="2">
        <v>8947.5</v>
      </c>
      <c r="I56" s="2">
        <v>-1E-3</v>
      </c>
      <c r="J56" s="2"/>
      <c r="L56" s="2">
        <v>18</v>
      </c>
    </row>
    <row r="57" spans="1:12">
      <c r="A57" s="2" t="s">
        <v>78</v>
      </c>
      <c r="B57" s="25" t="str">
        <f t="shared" si="0"/>
        <v>I</v>
      </c>
      <c r="C57" s="2">
        <v>48517.432000000001</v>
      </c>
      <c r="D57" s="2" t="s">
        <v>127</v>
      </c>
      <c r="E57" s="2" t="e">
        <f>VLOOKUP(C57,D!C$21:E$162,3,FALSE)</f>
        <v>#N/A</v>
      </c>
      <c r="H57" s="2">
        <v>9047</v>
      </c>
      <c r="I57" s="2">
        <v>-7.0000000000000001E-3</v>
      </c>
      <c r="J57" s="2"/>
      <c r="L57" s="2">
        <v>18</v>
      </c>
    </row>
    <row r="58" spans="1:12">
      <c r="A58" s="2" t="s">
        <v>81</v>
      </c>
      <c r="B58" s="25" t="str">
        <f t="shared" si="0"/>
        <v>II</v>
      </c>
      <c r="C58" s="2">
        <v>48820.455999999998</v>
      </c>
      <c r="D58" s="2" t="s">
        <v>127</v>
      </c>
      <c r="E58" s="2" t="e">
        <f>VLOOKUP(C58,D!C$21:E$162,3,FALSE)</f>
        <v>#N/A</v>
      </c>
      <c r="H58" s="2">
        <v>9843.5</v>
      </c>
      <c r="I58" s="2">
        <v>0</v>
      </c>
      <c r="J58" s="2"/>
      <c r="L58" s="2">
        <v>19</v>
      </c>
    </row>
    <row r="59" spans="1:12">
      <c r="A59" s="2" t="s">
        <v>72</v>
      </c>
      <c r="B59" s="25" t="str">
        <f t="shared" si="0"/>
        <v>II</v>
      </c>
      <c r="C59" s="2">
        <v>48852.415999999997</v>
      </c>
      <c r="D59" s="2" t="s">
        <v>127</v>
      </c>
      <c r="E59" s="2" t="e">
        <f>VLOOKUP(C59,D!C$21:E$162,3,FALSE)</f>
        <v>#N/A</v>
      </c>
      <c r="H59" s="2">
        <v>9927.5</v>
      </c>
      <c r="I59" s="2">
        <v>4.0000000000000001E-3</v>
      </c>
      <c r="J59" s="2"/>
      <c r="L59" s="2">
        <v>20</v>
      </c>
    </row>
    <row r="60" spans="1:12">
      <c r="A60" s="2" t="s">
        <v>140</v>
      </c>
      <c r="B60" s="25" t="str">
        <f t="shared" si="0"/>
        <v>I</v>
      </c>
      <c r="C60" s="2">
        <v>49690.3217</v>
      </c>
      <c r="D60" s="2" t="s">
        <v>149</v>
      </c>
      <c r="E60" s="2" t="e">
        <f>VLOOKUP(C60,D!C$21:E$162,3,FALSE)</f>
        <v>#N/A</v>
      </c>
      <c r="H60" s="2">
        <v>12130</v>
      </c>
      <c r="I60" s="2">
        <v>2E-3</v>
      </c>
      <c r="J60" s="2"/>
      <c r="L60" s="2">
        <v>23</v>
      </c>
    </row>
    <row r="61" spans="1:12">
      <c r="A61" s="2" t="s">
        <v>140</v>
      </c>
      <c r="B61" s="25" t="str">
        <f t="shared" si="0"/>
        <v>I</v>
      </c>
      <c r="C61" s="2">
        <v>49690.324000000001</v>
      </c>
      <c r="D61" s="2" t="s">
        <v>149</v>
      </c>
      <c r="E61" s="2" t="e">
        <f>VLOOKUP(C61,D!C$21:E$162,3,FALSE)</f>
        <v>#N/A</v>
      </c>
      <c r="H61" s="2">
        <v>12130</v>
      </c>
      <c r="I61" s="2">
        <v>4.0000000000000001E-3</v>
      </c>
      <c r="J61" s="2"/>
      <c r="L61" s="2">
        <v>23</v>
      </c>
    </row>
    <row r="62" spans="1:12">
      <c r="A62" s="2" t="s">
        <v>84</v>
      </c>
      <c r="B62" s="25" t="str">
        <f t="shared" si="0"/>
        <v>I</v>
      </c>
      <c r="C62" s="2">
        <v>49990.495000000003</v>
      </c>
      <c r="D62" s="2" t="s">
        <v>127</v>
      </c>
      <c r="E62" s="2" t="e">
        <f>VLOOKUP(C62,D!C$21:E$162,3,FALSE)</f>
        <v>#N/A</v>
      </c>
      <c r="H62" s="2">
        <v>12919</v>
      </c>
      <c r="I62" s="2">
        <v>1.2E-2</v>
      </c>
      <c r="J62" s="2"/>
      <c r="L62" s="2">
        <v>24</v>
      </c>
    </row>
    <row r="63" spans="1:12">
      <c r="A63" s="2" t="s">
        <v>129</v>
      </c>
      <c r="B63" s="25" t="str">
        <f t="shared" si="0"/>
        <v>II</v>
      </c>
      <c r="C63" s="2">
        <v>50006.296000000002</v>
      </c>
      <c r="D63" s="2" t="s">
        <v>127</v>
      </c>
      <c r="E63" s="2" t="e">
        <f>VLOOKUP(C63,D!C$21:E$162,3,FALSE)</f>
        <v>#N/A</v>
      </c>
      <c r="H63" s="2">
        <v>12960.5</v>
      </c>
      <c r="I63" s="2">
        <v>2.5000000000000001E-2</v>
      </c>
      <c r="J63" s="2"/>
      <c r="L63" s="2">
        <v>25</v>
      </c>
    </row>
    <row r="64" spans="1:12">
      <c r="A64" s="2" t="s">
        <v>84</v>
      </c>
      <c r="B64" s="25" t="str">
        <f t="shared" si="0"/>
        <v>I</v>
      </c>
      <c r="C64" s="2">
        <v>50379.298999999999</v>
      </c>
      <c r="D64" s="2" t="s">
        <v>127</v>
      </c>
      <c r="E64" s="2" t="e">
        <f>VLOOKUP(C64,D!C$21:E$162,3,FALSE)</f>
        <v>#N/A</v>
      </c>
      <c r="H64" s="2">
        <v>13941</v>
      </c>
      <c r="I64" s="2">
        <v>1.2E-2</v>
      </c>
      <c r="J64" s="2"/>
      <c r="L64" s="2">
        <v>24</v>
      </c>
    </row>
    <row r="65" spans="1:12">
      <c r="A65" s="2" t="s">
        <v>130</v>
      </c>
      <c r="B65" s="25" t="str">
        <f t="shared" si="0"/>
        <v>I</v>
      </c>
      <c r="C65" s="2">
        <v>50390.324999999997</v>
      </c>
      <c r="D65" s="2" t="s">
        <v>127</v>
      </c>
      <c r="E65" s="2" t="e">
        <f>VLOOKUP(C65,D!C$21:E$162,3,FALSE)</f>
        <v>#N/A</v>
      </c>
      <c r="H65" s="2">
        <v>13970</v>
      </c>
      <c r="I65" s="2">
        <v>5.0000000000000001E-3</v>
      </c>
      <c r="J65" s="2"/>
      <c r="L65" s="2">
        <v>26</v>
      </c>
    </row>
    <row r="66" spans="1:12">
      <c r="A66" s="2" t="s">
        <v>141</v>
      </c>
      <c r="B66" s="25" t="str">
        <f t="shared" si="0"/>
        <v>I</v>
      </c>
      <c r="C66" s="2">
        <v>50422.281799999997</v>
      </c>
      <c r="D66" s="2" t="s">
        <v>149</v>
      </c>
      <c r="E66" s="2" t="e">
        <f>VLOOKUP(C66,D!C$21:E$162,3,FALSE)</f>
        <v>#N/A</v>
      </c>
      <c r="H66" s="2">
        <v>14054</v>
      </c>
      <c r="I66" s="2">
        <v>5.0000000000000001E-3</v>
      </c>
      <c r="J66" s="2"/>
      <c r="L66" s="2">
        <v>27</v>
      </c>
    </row>
    <row r="67" spans="1:12">
      <c r="A67" s="2" t="s">
        <v>141</v>
      </c>
      <c r="B67" s="25" t="str">
        <f t="shared" si="0"/>
        <v>I</v>
      </c>
      <c r="C67" s="2">
        <v>50422.281999999999</v>
      </c>
      <c r="D67" s="2" t="s">
        <v>149</v>
      </c>
      <c r="E67" s="2" t="e">
        <f>VLOOKUP(C67,D!C$21:E$162,3,FALSE)</f>
        <v>#N/A</v>
      </c>
      <c r="H67" s="2">
        <v>14054</v>
      </c>
      <c r="I67" s="2">
        <v>6.0000000000000001E-3</v>
      </c>
      <c r="J67" s="2"/>
      <c r="L67" s="2">
        <v>27</v>
      </c>
    </row>
    <row r="68" spans="1:12">
      <c r="A68" s="2" t="s">
        <v>130</v>
      </c>
      <c r="B68" s="25" t="str">
        <f t="shared" si="0"/>
        <v>II</v>
      </c>
      <c r="C68" s="2">
        <v>50464.321199999998</v>
      </c>
      <c r="D68" s="2" t="s">
        <v>112</v>
      </c>
      <c r="E68" s="2" t="e">
        <f>VLOOKUP(C68,D!C$21:E$162,3,FALSE)</f>
        <v>#N/A</v>
      </c>
      <c r="H68" s="2">
        <v>14164.5</v>
      </c>
      <c r="I68" s="2">
        <v>7.0000000000000001E-3</v>
      </c>
      <c r="J68" s="2"/>
      <c r="L68" s="2">
        <v>26</v>
      </c>
    </row>
    <row r="69" spans="1:12">
      <c r="A69" s="2" t="s">
        <v>88</v>
      </c>
      <c r="B69" s="25" t="str">
        <f t="shared" si="0"/>
        <v>I</v>
      </c>
      <c r="C69" s="2">
        <v>50681.374000000003</v>
      </c>
      <c r="D69" s="2" t="s">
        <v>127</v>
      </c>
      <c r="E69" s="2" t="e">
        <f>VLOOKUP(C69,D!C$21:E$162,3,FALSE)</f>
        <v>#N/A</v>
      </c>
      <c r="H69" s="2">
        <v>14735</v>
      </c>
      <c r="I69" s="2">
        <v>2.1999999999999999E-2</v>
      </c>
      <c r="J69" s="2"/>
      <c r="L69" s="2">
        <v>28</v>
      </c>
    </row>
    <row r="70" spans="1:12">
      <c r="A70" s="2" t="s">
        <v>89</v>
      </c>
      <c r="B70" s="25" t="str">
        <f t="shared" si="0"/>
        <v>II</v>
      </c>
      <c r="C70" s="2">
        <v>50701.339</v>
      </c>
      <c r="D70" s="2" t="s">
        <v>127</v>
      </c>
      <c r="E70" s="2" t="e">
        <f>VLOOKUP(C70,D!C$21:E$162,3,FALSE)</f>
        <v>#N/A</v>
      </c>
      <c r="H70" s="2">
        <v>14787.5</v>
      </c>
      <c r="I70" s="2">
        <v>1.4E-2</v>
      </c>
      <c r="J70" s="2"/>
      <c r="L70" s="2">
        <v>29</v>
      </c>
    </row>
    <row r="71" spans="1:12">
      <c r="A71" s="2" t="s">
        <v>142</v>
      </c>
      <c r="B71" s="25" t="str">
        <f t="shared" si="0"/>
        <v>I</v>
      </c>
      <c r="C71" s="2">
        <v>51398.492700000003</v>
      </c>
      <c r="D71" s="2" t="s">
        <v>149</v>
      </c>
      <c r="E71" s="2" t="e">
        <f>VLOOKUP(C71,D!C$21:E$162,3,FALSE)</f>
        <v>#N/A</v>
      </c>
      <c r="H71" s="2">
        <v>16620</v>
      </c>
      <c r="I71" s="2">
        <v>2.1000000000000001E-2</v>
      </c>
      <c r="J71" s="2"/>
      <c r="L71" s="2">
        <v>30</v>
      </c>
    </row>
    <row r="72" spans="1:12">
      <c r="A72" s="2" t="s">
        <v>142</v>
      </c>
      <c r="B72" s="25" t="str">
        <f t="shared" si="0"/>
        <v>II</v>
      </c>
      <c r="C72" s="2">
        <v>51426.453300000001</v>
      </c>
      <c r="D72" s="2" t="s">
        <v>149</v>
      </c>
      <c r="E72" s="2" t="e">
        <f>VLOOKUP(C72,D!C$21:E$162,3,FALSE)</f>
        <v>#N/A</v>
      </c>
      <c r="H72" s="2">
        <v>16693.5</v>
      </c>
      <c r="I72" s="2">
        <v>1.9E-2</v>
      </c>
      <c r="J72" s="2"/>
      <c r="L72" s="2">
        <v>30</v>
      </c>
    </row>
    <row r="73" spans="1:12">
      <c r="A73" s="2" t="s">
        <v>143</v>
      </c>
      <c r="B73" s="25" t="str">
        <f t="shared" si="0"/>
        <v>I</v>
      </c>
      <c r="C73" s="2">
        <v>51761.811800000003</v>
      </c>
      <c r="D73" s="2" t="s">
        <v>112</v>
      </c>
      <c r="E73" s="2" t="e">
        <f>VLOOKUP(C73,D!C$21:E$162,3,FALSE)</f>
        <v>#N/A</v>
      </c>
      <c r="H73" s="2">
        <v>17575</v>
      </c>
      <c r="I73" s="2">
        <v>2.5000000000000001E-2</v>
      </c>
      <c r="J73" s="2"/>
      <c r="L73" s="2">
        <v>31</v>
      </c>
    </row>
    <row r="74" spans="1:12">
      <c r="A74" s="2" t="s">
        <v>145</v>
      </c>
      <c r="B74" s="25" t="str">
        <f t="shared" si="0"/>
        <v>I</v>
      </c>
      <c r="C74" s="2">
        <v>52114.479899999998</v>
      </c>
      <c r="D74" s="2" t="s">
        <v>149</v>
      </c>
      <c r="E74" s="2" t="e">
        <f>VLOOKUP(C74,D!C$21:E$162,3,FALSE)</f>
        <v>#N/A</v>
      </c>
      <c r="H74" s="2">
        <v>18502</v>
      </c>
      <c r="I74" s="2">
        <v>0.03</v>
      </c>
      <c r="J74" s="2"/>
      <c r="L74" s="2">
        <v>33</v>
      </c>
    </row>
    <row r="75" spans="1:12">
      <c r="A75" s="2" t="s">
        <v>128</v>
      </c>
      <c r="B75" s="25" t="str">
        <f t="shared" ref="B75:B138" si="1">IF(H75=INT(H75),"I","II")</f>
        <v>II</v>
      </c>
      <c r="C75" s="2">
        <v>52510.7114</v>
      </c>
      <c r="D75" s="2" t="s">
        <v>112</v>
      </c>
      <c r="E75" s="2" t="e">
        <f>VLOOKUP(C75,D!C$21:E$162,3,FALSE)</f>
        <v>#N/A</v>
      </c>
      <c r="H75" s="2">
        <v>19543.5</v>
      </c>
      <c r="I75" s="2">
        <v>3.7999999999999999E-2</v>
      </c>
      <c r="J75" s="2"/>
      <c r="L75" s="2">
        <v>36</v>
      </c>
    </row>
    <row r="76" spans="1:12">
      <c r="A76" s="2" t="s">
        <v>146</v>
      </c>
      <c r="B76" s="25" t="str">
        <f t="shared" si="1"/>
        <v>II</v>
      </c>
      <c r="C76" s="2">
        <v>52524.787900000003</v>
      </c>
      <c r="D76" s="2" t="s">
        <v>112</v>
      </c>
      <c r="E76" s="2" t="e">
        <f>VLOOKUP(C76,D!C$21:E$162,3,FALSE)</f>
        <v>#N/A</v>
      </c>
      <c r="H76" s="2">
        <v>19580.5</v>
      </c>
      <c r="I76" s="2">
        <v>3.9E-2</v>
      </c>
      <c r="J76" s="2"/>
      <c r="L76" s="2">
        <v>37</v>
      </c>
    </row>
    <row r="77" spans="1:12">
      <c r="A77" s="2" t="s">
        <v>147</v>
      </c>
      <c r="B77" s="25" t="str">
        <f t="shared" si="1"/>
        <v>I</v>
      </c>
      <c r="C77" s="2">
        <v>52901.618399999999</v>
      </c>
      <c r="D77" s="2" t="s">
        <v>112</v>
      </c>
      <c r="E77" s="2" t="e">
        <f>VLOOKUP(C77,D!C$21:E$162,3,FALSE)</f>
        <v>#N/A</v>
      </c>
      <c r="H77" s="2">
        <v>20571</v>
      </c>
      <c r="I77" s="2">
        <v>4.9000000000000002E-2</v>
      </c>
      <c r="J77" s="2"/>
      <c r="L77" s="2">
        <v>38</v>
      </c>
    </row>
    <row r="78" spans="1:12">
      <c r="A78" s="2" t="s">
        <v>133</v>
      </c>
      <c r="B78" s="25" t="str">
        <f t="shared" si="1"/>
        <v>I</v>
      </c>
      <c r="C78" s="2">
        <v>36458.436999999998</v>
      </c>
      <c r="D78" s="2" t="s">
        <v>126</v>
      </c>
      <c r="E78" s="2">
        <f>VLOOKUP(C78,D!C$21:E$162,3,FALSE)</f>
        <v>-20037.748595040452</v>
      </c>
      <c r="H78" s="2">
        <v>-22651</v>
      </c>
      <c r="I78" s="2">
        <v>1.9E-2</v>
      </c>
      <c r="J78" s="2"/>
      <c r="L78" s="2">
        <v>1</v>
      </c>
    </row>
    <row r="79" spans="1:12">
      <c r="A79" s="2" t="s">
        <v>133</v>
      </c>
      <c r="B79" s="25" t="str">
        <f t="shared" si="1"/>
        <v>I</v>
      </c>
      <c r="C79" s="2">
        <v>37904.46</v>
      </c>
      <c r="D79" s="2" t="s">
        <v>126</v>
      </c>
      <c r="E79" s="2">
        <f>VLOOKUP(C79,D!C$21:E$162,3,FALSE)</f>
        <v>-16236.805997297846</v>
      </c>
      <c r="H79" s="2">
        <v>-18850</v>
      </c>
      <c r="I79" s="2">
        <v>0.01</v>
      </c>
      <c r="J79" s="2"/>
      <c r="L79" s="2">
        <v>1</v>
      </c>
    </row>
    <row r="80" spans="1:12">
      <c r="A80" s="2" t="s">
        <v>133</v>
      </c>
      <c r="B80" s="25" t="str">
        <f t="shared" si="1"/>
        <v>I</v>
      </c>
      <c r="C80" s="2">
        <v>38255.591999999997</v>
      </c>
      <c r="D80" s="2" t="s">
        <v>126</v>
      </c>
      <c r="E80" s="2">
        <f>VLOOKUP(C80,D!C$21:E$162,3,FALSE)</f>
        <v>-15313.838260110715</v>
      </c>
      <c r="H80" s="2">
        <v>-17927</v>
      </c>
      <c r="I80" s="2">
        <v>0</v>
      </c>
      <c r="J80" s="2"/>
      <c r="L80" s="2">
        <v>1</v>
      </c>
    </row>
    <row r="81" spans="1:15">
      <c r="A81" s="2" t="s">
        <v>133</v>
      </c>
      <c r="B81" s="25" t="str">
        <f t="shared" si="1"/>
        <v>I</v>
      </c>
      <c r="C81" s="2">
        <v>39035.478000000003</v>
      </c>
      <c r="D81" s="2" t="s">
        <v>126</v>
      </c>
      <c r="E81" s="2">
        <f>VLOOKUP(C81,D!C$21:E$162,3,FALSE)</f>
        <v>-13263.869539846162</v>
      </c>
      <c r="H81" s="2">
        <v>-15877</v>
      </c>
      <c r="I81" s="2">
        <v>-5.0000000000000001E-3</v>
      </c>
      <c r="J81" s="2"/>
      <c r="L81" s="2">
        <v>1</v>
      </c>
    </row>
    <row r="82" spans="1:15">
      <c r="A82" s="2" t="s">
        <v>133</v>
      </c>
      <c r="B82" s="25" t="str">
        <f t="shared" si="1"/>
        <v>I</v>
      </c>
      <c r="C82" s="2">
        <v>40419.493999999999</v>
      </c>
      <c r="D82" s="2" t="s">
        <v>126</v>
      </c>
      <c r="E82" s="2">
        <f>VLOOKUP(C82,D!C$21:E$162,3,FALSE)</f>
        <v>-9625.9153922583937</v>
      </c>
      <c r="H82" s="2">
        <v>-12239</v>
      </c>
      <c r="I82" s="2">
        <v>-1.0999999999999999E-2</v>
      </c>
      <c r="J82" s="2"/>
      <c r="L82" s="2">
        <v>1</v>
      </c>
    </row>
    <row r="83" spans="1:15">
      <c r="A83" s="2" t="s">
        <v>133</v>
      </c>
      <c r="B83" s="25" t="str">
        <f t="shared" si="1"/>
        <v>I</v>
      </c>
      <c r="C83" s="2">
        <v>40828.457999999999</v>
      </c>
      <c r="D83" s="2" t="s">
        <v>126</v>
      </c>
      <c r="E83" s="2">
        <f>VLOOKUP(C83,D!C$21:E$162,3,FALSE)</f>
        <v>-8550.9333978204031</v>
      </c>
      <c r="H83" s="2">
        <v>-11164</v>
      </c>
      <c r="I83" s="2">
        <v>-1.4E-2</v>
      </c>
      <c r="J83" s="2"/>
      <c r="L83" s="2">
        <v>1</v>
      </c>
    </row>
    <row r="84" spans="1:15">
      <c r="A84" s="2" t="s">
        <v>133</v>
      </c>
      <c r="B84" s="25" t="str">
        <f t="shared" si="1"/>
        <v>I</v>
      </c>
      <c r="C84" s="2">
        <v>42830.303999999996</v>
      </c>
      <c r="D84" s="2" t="s">
        <v>126</v>
      </c>
      <c r="E84" s="2">
        <f>VLOOKUP(C84,D!C$21:E$162,3,FALSE)</f>
        <v>-3288.9826988891773</v>
      </c>
      <c r="H84" s="2">
        <v>-5902</v>
      </c>
      <c r="I84" s="2">
        <v>-1.6E-2</v>
      </c>
      <c r="J84" s="2"/>
      <c r="L84" s="2">
        <v>1</v>
      </c>
    </row>
    <row r="85" spans="1:15">
      <c r="A85" s="2" t="s">
        <v>134</v>
      </c>
      <c r="B85" s="25" t="str">
        <f t="shared" si="1"/>
        <v>I</v>
      </c>
      <c r="C85" s="2">
        <v>44081.556100000002</v>
      </c>
      <c r="D85" s="2" t="s">
        <v>149</v>
      </c>
      <c r="E85" s="2">
        <f>VLOOKUP(C85,D!C$21:E$162,3,FALSE)</f>
        <v>-4.9942434658412369E-3</v>
      </c>
      <c r="H85" s="2">
        <v>-2613</v>
      </c>
      <c r="I85" s="2">
        <v>-1.4E-2</v>
      </c>
      <c r="J85" s="2"/>
      <c r="L85" s="2">
        <v>2</v>
      </c>
      <c r="O85" s="2"/>
    </row>
    <row r="86" spans="1:15">
      <c r="A86" s="2" t="s">
        <v>134</v>
      </c>
      <c r="B86" s="25" t="str">
        <f t="shared" si="1"/>
        <v>I</v>
      </c>
      <c r="C86" s="2">
        <v>44081.556499999999</v>
      </c>
      <c r="D86" s="2" t="s">
        <v>149</v>
      </c>
      <c r="E86" s="2">
        <f>VLOOKUP(C86,D!C$21:E$162,3,FALSE)</f>
        <v>-3.9428237938549798E-3</v>
      </c>
      <c r="H86" s="2">
        <v>-2613</v>
      </c>
      <c r="I86" s="2">
        <v>-1.2999999999999999E-2</v>
      </c>
      <c r="J86" s="2"/>
      <c r="L86" s="2">
        <v>2</v>
      </c>
      <c r="O86" s="2"/>
    </row>
    <row r="87" spans="1:15">
      <c r="A87" s="2" t="s">
        <v>135</v>
      </c>
      <c r="B87" s="25" t="str">
        <f t="shared" si="1"/>
        <v>I</v>
      </c>
      <c r="C87" s="2">
        <v>44081.557000000001</v>
      </c>
      <c r="D87" s="2" t="s">
        <v>127</v>
      </c>
      <c r="E87" s="2">
        <f>VLOOKUP(C87,D!C$21:E$162,3,FALSE)</f>
        <v>-2.628549189528249E-3</v>
      </c>
      <c r="H87" s="2">
        <v>-2613</v>
      </c>
      <c r="I87" s="2">
        <v>-1.2999999999999999E-2</v>
      </c>
      <c r="J87" s="2"/>
      <c r="L87" s="2">
        <v>3</v>
      </c>
      <c r="O87" s="2"/>
    </row>
    <row r="88" spans="1:15">
      <c r="A88" s="2" t="s">
        <v>134</v>
      </c>
      <c r="B88" s="25" t="str">
        <f t="shared" si="1"/>
        <v>II</v>
      </c>
      <c r="C88" s="2">
        <v>44087.458899999998</v>
      </c>
      <c r="D88" s="2" t="s">
        <v>149</v>
      </c>
      <c r="E88" s="2">
        <f>VLOOKUP(C88,D!C$21:E$162,3,FALSE)</f>
        <v>15.510805965756699</v>
      </c>
      <c r="H88" s="2">
        <v>-2597.5</v>
      </c>
      <c r="I88" s="2">
        <v>-8.0000000000000002E-3</v>
      </c>
      <c r="J88" s="2"/>
      <c r="L88" s="2">
        <v>2</v>
      </c>
    </row>
    <row r="89" spans="1:15">
      <c r="A89" s="2" t="s">
        <v>134</v>
      </c>
      <c r="B89" s="25" t="str">
        <f t="shared" si="1"/>
        <v>II</v>
      </c>
      <c r="C89" s="2">
        <v>44087.460899999998</v>
      </c>
      <c r="D89" s="2" t="s">
        <v>149</v>
      </c>
      <c r="E89" s="2">
        <f>VLOOKUP(C89,D!C$21:E$162,3,FALSE)</f>
        <v>15.516063064154881</v>
      </c>
      <c r="H89" s="2">
        <v>-2597.5</v>
      </c>
      <c r="I89" s="2">
        <v>-6.0000000000000001E-3</v>
      </c>
      <c r="J89" s="2"/>
      <c r="L89" s="2">
        <v>2</v>
      </c>
    </row>
    <row r="90" spans="1:15">
      <c r="A90" s="2" t="s">
        <v>135</v>
      </c>
      <c r="B90" s="25" t="str">
        <f t="shared" si="1"/>
        <v>II</v>
      </c>
      <c r="C90" s="2">
        <v>44087.461000000003</v>
      </c>
      <c r="D90" s="2" t="s">
        <v>127</v>
      </c>
      <c r="E90" s="2">
        <f>VLOOKUP(C90,D!C$21:E$162,3,FALSE)</f>
        <v>15.516325919087221</v>
      </c>
      <c r="H90" s="2">
        <v>-2597.5</v>
      </c>
      <c r="I90" s="2">
        <v>-6.0000000000000001E-3</v>
      </c>
      <c r="J90" s="2"/>
      <c r="L90" s="2">
        <v>3</v>
      </c>
    </row>
    <row r="91" spans="1:15">
      <c r="A91" s="2" t="s">
        <v>133</v>
      </c>
      <c r="B91" s="25" t="str">
        <f t="shared" si="1"/>
        <v>I</v>
      </c>
      <c r="C91" s="2">
        <v>44142.421999999999</v>
      </c>
      <c r="D91" s="2" t="s">
        <v>126</v>
      </c>
      <c r="E91" s="2">
        <f>VLOOKUP(C91,D!C$21:E$162,3,FALSE)</f>
        <v>159.98401842087645</v>
      </c>
      <c r="H91" s="2">
        <v>-2453</v>
      </c>
      <c r="I91" s="2">
        <v>-1.7000000000000001E-2</v>
      </c>
      <c r="J91" s="2"/>
      <c r="L91" s="2">
        <v>1</v>
      </c>
    </row>
    <row r="92" spans="1:15">
      <c r="A92" s="2" t="s">
        <v>135</v>
      </c>
      <c r="B92" s="25" t="str">
        <f t="shared" si="1"/>
        <v>II</v>
      </c>
      <c r="C92" s="2">
        <v>44812.571000000004</v>
      </c>
      <c r="D92" s="2" t="s">
        <v>127</v>
      </c>
      <c r="E92" s="2">
        <f>VLOOKUP(C92,D!C$21:E$162,3,FALSE)</f>
        <v>1921.5036352835582</v>
      </c>
      <c r="H92" s="2">
        <v>-691.5</v>
      </c>
      <c r="I92" s="2">
        <v>-4.0000000000000001E-3</v>
      </c>
      <c r="J92" s="2"/>
      <c r="L92" s="2">
        <v>3</v>
      </c>
    </row>
    <row r="93" spans="1:15">
      <c r="A93" s="2" t="s">
        <v>135</v>
      </c>
      <c r="B93" s="25" t="str">
        <f t="shared" si="1"/>
        <v>II</v>
      </c>
      <c r="C93" s="2">
        <v>44812.578000000001</v>
      </c>
      <c r="D93" s="2" t="s">
        <v>127</v>
      </c>
      <c r="E93" s="2">
        <f>VLOOKUP(C93,D!C$21:E$162,3,FALSE)</f>
        <v>1921.5220351279422</v>
      </c>
      <c r="H93" s="2">
        <v>-691.5</v>
      </c>
      <c r="I93" s="2">
        <v>3.0000000000000001E-3</v>
      </c>
      <c r="J93" s="2"/>
      <c r="L93" s="2">
        <v>3</v>
      </c>
    </row>
    <row r="94" spans="1:15">
      <c r="A94" s="2" t="s">
        <v>135</v>
      </c>
      <c r="B94" s="25" t="str">
        <f t="shared" si="1"/>
        <v>II</v>
      </c>
      <c r="C94" s="2">
        <v>44812.578999999998</v>
      </c>
      <c r="D94" s="2" t="s">
        <v>127</v>
      </c>
      <c r="E94" s="2">
        <f>VLOOKUP(C94,D!C$21:E$162,3,FALSE)</f>
        <v>1921.5246636771317</v>
      </c>
      <c r="H94" s="2">
        <v>-691.5</v>
      </c>
      <c r="I94" s="2">
        <v>4.0000000000000001E-3</v>
      </c>
      <c r="J94" s="2"/>
      <c r="L94" s="2">
        <v>3</v>
      </c>
    </row>
    <row r="95" spans="1:15">
      <c r="A95" s="2" t="s">
        <v>135</v>
      </c>
      <c r="B95" s="25" t="str">
        <f t="shared" si="1"/>
        <v>I</v>
      </c>
      <c r="C95" s="2">
        <v>44813.51</v>
      </c>
      <c r="D95" s="2" t="s">
        <v>127</v>
      </c>
      <c r="E95" s="2">
        <f>VLOOKUP(C95,D!C$21:E$162,3,FALSE)</f>
        <v>1923.9718429809977</v>
      </c>
      <c r="H95" s="2">
        <v>-689</v>
      </c>
      <c r="I95" s="2">
        <v>-1.6E-2</v>
      </c>
      <c r="J95" s="2"/>
      <c r="L95" s="2">
        <v>3</v>
      </c>
    </row>
    <row r="96" spans="1:15">
      <c r="A96" s="2" t="s">
        <v>135</v>
      </c>
      <c r="B96" s="25" t="str">
        <f t="shared" si="1"/>
        <v>I</v>
      </c>
      <c r="C96" s="2">
        <v>44813.512000000002</v>
      </c>
      <c r="D96" s="2" t="s">
        <v>127</v>
      </c>
      <c r="E96" s="2">
        <f>VLOOKUP(C96,D!C$21:E$162,3,FALSE)</f>
        <v>1923.9771000793958</v>
      </c>
      <c r="H96" s="2">
        <v>-689</v>
      </c>
      <c r="I96" s="2">
        <v>-1.4E-2</v>
      </c>
      <c r="J96" s="2"/>
      <c r="L96" s="2">
        <v>3</v>
      </c>
    </row>
    <row r="97" spans="1:12">
      <c r="A97" s="2" t="s">
        <v>135</v>
      </c>
      <c r="B97" s="25" t="str">
        <f t="shared" si="1"/>
        <v>I</v>
      </c>
      <c r="C97" s="2">
        <v>44813.512999999999</v>
      </c>
      <c r="D97" s="2" t="s">
        <v>127</v>
      </c>
      <c r="E97" s="2">
        <f>VLOOKUP(C97,D!C$21:E$162,3,FALSE)</f>
        <v>1923.9797286285852</v>
      </c>
      <c r="H97" s="2">
        <v>-689</v>
      </c>
      <c r="I97" s="2">
        <v>-1.2999999999999999E-2</v>
      </c>
      <c r="J97" s="2"/>
      <c r="L97" s="2">
        <v>3</v>
      </c>
    </row>
    <row r="98" spans="1:12">
      <c r="A98" s="2" t="s">
        <v>135</v>
      </c>
      <c r="B98" s="25" t="str">
        <f t="shared" si="1"/>
        <v>I</v>
      </c>
      <c r="C98" s="2">
        <v>44813.529000000002</v>
      </c>
      <c r="D98" s="2" t="s">
        <v>127</v>
      </c>
      <c r="E98" s="2">
        <f>VLOOKUP(C98,D!C$21:E$162,3,FALSE)</f>
        <v>1924.0217854157709</v>
      </c>
      <c r="H98" s="2">
        <v>-689</v>
      </c>
      <c r="I98" s="2">
        <v>3.0000000000000001E-3</v>
      </c>
      <c r="J98" s="2"/>
      <c r="L98" s="2">
        <v>3</v>
      </c>
    </row>
    <row r="99" spans="1:12">
      <c r="A99" s="2" t="s">
        <v>135</v>
      </c>
      <c r="B99" s="25" t="str">
        <f t="shared" si="1"/>
        <v>I</v>
      </c>
      <c r="C99" s="2">
        <v>44813.529000000002</v>
      </c>
      <c r="D99" s="2" t="s">
        <v>127</v>
      </c>
      <c r="E99" s="2">
        <f>VLOOKUP(C99,D!C$21:E$162,3,FALSE)</f>
        <v>1924.0217854157709</v>
      </c>
      <c r="H99" s="2">
        <v>-689</v>
      </c>
      <c r="I99" s="2">
        <v>3.0000000000000001E-3</v>
      </c>
      <c r="J99" s="2"/>
      <c r="L99" s="2">
        <v>3</v>
      </c>
    </row>
    <row r="100" spans="1:12">
      <c r="A100" s="2" t="s">
        <v>135</v>
      </c>
      <c r="B100" s="25" t="str">
        <f t="shared" si="1"/>
        <v>I</v>
      </c>
      <c r="C100" s="2">
        <v>44813.531000000003</v>
      </c>
      <c r="D100" s="2" t="s">
        <v>127</v>
      </c>
      <c r="E100" s="2">
        <f>VLOOKUP(C100,D!C$21:E$162,3,FALSE)</f>
        <v>1924.0270425141689</v>
      </c>
      <c r="H100" s="2">
        <v>-689</v>
      </c>
      <c r="I100" s="2">
        <v>5.0000000000000001E-3</v>
      </c>
      <c r="J100" s="2"/>
      <c r="L100" s="2">
        <v>3</v>
      </c>
    </row>
    <row r="101" spans="1:12">
      <c r="A101" s="2" t="s">
        <v>135</v>
      </c>
      <c r="B101" s="25" t="str">
        <f t="shared" si="1"/>
        <v>II</v>
      </c>
      <c r="C101" s="2">
        <v>44814.462</v>
      </c>
      <c r="D101" s="2" t="s">
        <v>127</v>
      </c>
      <c r="E101" s="2">
        <f>VLOOKUP(C101,D!C$21:E$162,3,FALSE)</f>
        <v>1926.4742218180158</v>
      </c>
      <c r="H101" s="2">
        <v>-686.5</v>
      </c>
      <c r="I101" s="2">
        <v>-1.6E-2</v>
      </c>
      <c r="J101" s="2"/>
      <c r="L101" s="2">
        <v>3</v>
      </c>
    </row>
    <row r="102" spans="1:12">
      <c r="A102" s="2" t="s">
        <v>135</v>
      </c>
      <c r="B102" s="25" t="str">
        <f t="shared" si="1"/>
        <v>II</v>
      </c>
      <c r="C102" s="2">
        <v>44814.463000000003</v>
      </c>
      <c r="D102" s="2" t="s">
        <v>127</v>
      </c>
      <c r="E102" s="2">
        <f>VLOOKUP(C102,D!C$21:E$162,3,FALSE)</f>
        <v>1926.4768503672244</v>
      </c>
      <c r="H102" s="2">
        <v>-686.5</v>
      </c>
      <c r="I102" s="2">
        <v>-1.4999999999999999E-2</v>
      </c>
      <c r="J102" s="2"/>
      <c r="L102" s="2">
        <v>3</v>
      </c>
    </row>
    <row r="103" spans="1:12">
      <c r="A103" s="2" t="s">
        <v>135</v>
      </c>
      <c r="B103" s="25" t="str">
        <f t="shared" si="1"/>
        <v>II</v>
      </c>
      <c r="C103" s="2">
        <v>44814.466999999997</v>
      </c>
      <c r="D103" s="2" t="s">
        <v>127</v>
      </c>
      <c r="E103" s="2">
        <f>VLOOKUP(C103,D!C$21:E$162,3,FALSE)</f>
        <v>1926.4873645640016</v>
      </c>
      <c r="H103" s="2">
        <v>-686.5</v>
      </c>
      <c r="I103" s="2">
        <v>-1.0999999999999999E-2</v>
      </c>
      <c r="J103" s="2"/>
      <c r="L103" s="2">
        <v>3</v>
      </c>
    </row>
    <row r="104" spans="1:12">
      <c r="A104" s="2" t="s">
        <v>135</v>
      </c>
      <c r="B104" s="25" t="str">
        <f t="shared" si="1"/>
        <v>II</v>
      </c>
      <c r="C104" s="2">
        <v>44814.466999999997</v>
      </c>
      <c r="D104" s="2" t="s">
        <v>127</v>
      </c>
      <c r="E104" s="2">
        <f>VLOOKUP(C104,D!C$21:E$162,3,FALSE)</f>
        <v>1926.4873645640016</v>
      </c>
      <c r="H104" s="2">
        <v>-686.5</v>
      </c>
      <c r="I104" s="2">
        <v>-1.0999999999999999E-2</v>
      </c>
      <c r="J104" s="2"/>
      <c r="L104" s="2">
        <v>3</v>
      </c>
    </row>
    <row r="105" spans="1:12">
      <c r="A105" s="2" t="s">
        <v>135</v>
      </c>
      <c r="B105" s="25" t="str">
        <f t="shared" si="1"/>
        <v>II</v>
      </c>
      <c r="C105" s="2">
        <v>44814.476999999999</v>
      </c>
      <c r="D105" s="2" t="s">
        <v>127</v>
      </c>
      <c r="E105" s="2">
        <f>VLOOKUP(C105,D!C$21:E$162,3,FALSE)</f>
        <v>1926.5136500559925</v>
      </c>
      <c r="H105" s="2">
        <v>-686.5</v>
      </c>
      <c r="I105" s="2">
        <v>-1E-3</v>
      </c>
      <c r="J105" s="2"/>
      <c r="L105" s="2">
        <v>3</v>
      </c>
    </row>
    <row r="106" spans="1:12">
      <c r="A106" s="2" t="s">
        <v>135</v>
      </c>
      <c r="B106" s="25" t="str">
        <f t="shared" si="1"/>
        <v>II</v>
      </c>
      <c r="C106" s="2">
        <v>44814.48</v>
      </c>
      <c r="D106" s="2" t="s">
        <v>127</v>
      </c>
      <c r="E106" s="2">
        <f>VLOOKUP(C106,D!C$21:E$162,3,FALSE)</f>
        <v>1926.5215357035993</v>
      </c>
      <c r="H106" s="2">
        <v>-686.5</v>
      </c>
      <c r="I106" s="2">
        <v>2E-3</v>
      </c>
      <c r="J106" s="2"/>
      <c r="L106" s="2">
        <v>3</v>
      </c>
    </row>
    <row r="107" spans="1:12">
      <c r="A107" s="2" t="s">
        <v>135</v>
      </c>
      <c r="B107" s="25" t="str">
        <f t="shared" si="1"/>
        <v>II</v>
      </c>
      <c r="C107" s="2">
        <v>44814.481</v>
      </c>
      <c r="D107" s="2" t="s">
        <v>127</v>
      </c>
      <c r="E107" s="2">
        <f>VLOOKUP(C107,D!C$21:E$162,3,FALSE)</f>
        <v>1926.524164252789</v>
      </c>
      <c r="H107" s="2">
        <v>-686.5</v>
      </c>
      <c r="I107" s="2">
        <v>3.0000000000000001E-3</v>
      </c>
      <c r="J107" s="2"/>
      <c r="L107" s="2">
        <v>3</v>
      </c>
    </row>
    <row r="108" spans="1:12">
      <c r="A108" s="2" t="s">
        <v>135</v>
      </c>
      <c r="B108" s="25" t="str">
        <f t="shared" si="1"/>
        <v>I</v>
      </c>
      <c r="C108" s="2">
        <v>44815.427000000003</v>
      </c>
      <c r="D108" s="2" t="s">
        <v>127</v>
      </c>
      <c r="E108" s="2">
        <f>VLOOKUP(C108,D!C$21:E$162,3,FALSE)</f>
        <v>1929.0107717946316</v>
      </c>
      <c r="H108" s="2">
        <v>-684</v>
      </c>
      <c r="I108" s="2">
        <v>-2E-3</v>
      </c>
      <c r="J108" s="2"/>
      <c r="L108" s="2">
        <v>3</v>
      </c>
    </row>
    <row r="109" spans="1:12">
      <c r="A109" s="2" t="s">
        <v>135</v>
      </c>
      <c r="B109" s="25" t="str">
        <f t="shared" si="1"/>
        <v>I</v>
      </c>
      <c r="C109" s="2">
        <v>44815.428999999996</v>
      </c>
      <c r="D109" s="2" t="s">
        <v>127</v>
      </c>
      <c r="E109" s="2">
        <f>VLOOKUP(C109,D!C$21:E$162,3,FALSE)</f>
        <v>1929.0160288930106</v>
      </c>
      <c r="H109" s="2">
        <v>-684</v>
      </c>
      <c r="I109" s="2">
        <v>0</v>
      </c>
      <c r="J109" s="2"/>
      <c r="L109" s="2">
        <v>3</v>
      </c>
    </row>
    <row r="110" spans="1:12">
      <c r="A110" s="2" t="s">
        <v>135</v>
      </c>
      <c r="B110" s="25" t="str">
        <f t="shared" si="1"/>
        <v>I</v>
      </c>
      <c r="C110" s="2">
        <v>44815.430999999997</v>
      </c>
      <c r="D110" s="2" t="s">
        <v>127</v>
      </c>
      <c r="E110" s="2">
        <f>VLOOKUP(C110,D!C$21:E$162,3,FALSE)</f>
        <v>1929.0212859914088</v>
      </c>
      <c r="H110" s="2">
        <v>-684</v>
      </c>
      <c r="I110" s="2">
        <v>2E-3</v>
      </c>
      <c r="J110" s="2"/>
      <c r="L110" s="2">
        <v>3</v>
      </c>
    </row>
    <row r="111" spans="1:12">
      <c r="A111" s="2" t="s">
        <v>135</v>
      </c>
      <c r="B111" s="25" t="str">
        <f t="shared" si="1"/>
        <v>I</v>
      </c>
      <c r="C111" s="2">
        <v>44815.432000000001</v>
      </c>
      <c r="D111" s="2" t="s">
        <v>127</v>
      </c>
      <c r="E111" s="2">
        <f>VLOOKUP(C111,D!C$21:E$162,3,FALSE)</f>
        <v>1929.0239145406174</v>
      </c>
      <c r="H111" s="2">
        <v>-684</v>
      </c>
      <c r="I111" s="2">
        <v>3.0000000000000001E-3</v>
      </c>
      <c r="J111" s="2"/>
      <c r="L111" s="2">
        <v>3</v>
      </c>
    </row>
    <row r="112" spans="1:12">
      <c r="A112" s="2" t="s">
        <v>135</v>
      </c>
      <c r="B112" s="25" t="str">
        <f t="shared" si="1"/>
        <v>II</v>
      </c>
      <c r="C112" s="2">
        <v>44815.62</v>
      </c>
      <c r="D112" s="2" t="s">
        <v>127</v>
      </c>
      <c r="E112" s="2">
        <f>VLOOKUP(C112,D!C$21:E$162,3,FALSE)</f>
        <v>1929.5180817899509</v>
      </c>
      <c r="H112" s="2">
        <v>-683.5</v>
      </c>
      <c r="I112" s="2">
        <v>1E-3</v>
      </c>
      <c r="J112" s="2"/>
      <c r="L112" s="2">
        <v>3</v>
      </c>
    </row>
    <row r="113" spans="1:12">
      <c r="A113" s="2" t="s">
        <v>135</v>
      </c>
      <c r="B113" s="25" t="str">
        <f t="shared" si="1"/>
        <v>II</v>
      </c>
      <c r="C113" s="2">
        <v>44815.622000000003</v>
      </c>
      <c r="D113" s="2" t="s">
        <v>127</v>
      </c>
      <c r="E113" s="2">
        <f>VLOOKUP(C113,D!C$21:E$162,3,FALSE)</f>
        <v>1929.5233388883491</v>
      </c>
      <c r="H113" s="2">
        <v>-683.5</v>
      </c>
      <c r="I113" s="2">
        <v>3.0000000000000001E-3</v>
      </c>
      <c r="J113" s="2"/>
      <c r="L113" s="2">
        <v>3</v>
      </c>
    </row>
    <row r="114" spans="1:12">
      <c r="A114" s="2" t="s">
        <v>135</v>
      </c>
      <c r="B114" s="25" t="str">
        <f t="shared" si="1"/>
        <v>II</v>
      </c>
      <c r="C114" s="2">
        <v>44815.625</v>
      </c>
      <c r="D114" s="2" t="s">
        <v>127</v>
      </c>
      <c r="E114" s="2">
        <f>VLOOKUP(C114,D!C$21:E$162,3,FALSE)</f>
        <v>1929.5312245359369</v>
      </c>
      <c r="H114" s="2">
        <v>-683.5</v>
      </c>
      <c r="I114" s="2">
        <v>6.0000000000000001E-3</v>
      </c>
      <c r="J114" s="2"/>
      <c r="L114" s="2">
        <v>3</v>
      </c>
    </row>
    <row r="115" spans="1:12">
      <c r="A115" s="2" t="s">
        <v>135</v>
      </c>
      <c r="B115" s="25" t="str">
        <f t="shared" si="1"/>
        <v>I</v>
      </c>
      <c r="C115" s="2">
        <v>44816.553</v>
      </c>
      <c r="D115" s="2" t="s">
        <v>127</v>
      </c>
      <c r="E115" s="2">
        <f>VLOOKUP(C115,D!C$21:E$162,3,FALSE)</f>
        <v>1931.9705181921959</v>
      </c>
      <c r="H115" s="2">
        <v>-681</v>
      </c>
      <c r="I115" s="2">
        <v>-1.7000000000000001E-2</v>
      </c>
      <c r="J115" s="2"/>
      <c r="L115" s="2">
        <v>3</v>
      </c>
    </row>
    <row r="116" spans="1:12">
      <c r="A116" s="2" t="s">
        <v>135</v>
      </c>
      <c r="B116" s="25" t="str">
        <f t="shared" si="1"/>
        <v>I</v>
      </c>
      <c r="C116" s="2">
        <v>44816.555999999997</v>
      </c>
      <c r="D116" s="2" t="s">
        <v>127</v>
      </c>
      <c r="E116" s="2">
        <f>VLOOKUP(C116,D!C$21:E$162,3,FALSE)</f>
        <v>1931.9784038397836</v>
      </c>
      <c r="H116" s="2">
        <v>-681</v>
      </c>
      <c r="I116" s="2">
        <v>-1.4E-2</v>
      </c>
      <c r="J116" s="2"/>
      <c r="L116" s="2">
        <v>3</v>
      </c>
    </row>
    <row r="117" spans="1:12">
      <c r="A117" s="2" t="s">
        <v>135</v>
      </c>
      <c r="B117" s="25" t="str">
        <f t="shared" si="1"/>
        <v>I</v>
      </c>
      <c r="C117" s="2">
        <v>44816.557000000001</v>
      </c>
      <c r="D117" s="2" t="s">
        <v>127</v>
      </c>
      <c r="E117" s="2">
        <f>VLOOKUP(C117,D!C$21:E$162,3,FALSE)</f>
        <v>1931.9810323889922</v>
      </c>
      <c r="H117" s="2">
        <v>-681</v>
      </c>
      <c r="I117" s="2">
        <v>-1.2999999999999999E-2</v>
      </c>
      <c r="J117" s="2"/>
      <c r="L117" s="2">
        <v>3</v>
      </c>
    </row>
    <row r="118" spans="1:12">
      <c r="A118" s="2" t="s">
        <v>135</v>
      </c>
      <c r="B118" s="25" t="str">
        <f t="shared" si="1"/>
        <v>I</v>
      </c>
      <c r="C118" s="2">
        <v>44816.559000000001</v>
      </c>
      <c r="D118" s="2" t="s">
        <v>127</v>
      </c>
      <c r="E118" s="2">
        <f>VLOOKUP(C118,D!C$21:E$162,3,FALSE)</f>
        <v>1931.9862894873904</v>
      </c>
      <c r="H118" s="2">
        <v>-681</v>
      </c>
      <c r="I118" s="2">
        <v>-1.0999999999999999E-2</v>
      </c>
      <c r="J118" s="2"/>
      <c r="L118" s="2">
        <v>3</v>
      </c>
    </row>
    <row r="119" spans="1:12">
      <c r="A119" s="2" t="s">
        <v>135</v>
      </c>
      <c r="B119" s="25" t="str">
        <f t="shared" si="1"/>
        <v>I</v>
      </c>
      <c r="C119" s="2">
        <v>44816.56</v>
      </c>
      <c r="D119" s="2" t="s">
        <v>127</v>
      </c>
      <c r="E119" s="2">
        <f>VLOOKUP(C119,D!C$21:E$162,3,FALSE)</f>
        <v>1931.9889180365799</v>
      </c>
      <c r="H119" s="2">
        <v>-681</v>
      </c>
      <c r="I119" s="2">
        <v>-0.01</v>
      </c>
      <c r="J119" s="2"/>
      <c r="L119" s="2">
        <v>3</v>
      </c>
    </row>
    <row r="120" spans="1:12">
      <c r="A120" s="2" t="s">
        <v>135</v>
      </c>
      <c r="B120" s="25" t="str">
        <f t="shared" si="1"/>
        <v>I</v>
      </c>
      <c r="C120" s="2">
        <v>44816.563000000002</v>
      </c>
      <c r="D120" s="2" t="s">
        <v>127</v>
      </c>
      <c r="E120" s="2">
        <f>VLOOKUP(C120,D!C$21:E$162,3,FALSE)</f>
        <v>1931.9968036841867</v>
      </c>
      <c r="H120" s="2">
        <v>-681</v>
      </c>
      <c r="I120" s="2">
        <v>-7.0000000000000001E-3</v>
      </c>
      <c r="J120" s="2"/>
      <c r="L120" s="2">
        <v>3</v>
      </c>
    </row>
    <row r="121" spans="1:12">
      <c r="A121" s="2" t="s">
        <v>135</v>
      </c>
      <c r="B121" s="25" t="str">
        <f t="shared" si="1"/>
        <v>I</v>
      </c>
      <c r="C121" s="2">
        <v>44816.565999999999</v>
      </c>
      <c r="D121" s="2" t="s">
        <v>127</v>
      </c>
      <c r="E121" s="2">
        <f>VLOOKUP(C121,D!C$21:E$162,3,FALSE)</f>
        <v>1932.0046893317744</v>
      </c>
      <c r="H121" s="2">
        <v>-681</v>
      </c>
      <c r="I121" s="2">
        <v>-4.0000000000000001E-3</v>
      </c>
      <c r="J121" s="2"/>
      <c r="L121" s="2">
        <v>3</v>
      </c>
    </row>
    <row r="122" spans="1:12">
      <c r="A122" s="2" t="s">
        <v>135</v>
      </c>
      <c r="B122" s="25" t="str">
        <f t="shared" si="1"/>
        <v>II</v>
      </c>
      <c r="C122" s="2">
        <v>44819.398000000001</v>
      </c>
      <c r="D122" s="2" t="s">
        <v>127</v>
      </c>
      <c r="E122" s="2">
        <f>VLOOKUP(C122,D!C$21:E$162,3,FALSE)</f>
        <v>1939.448740662089</v>
      </c>
      <c r="H122" s="2">
        <v>-673.5</v>
      </c>
      <c r="I122" s="2">
        <v>-2.5000000000000001E-2</v>
      </c>
      <c r="J122" s="2"/>
      <c r="L122" s="2">
        <v>3</v>
      </c>
    </row>
    <row r="123" spans="1:12">
      <c r="A123" s="2" t="s">
        <v>135</v>
      </c>
      <c r="B123" s="25" t="str">
        <f t="shared" si="1"/>
        <v>II</v>
      </c>
      <c r="C123" s="2">
        <v>44819.402999999998</v>
      </c>
      <c r="D123" s="2" t="s">
        <v>127</v>
      </c>
      <c r="E123" s="2">
        <f>VLOOKUP(C123,D!C$21:E$162,3,FALSE)</f>
        <v>1939.4618834080748</v>
      </c>
      <c r="H123" s="2">
        <v>-673.5</v>
      </c>
      <c r="I123" s="2">
        <v>-0.02</v>
      </c>
      <c r="J123" s="2"/>
      <c r="L123" s="2">
        <v>3</v>
      </c>
    </row>
    <row r="124" spans="1:12">
      <c r="A124" s="2" t="s">
        <v>135</v>
      </c>
      <c r="B124" s="25" t="str">
        <f t="shared" si="1"/>
        <v>II</v>
      </c>
      <c r="C124" s="2">
        <v>44819.415000000001</v>
      </c>
      <c r="D124" s="2" t="s">
        <v>127</v>
      </c>
      <c r="E124" s="2">
        <f>VLOOKUP(C124,D!C$21:E$162,3,FALSE)</f>
        <v>1939.4934259984639</v>
      </c>
      <c r="H124" s="2">
        <v>-673.5</v>
      </c>
      <c r="I124" s="2">
        <v>-8.0000000000000002E-3</v>
      </c>
      <c r="J124" s="2"/>
      <c r="L124" s="2">
        <v>3</v>
      </c>
    </row>
    <row r="125" spans="1:12">
      <c r="A125" s="2" t="s">
        <v>133</v>
      </c>
      <c r="B125" s="25" t="str">
        <f t="shared" si="1"/>
        <v>I</v>
      </c>
      <c r="C125" s="2">
        <v>44819.985999999997</v>
      </c>
      <c r="D125" s="2" t="s">
        <v>126</v>
      </c>
      <c r="E125" s="2">
        <f>VLOOKUP(C125,D!C$21:E$162,3,FALSE)</f>
        <v>1940.9943275908292</v>
      </c>
      <c r="H125" s="2">
        <v>-672</v>
      </c>
      <c r="I125" s="2">
        <v>-8.0000000000000002E-3</v>
      </c>
      <c r="J125" s="2"/>
      <c r="L125" s="2">
        <v>1</v>
      </c>
    </row>
    <row r="126" spans="1:12">
      <c r="A126" s="2" t="s">
        <v>135</v>
      </c>
      <c r="B126" s="25" t="str">
        <f t="shared" si="1"/>
        <v>I</v>
      </c>
      <c r="C126" s="2">
        <v>44822.637000000002</v>
      </c>
      <c r="D126" s="2" t="s">
        <v>127</v>
      </c>
      <c r="E126" s="2">
        <f>VLOOKUP(C126,D!C$21:E$162,3,FALSE)</f>
        <v>1947.9626115162134</v>
      </c>
      <c r="H126" s="2">
        <v>-665</v>
      </c>
      <c r="I126" s="2">
        <v>-0.02</v>
      </c>
      <c r="J126" s="2"/>
      <c r="L126" s="2">
        <v>3</v>
      </c>
    </row>
    <row r="127" spans="1:12">
      <c r="A127" s="2" t="s">
        <v>135</v>
      </c>
      <c r="B127" s="25" t="str">
        <f t="shared" si="1"/>
        <v>I</v>
      </c>
      <c r="C127" s="2">
        <v>44822.641000000003</v>
      </c>
      <c r="D127" s="2" t="s">
        <v>127</v>
      </c>
      <c r="E127" s="2">
        <f>VLOOKUP(C127,D!C$21:E$162,3,FALSE)</f>
        <v>1947.9731257130097</v>
      </c>
      <c r="H127" s="2">
        <v>-665</v>
      </c>
      <c r="I127" s="2">
        <v>-1.6E-2</v>
      </c>
      <c r="J127" s="2"/>
      <c r="L127" s="2">
        <v>3</v>
      </c>
    </row>
    <row r="128" spans="1:12">
      <c r="A128" s="2" t="s">
        <v>135</v>
      </c>
      <c r="B128" s="25" t="str">
        <f t="shared" si="1"/>
        <v>I</v>
      </c>
      <c r="C128" s="2">
        <v>44822.646000000001</v>
      </c>
      <c r="D128" s="2" t="s">
        <v>127</v>
      </c>
      <c r="E128" s="2">
        <f>VLOOKUP(C128,D!C$21:E$162,3,FALSE)</f>
        <v>1947.9862684589957</v>
      </c>
      <c r="H128" s="2">
        <v>-665</v>
      </c>
      <c r="I128" s="2">
        <v>-1.0999999999999999E-2</v>
      </c>
      <c r="J128" s="2"/>
      <c r="L128" s="2">
        <v>3</v>
      </c>
    </row>
    <row r="129" spans="1:12">
      <c r="A129" s="2" t="s">
        <v>135</v>
      </c>
      <c r="B129" s="25" t="str">
        <f t="shared" si="1"/>
        <v>I</v>
      </c>
      <c r="C129" s="2">
        <v>44822.650999999998</v>
      </c>
      <c r="D129" s="2" t="s">
        <v>127</v>
      </c>
      <c r="E129" s="2">
        <f>VLOOKUP(C129,D!C$21:E$162,3,FALSE)</f>
        <v>1947.9994112049815</v>
      </c>
      <c r="H129" s="2">
        <v>-665</v>
      </c>
      <c r="I129" s="2">
        <v>-6.0000000000000001E-3</v>
      </c>
      <c r="J129" s="2"/>
      <c r="L129" s="2">
        <v>3</v>
      </c>
    </row>
    <row r="130" spans="1:12">
      <c r="A130" s="2" t="s">
        <v>135</v>
      </c>
      <c r="B130" s="25" t="str">
        <f t="shared" si="1"/>
        <v>I</v>
      </c>
      <c r="C130" s="2">
        <v>44834.434999999998</v>
      </c>
      <c r="D130" s="2" t="s">
        <v>127</v>
      </c>
      <c r="E130" s="2">
        <f>VLOOKUP(C130,D!C$21:E$162,3,FALSE)</f>
        <v>1978.9742349607568</v>
      </c>
      <c r="H130" s="2">
        <v>-634</v>
      </c>
      <c r="I130" s="2">
        <v>-1.4999999999999999E-2</v>
      </c>
      <c r="J130" s="2"/>
      <c r="L130" s="2">
        <v>3</v>
      </c>
    </row>
    <row r="131" spans="1:12">
      <c r="A131" s="2" t="s">
        <v>135</v>
      </c>
      <c r="B131" s="25" t="str">
        <f t="shared" si="1"/>
        <v>I</v>
      </c>
      <c r="C131" s="2">
        <v>44834.44</v>
      </c>
      <c r="D131" s="2" t="s">
        <v>127</v>
      </c>
      <c r="E131" s="2">
        <f>VLOOKUP(C131,D!C$21:E$162,3,FALSE)</f>
        <v>1978.9873777067619</v>
      </c>
      <c r="H131" s="2">
        <v>-634</v>
      </c>
      <c r="I131" s="2">
        <v>-0.01</v>
      </c>
      <c r="J131" s="2"/>
      <c r="L131" s="2">
        <v>3</v>
      </c>
    </row>
    <row r="132" spans="1:12">
      <c r="A132" s="2" t="s">
        <v>135</v>
      </c>
      <c r="B132" s="25" t="str">
        <f t="shared" si="1"/>
        <v>II</v>
      </c>
      <c r="C132" s="2">
        <v>44835.383999999998</v>
      </c>
      <c r="D132" s="2" t="s">
        <v>127</v>
      </c>
      <c r="E132" s="2">
        <f>VLOOKUP(C132,D!C$21:E$162,3,FALSE)</f>
        <v>1981.4687281501872</v>
      </c>
      <c r="H132" s="2">
        <v>-631.5</v>
      </c>
      <c r="I132" s="2">
        <v>-1.7000000000000001E-2</v>
      </c>
      <c r="J132" s="2"/>
      <c r="L132" s="2">
        <v>3</v>
      </c>
    </row>
    <row r="133" spans="1:12">
      <c r="A133" s="2" t="s">
        <v>135</v>
      </c>
      <c r="B133" s="25" t="str">
        <f t="shared" si="1"/>
        <v>II</v>
      </c>
      <c r="C133" s="2">
        <v>44835.385999999999</v>
      </c>
      <c r="D133" s="2" t="s">
        <v>127</v>
      </c>
      <c r="E133" s="2">
        <f>VLOOKUP(C133,D!C$21:E$162,3,FALSE)</f>
        <v>1981.4739852485854</v>
      </c>
      <c r="H133" s="2">
        <v>-631.5</v>
      </c>
      <c r="I133" s="2">
        <v>-1.4999999999999999E-2</v>
      </c>
      <c r="J133" s="2"/>
      <c r="L133" s="2">
        <v>3</v>
      </c>
    </row>
    <row r="134" spans="1:12">
      <c r="A134" s="2" t="s">
        <v>135</v>
      </c>
      <c r="B134" s="25" t="str">
        <f t="shared" si="1"/>
        <v>II</v>
      </c>
      <c r="C134" s="2">
        <v>44835.396999999997</v>
      </c>
      <c r="D134" s="2" t="s">
        <v>127</v>
      </c>
      <c r="E134" s="2">
        <f>VLOOKUP(C134,D!C$21:E$162,3,FALSE)</f>
        <v>1981.5028992897658</v>
      </c>
      <c r="H134" s="2">
        <v>-631.5</v>
      </c>
      <c r="I134" s="2">
        <v>-4.0000000000000001E-3</v>
      </c>
      <c r="J134" s="2"/>
      <c r="L134" s="2">
        <v>3</v>
      </c>
    </row>
    <row r="135" spans="1:12">
      <c r="A135" s="2" t="s">
        <v>135</v>
      </c>
      <c r="B135" s="25" t="str">
        <f t="shared" si="1"/>
        <v>II</v>
      </c>
      <c r="C135" s="2">
        <v>44843.368999999999</v>
      </c>
      <c r="D135" s="2" t="s">
        <v>127</v>
      </c>
      <c r="E135" s="2">
        <f>VLOOKUP(C135,D!C$21:E$162,3,FALSE)</f>
        <v>2002.4576935006532</v>
      </c>
      <c r="H135" s="2">
        <v>-610.5</v>
      </c>
      <c r="I135" s="2">
        <v>-2.1999999999999999E-2</v>
      </c>
      <c r="J135" s="2"/>
      <c r="L135" s="2">
        <v>3</v>
      </c>
    </row>
    <row r="136" spans="1:12">
      <c r="A136" s="2" t="s">
        <v>135</v>
      </c>
      <c r="B136" s="25" t="str">
        <f t="shared" si="1"/>
        <v>II</v>
      </c>
      <c r="C136" s="2">
        <v>44852.504999999997</v>
      </c>
      <c r="D136" s="2" t="s">
        <v>127</v>
      </c>
      <c r="E136" s="2">
        <f>VLOOKUP(C136,D!C$21:E$162,3,FALSE)</f>
        <v>2026.4721189786512</v>
      </c>
      <c r="H136" s="2">
        <v>-586.5</v>
      </c>
      <c r="I136" s="2">
        <v>-1.6E-2</v>
      </c>
      <c r="J136" s="2"/>
      <c r="L136" s="2">
        <v>3</v>
      </c>
    </row>
    <row r="137" spans="1:12">
      <c r="A137" s="2" t="s">
        <v>135</v>
      </c>
      <c r="B137" s="25" t="str">
        <f t="shared" si="1"/>
        <v>I</v>
      </c>
      <c r="C137" s="2">
        <v>44866.383999999998</v>
      </c>
      <c r="D137" s="2" t="s">
        <v>127</v>
      </c>
      <c r="E137" s="2">
        <f>VLOOKUP(C137,D!C$21:E$162,3,FALSE)</f>
        <v>2062.9537533054031</v>
      </c>
      <c r="H137" s="2">
        <v>-550</v>
      </c>
      <c r="I137" s="2">
        <v>-2.3E-2</v>
      </c>
      <c r="J137" s="2"/>
      <c r="L137" s="2">
        <v>3</v>
      </c>
    </row>
    <row r="138" spans="1:12">
      <c r="A138" s="2" t="s">
        <v>135</v>
      </c>
      <c r="B138" s="25" t="str">
        <f t="shared" si="1"/>
        <v>I</v>
      </c>
      <c r="C138" s="2">
        <v>44924.220999999998</v>
      </c>
      <c r="D138" s="2" t="s">
        <v>127</v>
      </c>
      <c r="E138" s="2">
        <f>VLOOKUP(C138,D!C$21:E$162,3,FALSE)</f>
        <v>2214.9811533022475</v>
      </c>
      <c r="H138" s="2">
        <v>-398</v>
      </c>
      <c r="I138" s="2">
        <v>-1.2E-2</v>
      </c>
      <c r="J138" s="2"/>
      <c r="L138" s="2">
        <v>3</v>
      </c>
    </row>
    <row r="139" spans="1:12">
      <c r="A139" s="2" t="s">
        <v>135</v>
      </c>
      <c r="B139" s="25" t="str">
        <f t="shared" ref="B139:B202" si="2">IF(H139=INT(H139),"I","II")</f>
        <v>II</v>
      </c>
      <c r="C139" s="2">
        <v>44924.408000000003</v>
      </c>
      <c r="D139" s="2" t="s">
        <v>127</v>
      </c>
      <c r="E139" s="2">
        <f>VLOOKUP(C139,D!C$21:E$162,3,FALSE)</f>
        <v>2215.4726920023913</v>
      </c>
      <c r="H139" s="2">
        <v>-397.5</v>
      </c>
      <c r="I139" s="2">
        <v>-1.4999999999999999E-2</v>
      </c>
      <c r="J139" s="2"/>
      <c r="L139" s="2">
        <v>3</v>
      </c>
    </row>
    <row r="140" spans="1:12">
      <c r="A140" s="2" t="s">
        <v>135</v>
      </c>
      <c r="B140" s="25" t="str">
        <f t="shared" si="2"/>
        <v>I</v>
      </c>
      <c r="C140" s="2">
        <v>44933.353999999999</v>
      </c>
      <c r="D140" s="2" t="s">
        <v>127</v>
      </c>
      <c r="E140" s="2">
        <f>VLOOKUP(C140,D!C$21:E$162,3,FALSE)</f>
        <v>2238.987693132658</v>
      </c>
      <c r="H140" s="2">
        <v>-374</v>
      </c>
      <c r="I140" s="2">
        <v>-8.9999999999999993E-3</v>
      </c>
      <c r="J140" s="2"/>
      <c r="L140" s="2">
        <v>3</v>
      </c>
    </row>
    <row r="141" spans="1:12">
      <c r="A141" s="2" t="s">
        <v>133</v>
      </c>
      <c r="B141" s="25" t="str">
        <f t="shared" si="2"/>
        <v>I</v>
      </c>
      <c r="C141" s="2">
        <v>44957.319000000003</v>
      </c>
      <c r="D141" s="2" t="s">
        <v>126</v>
      </c>
      <c r="E141" s="2">
        <f>VLOOKUP(C141,D!C$21:E$162,3,FALSE)</f>
        <v>2301.9808746760468</v>
      </c>
      <c r="H141" s="2">
        <v>-311</v>
      </c>
      <c r="I141" s="2">
        <v>-1.2E-2</v>
      </c>
      <c r="J141" s="2"/>
      <c r="L141" s="2">
        <v>1</v>
      </c>
    </row>
    <row r="142" spans="1:12">
      <c r="A142" s="2" t="s">
        <v>135</v>
      </c>
      <c r="B142" s="25" t="str">
        <f t="shared" si="2"/>
        <v>II</v>
      </c>
      <c r="C142" s="2">
        <v>44958.258000000002</v>
      </c>
      <c r="D142" s="2" t="s">
        <v>127</v>
      </c>
      <c r="E142" s="2">
        <f>VLOOKUP(C142,D!C$21:E$162,3,FALSE)</f>
        <v>2304.4490823734864</v>
      </c>
      <c r="H142" s="2">
        <v>-308.5</v>
      </c>
      <c r="I142" s="2">
        <v>-2.4E-2</v>
      </c>
      <c r="J142" s="2"/>
      <c r="L142" s="2">
        <v>3</v>
      </c>
    </row>
    <row r="143" spans="1:12">
      <c r="A143" s="2" t="s">
        <v>135</v>
      </c>
      <c r="B143" s="25" t="str">
        <f t="shared" si="2"/>
        <v>I</v>
      </c>
      <c r="C143" s="2">
        <v>44958.455000000002</v>
      </c>
      <c r="D143" s="2" t="s">
        <v>127</v>
      </c>
      <c r="E143" s="2">
        <f>VLOOKUP(C143,D!C$21:E$162,3,FALSE)</f>
        <v>2304.9669065656021</v>
      </c>
      <c r="H143" s="2">
        <v>-308</v>
      </c>
      <c r="I143" s="2">
        <v>-1.7000000000000001E-2</v>
      </c>
      <c r="J143" s="2"/>
      <c r="L143" s="2">
        <v>3</v>
      </c>
    </row>
    <row r="144" spans="1:12">
      <c r="A144" s="2" t="s">
        <v>135</v>
      </c>
      <c r="B144" s="25" t="str">
        <f t="shared" si="2"/>
        <v>II</v>
      </c>
      <c r="C144" s="2">
        <v>44983.385999999999</v>
      </c>
      <c r="D144" s="2" t="s">
        <v>127</v>
      </c>
      <c r="E144" s="2">
        <f>VLOOKUP(C144,D!C$21:E$162,3,FALSE)</f>
        <v>2370.4992666347771</v>
      </c>
      <c r="H144" s="2">
        <v>-242.5</v>
      </c>
      <c r="I144" s="2">
        <v>-5.0000000000000001E-3</v>
      </c>
      <c r="J144" s="2"/>
      <c r="L144" s="2">
        <v>3</v>
      </c>
    </row>
    <row r="145" spans="1:12">
      <c r="A145" s="2" t="s">
        <v>135</v>
      </c>
      <c r="B145" s="25" t="str">
        <f t="shared" si="2"/>
        <v>I</v>
      </c>
      <c r="C145" s="2">
        <v>44984.326999999997</v>
      </c>
      <c r="D145" s="2" t="s">
        <v>127</v>
      </c>
      <c r="E145" s="2">
        <f>VLOOKUP(C145,D!C$21:E$162,3,FALSE)</f>
        <v>2372.9727314306147</v>
      </c>
      <c r="H145" s="2">
        <v>-240</v>
      </c>
      <c r="I145" s="2">
        <v>-1.4999999999999999E-2</v>
      </c>
      <c r="J145" s="2"/>
      <c r="L145" s="2">
        <v>3</v>
      </c>
    </row>
    <row r="146" spans="1:12">
      <c r="A146" s="2" t="s">
        <v>135</v>
      </c>
      <c r="B146" s="25" t="str">
        <f t="shared" si="2"/>
        <v>II</v>
      </c>
      <c r="C146" s="2">
        <v>44989.472000000002</v>
      </c>
      <c r="D146" s="2" t="s">
        <v>127</v>
      </c>
      <c r="E146" s="2">
        <f>VLOOKUP(C146,D!C$21:E$162,3,FALSE)</f>
        <v>2386.4966170571929</v>
      </c>
      <c r="H146" s="2">
        <v>-226.5</v>
      </c>
      <c r="I146" s="2">
        <v>-6.0000000000000001E-3</v>
      </c>
      <c r="J146" s="2"/>
      <c r="L146" s="2">
        <v>3</v>
      </c>
    </row>
    <row r="147" spans="1:12">
      <c r="A147" s="2" t="s">
        <v>135</v>
      </c>
      <c r="B147" s="25" t="str">
        <f t="shared" si="2"/>
        <v>I</v>
      </c>
      <c r="C147" s="2">
        <v>45003.339</v>
      </c>
      <c r="D147" s="2" t="s">
        <v>127</v>
      </c>
      <c r="E147" s="2">
        <f>VLOOKUP(C147,D!C$21:E$162,3,FALSE)</f>
        <v>2422.9467087935554</v>
      </c>
      <c r="H147" s="2">
        <v>-190</v>
      </c>
      <c r="I147" s="2">
        <v>-2.4E-2</v>
      </c>
      <c r="J147" s="2"/>
      <c r="L147" s="2">
        <v>3</v>
      </c>
    </row>
    <row r="148" spans="1:12">
      <c r="A148" s="2" t="s">
        <v>135</v>
      </c>
      <c r="B148" s="25" t="str">
        <f t="shared" si="2"/>
        <v>II</v>
      </c>
      <c r="C148" s="2">
        <v>45015.343999999997</v>
      </c>
      <c r="D148" s="2" t="s">
        <v>127</v>
      </c>
      <c r="E148" s="2">
        <f>VLOOKUP(C148,D!C$21:E$162,3,FALSE)</f>
        <v>2454.5024419222054</v>
      </c>
      <c r="H148" s="2">
        <v>-158.5</v>
      </c>
      <c r="I148" s="2">
        <v>-3.0000000000000001E-3</v>
      </c>
      <c r="J148" s="2"/>
      <c r="L148" s="2">
        <v>3</v>
      </c>
    </row>
    <row r="149" spans="1:12">
      <c r="A149" s="2" t="s">
        <v>135</v>
      </c>
      <c r="B149" s="25" t="str">
        <f t="shared" si="2"/>
        <v>I</v>
      </c>
      <c r="C149" s="2">
        <v>45022.37</v>
      </c>
      <c r="D149" s="2" t="s">
        <v>127</v>
      </c>
      <c r="E149" s="2">
        <f>VLOOKUP(C149,D!C$21:E$162,3,FALSE)</f>
        <v>2472.9706285912694</v>
      </c>
      <c r="H149" s="2">
        <v>-140</v>
      </c>
      <c r="I149" s="2">
        <v>-1.4999999999999999E-2</v>
      </c>
      <c r="J149" s="2"/>
      <c r="L149" s="2">
        <v>3</v>
      </c>
    </row>
    <row r="150" spans="1:12">
      <c r="A150" s="2" t="s">
        <v>133</v>
      </c>
      <c r="B150" s="25" t="str">
        <f t="shared" si="2"/>
        <v>I</v>
      </c>
      <c r="C150" s="2">
        <v>45038.345000000001</v>
      </c>
      <c r="D150" s="2" t="s">
        <v>126</v>
      </c>
      <c r="E150" s="2">
        <f>VLOOKUP(C150,D!C$21:E$162,3,FALSE)</f>
        <v>2514.9617020381875</v>
      </c>
      <c r="H150" s="2">
        <v>-98</v>
      </c>
      <c r="I150" s="2">
        <v>-1.7999999999999999E-2</v>
      </c>
      <c r="J150" s="2"/>
      <c r="L150" s="2">
        <v>1</v>
      </c>
    </row>
    <row r="151" spans="1:12">
      <c r="A151" s="2" t="s">
        <v>135</v>
      </c>
      <c r="B151" s="25" t="str">
        <f t="shared" si="2"/>
        <v>I</v>
      </c>
      <c r="C151" s="2">
        <v>45075.618999999999</v>
      </c>
      <c r="D151" s="2" t="s">
        <v>127</v>
      </c>
      <c r="E151" s="2">
        <f>VLOOKUP(C151,D!C$21:E$162,3,FALSE)</f>
        <v>2612.9382448651331</v>
      </c>
      <c r="H151" s="2">
        <v>0</v>
      </c>
      <c r="I151" s="2">
        <v>-2.7E-2</v>
      </c>
      <c r="J151" s="2"/>
      <c r="L151" s="2">
        <v>3</v>
      </c>
    </row>
    <row r="152" spans="1:12">
      <c r="A152" s="2" t="s">
        <v>135</v>
      </c>
      <c r="B152" s="25" t="str">
        <f t="shared" si="2"/>
        <v>I</v>
      </c>
      <c r="C152" s="2">
        <v>45075.623</v>
      </c>
      <c r="D152" s="2" t="s">
        <v>127</v>
      </c>
      <c r="E152" s="2">
        <f>VLOOKUP(C152,D!C$21:E$162,3,FALSE)</f>
        <v>2612.9487590619296</v>
      </c>
      <c r="H152" s="2">
        <v>0</v>
      </c>
      <c r="I152" s="2">
        <v>-2.3E-2</v>
      </c>
      <c r="J152" s="2"/>
      <c r="L152" s="2">
        <v>3</v>
      </c>
    </row>
    <row r="153" spans="1:12">
      <c r="A153" s="2" t="s">
        <v>135</v>
      </c>
      <c r="B153" s="25" t="str">
        <f t="shared" si="2"/>
        <v>I</v>
      </c>
      <c r="C153" s="2">
        <v>45169.584000000003</v>
      </c>
      <c r="D153" s="2" t="s">
        <v>127</v>
      </c>
      <c r="E153" s="2">
        <f>VLOOKUP(C153,D!C$21:E$162,3,FALSE)</f>
        <v>2859.9298703073964</v>
      </c>
      <c r="H153" s="2">
        <v>247</v>
      </c>
      <c r="I153" s="2">
        <v>-2.9000000000000001E-2</v>
      </c>
      <c r="J153" s="2"/>
      <c r="L153" s="2">
        <v>3</v>
      </c>
    </row>
    <row r="154" spans="1:12">
      <c r="A154" s="2" t="s">
        <v>135</v>
      </c>
      <c r="B154" s="25" t="str">
        <f t="shared" si="2"/>
        <v>I</v>
      </c>
      <c r="C154" s="2">
        <v>45169.612000000001</v>
      </c>
      <c r="D154" s="2" t="s">
        <v>127</v>
      </c>
      <c r="E154" s="2">
        <f>VLOOKUP(C154,D!C$21:E$162,3,FALSE)</f>
        <v>2860.0034696849521</v>
      </c>
      <c r="H154" s="2">
        <v>247</v>
      </c>
      <c r="I154" s="2">
        <v>-1E-3</v>
      </c>
      <c r="J154" s="2"/>
      <c r="L154" s="2">
        <v>3</v>
      </c>
    </row>
    <row r="155" spans="1:12">
      <c r="A155" s="2" t="s">
        <v>135</v>
      </c>
      <c r="B155" s="25" t="str">
        <f t="shared" si="2"/>
        <v>II</v>
      </c>
      <c r="C155" s="2">
        <v>45173.584999999999</v>
      </c>
      <c r="D155" s="2" t="s">
        <v>127</v>
      </c>
      <c r="E155" s="2">
        <f>VLOOKUP(C155,D!C$21:E$162,3,FALSE)</f>
        <v>2870.4466956508072</v>
      </c>
      <c r="H155" s="2">
        <v>257.5</v>
      </c>
      <c r="I155" s="2">
        <v>-2.3E-2</v>
      </c>
      <c r="J155" s="2"/>
      <c r="L155" s="2">
        <v>3</v>
      </c>
    </row>
    <row r="156" spans="1:12">
      <c r="A156" s="2" t="s">
        <v>135</v>
      </c>
      <c r="B156" s="25" t="str">
        <f t="shared" si="2"/>
        <v>II</v>
      </c>
      <c r="C156" s="2">
        <v>45173.591999999997</v>
      </c>
      <c r="D156" s="2" t="s">
        <v>127</v>
      </c>
      <c r="E156" s="2">
        <f>VLOOKUP(C156,D!C$21:E$162,3,FALSE)</f>
        <v>2870.4650954951917</v>
      </c>
      <c r="H156" s="2">
        <v>257.5</v>
      </c>
      <c r="I156" s="2">
        <v>-1.6E-2</v>
      </c>
      <c r="J156" s="2"/>
      <c r="L156" s="2">
        <v>3</v>
      </c>
    </row>
    <row r="157" spans="1:12">
      <c r="A157" s="2" t="s">
        <v>135</v>
      </c>
      <c r="B157" s="25" t="str">
        <f t="shared" si="2"/>
        <v>II</v>
      </c>
      <c r="C157" s="2">
        <v>45173.591999999997</v>
      </c>
      <c r="D157" s="2" t="s">
        <v>127</v>
      </c>
      <c r="E157" s="2">
        <f>VLOOKUP(C157,D!C$21:E$162,3,FALSE)</f>
        <v>2870.4650954951917</v>
      </c>
      <c r="H157" s="2">
        <v>257.5</v>
      </c>
      <c r="I157" s="2">
        <v>-1.6E-2</v>
      </c>
      <c r="J157" s="2"/>
      <c r="L157" s="2">
        <v>3</v>
      </c>
    </row>
    <row r="158" spans="1:12">
      <c r="A158" s="2" t="s">
        <v>135</v>
      </c>
      <c r="B158" s="25" t="str">
        <f t="shared" si="2"/>
        <v>II</v>
      </c>
      <c r="C158" s="2">
        <v>45173.601000000002</v>
      </c>
      <c r="D158" s="2" t="s">
        <v>127</v>
      </c>
      <c r="E158" s="2">
        <f>VLOOKUP(C158,D!C$21:E$162,3,FALSE)</f>
        <v>2870.4887524379928</v>
      </c>
      <c r="H158" s="2">
        <v>257.5</v>
      </c>
      <c r="I158" s="2">
        <v>-7.0000000000000001E-3</v>
      </c>
      <c r="J158" s="2"/>
      <c r="L158" s="2">
        <v>3</v>
      </c>
    </row>
    <row r="159" spans="1:12">
      <c r="A159" s="2" t="s">
        <v>135</v>
      </c>
      <c r="B159" s="25" t="str">
        <f t="shared" si="2"/>
        <v>II</v>
      </c>
      <c r="C159" s="2">
        <v>45173.603999999999</v>
      </c>
      <c r="D159" s="2" t="s">
        <v>127</v>
      </c>
      <c r="E159" s="2">
        <f>VLOOKUP(C159,D!C$21:E$162,3,FALSE)</f>
        <v>2870.4966380855803</v>
      </c>
      <c r="H159" s="2">
        <v>257.5</v>
      </c>
      <c r="I159" s="2">
        <v>-4.0000000000000001E-3</v>
      </c>
      <c r="J159" s="2"/>
      <c r="L159" s="2">
        <v>3</v>
      </c>
    </row>
    <row r="160" spans="1:12">
      <c r="A160" s="2" t="s">
        <v>135</v>
      </c>
      <c r="B160" s="25" t="str">
        <f t="shared" si="2"/>
        <v>II</v>
      </c>
      <c r="C160" s="2">
        <v>45173.606</v>
      </c>
      <c r="D160" s="2" t="s">
        <v>127</v>
      </c>
      <c r="E160" s="2">
        <f>VLOOKUP(C160,D!C$21:E$162,3,FALSE)</f>
        <v>2870.5018951839788</v>
      </c>
      <c r="H160" s="2">
        <v>257.5</v>
      </c>
      <c r="I160" s="2">
        <v>-2E-3</v>
      </c>
      <c r="J160" s="2"/>
      <c r="L160" s="2">
        <v>3</v>
      </c>
    </row>
    <row r="161" spans="1:12">
      <c r="A161" s="2" t="s">
        <v>135</v>
      </c>
      <c r="B161" s="25" t="str">
        <f t="shared" si="2"/>
        <v>I</v>
      </c>
      <c r="C161" s="2">
        <v>45174.536</v>
      </c>
      <c r="D161" s="2" t="s">
        <v>127</v>
      </c>
      <c r="E161" s="2">
        <f>VLOOKUP(C161,D!C$21:E$162,3,FALSE)</f>
        <v>2872.9464459386359</v>
      </c>
      <c r="H161" s="2">
        <v>260</v>
      </c>
      <c r="I161" s="2">
        <v>-2.3E-2</v>
      </c>
      <c r="J161" s="2"/>
      <c r="L161" s="2">
        <v>3</v>
      </c>
    </row>
    <row r="162" spans="1:12">
      <c r="A162" s="2" t="s">
        <v>135</v>
      </c>
      <c r="B162" s="25" t="str">
        <f t="shared" si="2"/>
        <v>I</v>
      </c>
      <c r="C162" s="2">
        <v>45174.544000000002</v>
      </c>
      <c r="D162" s="2" t="s">
        <v>127</v>
      </c>
      <c r="E162" s="2">
        <f>VLOOKUP(C162,D!C$21:E$162,3,FALSE)</f>
        <v>2872.9674743322289</v>
      </c>
      <c r="H162" s="2">
        <v>260</v>
      </c>
      <c r="I162" s="2">
        <v>-1.4999999999999999E-2</v>
      </c>
      <c r="J162" s="2"/>
      <c r="L162" s="2">
        <v>3</v>
      </c>
    </row>
    <row r="163" spans="1:12">
      <c r="A163" s="2" t="s">
        <v>135</v>
      </c>
      <c r="B163" s="25" t="str">
        <f t="shared" si="2"/>
        <v>I</v>
      </c>
      <c r="C163" s="2">
        <v>45174.546000000002</v>
      </c>
      <c r="D163" s="2" t="s">
        <v>127</v>
      </c>
      <c r="E163" s="2">
        <f>VLOOKUP(C163,D!C$21:E$162,3,FALSE)</f>
        <v>2872.9727314306269</v>
      </c>
      <c r="H163" s="2">
        <v>260</v>
      </c>
      <c r="I163" s="2">
        <v>-1.2999999999999999E-2</v>
      </c>
      <c r="J163" s="2"/>
      <c r="L163" s="2">
        <v>3</v>
      </c>
    </row>
    <row r="164" spans="1:12">
      <c r="A164" s="2" t="s">
        <v>135</v>
      </c>
      <c r="B164" s="25" t="str">
        <f t="shared" si="2"/>
        <v>I</v>
      </c>
      <c r="C164" s="2">
        <v>45174.548000000003</v>
      </c>
      <c r="D164" s="2" t="s">
        <v>127</v>
      </c>
      <c r="E164" s="2">
        <f>VLOOKUP(C164,D!C$21:E$162,3,FALSE)</f>
        <v>2872.977988529025</v>
      </c>
      <c r="H164" s="2">
        <v>260</v>
      </c>
      <c r="I164" s="2">
        <v>-1.0999999999999999E-2</v>
      </c>
      <c r="J164" s="2"/>
      <c r="L164" s="2">
        <v>3</v>
      </c>
    </row>
    <row r="165" spans="1:12">
      <c r="A165" s="2" t="s">
        <v>135</v>
      </c>
      <c r="B165" s="25" t="str">
        <f t="shared" si="2"/>
        <v>I</v>
      </c>
      <c r="C165" s="2">
        <v>45174.548999999999</v>
      </c>
      <c r="D165" s="2" t="s">
        <v>127</v>
      </c>
      <c r="E165" s="2">
        <f>VLOOKUP(C165,D!C$21:E$162,3,FALSE)</f>
        <v>2872.9806170782144</v>
      </c>
      <c r="H165" s="2">
        <v>260</v>
      </c>
      <c r="I165" s="2">
        <v>-0.01</v>
      </c>
      <c r="J165" s="2"/>
      <c r="L165" s="2">
        <v>3</v>
      </c>
    </row>
    <row r="166" spans="1:12">
      <c r="A166" s="2" t="s">
        <v>135</v>
      </c>
      <c r="B166" s="25" t="str">
        <f t="shared" si="2"/>
        <v>I</v>
      </c>
      <c r="C166" s="2">
        <v>45174.552000000003</v>
      </c>
      <c r="D166" s="2" t="s">
        <v>127</v>
      </c>
      <c r="E166" s="2">
        <f>VLOOKUP(C166,D!C$21:E$162,3,FALSE)</f>
        <v>2872.9885027258215</v>
      </c>
      <c r="H166" s="2">
        <v>260</v>
      </c>
      <c r="I166" s="2">
        <v>-7.0000000000000001E-3</v>
      </c>
      <c r="J166" s="2"/>
      <c r="L166" s="2">
        <v>3</v>
      </c>
    </row>
    <row r="167" spans="1:12">
      <c r="A167" s="2" t="s">
        <v>135</v>
      </c>
      <c r="B167" s="25" t="str">
        <f t="shared" si="2"/>
        <v>I</v>
      </c>
      <c r="C167" s="2">
        <v>45174.555999999997</v>
      </c>
      <c r="D167" s="2" t="s">
        <v>127</v>
      </c>
      <c r="E167" s="2">
        <f>VLOOKUP(C167,D!C$21:E$162,3,FALSE)</f>
        <v>2872.9990169225985</v>
      </c>
      <c r="H167" s="2">
        <v>260</v>
      </c>
      <c r="I167" s="2">
        <v>-3.0000000000000001E-3</v>
      </c>
      <c r="J167" s="2"/>
      <c r="L167" s="2">
        <v>3</v>
      </c>
    </row>
    <row r="168" spans="1:12">
      <c r="A168" s="2" t="s">
        <v>135</v>
      </c>
      <c r="B168" s="25" t="str">
        <f t="shared" si="2"/>
        <v>I</v>
      </c>
      <c r="C168" s="2">
        <v>45174.559999999998</v>
      </c>
      <c r="D168" s="2" t="s">
        <v>127</v>
      </c>
      <c r="E168" s="2">
        <f>VLOOKUP(C168,D!C$21:E$162,3,FALSE)</f>
        <v>2873.009531119395</v>
      </c>
      <c r="H168" s="2">
        <v>260</v>
      </c>
      <c r="I168" s="2">
        <v>1E-3</v>
      </c>
      <c r="J168" s="2"/>
      <c r="L168" s="2">
        <v>3</v>
      </c>
    </row>
    <row r="169" spans="1:12">
      <c r="A169" s="2" t="s">
        <v>133</v>
      </c>
      <c r="B169" s="25" t="str">
        <f t="shared" si="2"/>
        <v>I</v>
      </c>
      <c r="C169" s="2">
        <v>45175.690999999999</v>
      </c>
      <c r="D169" s="2" t="s">
        <v>126</v>
      </c>
      <c r="E169" s="2">
        <f>VLOOKUP(C169,D!C$21:E$162,3,FALSE)</f>
        <v>2875.9824202629643</v>
      </c>
      <c r="H169" s="2">
        <v>263</v>
      </c>
      <c r="I169" s="2">
        <v>-8.9999999999999993E-3</v>
      </c>
      <c r="J169" s="2"/>
      <c r="L169" s="2">
        <v>1</v>
      </c>
    </row>
    <row r="170" spans="1:12">
      <c r="A170" s="2" t="s">
        <v>135</v>
      </c>
      <c r="B170" s="25" t="str">
        <f t="shared" si="2"/>
        <v>I</v>
      </c>
      <c r="C170" s="2">
        <v>45176.446000000004</v>
      </c>
      <c r="D170" s="2" t="s">
        <v>127</v>
      </c>
      <c r="E170" s="2">
        <f>VLOOKUP(C170,D!C$21:E$162,3,FALSE)</f>
        <v>2877.9669749078857</v>
      </c>
      <c r="H170" s="2">
        <v>265</v>
      </c>
      <c r="I170" s="2">
        <v>-1.4999999999999999E-2</v>
      </c>
      <c r="J170" s="2"/>
      <c r="L170" s="2">
        <v>3</v>
      </c>
    </row>
    <row r="171" spans="1:12">
      <c r="A171" s="2" t="s">
        <v>135</v>
      </c>
      <c r="B171" s="25" t="str">
        <f t="shared" si="2"/>
        <v>I</v>
      </c>
      <c r="C171" s="2">
        <v>45176.453000000001</v>
      </c>
      <c r="D171" s="2" t="s">
        <v>127</v>
      </c>
      <c r="E171" s="2">
        <f>VLOOKUP(C171,D!C$21:E$162,3,FALSE)</f>
        <v>2877.9853747522698</v>
      </c>
      <c r="H171" s="2">
        <v>265</v>
      </c>
      <c r="I171" s="2">
        <v>-8.0000000000000002E-3</v>
      </c>
      <c r="J171" s="2"/>
      <c r="L171" s="2">
        <v>3</v>
      </c>
    </row>
    <row r="172" spans="1:12">
      <c r="A172" s="2" t="s">
        <v>135</v>
      </c>
      <c r="B172" s="25" t="str">
        <f t="shared" si="2"/>
        <v>I</v>
      </c>
      <c r="C172" s="2">
        <v>45176.468000000001</v>
      </c>
      <c r="D172" s="2" t="s">
        <v>127</v>
      </c>
      <c r="E172" s="2">
        <f>VLOOKUP(C172,D!C$21:E$162,3,FALSE)</f>
        <v>2878.0248029902468</v>
      </c>
      <c r="H172" s="2">
        <v>265</v>
      </c>
      <c r="I172" s="2">
        <v>7.0000000000000001E-3</v>
      </c>
      <c r="J172" s="2"/>
      <c r="L172" s="2">
        <v>3</v>
      </c>
    </row>
    <row r="173" spans="1:12">
      <c r="A173" s="2" t="s">
        <v>135</v>
      </c>
      <c r="B173" s="25" t="str">
        <f t="shared" si="2"/>
        <v>I</v>
      </c>
      <c r="C173" s="2">
        <v>45177.582000000002</v>
      </c>
      <c r="D173" s="2" t="s">
        <v>127</v>
      </c>
      <c r="E173" s="2">
        <f>VLOOKUP(C173,D!C$21:E$162,3,FALSE)</f>
        <v>2880.953006797441</v>
      </c>
      <c r="H173" s="2">
        <v>268</v>
      </c>
      <c r="I173" s="2">
        <v>-2.1000000000000001E-2</v>
      </c>
      <c r="J173" s="2"/>
      <c r="L173" s="2">
        <v>3</v>
      </c>
    </row>
    <row r="174" spans="1:12">
      <c r="A174" s="2" t="s">
        <v>135</v>
      </c>
      <c r="B174" s="25" t="str">
        <f t="shared" si="2"/>
        <v>I</v>
      </c>
      <c r="C174" s="2">
        <v>45177.588000000003</v>
      </c>
      <c r="D174" s="2" t="s">
        <v>127</v>
      </c>
      <c r="E174" s="2">
        <f>VLOOKUP(C174,D!C$21:E$162,3,FALSE)</f>
        <v>2880.9687780926356</v>
      </c>
      <c r="H174" s="2">
        <v>268</v>
      </c>
      <c r="I174" s="2">
        <v>-1.4999999999999999E-2</v>
      </c>
      <c r="J174" s="2"/>
      <c r="L174" s="2">
        <v>3</v>
      </c>
    </row>
    <row r="175" spans="1:12">
      <c r="A175" s="2" t="s">
        <v>135</v>
      </c>
      <c r="B175" s="25" t="str">
        <f t="shared" si="2"/>
        <v>I</v>
      </c>
      <c r="C175" s="2">
        <v>45177.589</v>
      </c>
      <c r="D175" s="2" t="s">
        <v>127</v>
      </c>
      <c r="E175" s="2">
        <f>VLOOKUP(C175,D!C$21:E$162,3,FALSE)</f>
        <v>2880.9714066418251</v>
      </c>
      <c r="H175" s="2">
        <v>268</v>
      </c>
      <c r="I175" s="2">
        <v>-1.4E-2</v>
      </c>
      <c r="J175" s="2"/>
      <c r="L175" s="2">
        <v>3</v>
      </c>
    </row>
    <row r="176" spans="1:12">
      <c r="A176" s="2" t="s">
        <v>135</v>
      </c>
      <c r="B176" s="25" t="str">
        <f t="shared" si="2"/>
        <v>I</v>
      </c>
      <c r="C176" s="2">
        <v>45177.59</v>
      </c>
      <c r="D176" s="2" t="s">
        <v>127</v>
      </c>
      <c r="E176" s="2">
        <f>VLOOKUP(C176,D!C$21:E$162,3,FALSE)</f>
        <v>2880.9740351910145</v>
      </c>
      <c r="H176" s="2">
        <v>268</v>
      </c>
      <c r="I176" s="2">
        <v>-1.2999999999999999E-2</v>
      </c>
      <c r="J176" s="2"/>
      <c r="L176" s="2">
        <v>3</v>
      </c>
    </row>
    <row r="177" spans="1:12">
      <c r="A177" s="2" t="s">
        <v>135</v>
      </c>
      <c r="B177" s="25" t="str">
        <f t="shared" si="2"/>
        <v>I</v>
      </c>
      <c r="C177" s="2">
        <v>45177.591</v>
      </c>
      <c r="D177" s="2" t="s">
        <v>127</v>
      </c>
      <c r="E177" s="2">
        <f>VLOOKUP(C177,D!C$21:E$162,3,FALSE)</f>
        <v>2880.9766637402236</v>
      </c>
      <c r="H177" s="2">
        <v>268</v>
      </c>
      <c r="I177" s="2">
        <v>-1.2E-2</v>
      </c>
      <c r="J177" s="2"/>
      <c r="L177" s="2">
        <v>3</v>
      </c>
    </row>
    <row r="178" spans="1:12">
      <c r="A178" s="2" t="s">
        <v>135</v>
      </c>
      <c r="B178" s="25" t="str">
        <f t="shared" si="2"/>
        <v>I</v>
      </c>
      <c r="C178" s="2">
        <v>45177.593000000001</v>
      </c>
      <c r="D178" s="2" t="s">
        <v>127</v>
      </c>
      <c r="E178" s="2">
        <f>VLOOKUP(C178,D!C$21:E$162,3,FALSE)</f>
        <v>2880.9819208386216</v>
      </c>
      <c r="H178" s="2">
        <v>268</v>
      </c>
      <c r="I178" s="2">
        <v>-0.01</v>
      </c>
      <c r="J178" s="2"/>
      <c r="L178" s="2">
        <v>3</v>
      </c>
    </row>
    <row r="179" spans="1:12">
      <c r="A179" s="2" t="s">
        <v>135</v>
      </c>
      <c r="B179" s="25" t="str">
        <f t="shared" si="2"/>
        <v>I</v>
      </c>
      <c r="C179" s="2">
        <v>45177.599999999999</v>
      </c>
      <c r="D179" s="2" t="s">
        <v>127</v>
      </c>
      <c r="E179" s="2">
        <f>VLOOKUP(C179,D!C$21:E$162,3,FALSE)</f>
        <v>2881.0003206830056</v>
      </c>
      <c r="H179" s="2">
        <v>268</v>
      </c>
      <c r="I179" s="2">
        <v>-3.0000000000000001E-3</v>
      </c>
      <c r="J179" s="2"/>
      <c r="L179" s="2">
        <v>3</v>
      </c>
    </row>
    <row r="180" spans="1:12">
      <c r="A180" s="2" t="s">
        <v>135</v>
      </c>
      <c r="B180" s="25" t="str">
        <f t="shared" si="2"/>
        <v>I</v>
      </c>
      <c r="C180" s="2">
        <v>45177.601000000002</v>
      </c>
      <c r="D180" s="2" t="s">
        <v>127</v>
      </c>
      <c r="E180" s="2">
        <f>VLOOKUP(C180,D!C$21:E$162,3,FALSE)</f>
        <v>2881.0029492322142</v>
      </c>
      <c r="H180" s="2">
        <v>268</v>
      </c>
      <c r="I180" s="2">
        <v>-2E-3</v>
      </c>
      <c r="J180" s="2"/>
      <c r="L180" s="2">
        <v>3</v>
      </c>
    </row>
    <row r="181" spans="1:12">
      <c r="A181" s="2" t="s">
        <v>135</v>
      </c>
      <c r="B181" s="25" t="str">
        <f t="shared" si="2"/>
        <v>II</v>
      </c>
      <c r="C181" s="2">
        <v>45178.540999999997</v>
      </c>
      <c r="D181" s="2" t="s">
        <v>127</v>
      </c>
      <c r="E181" s="2">
        <f>VLOOKUP(C181,D!C$21:E$162,3,FALSE)</f>
        <v>2883.4737854788432</v>
      </c>
      <c r="H181" s="2">
        <v>270.5</v>
      </c>
      <c r="I181" s="2">
        <v>-1.2999999999999999E-2</v>
      </c>
      <c r="J181" s="2"/>
      <c r="L181" s="2">
        <v>3</v>
      </c>
    </row>
    <row r="182" spans="1:12">
      <c r="A182" s="2" t="s">
        <v>135</v>
      </c>
      <c r="B182" s="25" t="str">
        <f t="shared" si="2"/>
        <v>II</v>
      </c>
      <c r="C182" s="2">
        <v>45178.544000000002</v>
      </c>
      <c r="D182" s="2" t="s">
        <v>127</v>
      </c>
      <c r="E182" s="2">
        <f>VLOOKUP(C182,D!C$21:E$162,3,FALSE)</f>
        <v>2883.4816711264502</v>
      </c>
      <c r="H182" s="2">
        <v>270.5</v>
      </c>
      <c r="I182" s="2">
        <v>-0.01</v>
      </c>
      <c r="J182" s="2"/>
      <c r="L182" s="2">
        <v>3</v>
      </c>
    </row>
    <row r="183" spans="1:12">
      <c r="A183" s="2" t="s">
        <v>135</v>
      </c>
      <c r="B183" s="25" t="str">
        <f t="shared" si="2"/>
        <v>II</v>
      </c>
      <c r="C183" s="2">
        <v>45178.548000000003</v>
      </c>
      <c r="D183" s="2" t="s">
        <v>127</v>
      </c>
      <c r="E183" s="2">
        <f>VLOOKUP(C183,D!C$21:E$162,3,FALSE)</f>
        <v>2883.4921853232463</v>
      </c>
      <c r="H183" s="2">
        <v>270.5</v>
      </c>
      <c r="I183" s="2">
        <v>-6.0000000000000001E-3</v>
      </c>
      <c r="J183" s="2"/>
      <c r="L183" s="2">
        <v>3</v>
      </c>
    </row>
    <row r="184" spans="1:12">
      <c r="A184" s="2" t="s">
        <v>135</v>
      </c>
      <c r="B184" s="25" t="str">
        <f t="shared" si="2"/>
        <v>II</v>
      </c>
      <c r="C184" s="2">
        <v>45178.552000000003</v>
      </c>
      <c r="D184" s="2" t="s">
        <v>127</v>
      </c>
      <c r="E184" s="2">
        <f>VLOOKUP(C184,D!C$21:E$162,3,FALSE)</f>
        <v>2883.5026995200428</v>
      </c>
      <c r="H184" s="2">
        <v>270.5</v>
      </c>
      <c r="I184" s="2">
        <v>-2E-3</v>
      </c>
      <c r="J184" s="2"/>
      <c r="L184" s="2">
        <v>3</v>
      </c>
    </row>
    <row r="185" spans="1:12">
      <c r="A185" s="2" t="s">
        <v>135</v>
      </c>
      <c r="B185" s="25" t="str">
        <f t="shared" si="2"/>
        <v>II</v>
      </c>
      <c r="C185" s="2">
        <v>45178.553999999996</v>
      </c>
      <c r="D185" s="2" t="s">
        <v>127</v>
      </c>
      <c r="E185" s="2">
        <f>VLOOKUP(C185,D!C$21:E$162,3,FALSE)</f>
        <v>2883.5079566184218</v>
      </c>
      <c r="H185" s="2">
        <v>270.5</v>
      </c>
      <c r="I185" s="2">
        <v>0</v>
      </c>
      <c r="J185" s="2"/>
      <c r="L185" s="2">
        <v>3</v>
      </c>
    </row>
    <row r="186" spans="1:12">
      <c r="A186" s="2" t="s">
        <v>135</v>
      </c>
      <c r="B186" s="25" t="str">
        <f t="shared" si="2"/>
        <v>I</v>
      </c>
      <c r="C186" s="2">
        <v>45193.571000000004</v>
      </c>
      <c r="D186" s="2" t="s">
        <v>127</v>
      </c>
      <c r="E186" s="2">
        <f>VLOOKUP(C186,D!C$21:E$162,3,FALSE)</f>
        <v>2922.9808799331463</v>
      </c>
      <c r="H186" s="2">
        <v>310</v>
      </c>
      <c r="I186" s="2">
        <v>-0.01</v>
      </c>
      <c r="J186" s="2"/>
      <c r="L186" s="2">
        <v>3</v>
      </c>
    </row>
    <row r="187" spans="1:12">
      <c r="A187" s="2" t="s">
        <v>135</v>
      </c>
      <c r="B187" s="25" t="str">
        <f t="shared" si="2"/>
        <v>II</v>
      </c>
      <c r="C187" s="2">
        <v>45197.55</v>
      </c>
      <c r="D187" s="2" t="s">
        <v>127</v>
      </c>
      <c r="E187" s="2">
        <f>VLOOKUP(C187,D!C$21:E$162,3,FALSE)</f>
        <v>2933.4398771941965</v>
      </c>
      <c r="H187" s="2">
        <v>320.5</v>
      </c>
      <c r="I187" s="2">
        <v>-2.5000000000000001E-2</v>
      </c>
      <c r="J187" s="2"/>
      <c r="L187" s="2">
        <v>3</v>
      </c>
    </row>
    <row r="188" spans="1:12">
      <c r="A188" s="2" t="s">
        <v>135</v>
      </c>
      <c r="B188" s="25" t="str">
        <f t="shared" si="2"/>
        <v>II</v>
      </c>
      <c r="C188" s="2">
        <v>45197.561000000002</v>
      </c>
      <c r="D188" s="2" t="s">
        <v>127</v>
      </c>
      <c r="E188" s="2">
        <f>VLOOKUP(C188,D!C$21:E$162,3,FALSE)</f>
        <v>2933.4687912353766</v>
      </c>
      <c r="H188" s="2">
        <v>320.5</v>
      </c>
      <c r="I188" s="2">
        <v>-1.4E-2</v>
      </c>
      <c r="J188" s="2"/>
      <c r="L188" s="2">
        <v>3</v>
      </c>
    </row>
    <row r="189" spans="1:12">
      <c r="A189" s="2" t="s">
        <v>135</v>
      </c>
      <c r="B189" s="25" t="str">
        <f t="shared" si="2"/>
        <v>II</v>
      </c>
      <c r="C189" s="2">
        <v>45199.455999999998</v>
      </c>
      <c r="D189" s="2" t="s">
        <v>127</v>
      </c>
      <c r="E189" s="2">
        <f>VLOOKUP(C189,D!C$21:E$162,3,FALSE)</f>
        <v>2938.4498919666307</v>
      </c>
      <c r="H189" s="2">
        <v>325.5</v>
      </c>
      <c r="I189" s="2">
        <v>-2.1999999999999999E-2</v>
      </c>
      <c r="J189" s="2"/>
      <c r="L189" s="2">
        <v>3</v>
      </c>
    </row>
    <row r="190" spans="1:12">
      <c r="A190" s="2" t="s">
        <v>135</v>
      </c>
      <c r="B190" s="25" t="str">
        <f t="shared" si="2"/>
        <v>II</v>
      </c>
      <c r="C190" s="2">
        <v>45199.457000000002</v>
      </c>
      <c r="D190" s="2" t="s">
        <v>127</v>
      </c>
      <c r="E190" s="2">
        <f>VLOOKUP(C190,D!C$21:E$162,3,FALSE)</f>
        <v>2938.4525205158393</v>
      </c>
      <c r="H190" s="2">
        <v>325.5</v>
      </c>
      <c r="I190" s="2">
        <v>-2.1000000000000001E-2</v>
      </c>
      <c r="J190" s="2"/>
      <c r="L190" s="2">
        <v>3</v>
      </c>
    </row>
    <row r="191" spans="1:12">
      <c r="A191" s="2" t="s">
        <v>133</v>
      </c>
      <c r="B191" s="25" t="str">
        <f t="shared" si="2"/>
        <v>I</v>
      </c>
      <c r="C191" s="2">
        <v>45200.031000000003</v>
      </c>
      <c r="D191" s="2" t="s">
        <v>126</v>
      </c>
      <c r="E191" s="2">
        <f>VLOOKUP(C191,D!C$21:E$162,3,FALSE)</f>
        <v>2939.9613077558115</v>
      </c>
      <c r="H191" s="2">
        <v>327</v>
      </c>
      <c r="I191" s="2">
        <v>-1.7000000000000001E-2</v>
      </c>
      <c r="J191" s="2"/>
      <c r="L191" s="2">
        <v>1</v>
      </c>
    </row>
    <row r="192" spans="1:12">
      <c r="A192" s="2" t="s">
        <v>135</v>
      </c>
      <c r="B192" s="25" t="str">
        <f t="shared" si="2"/>
        <v>II</v>
      </c>
      <c r="C192" s="2">
        <v>45202.504000000001</v>
      </c>
      <c r="D192" s="2" t="s">
        <v>127</v>
      </c>
      <c r="E192" s="2">
        <f>VLOOKUP(C192,D!C$21:E$162,3,FALSE)</f>
        <v>2946.461709923834</v>
      </c>
      <c r="H192" s="2">
        <v>333.5</v>
      </c>
      <c r="I192" s="2">
        <v>-1.7000000000000001E-2</v>
      </c>
      <c r="J192" s="2"/>
      <c r="L192" s="2">
        <v>3</v>
      </c>
    </row>
    <row r="193" spans="1:12">
      <c r="A193" s="2" t="s">
        <v>135</v>
      </c>
      <c r="B193" s="25" t="str">
        <f t="shared" si="2"/>
        <v>II</v>
      </c>
      <c r="C193" s="2">
        <v>45210.5</v>
      </c>
      <c r="D193" s="2" t="s">
        <v>127</v>
      </c>
      <c r="E193" s="2">
        <f>VLOOKUP(C193,D!C$21:E$162,3,FALSE)</f>
        <v>2967.4795893154806</v>
      </c>
      <c r="H193" s="2">
        <v>354.5</v>
      </c>
      <c r="I193" s="2">
        <v>-0.01</v>
      </c>
      <c r="J193" s="2"/>
      <c r="L193" s="2">
        <v>3</v>
      </c>
    </row>
    <row r="194" spans="1:12">
      <c r="A194" s="2" t="s">
        <v>135</v>
      </c>
      <c r="B194" s="25" t="str">
        <f t="shared" si="2"/>
        <v>I</v>
      </c>
      <c r="C194" s="2">
        <v>45267.381000000001</v>
      </c>
      <c r="D194" s="2" t="s">
        <v>127</v>
      </c>
      <c r="E194" s="2">
        <f>VLOOKUP(C194,D!C$21:E$162,3,FALSE)</f>
        <v>3116.9940962785104</v>
      </c>
      <c r="H194" s="2">
        <v>504</v>
      </c>
      <c r="I194" s="2">
        <v>-4.0000000000000001E-3</v>
      </c>
      <c r="J194" s="2"/>
      <c r="L194" s="2">
        <v>3</v>
      </c>
    </row>
    <row r="195" spans="1:12">
      <c r="A195" s="2" t="s">
        <v>135</v>
      </c>
      <c r="B195" s="25" t="str">
        <f t="shared" si="2"/>
        <v>I</v>
      </c>
      <c r="C195" s="2">
        <v>45280.298000000003</v>
      </c>
      <c r="D195" s="2" t="s">
        <v>127</v>
      </c>
      <c r="E195" s="2">
        <f>VLOOKUP(C195,D!C$21:E$162,3,FALSE)</f>
        <v>3150.9470662762533</v>
      </c>
      <c r="H195" s="2">
        <v>538</v>
      </c>
      <c r="I195" s="2">
        <v>-2.1999999999999999E-2</v>
      </c>
      <c r="J195" s="2"/>
      <c r="L195" s="2">
        <v>3</v>
      </c>
    </row>
    <row r="196" spans="1:12">
      <c r="A196" s="2" t="s">
        <v>135</v>
      </c>
      <c r="B196" s="25" t="str">
        <f t="shared" si="2"/>
        <v>I</v>
      </c>
      <c r="C196" s="2">
        <v>45294.39</v>
      </c>
      <c r="D196" s="2" t="s">
        <v>127</v>
      </c>
      <c r="E196" s="2">
        <f>VLOOKUP(C196,D!C$21:E$162,3,FALSE)</f>
        <v>3187.9885815822872</v>
      </c>
      <c r="H196" s="2">
        <v>575</v>
      </c>
      <c r="I196" s="2">
        <v>-6.0000000000000001E-3</v>
      </c>
      <c r="J196" s="2"/>
      <c r="L196" s="2">
        <v>3</v>
      </c>
    </row>
    <row r="197" spans="1:12">
      <c r="A197" s="2" t="s">
        <v>133</v>
      </c>
      <c r="B197" s="25" t="str">
        <f t="shared" si="2"/>
        <v>I</v>
      </c>
      <c r="C197" s="2">
        <v>45310.745000000003</v>
      </c>
      <c r="D197" s="2" t="s">
        <v>126</v>
      </c>
      <c r="E197" s="2">
        <f>VLOOKUP(C197,D!C$21:E$162,3,FALSE)</f>
        <v>3230.9785037246684</v>
      </c>
      <c r="H197" s="2">
        <v>618</v>
      </c>
      <c r="I197" s="2">
        <v>-0.01</v>
      </c>
      <c r="J197" s="2"/>
      <c r="L197" s="2">
        <v>1</v>
      </c>
    </row>
    <row r="198" spans="1:12">
      <c r="A198" s="2" t="s">
        <v>135</v>
      </c>
      <c r="B198" s="25" t="str">
        <f t="shared" si="2"/>
        <v>II</v>
      </c>
      <c r="C198" s="2">
        <v>45343.273999999998</v>
      </c>
      <c r="D198" s="2" t="s">
        <v>127</v>
      </c>
      <c r="E198" s="2">
        <f>VLOOKUP(C198,D!C$21:E$162,3,FALSE)</f>
        <v>3316.4825806044623</v>
      </c>
      <c r="H198" s="2">
        <v>703.5</v>
      </c>
      <c r="I198" s="2">
        <v>-8.0000000000000002E-3</v>
      </c>
      <c r="J198" s="2"/>
      <c r="L198" s="2">
        <v>3</v>
      </c>
    </row>
    <row r="199" spans="1:12">
      <c r="A199" s="2" t="s">
        <v>135</v>
      </c>
      <c r="B199" s="25" t="str">
        <f t="shared" si="2"/>
        <v>I</v>
      </c>
      <c r="C199" s="2">
        <v>45369.330999999998</v>
      </c>
      <c r="D199" s="2" t="s">
        <v>127</v>
      </c>
      <c r="E199" s="2">
        <f>VLOOKUP(C199,D!C$21:E$162,3,FALSE)</f>
        <v>3384.9746870712206</v>
      </c>
      <c r="H199" s="2">
        <v>772</v>
      </c>
      <c r="I199" s="2">
        <v>-1.0999999999999999E-2</v>
      </c>
      <c r="J199" s="2"/>
      <c r="L199" s="2">
        <v>3</v>
      </c>
    </row>
    <row r="200" spans="1:12">
      <c r="A200" s="2" t="s">
        <v>133</v>
      </c>
      <c r="B200" s="25" t="str">
        <f t="shared" si="2"/>
        <v>I</v>
      </c>
      <c r="C200" s="2">
        <v>45562.589</v>
      </c>
      <c r="D200" s="2" t="s">
        <v>126</v>
      </c>
      <c r="E200" s="2">
        <f>VLOOKUP(C200,D!C$21:E$162,3,FALSE)</f>
        <v>3892.9628480856345</v>
      </c>
      <c r="H200" s="2">
        <v>1280</v>
      </c>
      <c r="I200" s="2">
        <v>-1.4E-2</v>
      </c>
      <c r="J200" s="2"/>
      <c r="L200" s="2">
        <v>1</v>
      </c>
    </row>
    <row r="201" spans="1:12">
      <c r="A201" s="2" t="s">
        <v>136</v>
      </c>
      <c r="B201" s="25" t="str">
        <f t="shared" si="2"/>
        <v>II</v>
      </c>
      <c r="C201" s="2">
        <v>46380.334000000003</v>
      </c>
      <c r="D201" s="2" t="s">
        <v>127</v>
      </c>
      <c r="E201" s="2" t="e">
        <f>VLOOKUP(C201,D!C$21:E$162,3,FALSE)</f>
        <v>#N/A</v>
      </c>
      <c r="H201" s="2">
        <v>3429.5</v>
      </c>
      <c r="I201" s="2">
        <v>-1.2999999999999999E-2</v>
      </c>
      <c r="J201" s="2"/>
      <c r="L201" s="2">
        <v>5</v>
      </c>
    </row>
    <row r="202" spans="1:12">
      <c r="A202" s="2" t="s">
        <v>136</v>
      </c>
      <c r="B202" s="25" t="str">
        <f t="shared" si="2"/>
        <v>II</v>
      </c>
      <c r="C202" s="2">
        <v>46383.374000000003</v>
      </c>
      <c r="D202" s="2" t="s">
        <v>127</v>
      </c>
      <c r="E202" s="2" t="e">
        <f>VLOOKUP(C202,D!C$21:E$162,3,FALSE)</f>
        <v>#N/A</v>
      </c>
      <c r="H202" s="2">
        <v>3437.5</v>
      </c>
      <c r="I202" s="2">
        <v>-1.7000000000000001E-2</v>
      </c>
      <c r="J202" s="2"/>
      <c r="L202" s="2">
        <v>5</v>
      </c>
    </row>
    <row r="203" spans="1:12">
      <c r="A203" s="2" t="s">
        <v>136</v>
      </c>
      <c r="B203" s="25" t="str">
        <f t="shared" ref="B203:B216" si="3">IF(H203=INT(H203),"I","II")</f>
        <v>I</v>
      </c>
      <c r="C203" s="2">
        <v>46387.377</v>
      </c>
      <c r="D203" s="2" t="s">
        <v>127</v>
      </c>
      <c r="E203" s="2" t="e">
        <f>VLOOKUP(C203,D!C$21:E$162,3,FALSE)</f>
        <v>#N/A</v>
      </c>
      <c r="H203" s="2">
        <v>3448</v>
      </c>
      <c r="I203" s="2">
        <v>-8.0000000000000002E-3</v>
      </c>
      <c r="J203" s="2"/>
      <c r="L203" s="2">
        <v>5</v>
      </c>
    </row>
    <row r="204" spans="1:12">
      <c r="A204" s="2" t="s">
        <v>137</v>
      </c>
      <c r="B204" s="25" t="str">
        <f t="shared" si="3"/>
        <v>I</v>
      </c>
      <c r="C204" s="2">
        <v>47767.894999999997</v>
      </c>
      <c r="D204" s="2" t="s">
        <v>127</v>
      </c>
      <c r="E204" s="2" t="e">
        <f>VLOOKUP(C204,D!C$21:E$162,3,FALSE)</f>
        <v>#N/A</v>
      </c>
      <c r="H204" s="2">
        <v>7077</v>
      </c>
      <c r="I204" s="2">
        <v>-8.7999999999999995E-2</v>
      </c>
      <c r="J204" s="2"/>
      <c r="L204" s="2">
        <v>12</v>
      </c>
    </row>
    <row r="205" spans="1:12">
      <c r="A205" s="2" t="s">
        <v>137</v>
      </c>
      <c r="B205" s="25" t="str">
        <f t="shared" si="3"/>
        <v>I</v>
      </c>
      <c r="C205" s="2">
        <v>47767.894999999997</v>
      </c>
      <c r="D205" s="2" t="s">
        <v>127</v>
      </c>
      <c r="E205" s="2" t="e">
        <f>VLOOKUP(C205,D!C$21:E$162,3,FALSE)</f>
        <v>#N/A</v>
      </c>
      <c r="H205" s="2">
        <v>7077</v>
      </c>
      <c r="I205" s="2">
        <v>-8.7999999999999995E-2</v>
      </c>
      <c r="J205" s="2"/>
      <c r="L205" s="2">
        <v>12</v>
      </c>
    </row>
    <row r="206" spans="1:12">
      <c r="A206" s="2" t="s">
        <v>138</v>
      </c>
      <c r="B206" s="25" t="str">
        <f t="shared" si="3"/>
        <v>I</v>
      </c>
      <c r="C206" s="2">
        <v>48982.325799999999</v>
      </c>
      <c r="D206" s="2" t="s">
        <v>149</v>
      </c>
      <c r="E206" s="2" t="e">
        <f>VLOOKUP(C206,D!C$21:E$162,3,FALSE)</f>
        <v>#N/A</v>
      </c>
      <c r="H206" s="2">
        <v>10269</v>
      </c>
      <c r="I206" s="2">
        <v>-5.0000000000000001E-3</v>
      </c>
      <c r="J206" s="2"/>
      <c r="L206" s="2">
        <v>21</v>
      </c>
    </row>
    <row r="207" spans="1:12">
      <c r="A207" s="2" t="s">
        <v>138</v>
      </c>
      <c r="B207" s="25" t="str">
        <f t="shared" si="3"/>
        <v>I</v>
      </c>
      <c r="C207" s="2">
        <v>48982.326099999998</v>
      </c>
      <c r="D207" s="2" t="s">
        <v>149</v>
      </c>
      <c r="E207" s="2" t="e">
        <f>VLOOKUP(C207,D!C$21:E$162,3,FALSE)</f>
        <v>#N/A</v>
      </c>
      <c r="H207" s="2">
        <v>10269</v>
      </c>
      <c r="I207" s="2">
        <v>-5.0000000000000001E-3</v>
      </c>
      <c r="J207" s="2"/>
      <c r="L207" s="2">
        <v>21</v>
      </c>
    </row>
    <row r="208" spans="1:12">
      <c r="A208" s="2" t="s">
        <v>139</v>
      </c>
      <c r="B208" s="25" t="str">
        <f t="shared" si="3"/>
        <v>II</v>
      </c>
      <c r="C208" s="2">
        <v>49157.514999999999</v>
      </c>
      <c r="D208" s="2" t="s">
        <v>149</v>
      </c>
      <c r="E208" s="2" t="e">
        <f>VLOOKUP(C208,D!C$21:E$162,3,FALSE)</f>
        <v>#N/A</v>
      </c>
      <c r="H208" s="2">
        <v>10729.5</v>
      </c>
      <c r="I208" s="2">
        <v>-6.0000000000000001E-3</v>
      </c>
      <c r="J208" s="2"/>
      <c r="L208" s="2">
        <v>22</v>
      </c>
    </row>
    <row r="209" spans="1:12">
      <c r="A209" s="2" t="s">
        <v>139</v>
      </c>
      <c r="B209" s="25" t="str">
        <f t="shared" si="3"/>
        <v>II</v>
      </c>
      <c r="C209" s="2">
        <v>49157.515599999999</v>
      </c>
      <c r="D209" s="2" t="s">
        <v>149</v>
      </c>
      <c r="E209" s="2" t="e">
        <f>VLOOKUP(C209,D!C$21:E$162,3,FALSE)</f>
        <v>#N/A</v>
      </c>
      <c r="H209" s="2">
        <v>10729.5</v>
      </c>
      <c r="I209" s="2">
        <v>-5.0000000000000001E-3</v>
      </c>
      <c r="J209" s="2"/>
      <c r="L209" s="2">
        <v>22</v>
      </c>
    </row>
    <row r="210" spans="1:12">
      <c r="A210" s="2" t="s">
        <v>139</v>
      </c>
      <c r="B210" s="25" t="str">
        <f t="shared" si="3"/>
        <v>II</v>
      </c>
      <c r="C210" s="2">
        <v>49237.409</v>
      </c>
      <c r="D210" s="2" t="s">
        <v>149</v>
      </c>
      <c r="E210" s="2" t="e">
        <f>VLOOKUP(C210,D!C$21:E$162,3,FALSE)</f>
        <v>#N/A</v>
      </c>
      <c r="H210" s="2">
        <v>10939.5</v>
      </c>
      <c r="I210" s="2">
        <v>-3.0000000000000001E-3</v>
      </c>
      <c r="J210" s="2"/>
      <c r="L210" s="2">
        <v>22</v>
      </c>
    </row>
    <row r="211" spans="1:12">
      <c r="A211" s="2" t="s">
        <v>139</v>
      </c>
      <c r="B211" s="25" t="str">
        <f t="shared" si="3"/>
        <v>II</v>
      </c>
      <c r="C211" s="2">
        <v>49237.411999999997</v>
      </c>
      <c r="D211" s="2" t="s">
        <v>149</v>
      </c>
      <c r="E211" s="2" t="e">
        <f>VLOOKUP(C211,D!C$21:E$162,3,FALSE)</f>
        <v>#N/A</v>
      </c>
      <c r="H211" s="2">
        <v>10939.5</v>
      </c>
      <c r="I211" s="2">
        <v>0</v>
      </c>
      <c r="J211" s="2"/>
      <c r="L211" s="2">
        <v>22</v>
      </c>
    </row>
    <row r="212" spans="1:12">
      <c r="A212" s="2" t="s">
        <v>144</v>
      </c>
      <c r="B212" s="25" t="str">
        <f t="shared" si="3"/>
        <v>II</v>
      </c>
      <c r="C212" s="2">
        <v>51899.343000000001</v>
      </c>
      <c r="D212" s="2" t="s">
        <v>112</v>
      </c>
      <c r="E212" s="2" t="e">
        <f>VLOOKUP(C212,D!C$21:E$162,3,FALSE)</f>
        <v>#N/A</v>
      </c>
      <c r="H212" s="2">
        <v>17936.5</v>
      </c>
      <c r="I212" s="2">
        <v>2.9000000000000001E-2</v>
      </c>
      <c r="J212" s="2"/>
      <c r="L212" s="2">
        <v>32</v>
      </c>
    </row>
    <row r="213" spans="1:12">
      <c r="A213" s="2" t="s">
        <v>131</v>
      </c>
      <c r="B213" s="25" t="str">
        <f t="shared" si="3"/>
        <v>II</v>
      </c>
      <c r="C213" s="2">
        <v>52195.325499999999</v>
      </c>
      <c r="D213" s="2" t="s">
        <v>112</v>
      </c>
      <c r="E213" s="2" t="e">
        <f>VLOOKUP(C213,D!C$21:E$162,3,FALSE)</f>
        <v>#N/A</v>
      </c>
      <c r="H213" s="2">
        <v>18714.5</v>
      </c>
      <c r="I213" s="2">
        <v>3.3000000000000002E-2</v>
      </c>
      <c r="J213" s="2"/>
      <c r="L213" s="2">
        <v>34</v>
      </c>
    </row>
    <row r="214" spans="1:12">
      <c r="A214" s="2" t="s">
        <v>132</v>
      </c>
      <c r="B214" s="25" t="str">
        <f t="shared" si="3"/>
        <v>I</v>
      </c>
      <c r="C214" s="2">
        <v>52205.408499999998</v>
      </c>
      <c r="D214" s="2" t="s">
        <v>112</v>
      </c>
      <c r="E214" s="2" t="e">
        <f>VLOOKUP(C214,D!C$21:E$162,3,FALSE)</f>
        <v>#N/A</v>
      </c>
      <c r="H214" s="2">
        <v>18741</v>
      </c>
      <c r="I214" s="2">
        <v>3.4000000000000002E-2</v>
      </c>
      <c r="J214" s="2"/>
      <c r="L214" s="2">
        <v>35</v>
      </c>
    </row>
    <row r="215" spans="1:12">
      <c r="A215" s="2" t="s">
        <v>148</v>
      </c>
      <c r="B215" s="25" t="str">
        <f t="shared" si="3"/>
        <v>I</v>
      </c>
      <c r="C215" s="2">
        <v>52909.989300000001</v>
      </c>
      <c r="D215" s="2" t="s">
        <v>112</v>
      </c>
      <c r="E215" s="2" t="e">
        <f>VLOOKUP(C215,D!C$21:E$162,3,FALSE)</f>
        <v>#N/A</v>
      </c>
      <c r="H215" s="2">
        <v>20593</v>
      </c>
      <c r="I215" s="2">
        <v>0.05</v>
      </c>
      <c r="J215" s="2"/>
      <c r="L215" s="2">
        <v>39</v>
      </c>
    </row>
    <row r="216" spans="1:12">
      <c r="A216" s="2" t="s">
        <v>148</v>
      </c>
      <c r="B216" s="25" t="str">
        <f t="shared" si="3"/>
        <v>II</v>
      </c>
      <c r="C216" s="2">
        <v>52910.178699999997</v>
      </c>
      <c r="D216" s="2" t="s">
        <v>112</v>
      </c>
      <c r="E216" s="2" t="e">
        <f>VLOOKUP(C216,D!C$21:E$162,3,FALSE)</f>
        <v>#N/A</v>
      </c>
      <c r="H216" s="2">
        <v>20593.5</v>
      </c>
      <c r="I216" s="2">
        <v>4.9000000000000002E-2</v>
      </c>
      <c r="J216" s="2"/>
      <c r="L216" s="2">
        <v>39</v>
      </c>
    </row>
    <row r="218" spans="1:12">
      <c r="C218" s="25">
        <v>1</v>
      </c>
      <c r="H218" s="2" t="s">
        <v>133</v>
      </c>
    </row>
    <row r="219" spans="1:12">
      <c r="C219" s="25">
        <v>2</v>
      </c>
      <c r="H219" s="2" t="s">
        <v>134</v>
      </c>
    </row>
    <row r="220" spans="1:12">
      <c r="C220" s="25">
        <v>3</v>
      </c>
      <c r="H220" s="2" t="s">
        <v>135</v>
      </c>
    </row>
    <row r="221" spans="1:12">
      <c r="C221" s="25">
        <v>4</v>
      </c>
      <c r="H221" s="2" t="s">
        <v>61</v>
      </c>
    </row>
    <row r="222" spans="1:12">
      <c r="C222" s="25">
        <v>5</v>
      </c>
      <c r="H222" s="2" t="s">
        <v>136</v>
      </c>
    </row>
    <row r="223" spans="1:12">
      <c r="C223" s="25">
        <v>6</v>
      </c>
      <c r="H223" s="2" t="s">
        <v>63</v>
      </c>
    </row>
    <row r="224" spans="1:12">
      <c r="C224" s="25">
        <v>7</v>
      </c>
      <c r="H224" s="2" t="s">
        <v>64</v>
      </c>
    </row>
    <row r="225" spans="3:8">
      <c r="C225" s="25">
        <v>8</v>
      </c>
      <c r="H225" s="2" t="s">
        <v>66</v>
      </c>
    </row>
    <row r="226" spans="3:8">
      <c r="C226" s="25">
        <v>9</v>
      </c>
      <c r="H226" s="2" t="s">
        <v>68</v>
      </c>
    </row>
    <row r="227" spans="3:8">
      <c r="C227" s="25">
        <v>10</v>
      </c>
      <c r="H227" s="2" t="s">
        <v>69</v>
      </c>
    </row>
    <row r="228" spans="3:8">
      <c r="C228" s="25">
        <v>11</v>
      </c>
      <c r="H228" s="2" t="s">
        <v>70</v>
      </c>
    </row>
    <row r="229" spans="3:8">
      <c r="C229" s="25">
        <v>12</v>
      </c>
      <c r="H229" s="2" t="s">
        <v>137</v>
      </c>
    </row>
    <row r="230" spans="3:8">
      <c r="C230" s="25">
        <v>13</v>
      </c>
      <c r="H230" s="2" t="s">
        <v>71</v>
      </c>
    </row>
    <row r="231" spans="3:8">
      <c r="C231" s="25">
        <v>14</v>
      </c>
      <c r="H231" s="2" t="s">
        <v>72</v>
      </c>
    </row>
    <row r="232" spans="3:8">
      <c r="C232" s="25">
        <v>15</v>
      </c>
      <c r="H232" s="2" t="s">
        <v>73</v>
      </c>
    </row>
    <row r="233" spans="3:8">
      <c r="C233" s="25">
        <v>16</v>
      </c>
      <c r="H233" s="2" t="s">
        <v>75</v>
      </c>
    </row>
    <row r="234" spans="3:8">
      <c r="C234" s="25">
        <v>17</v>
      </c>
      <c r="H234" s="2" t="s">
        <v>76</v>
      </c>
    </row>
    <row r="235" spans="3:8">
      <c r="C235" s="25">
        <v>18</v>
      </c>
      <c r="H235" s="2" t="s">
        <v>78</v>
      </c>
    </row>
    <row r="236" spans="3:8">
      <c r="C236" s="25">
        <v>19</v>
      </c>
      <c r="H236" s="2" t="s">
        <v>81</v>
      </c>
    </row>
    <row r="237" spans="3:8">
      <c r="C237" s="25">
        <v>20</v>
      </c>
      <c r="H237" s="2" t="s">
        <v>72</v>
      </c>
    </row>
    <row r="238" spans="3:8">
      <c r="C238" s="25">
        <v>21</v>
      </c>
      <c r="H238" s="2" t="s">
        <v>138</v>
      </c>
    </row>
    <row r="239" spans="3:8">
      <c r="C239" s="25">
        <v>22</v>
      </c>
      <c r="H239" s="2" t="s">
        <v>139</v>
      </c>
    </row>
    <row r="240" spans="3:8">
      <c r="C240" s="25">
        <v>23</v>
      </c>
      <c r="H240" s="2" t="s">
        <v>140</v>
      </c>
    </row>
    <row r="241" spans="3:8">
      <c r="C241" s="25">
        <v>24</v>
      </c>
      <c r="H241" s="2" t="s">
        <v>84</v>
      </c>
    </row>
    <row r="242" spans="3:8">
      <c r="C242" s="25">
        <v>25</v>
      </c>
      <c r="H242" s="2" t="s">
        <v>129</v>
      </c>
    </row>
    <row r="243" spans="3:8">
      <c r="C243" s="25">
        <v>26</v>
      </c>
      <c r="H243" s="2" t="s">
        <v>130</v>
      </c>
    </row>
    <row r="244" spans="3:8">
      <c r="C244" s="25">
        <v>27</v>
      </c>
      <c r="H244" s="2" t="s">
        <v>141</v>
      </c>
    </row>
    <row r="245" spans="3:8">
      <c r="C245" s="25">
        <v>28</v>
      </c>
      <c r="H245" s="2" t="s">
        <v>88</v>
      </c>
    </row>
    <row r="246" spans="3:8">
      <c r="C246" s="25">
        <v>29</v>
      </c>
      <c r="H246" s="2" t="s">
        <v>89</v>
      </c>
    </row>
    <row r="247" spans="3:8">
      <c r="C247" s="25">
        <v>30</v>
      </c>
      <c r="H247" s="2" t="s">
        <v>142</v>
      </c>
    </row>
    <row r="248" spans="3:8">
      <c r="C248" s="25">
        <v>31</v>
      </c>
      <c r="H248" s="2" t="s">
        <v>143</v>
      </c>
    </row>
    <row r="249" spans="3:8">
      <c r="C249" s="25">
        <v>32</v>
      </c>
      <c r="H249" s="2" t="s">
        <v>144</v>
      </c>
    </row>
    <row r="250" spans="3:8">
      <c r="C250" s="25">
        <v>33</v>
      </c>
      <c r="H250" s="2" t="s">
        <v>145</v>
      </c>
    </row>
    <row r="251" spans="3:8">
      <c r="C251" s="25">
        <v>34</v>
      </c>
      <c r="H251" s="2" t="s">
        <v>131</v>
      </c>
    </row>
    <row r="252" spans="3:8">
      <c r="C252" s="25">
        <v>35</v>
      </c>
      <c r="H252" s="2" t="s">
        <v>132</v>
      </c>
    </row>
    <row r="253" spans="3:8">
      <c r="C253" s="25">
        <v>36</v>
      </c>
      <c r="H253" s="2" t="s">
        <v>128</v>
      </c>
    </row>
    <row r="254" spans="3:8">
      <c r="C254" s="25">
        <v>37</v>
      </c>
      <c r="H254" s="2" t="s">
        <v>146</v>
      </c>
    </row>
    <row r="255" spans="3:8">
      <c r="C255" s="25">
        <v>38</v>
      </c>
      <c r="H255" s="2" t="s">
        <v>147</v>
      </c>
    </row>
    <row r="256" spans="3:8">
      <c r="C256" s="25">
        <v>39</v>
      </c>
      <c r="H256" s="2" t="s">
        <v>148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AH2564"/>
  <sheetViews>
    <sheetView workbookViewId="0"/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8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20" width="9.140625" style="2"/>
    <col min="21" max="21" width="13" style="2" bestFit="1" customWidth="1"/>
    <col min="22" max="16384" width="9.140625" style="2"/>
  </cols>
  <sheetData>
    <row r="1" spans="1:18" ht="20.25">
      <c r="A1" s="1" t="s">
        <v>100</v>
      </c>
      <c r="C1" s="21"/>
    </row>
    <row r="2" spans="1:18">
      <c r="A2" s="16" t="s">
        <v>42</v>
      </c>
      <c r="B2" s="2" t="s">
        <v>9</v>
      </c>
      <c r="Q2" s="2">
        <v>20166</v>
      </c>
      <c r="R2" s="2">
        <v>-7.8719999946770258E-3</v>
      </c>
    </row>
    <row r="3" spans="1:18" ht="13.5" thickBot="1">
      <c r="A3" s="16"/>
      <c r="C3" s="8"/>
      <c r="D3" s="8"/>
      <c r="Q3" s="2">
        <v>22169.5</v>
      </c>
      <c r="R3" s="2">
        <v>-6.8484333300148137E-2</v>
      </c>
    </row>
    <row r="4" spans="1:18" ht="13.5" thickBot="1">
      <c r="A4" s="17" t="s">
        <v>43</v>
      </c>
      <c r="B4" s="6"/>
      <c r="C4" s="10">
        <v>44081.557999999997</v>
      </c>
      <c r="D4" s="11">
        <v>0.38085200000000002</v>
      </c>
      <c r="E4" s="7"/>
    </row>
    <row r="5" spans="1:18">
      <c r="A5" s="16"/>
      <c r="C5" s="9"/>
      <c r="D5" s="9"/>
    </row>
    <row r="6" spans="1:18">
      <c r="A6" s="17" t="s">
        <v>44</v>
      </c>
    </row>
    <row r="7" spans="1:18">
      <c r="A7" s="16" t="s">
        <v>7</v>
      </c>
      <c r="C7" s="2">
        <v>44081.557999999997</v>
      </c>
    </row>
    <row r="8" spans="1:18">
      <c r="A8" s="16" t="s">
        <v>26</v>
      </c>
      <c r="C8" s="2">
        <v>0.38082174677648845</v>
      </c>
      <c r="D8" s="2">
        <v>-3.0253223511590272E-5</v>
      </c>
      <c r="E8" s="2">
        <v>0.38082174677648845</v>
      </c>
    </row>
    <row r="9" spans="1:18">
      <c r="A9" s="16"/>
      <c r="G9" s="3"/>
    </row>
    <row r="10" spans="1:18" ht="13.5" thickBot="1">
      <c r="A10" s="16"/>
      <c r="C10" s="19" t="s">
        <v>49</v>
      </c>
      <c r="D10" s="19" t="s">
        <v>50</v>
      </c>
      <c r="H10" s="2">
        <f>D13/D18^2</f>
        <v>0</v>
      </c>
    </row>
    <row r="11" spans="1:18">
      <c r="A11" s="16" t="s">
        <v>45</v>
      </c>
      <c r="C11" s="16">
        <f>INTERCEPT(G37:G995,F37:F995)</f>
        <v>-1.2868207234520913E-2</v>
      </c>
      <c r="F11" s="3"/>
    </row>
    <row r="12" spans="1:18">
      <c r="A12" s="16" t="s">
        <v>46</v>
      </c>
      <c r="C12" s="2">
        <f>SLOPE(G37:G995,F37:F995)</f>
        <v>1.1171923291457207E-6</v>
      </c>
      <c r="F12" s="3"/>
    </row>
    <row r="13" spans="1:18">
      <c r="A13" s="16" t="s">
        <v>47</v>
      </c>
      <c r="F13" s="3"/>
    </row>
    <row r="14" spans="1:18">
      <c r="A14" s="16" t="s">
        <v>34</v>
      </c>
    </row>
    <row r="15" spans="1:18">
      <c r="A15" s="18" t="s">
        <v>48</v>
      </c>
      <c r="C15" s="34">
        <f>(C7+C11)+(C8+C12)*INT(MAX(F21:F3533))</f>
        <v>53987.50946934965</v>
      </c>
      <c r="D15" s="30"/>
    </row>
    <row r="16" spans="1:18">
      <c r="A16" s="17" t="s">
        <v>24</v>
      </c>
      <c r="C16" s="35">
        <f>+C8+C12</f>
        <v>0.38082286396881759</v>
      </c>
    </row>
    <row r="17" spans="1:18" ht="13.5" thickBot="1">
      <c r="A17" s="36" t="s">
        <v>101</v>
      </c>
      <c r="B17" s="16"/>
      <c r="C17" s="16">
        <f>COUNT(C21:C2191)</f>
        <v>99</v>
      </c>
    </row>
    <row r="18" spans="1:18" ht="13.5" thickBot="1">
      <c r="A18" s="17" t="s">
        <v>22</v>
      </c>
      <c r="B18" s="6"/>
      <c r="C18" s="10">
        <f>+C15</f>
        <v>53987.50946934965</v>
      </c>
      <c r="D18" s="11">
        <f>+C16</f>
        <v>0.38082286396881759</v>
      </c>
      <c r="R18" s="2">
        <f>SUM(R21:R104)</f>
        <v>0.2505945680901267</v>
      </c>
    </row>
    <row r="19" spans="1:18">
      <c r="H19" s="2" t="s">
        <v>38</v>
      </c>
      <c r="I19" s="2" t="s">
        <v>39</v>
      </c>
      <c r="J19" s="2" t="s">
        <v>40</v>
      </c>
    </row>
    <row r="20" spans="1:18" ht="13.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11</v>
      </c>
      <c r="I20" s="13" t="s">
        <v>14</v>
      </c>
      <c r="J20" s="13" t="s">
        <v>13</v>
      </c>
      <c r="K20" s="13" t="s">
        <v>91</v>
      </c>
      <c r="L20" s="13" t="s">
        <v>90</v>
      </c>
      <c r="M20" s="13" t="s">
        <v>54</v>
      </c>
      <c r="N20" s="23" t="s">
        <v>52</v>
      </c>
      <c r="O20" s="22" t="s">
        <v>53</v>
      </c>
      <c r="P20" s="12" t="s">
        <v>41</v>
      </c>
      <c r="Q20" s="12"/>
    </row>
    <row r="21" spans="1:18">
      <c r="A21" s="9" t="s">
        <v>13</v>
      </c>
      <c r="B21" s="24"/>
      <c r="C21" s="39">
        <v>44065.549613000003</v>
      </c>
      <c r="D21" s="39" t="s">
        <v>21</v>
      </c>
      <c r="E21" s="9">
        <f t="shared" ref="E21:E52" si="0">(C21-C$7)/C$8</f>
        <v>-42.036430785529767</v>
      </c>
      <c r="F21" s="9">
        <v>-42</v>
      </c>
      <c r="G21" s="9">
        <f t="shared" ref="G21:G52" si="1">C21-(C$7+C$8*F21)</f>
        <v>-1.3873635383788496E-2</v>
      </c>
      <c r="H21" s="9"/>
      <c r="I21" s="9"/>
      <c r="J21" s="9">
        <f t="shared" ref="J21:J29" si="2">G21</f>
        <v>-1.3873635383788496E-2</v>
      </c>
      <c r="K21" s="9"/>
      <c r="L21" s="9"/>
      <c r="M21" s="9"/>
      <c r="N21" s="2">
        <f t="shared" ref="N21:N52" si="3">+C$11+C$12*F21</f>
        <v>-1.2915129312345033E-2</v>
      </c>
      <c r="O21" s="27"/>
      <c r="P21" s="14">
        <f t="shared" ref="P21:P52" si="4">C21-15018.5</f>
        <v>29047.049613000003</v>
      </c>
      <c r="Q21" s="9"/>
      <c r="R21" s="2">
        <f t="shared" ref="R21:R52" si="5">(N21-G21)^2</f>
        <v>9.1873388899398214E-7</v>
      </c>
    </row>
    <row r="22" spans="1:18">
      <c r="A22" s="2" t="s">
        <v>13</v>
      </c>
      <c r="B22" s="25"/>
      <c r="C22" s="40">
        <v>44069.562413</v>
      </c>
      <c r="D22" s="40" t="s">
        <v>21</v>
      </c>
      <c r="E22" s="2">
        <f t="shared" si="0"/>
        <v>-31.49921742005467</v>
      </c>
      <c r="F22" s="2">
        <v>-31.5</v>
      </c>
      <c r="G22" s="2">
        <f t="shared" si="1"/>
        <v>2.9802346398355439E-4</v>
      </c>
      <c r="J22" s="2">
        <f t="shared" si="2"/>
        <v>2.9802346398355439E-4</v>
      </c>
      <c r="N22" s="2">
        <f t="shared" si="3"/>
        <v>-1.2903398792889003E-2</v>
      </c>
      <c r="O22" s="27"/>
      <c r="P22" s="15">
        <f t="shared" si="4"/>
        <v>29051.062413</v>
      </c>
      <c r="R22" s="2">
        <f t="shared" si="5"/>
        <v>1.7427754960425013E-4</v>
      </c>
    </row>
    <row r="23" spans="1:18">
      <c r="A23" s="2" t="s">
        <v>13</v>
      </c>
      <c r="B23" s="25"/>
      <c r="C23" s="40">
        <v>44070.512513000001</v>
      </c>
      <c r="D23" s="40" t="s">
        <v>21</v>
      </c>
      <c r="E23" s="2">
        <f t="shared" si="0"/>
        <v>-29.004349393099602</v>
      </c>
      <c r="F23" s="29">
        <v>-29</v>
      </c>
      <c r="G23" s="2">
        <f t="shared" si="1"/>
        <v>-1.6563434764975682E-3</v>
      </c>
      <c r="J23" s="2">
        <f t="shared" si="2"/>
        <v>-1.6563434764975682E-3</v>
      </c>
      <c r="N23" s="2">
        <f t="shared" si="3"/>
        <v>-1.2900605812066139E-2</v>
      </c>
      <c r="O23" s="27"/>
      <c r="P23" s="15">
        <f t="shared" si="4"/>
        <v>29052.012513000001</v>
      </c>
      <c r="R23" s="2">
        <f t="shared" si="5"/>
        <v>1.2643343547108596E-4</v>
      </c>
    </row>
    <row r="24" spans="1:18">
      <c r="A24" s="2" t="s">
        <v>13</v>
      </c>
      <c r="B24" s="25"/>
      <c r="C24" s="40">
        <v>44070.685412999999</v>
      </c>
      <c r="D24" s="40" t="s">
        <v>21</v>
      </c>
      <c r="E24" s="2">
        <f t="shared" si="0"/>
        <v>-28.550331203588932</v>
      </c>
      <c r="F24" s="29">
        <v>-28.5</v>
      </c>
      <c r="G24" s="2">
        <f t="shared" si="1"/>
        <v>-1.9167216865753289E-2</v>
      </c>
      <c r="J24" s="2">
        <f t="shared" si="2"/>
        <v>-1.9167216865753289E-2</v>
      </c>
      <c r="N24" s="2">
        <f t="shared" si="3"/>
        <v>-1.2900047215901565E-2</v>
      </c>
      <c r="O24" s="27"/>
      <c r="P24" s="15">
        <f t="shared" si="4"/>
        <v>29052.185412999999</v>
      </c>
      <c r="R24" s="2">
        <f t="shared" si="5"/>
        <v>3.9277415420022583E-5</v>
      </c>
    </row>
    <row r="25" spans="1:18">
      <c r="A25" s="2" t="s">
        <v>13</v>
      </c>
      <c r="B25" s="25"/>
      <c r="C25" s="40">
        <v>44072.595912999997</v>
      </c>
      <c r="D25" s="40" t="s">
        <v>21</v>
      </c>
      <c r="E25" s="2">
        <f t="shared" si="0"/>
        <v>-23.533548374956389</v>
      </c>
      <c r="F25" s="29">
        <v>-23.5</v>
      </c>
      <c r="G25" s="2">
        <f t="shared" si="1"/>
        <v>-1.2775950752256904E-2</v>
      </c>
      <c r="J25" s="2">
        <f t="shared" si="2"/>
        <v>-1.2775950752256904E-2</v>
      </c>
      <c r="N25" s="2">
        <f t="shared" si="3"/>
        <v>-1.2894461254255836E-2</v>
      </c>
      <c r="O25" s="27"/>
      <c r="P25" s="15">
        <f t="shared" si="4"/>
        <v>29054.095912999997</v>
      </c>
      <c r="R25" s="2">
        <f t="shared" si="5"/>
        <v>1.4044739084038983E-8</v>
      </c>
    </row>
    <row r="26" spans="1:18">
      <c r="A26" s="2" t="s">
        <v>13</v>
      </c>
      <c r="B26" s="25"/>
      <c r="C26" s="40">
        <v>44073.550213000002</v>
      </c>
      <c r="D26" s="40" t="s">
        <v>21</v>
      </c>
      <c r="E26" s="2">
        <f t="shared" si="0"/>
        <v>-21.027651566061767</v>
      </c>
      <c r="F26" s="29">
        <v>-21</v>
      </c>
      <c r="G26" s="2">
        <f t="shared" si="1"/>
        <v>-1.0530317689699586E-2</v>
      </c>
      <c r="J26" s="2">
        <f t="shared" si="2"/>
        <v>-1.0530317689699586E-2</v>
      </c>
      <c r="N26" s="2">
        <f t="shared" si="3"/>
        <v>-1.2891668273432973E-2</v>
      </c>
      <c r="O26" s="27"/>
      <c r="P26" s="15">
        <f t="shared" si="4"/>
        <v>29055.050213000002</v>
      </c>
      <c r="R26" s="2">
        <f t="shared" si="5"/>
        <v>5.5759765792980035E-6</v>
      </c>
    </row>
    <row r="27" spans="1:18">
      <c r="A27" s="2" t="s">
        <v>13</v>
      </c>
      <c r="B27" s="25"/>
      <c r="C27" s="40">
        <v>44076.608012999997</v>
      </c>
      <c r="D27" s="40" t="s">
        <v>21</v>
      </c>
      <c r="E27" s="2">
        <f t="shared" si="0"/>
        <v>-12.998173139794998</v>
      </c>
      <c r="F27" s="29">
        <v>-13</v>
      </c>
      <c r="G27" s="2">
        <f t="shared" si="1"/>
        <v>6.9570809137076139E-4</v>
      </c>
      <c r="J27" s="2">
        <f t="shared" si="2"/>
        <v>6.9570809137076139E-4</v>
      </c>
      <c r="N27" s="2">
        <f t="shared" si="3"/>
        <v>-1.2882730734799806E-2</v>
      </c>
      <c r="O27" s="27"/>
      <c r="P27" s="15">
        <f t="shared" si="4"/>
        <v>29058.108012999997</v>
      </c>
      <c r="R27" s="2">
        <f t="shared" si="5"/>
        <v>1.8437400095605634E-4</v>
      </c>
    </row>
    <row r="28" spans="1:18">
      <c r="A28" s="2" t="s">
        <v>13</v>
      </c>
      <c r="B28" s="25"/>
      <c r="C28" s="40">
        <v>44077.559513</v>
      </c>
      <c r="D28" s="40" t="s">
        <v>21</v>
      </c>
      <c r="E28" s="2">
        <f t="shared" si="0"/>
        <v>-10.499628852193414</v>
      </c>
      <c r="F28" s="29">
        <v>-10.5</v>
      </c>
      <c r="G28" s="2">
        <f t="shared" si="1"/>
        <v>1.4134115917840973E-4</v>
      </c>
      <c r="J28" s="2">
        <f t="shared" si="2"/>
        <v>1.4134115917840973E-4</v>
      </c>
      <c r="N28" s="2">
        <f t="shared" si="3"/>
        <v>-1.2879937753976943E-2</v>
      </c>
      <c r="O28" s="27"/>
      <c r="P28" s="15">
        <f t="shared" si="4"/>
        <v>29059.059513</v>
      </c>
      <c r="R28" s="2">
        <f t="shared" si="5"/>
        <v>1.6955370453418424E-4</v>
      </c>
    </row>
    <row r="29" spans="1:18">
      <c r="A29" s="2" t="s">
        <v>13</v>
      </c>
      <c r="B29" s="25"/>
      <c r="C29" s="40">
        <v>44078.510912999998</v>
      </c>
      <c r="D29" s="40" t="s">
        <v>21</v>
      </c>
      <c r="E29" s="2">
        <f t="shared" si="0"/>
        <v>-8.0013471546502917</v>
      </c>
      <c r="F29" s="29">
        <v>-8</v>
      </c>
      <c r="G29" s="2">
        <f t="shared" si="1"/>
        <v>-5.1302578503964469E-4</v>
      </c>
      <c r="J29" s="2">
        <f t="shared" si="2"/>
        <v>-5.1302578503964469E-4</v>
      </c>
      <c r="N29" s="2">
        <f t="shared" si="3"/>
        <v>-1.2877144773154079E-2</v>
      </c>
      <c r="O29" s="27"/>
      <c r="P29" s="15">
        <f t="shared" si="4"/>
        <v>29060.010912999998</v>
      </c>
      <c r="R29" s="2">
        <f t="shared" si="5"/>
        <v>1.5287143835225191E-4</v>
      </c>
    </row>
    <row r="30" spans="1:18">
      <c r="A30" s="2" t="s">
        <v>11</v>
      </c>
      <c r="B30" s="25"/>
      <c r="C30" s="40">
        <v>44081.557999999997</v>
      </c>
      <c r="D30" s="40" t="s">
        <v>21</v>
      </c>
      <c r="E30" s="2">
        <f t="shared" si="0"/>
        <v>0</v>
      </c>
      <c r="F30" s="29">
        <v>0</v>
      </c>
      <c r="G30" s="2">
        <f t="shared" si="1"/>
        <v>0</v>
      </c>
      <c r="H30" s="2">
        <f>G30</f>
        <v>0</v>
      </c>
      <c r="N30" s="2">
        <f t="shared" si="3"/>
        <v>-1.2868207234520913E-2</v>
      </c>
      <c r="O30" s="27"/>
      <c r="P30" s="15">
        <f t="shared" si="4"/>
        <v>29063.057999999997</v>
      </c>
      <c r="R30" s="2">
        <f t="shared" si="5"/>
        <v>1.6559075743057637E-4</v>
      </c>
    </row>
    <row r="31" spans="1:18">
      <c r="A31" s="2" t="s">
        <v>13</v>
      </c>
      <c r="B31" s="25"/>
      <c r="C31" s="40">
        <v>44081.560513000004</v>
      </c>
      <c r="D31" s="40" t="s">
        <v>21</v>
      </c>
      <c r="E31" s="2">
        <f t="shared" si="0"/>
        <v>6.5988878733971015E-3</v>
      </c>
      <c r="F31" s="29">
        <v>0</v>
      </c>
      <c r="G31" s="2">
        <f t="shared" si="1"/>
        <v>2.5130000067292713E-3</v>
      </c>
      <c r="J31" s="2">
        <f>G31</f>
        <v>2.5130000067292713E-3</v>
      </c>
      <c r="N31" s="2">
        <f t="shared" si="3"/>
        <v>-1.2868207234520913E-2</v>
      </c>
      <c r="O31" s="27"/>
      <c r="P31" s="15">
        <f t="shared" si="4"/>
        <v>29063.060513000004</v>
      </c>
      <c r="R31" s="2">
        <f t="shared" si="5"/>
        <v>2.3658153619828708E-4</v>
      </c>
    </row>
    <row r="32" spans="1:18">
      <c r="A32" s="2" t="s">
        <v>13</v>
      </c>
      <c r="B32" s="25"/>
      <c r="C32" s="40">
        <v>44082.505513000004</v>
      </c>
      <c r="D32" s="40" t="s">
        <v>21</v>
      </c>
      <c r="E32" s="2">
        <f t="shared" si="0"/>
        <v>2.4880748224773828</v>
      </c>
      <c r="F32" s="29">
        <v>2.5</v>
      </c>
      <c r="G32" s="2">
        <f t="shared" si="1"/>
        <v>-4.5413669358822517E-3</v>
      </c>
      <c r="J32" s="2">
        <f>G32</f>
        <v>-4.5413669358822517E-3</v>
      </c>
      <c r="N32" s="2">
        <f t="shared" si="3"/>
        <v>-1.2865414253698049E-2</v>
      </c>
      <c r="O32" s="27"/>
      <c r="P32" s="15">
        <f t="shared" si="4"/>
        <v>29064.005513000004</v>
      </c>
      <c r="R32" s="2">
        <f t="shared" si="5"/>
        <v>6.9289763749236374E-5</v>
      </c>
    </row>
    <row r="33" spans="1:34">
      <c r="A33" s="2" t="s">
        <v>13</v>
      </c>
      <c r="B33" s="25"/>
      <c r="C33" s="40">
        <v>44087.462913000003</v>
      </c>
      <c r="D33" s="40" t="s">
        <v>21</v>
      </c>
      <c r="E33" s="2">
        <f t="shared" si="0"/>
        <v>15.505713762379933</v>
      </c>
      <c r="F33" s="29">
        <v>15.5</v>
      </c>
      <c r="G33" s="2">
        <f t="shared" si="1"/>
        <v>2.1759249721071683E-3</v>
      </c>
      <c r="J33" s="2">
        <f>G33</f>
        <v>2.1759249721071683E-3</v>
      </c>
      <c r="N33" s="2">
        <f t="shared" si="3"/>
        <v>-1.2850890753419154E-2</v>
      </c>
      <c r="O33" s="27"/>
      <c r="P33" s="15">
        <f t="shared" si="4"/>
        <v>29068.962913000003</v>
      </c>
      <c r="R33" s="2">
        <f t="shared" si="5"/>
        <v>2.2580519084892516E-4</v>
      </c>
    </row>
    <row r="34" spans="1:34">
      <c r="A34" s="2" t="s">
        <v>13</v>
      </c>
      <c r="B34" s="25"/>
      <c r="C34" s="40">
        <v>44118.488913000001</v>
      </c>
      <c r="D34" s="40" t="s">
        <v>21</v>
      </c>
      <c r="E34" s="2">
        <f t="shared" si="0"/>
        <v>96.976901431207509</v>
      </c>
      <c r="F34" s="29">
        <v>97</v>
      </c>
      <c r="G34" s="2">
        <f t="shared" si="1"/>
        <v>-8.7964373160502873E-3</v>
      </c>
      <c r="J34" s="2">
        <f>G34</f>
        <v>-8.7964373160502873E-3</v>
      </c>
      <c r="N34" s="2">
        <f t="shared" si="3"/>
        <v>-1.2759839578593777E-2</v>
      </c>
      <c r="O34" s="27"/>
      <c r="P34" s="15">
        <f t="shared" si="4"/>
        <v>29099.988913000001</v>
      </c>
      <c r="R34" s="2">
        <f t="shared" si="5"/>
        <v>1.5708557494734854E-5</v>
      </c>
    </row>
    <row r="35" spans="1:34">
      <c r="A35" s="2" t="s">
        <v>13</v>
      </c>
      <c r="B35" s="25"/>
      <c r="C35" s="40">
        <v>44133.541513000004</v>
      </c>
      <c r="D35" s="40" t="s">
        <v>21</v>
      </c>
      <c r="E35" s="2">
        <f t="shared" si="0"/>
        <v>136.50353069389342</v>
      </c>
      <c r="F35" s="29">
        <v>136.5</v>
      </c>
      <c r="G35" s="2">
        <f t="shared" si="1"/>
        <v>1.3445650183712132E-3</v>
      </c>
      <c r="J35" s="2">
        <f>G35</f>
        <v>1.3445650183712132E-3</v>
      </c>
      <c r="N35" s="2">
        <f t="shared" si="3"/>
        <v>-1.2715710481592521E-2</v>
      </c>
      <c r="O35" s="27"/>
      <c r="P35" s="15">
        <f t="shared" si="4"/>
        <v>29115.041513000004</v>
      </c>
      <c r="R35" s="2">
        <f t="shared" si="5"/>
        <v>1.9769134713488044E-4</v>
      </c>
    </row>
    <row r="36" spans="1:34">
      <c r="A36" s="2" t="s">
        <v>57</v>
      </c>
      <c r="B36" s="25"/>
      <c r="C36" s="40">
        <v>44135.334000000003</v>
      </c>
      <c r="D36" s="40"/>
      <c r="E36" s="2">
        <f t="shared" si="0"/>
        <v>141.21042313155363</v>
      </c>
      <c r="F36" s="28">
        <f>ROUND(2*E36,0)/2</f>
        <v>141</v>
      </c>
      <c r="G36" s="2">
        <f t="shared" si="1"/>
        <v>8.0133704519539606E-2</v>
      </c>
      <c r="L36" s="2">
        <f>G36</f>
        <v>8.0133704519539606E-2</v>
      </c>
      <c r="N36" s="2">
        <f t="shared" si="3"/>
        <v>-1.2710683116111366E-2</v>
      </c>
      <c r="O36" s="27"/>
      <c r="P36" s="15">
        <f t="shared" si="4"/>
        <v>29116.834000000003</v>
      </c>
      <c r="R36" s="2">
        <f t="shared" si="5"/>
        <v>8.6200803154390191E-3</v>
      </c>
      <c r="AB36" s="2">
        <v>6</v>
      </c>
      <c r="AD36" s="2" t="s">
        <v>56</v>
      </c>
      <c r="AH36" s="2" t="s">
        <v>58</v>
      </c>
    </row>
    <row r="37" spans="1:34">
      <c r="A37" s="2" t="s">
        <v>13</v>
      </c>
      <c r="B37" s="25"/>
      <c r="C37" s="40">
        <v>44143.442412999997</v>
      </c>
      <c r="D37" s="40" t="s">
        <v>21</v>
      </c>
      <c r="E37" s="2">
        <f t="shared" si="0"/>
        <v>162.5023085572918</v>
      </c>
      <c r="F37" s="29">
        <v>162.5</v>
      </c>
      <c r="G37" s="2">
        <f t="shared" si="1"/>
        <v>8.7914882169570774E-4</v>
      </c>
      <c r="J37" s="2">
        <f>G37</f>
        <v>8.7914882169570774E-4</v>
      </c>
      <c r="N37" s="2">
        <f t="shared" si="3"/>
        <v>-1.2686663481034734E-2</v>
      </c>
      <c r="O37" s="27"/>
      <c r="P37" s="15">
        <f t="shared" si="4"/>
        <v>29124.942412999997</v>
      </c>
      <c r="R37" s="2">
        <f t="shared" si="5"/>
        <v>1.8403126343291261E-4</v>
      </c>
    </row>
    <row r="38" spans="1:34">
      <c r="A38" s="2" t="s">
        <v>57</v>
      </c>
      <c r="B38" s="25" t="s">
        <v>95</v>
      </c>
      <c r="C38" s="40">
        <v>44143.487000000001</v>
      </c>
      <c r="D38" s="40"/>
      <c r="E38" s="2">
        <f t="shared" si="0"/>
        <v>162.61938958110773</v>
      </c>
      <c r="F38" s="28">
        <f t="shared" ref="F38:F69" si="6">ROUND(2*E38,0)/2</f>
        <v>162.5</v>
      </c>
      <c r="G38" s="2">
        <f t="shared" si="1"/>
        <v>4.5466148825653363E-2</v>
      </c>
      <c r="L38" s="2">
        <f t="shared" ref="L38:L69" si="7">G38</f>
        <v>4.5466148825653363E-2</v>
      </c>
      <c r="N38" s="2">
        <f t="shared" si="3"/>
        <v>-1.2686663481034734E-2</v>
      </c>
      <c r="O38" s="27"/>
      <c r="P38" s="15">
        <f t="shared" si="4"/>
        <v>29124.987000000001</v>
      </c>
      <c r="R38" s="2">
        <f t="shared" si="5"/>
        <v>3.3817495791768947E-3</v>
      </c>
      <c r="AB38" s="2">
        <v>7</v>
      </c>
      <c r="AD38" s="2" t="s">
        <v>56</v>
      </c>
      <c r="AH38" s="2" t="s">
        <v>58</v>
      </c>
    </row>
    <row r="39" spans="1:34">
      <c r="A39" s="2" t="s">
        <v>59</v>
      </c>
      <c r="B39" s="25" t="s">
        <v>95</v>
      </c>
      <c r="C39" s="40">
        <v>44396.514000000003</v>
      </c>
      <c r="D39" s="40"/>
      <c r="E39" s="2">
        <f t="shared" si="0"/>
        <v>827.04310524802906</v>
      </c>
      <c r="F39" s="28">
        <f t="shared" si="6"/>
        <v>827</v>
      </c>
      <c r="G39" s="2">
        <f t="shared" si="1"/>
        <v>1.6415415848314296E-2</v>
      </c>
      <c r="L39" s="2">
        <f t="shared" si="7"/>
        <v>1.6415415848314296E-2</v>
      </c>
      <c r="N39" s="2">
        <f t="shared" si="3"/>
        <v>-1.1944289178317401E-2</v>
      </c>
      <c r="O39" s="27"/>
      <c r="P39" s="15">
        <f t="shared" si="4"/>
        <v>29378.014000000003</v>
      </c>
      <c r="R39" s="2">
        <f t="shared" si="5"/>
        <v>8.0427286919755906E-4</v>
      </c>
      <c r="AB39" s="2">
        <v>5</v>
      </c>
      <c r="AD39" s="21" t="s">
        <v>56</v>
      </c>
      <c r="AH39" s="2" t="s">
        <v>58</v>
      </c>
    </row>
    <row r="40" spans="1:34">
      <c r="A40" s="2" t="s">
        <v>61</v>
      </c>
      <c r="B40" s="25"/>
      <c r="C40" s="40">
        <v>45915.434999999998</v>
      </c>
      <c r="D40" s="40"/>
      <c r="E40" s="2">
        <f t="shared" si="0"/>
        <v>4815.578457698577</v>
      </c>
      <c r="F40" s="28">
        <f t="shared" si="6"/>
        <v>4815.5</v>
      </c>
      <c r="G40" s="2">
        <f t="shared" si="1"/>
        <v>2.9878397821448743E-2</v>
      </c>
      <c r="L40" s="2">
        <f t="shared" si="7"/>
        <v>2.9878397821448743E-2</v>
      </c>
      <c r="N40" s="2">
        <f t="shared" si="3"/>
        <v>-7.4883675735196945E-3</v>
      </c>
      <c r="O40" s="27"/>
      <c r="P40" s="15">
        <f t="shared" si="4"/>
        <v>30896.934999999998</v>
      </c>
      <c r="R40" s="2">
        <f t="shared" si="5"/>
        <v>1.3962751560826106E-3</v>
      </c>
      <c r="AB40" s="2">
        <v>18</v>
      </c>
      <c r="AD40" s="2" t="s">
        <v>60</v>
      </c>
      <c r="AH40" s="2" t="s">
        <v>58</v>
      </c>
    </row>
    <row r="41" spans="1:34">
      <c r="A41" s="2" t="s">
        <v>63</v>
      </c>
      <c r="B41" s="25" t="s">
        <v>95</v>
      </c>
      <c r="C41" s="40">
        <v>46612.534</v>
      </c>
      <c r="D41" s="40"/>
      <c r="E41" s="2">
        <f t="shared" si="0"/>
        <v>6646.0910423938594</v>
      </c>
      <c r="F41" s="28">
        <f t="shared" si="6"/>
        <v>6646</v>
      </c>
      <c r="G41" s="2">
        <f t="shared" si="1"/>
        <v>3.4670923458179459E-2</v>
      </c>
      <c r="L41" s="2">
        <f t="shared" si="7"/>
        <v>3.4670923458179459E-2</v>
      </c>
      <c r="N41" s="2">
        <f t="shared" si="3"/>
        <v>-5.4433470150184529E-3</v>
      </c>
      <c r="O41" s="27"/>
      <c r="P41" s="15">
        <f t="shared" si="4"/>
        <v>31594.034</v>
      </c>
      <c r="R41" s="2">
        <f t="shared" si="5"/>
        <v>1.6091546955968779E-3</v>
      </c>
      <c r="AB41" s="2">
        <v>11</v>
      </c>
      <c r="AD41" s="2" t="s">
        <v>62</v>
      </c>
      <c r="AH41" s="2" t="s">
        <v>58</v>
      </c>
    </row>
    <row r="42" spans="1:34">
      <c r="A42" s="2" t="s">
        <v>64</v>
      </c>
      <c r="B42" s="25" t="s">
        <v>95</v>
      </c>
      <c r="C42" s="40">
        <v>46705.409</v>
      </c>
      <c r="D42" s="40"/>
      <c r="E42" s="2">
        <f t="shared" si="0"/>
        <v>6889.9715476069978</v>
      </c>
      <c r="F42" s="28">
        <f t="shared" si="6"/>
        <v>6890</v>
      </c>
      <c r="G42" s="2">
        <f t="shared" si="1"/>
        <v>-1.0835290006070863E-2</v>
      </c>
      <c r="L42" s="2">
        <f t="shared" si="7"/>
        <v>-1.0835290006070863E-2</v>
      </c>
      <c r="N42" s="2">
        <f t="shared" si="3"/>
        <v>-5.1707520867068976E-3</v>
      </c>
      <c r="O42" s="27"/>
      <c r="P42" s="15">
        <f t="shared" si="4"/>
        <v>31686.909</v>
      </c>
      <c r="R42" s="2">
        <f t="shared" si="5"/>
        <v>3.2086989839912249E-5</v>
      </c>
      <c r="AB42" s="2">
        <v>6</v>
      </c>
      <c r="AD42" s="2" t="s">
        <v>62</v>
      </c>
      <c r="AH42" s="2" t="s">
        <v>58</v>
      </c>
    </row>
    <row r="43" spans="1:34">
      <c r="A43" s="2" t="s">
        <v>64</v>
      </c>
      <c r="B43" s="25"/>
      <c r="C43" s="40">
        <v>46727.307000000001</v>
      </c>
      <c r="D43" s="40"/>
      <c r="E43" s="2">
        <f t="shared" si="0"/>
        <v>6947.473515877874</v>
      </c>
      <c r="F43" s="28">
        <f t="shared" si="6"/>
        <v>6947.5</v>
      </c>
      <c r="G43" s="2">
        <f t="shared" si="1"/>
        <v>-1.0085729649290442E-2</v>
      </c>
      <c r="L43" s="2">
        <f t="shared" si="7"/>
        <v>-1.0085729649290442E-2</v>
      </c>
      <c r="N43" s="2">
        <f t="shared" si="3"/>
        <v>-5.1065135277810186E-3</v>
      </c>
      <c r="O43" s="27"/>
      <c r="P43" s="15">
        <f t="shared" si="4"/>
        <v>31708.807000000001</v>
      </c>
      <c r="R43" s="2">
        <f t="shared" si="5"/>
        <v>2.479259318469935E-5</v>
      </c>
      <c r="AB43" s="2">
        <v>7</v>
      </c>
      <c r="AD43" s="2" t="s">
        <v>62</v>
      </c>
      <c r="AH43" s="2" t="s">
        <v>58</v>
      </c>
    </row>
    <row r="44" spans="1:34">
      <c r="A44" s="2" t="s">
        <v>66</v>
      </c>
      <c r="B44" s="25" t="s">
        <v>95</v>
      </c>
      <c r="C44" s="40">
        <v>47387.553</v>
      </c>
      <c r="D44" s="40"/>
      <c r="E44" s="2">
        <f t="shared" si="0"/>
        <v>8681.213790924483</v>
      </c>
      <c r="F44" s="28">
        <f t="shared" si="6"/>
        <v>8681</v>
      </c>
      <c r="G44" s="2">
        <f t="shared" si="1"/>
        <v>8.1416233304480556E-2</v>
      </c>
      <c r="L44" s="2">
        <f t="shared" si="7"/>
        <v>8.1416233304480556E-2</v>
      </c>
      <c r="N44" s="2">
        <f t="shared" si="3"/>
        <v>-3.1698606252069106E-3</v>
      </c>
      <c r="O44" s="27"/>
      <c r="P44" s="15">
        <f t="shared" si="4"/>
        <v>32369.053</v>
      </c>
      <c r="R44" s="2">
        <f t="shared" si="5"/>
        <v>7.1548072862819114E-3</v>
      </c>
      <c r="AB44" s="2">
        <v>19</v>
      </c>
      <c r="AD44" s="2" t="s">
        <v>65</v>
      </c>
      <c r="AH44" s="2" t="s">
        <v>58</v>
      </c>
    </row>
    <row r="45" spans="1:34">
      <c r="A45" s="2" t="s">
        <v>66</v>
      </c>
      <c r="B45" s="25"/>
      <c r="C45" s="41">
        <v>47388.487999999998</v>
      </c>
      <c r="D45" s="40"/>
      <c r="E45" s="2">
        <f t="shared" si="0"/>
        <v>8683.6690078544816</v>
      </c>
      <c r="F45" s="28">
        <f t="shared" si="6"/>
        <v>8683.5</v>
      </c>
      <c r="G45" s="2">
        <f t="shared" si="1"/>
        <v>6.4361866359831765E-2</v>
      </c>
      <c r="L45" s="2">
        <f t="shared" si="7"/>
        <v>6.4361866359831765E-2</v>
      </c>
      <c r="N45" s="2">
        <f t="shared" si="3"/>
        <v>-3.167067644384047E-3</v>
      </c>
      <c r="O45" s="27"/>
      <c r="P45" s="15">
        <f t="shared" si="4"/>
        <v>32369.987999999998</v>
      </c>
      <c r="R45" s="2">
        <f t="shared" si="5"/>
        <v>4.5601569277457336E-3</v>
      </c>
      <c r="AB45" s="2">
        <v>17</v>
      </c>
      <c r="AD45" s="2" t="s">
        <v>65</v>
      </c>
      <c r="AH45" s="2" t="s">
        <v>58</v>
      </c>
    </row>
    <row r="46" spans="1:34">
      <c r="A46" s="2" t="s">
        <v>66</v>
      </c>
      <c r="B46" s="25"/>
      <c r="C46" s="40">
        <v>47452.39</v>
      </c>
      <c r="D46" s="40"/>
      <c r="E46" s="2">
        <f t="shared" si="0"/>
        <v>8851.4692990429667</v>
      </c>
      <c r="F46" s="28">
        <f t="shared" si="6"/>
        <v>8851.5</v>
      </c>
      <c r="G46" s="2">
        <f t="shared" si="1"/>
        <v>-1.1691592088027392E-2</v>
      </c>
      <c r="L46" s="2">
        <f t="shared" si="7"/>
        <v>-1.1691592088027392E-2</v>
      </c>
      <c r="N46" s="2">
        <f t="shared" si="3"/>
        <v>-2.9793793330875652E-3</v>
      </c>
      <c r="O46" s="27"/>
      <c r="P46" s="15">
        <f t="shared" si="4"/>
        <v>32433.89</v>
      </c>
      <c r="R46" s="2">
        <f t="shared" si="5"/>
        <v>7.5902651087336205E-5</v>
      </c>
      <c r="AB46" s="2">
        <v>7</v>
      </c>
      <c r="AD46" s="2" t="s">
        <v>67</v>
      </c>
      <c r="AH46" s="2" t="s">
        <v>58</v>
      </c>
    </row>
    <row r="47" spans="1:34">
      <c r="A47" s="2" t="s">
        <v>66</v>
      </c>
      <c r="B47" s="25"/>
      <c r="C47" s="40">
        <v>47468.381999999998</v>
      </c>
      <c r="D47" s="40"/>
      <c r="E47" s="2">
        <f t="shared" si="0"/>
        <v>8893.4626991976693</v>
      </c>
      <c r="F47" s="28">
        <f t="shared" si="6"/>
        <v>8893.5</v>
      </c>
      <c r="G47" s="2">
        <f t="shared" si="1"/>
        <v>-1.4204956700268667E-2</v>
      </c>
      <c r="L47" s="2">
        <f t="shared" si="7"/>
        <v>-1.4204956700268667E-2</v>
      </c>
      <c r="N47" s="2">
        <f t="shared" si="3"/>
        <v>-2.9324572552634452E-3</v>
      </c>
      <c r="O47" s="27"/>
      <c r="P47" s="15">
        <f t="shared" si="4"/>
        <v>32449.881999999998</v>
      </c>
      <c r="R47" s="2">
        <f t="shared" si="5"/>
        <v>1.2706924373764305E-4</v>
      </c>
      <c r="AB47" s="2">
        <v>7</v>
      </c>
      <c r="AD47" s="2" t="s">
        <v>67</v>
      </c>
      <c r="AH47" s="2" t="s">
        <v>58</v>
      </c>
    </row>
    <row r="48" spans="1:34">
      <c r="A48" s="2" t="s">
        <v>66</v>
      </c>
      <c r="B48" s="25" t="s">
        <v>95</v>
      </c>
      <c r="C48" s="40">
        <v>47472.379000000001</v>
      </c>
      <c r="D48" s="40"/>
      <c r="E48" s="2">
        <f t="shared" si="0"/>
        <v>8903.9584233358946</v>
      </c>
      <c r="F48" s="28">
        <f t="shared" si="6"/>
        <v>8904</v>
      </c>
      <c r="G48" s="2">
        <f t="shared" si="1"/>
        <v>-1.5833297846256755E-2</v>
      </c>
      <c r="L48" s="2">
        <f t="shared" si="7"/>
        <v>-1.5833297846256755E-2</v>
      </c>
      <c r="N48" s="2">
        <f t="shared" si="3"/>
        <v>-2.9207267358074152E-3</v>
      </c>
      <c r="O48" s="27"/>
      <c r="P48" s="15">
        <f t="shared" si="4"/>
        <v>32453.879000000001</v>
      </c>
      <c r="R48" s="2">
        <f t="shared" si="5"/>
        <v>1.6673449268241091E-4</v>
      </c>
      <c r="AB48" s="2">
        <v>7</v>
      </c>
      <c r="AD48" s="2" t="s">
        <v>67</v>
      </c>
      <c r="AH48" s="2" t="s">
        <v>58</v>
      </c>
    </row>
    <row r="49" spans="1:34">
      <c r="A49" s="2" t="s">
        <v>66</v>
      </c>
      <c r="B49" s="25" t="s">
        <v>95</v>
      </c>
      <c r="C49" s="40">
        <v>47480.364999999998</v>
      </c>
      <c r="D49" s="40"/>
      <c r="E49" s="2">
        <f t="shared" si="0"/>
        <v>8924.9288644086428</v>
      </c>
      <c r="F49" s="28">
        <f t="shared" si="6"/>
        <v>8925</v>
      </c>
      <c r="G49" s="2">
        <f t="shared" si="1"/>
        <v>-2.7089980161690619E-2</v>
      </c>
      <c r="L49" s="2">
        <f t="shared" si="7"/>
        <v>-2.7089980161690619E-2</v>
      </c>
      <c r="N49" s="2">
        <f t="shared" si="3"/>
        <v>-2.8972656968953552E-3</v>
      </c>
      <c r="O49" s="27"/>
      <c r="P49" s="15">
        <f t="shared" si="4"/>
        <v>32461.864999999998</v>
      </c>
      <c r="R49" s="2">
        <f t="shared" si="5"/>
        <v>5.8528743317511392E-4</v>
      </c>
      <c r="AB49" s="2">
        <v>7</v>
      </c>
      <c r="AD49" s="2" t="s">
        <v>67</v>
      </c>
      <c r="AH49" s="2" t="s">
        <v>58</v>
      </c>
    </row>
    <row r="50" spans="1:34">
      <c r="A50" s="2" t="s">
        <v>66</v>
      </c>
      <c r="B50" s="25" t="s">
        <v>95</v>
      </c>
      <c r="C50" s="40">
        <v>47525.300999999999</v>
      </c>
      <c r="D50" s="40"/>
      <c r="E50" s="2">
        <f t="shared" si="0"/>
        <v>9042.9263274746772</v>
      </c>
      <c r="F50" s="28">
        <f t="shared" si="6"/>
        <v>9043</v>
      </c>
      <c r="G50" s="2">
        <f t="shared" si="1"/>
        <v>-2.8056099785317201E-2</v>
      </c>
      <c r="L50" s="2">
        <f t="shared" si="7"/>
        <v>-2.8056099785317201E-2</v>
      </c>
      <c r="N50" s="2">
        <f t="shared" si="3"/>
        <v>-2.7654370020561599E-3</v>
      </c>
      <c r="O50" s="27"/>
      <c r="P50" s="15">
        <f t="shared" si="4"/>
        <v>32506.800999999999</v>
      </c>
      <c r="R50" s="2">
        <f t="shared" si="5"/>
        <v>6.3961762401662514E-4</v>
      </c>
      <c r="AB50" s="2">
        <v>5</v>
      </c>
      <c r="AD50" s="2" t="s">
        <v>67</v>
      </c>
      <c r="AH50" s="2" t="s">
        <v>58</v>
      </c>
    </row>
    <row r="51" spans="1:34">
      <c r="A51" s="2" t="s">
        <v>66</v>
      </c>
      <c r="B51" s="25"/>
      <c r="C51" s="40">
        <v>47526.235000000001</v>
      </c>
      <c r="D51" s="40"/>
      <c r="E51" s="2">
        <f t="shared" si="0"/>
        <v>9045.378918504226</v>
      </c>
      <c r="F51" s="28">
        <f t="shared" si="6"/>
        <v>9045.5</v>
      </c>
      <c r="G51" s="2">
        <f t="shared" si="1"/>
        <v>-4.6110466719255783E-2</v>
      </c>
      <c r="L51" s="2">
        <f t="shared" si="7"/>
        <v>-4.6110466719255783E-2</v>
      </c>
      <c r="N51" s="2">
        <f t="shared" si="3"/>
        <v>-2.7626440212332962E-3</v>
      </c>
      <c r="O51" s="27"/>
      <c r="P51" s="15">
        <f t="shared" si="4"/>
        <v>32507.735000000001</v>
      </c>
      <c r="R51" s="2">
        <f t="shared" si="5"/>
        <v>1.8790337326591935E-3</v>
      </c>
      <c r="AB51" s="2">
        <v>6</v>
      </c>
      <c r="AD51" s="2" t="s">
        <v>67</v>
      </c>
      <c r="AH51" s="2" t="s">
        <v>58</v>
      </c>
    </row>
    <row r="52" spans="1:34">
      <c r="A52" s="2" t="s">
        <v>68</v>
      </c>
      <c r="B52" s="25"/>
      <c r="C52" s="40">
        <v>47529.264000000003</v>
      </c>
      <c r="D52" s="40"/>
      <c r="E52" s="2">
        <f t="shared" si="0"/>
        <v>9053.3327709972673</v>
      </c>
      <c r="F52" s="28">
        <f t="shared" si="6"/>
        <v>9053.5</v>
      </c>
      <c r="G52" s="2">
        <f t="shared" si="1"/>
        <v>-6.3684440930956043E-2</v>
      </c>
      <c r="L52" s="2">
        <f t="shared" si="7"/>
        <v>-6.3684440930956043E-2</v>
      </c>
      <c r="N52" s="2">
        <f t="shared" si="3"/>
        <v>-2.7537064826001299E-3</v>
      </c>
      <c r="O52" s="27"/>
      <c r="P52" s="15">
        <f t="shared" si="4"/>
        <v>32510.764000000003</v>
      </c>
      <c r="R52" s="2">
        <f t="shared" si="5"/>
        <v>3.712554400416066E-3</v>
      </c>
      <c r="AB52" s="2">
        <v>8</v>
      </c>
      <c r="AD52" s="2" t="s">
        <v>67</v>
      </c>
      <c r="AH52" s="2" t="s">
        <v>58</v>
      </c>
    </row>
    <row r="53" spans="1:34">
      <c r="A53" s="2" t="s">
        <v>68</v>
      </c>
      <c r="B53" s="25"/>
      <c r="C53" s="40">
        <v>47535.345000000001</v>
      </c>
      <c r="D53" s="40"/>
      <c r="E53" s="2">
        <f t="shared" ref="E53:E84" si="8">(C53-C$7)/C$8</f>
        <v>9069.3008716939094</v>
      </c>
      <c r="F53" s="28">
        <f t="shared" si="6"/>
        <v>9069.5</v>
      </c>
      <c r="G53" s="2">
        <f t="shared" ref="G53:G84" si="9">C53-(C$7+C$8*F53)</f>
        <v>-7.5832389360584784E-2</v>
      </c>
      <c r="L53" s="2">
        <f t="shared" si="7"/>
        <v>-7.5832389360584784E-2</v>
      </c>
      <c r="N53" s="2">
        <f t="shared" ref="N53:N84" si="10">+C$11+C$12*F53</f>
        <v>-2.7358314053337988E-3</v>
      </c>
      <c r="O53" s="27"/>
      <c r="P53" s="15">
        <f t="shared" ref="P53:P84" si="11">C53-15018.5</f>
        <v>32516.845000000001</v>
      </c>
      <c r="R53" s="2">
        <f t="shared" ref="R53:R84" si="12">(N53-G53)^2</f>
        <v>5.3431067849053658E-3</v>
      </c>
      <c r="AB53" s="2">
        <v>7</v>
      </c>
      <c r="AD53" s="2" t="s">
        <v>67</v>
      </c>
      <c r="AH53" s="2" t="s">
        <v>58</v>
      </c>
    </row>
    <row r="54" spans="1:34">
      <c r="A54" s="2" t="s">
        <v>68</v>
      </c>
      <c r="B54" s="25"/>
      <c r="C54" s="40">
        <v>47540.277999999998</v>
      </c>
      <c r="D54" s="40"/>
      <c r="E54" s="2">
        <f t="shared" si="8"/>
        <v>9082.254438662585</v>
      </c>
      <c r="F54" s="28">
        <f t="shared" si="6"/>
        <v>9082.5</v>
      </c>
      <c r="G54" s="2">
        <f t="shared" si="9"/>
        <v>-9.3515097454655915E-2</v>
      </c>
      <c r="L54" s="2">
        <f t="shared" si="7"/>
        <v>-9.3515097454655915E-2</v>
      </c>
      <c r="N54" s="2">
        <f t="shared" si="10"/>
        <v>-2.7213079050549052E-3</v>
      </c>
      <c r="O54" s="27"/>
      <c r="P54" s="15">
        <f t="shared" si="11"/>
        <v>32521.777999999998</v>
      </c>
      <c r="R54" s="2">
        <f t="shared" si="12"/>
        <v>8.2435122207772382E-3</v>
      </c>
      <c r="AB54" s="2">
        <v>9</v>
      </c>
      <c r="AD54" s="2" t="s">
        <v>67</v>
      </c>
      <c r="AH54" s="2" t="s">
        <v>58</v>
      </c>
    </row>
    <row r="55" spans="1:34">
      <c r="A55" s="2" t="s">
        <v>69</v>
      </c>
      <c r="B55" s="25" t="s">
        <v>95</v>
      </c>
      <c r="C55" s="40">
        <v>47742.483999999997</v>
      </c>
      <c r="D55" s="40"/>
      <c r="E55" s="2">
        <f t="shared" si="8"/>
        <v>9613.22726705696</v>
      </c>
      <c r="F55" s="28">
        <f t="shared" si="6"/>
        <v>9613</v>
      </c>
      <c r="G55" s="2">
        <f t="shared" si="9"/>
        <v>8.6548237617535051E-2</v>
      </c>
      <c r="L55" s="2">
        <f t="shared" si="7"/>
        <v>8.6548237617535051E-2</v>
      </c>
      <c r="N55" s="2">
        <f t="shared" si="10"/>
        <v>-2.128637374443099E-3</v>
      </c>
      <c r="O55" s="27"/>
      <c r="P55" s="15">
        <f t="shared" si="11"/>
        <v>32723.983999999997</v>
      </c>
      <c r="R55" s="2">
        <f t="shared" si="12"/>
        <v>7.8635881583429216E-3</v>
      </c>
      <c r="AB55" s="2">
        <v>9</v>
      </c>
      <c r="AD55" s="2" t="s">
        <v>67</v>
      </c>
      <c r="AH55" s="2" t="s">
        <v>58</v>
      </c>
    </row>
    <row r="56" spans="1:34">
      <c r="A56" s="2" t="s">
        <v>69</v>
      </c>
      <c r="B56" s="25"/>
      <c r="C56" s="40">
        <v>47748.381000000001</v>
      </c>
      <c r="D56" s="40"/>
      <c r="E56" s="2">
        <f t="shared" si="8"/>
        <v>9628.7122020689967</v>
      </c>
      <c r="F56" s="28">
        <f t="shared" si="6"/>
        <v>9628.5</v>
      </c>
      <c r="G56" s="2">
        <f t="shared" si="9"/>
        <v>8.0811162588361185E-2</v>
      </c>
      <c r="L56" s="2">
        <f t="shared" si="7"/>
        <v>8.0811162588361185E-2</v>
      </c>
      <c r="N56" s="2">
        <f t="shared" si="10"/>
        <v>-2.1113208933413417E-3</v>
      </c>
      <c r="O56" s="27"/>
      <c r="P56" s="15">
        <f t="shared" si="11"/>
        <v>32729.881000000001</v>
      </c>
      <c r="R56" s="2">
        <f t="shared" si="12"/>
        <v>6.8761382667732289E-3</v>
      </c>
      <c r="AB56" s="2">
        <v>7</v>
      </c>
      <c r="AD56" s="2" t="s">
        <v>67</v>
      </c>
      <c r="AH56" s="2" t="s">
        <v>58</v>
      </c>
    </row>
    <row r="57" spans="1:34">
      <c r="A57" s="2" t="s">
        <v>70</v>
      </c>
      <c r="B57" s="25" t="s">
        <v>95</v>
      </c>
      <c r="C57" s="40">
        <v>47767.601999999999</v>
      </c>
      <c r="D57" s="40"/>
      <c r="E57" s="2">
        <f t="shared" si="8"/>
        <v>9679.1846348087129</v>
      </c>
      <c r="F57" s="28">
        <f t="shared" si="6"/>
        <v>9679</v>
      </c>
      <c r="G57" s="2">
        <f t="shared" si="9"/>
        <v>7.0312950367224403E-2</v>
      </c>
      <c r="L57" s="2">
        <f t="shared" si="7"/>
        <v>7.0312950367224403E-2</v>
      </c>
      <c r="N57" s="2">
        <f t="shared" si="10"/>
        <v>-2.0549026807194816E-3</v>
      </c>
      <c r="O57" s="27"/>
      <c r="P57" s="15">
        <f t="shared" si="11"/>
        <v>32749.101999999999</v>
      </c>
      <c r="R57" s="2">
        <f t="shared" si="12"/>
        <v>5.2371061547688003E-3</v>
      </c>
      <c r="AB57" s="2">
        <v>12</v>
      </c>
      <c r="AD57" s="2" t="s">
        <v>65</v>
      </c>
      <c r="AH57" s="2" t="s">
        <v>58</v>
      </c>
    </row>
    <row r="58" spans="1:34">
      <c r="A58" s="2" t="s">
        <v>69</v>
      </c>
      <c r="B58" s="25" t="s">
        <v>95</v>
      </c>
      <c r="C58" s="40">
        <v>47768.366000000002</v>
      </c>
      <c r="D58" s="40"/>
      <c r="E58" s="2">
        <f t="shared" si="8"/>
        <v>9681.1908227600834</v>
      </c>
      <c r="F58" s="28">
        <f t="shared" si="6"/>
        <v>9681</v>
      </c>
      <c r="G58" s="2">
        <f t="shared" si="9"/>
        <v>7.2669456822040956E-2</v>
      </c>
      <c r="L58" s="2">
        <f t="shared" si="7"/>
        <v>7.2669456822040956E-2</v>
      </c>
      <c r="N58" s="2">
        <f t="shared" si="10"/>
        <v>-2.05266829606119E-3</v>
      </c>
      <c r="O58" s="27"/>
      <c r="P58" s="15">
        <f t="shared" si="11"/>
        <v>32749.866000000002</v>
      </c>
      <c r="R58" s="2">
        <f t="shared" si="12"/>
        <v>5.5833959821653106E-3</v>
      </c>
      <c r="AB58" s="2">
        <v>7</v>
      </c>
      <c r="AD58" s="2" t="s">
        <v>67</v>
      </c>
      <c r="AH58" s="2" t="s">
        <v>58</v>
      </c>
    </row>
    <row r="59" spans="1:34">
      <c r="A59" s="2" t="s">
        <v>70</v>
      </c>
      <c r="B59" s="25"/>
      <c r="C59" s="40">
        <v>47768.536999999997</v>
      </c>
      <c r="D59" s="40"/>
      <c r="E59" s="2">
        <f t="shared" si="8"/>
        <v>9681.6398517387133</v>
      </c>
      <c r="F59" s="28">
        <f t="shared" si="6"/>
        <v>9681.5</v>
      </c>
      <c r="G59" s="2">
        <f t="shared" si="9"/>
        <v>5.3258583429851569E-2</v>
      </c>
      <c r="L59" s="2">
        <f t="shared" si="7"/>
        <v>5.3258583429851569E-2</v>
      </c>
      <c r="N59" s="2">
        <f t="shared" si="10"/>
        <v>-2.052109699896618E-3</v>
      </c>
      <c r="O59" s="27"/>
      <c r="P59" s="15">
        <f t="shared" si="11"/>
        <v>32750.036999999997</v>
      </c>
      <c r="R59" s="2">
        <f t="shared" si="12"/>
        <v>3.0592727744931732E-3</v>
      </c>
      <c r="AB59" s="2">
        <v>16</v>
      </c>
      <c r="AD59" s="2" t="s">
        <v>65</v>
      </c>
      <c r="AH59" s="2" t="s">
        <v>58</v>
      </c>
    </row>
    <row r="60" spans="1:34">
      <c r="A60" s="2" t="s">
        <v>70</v>
      </c>
      <c r="B60" s="25"/>
      <c r="C60" s="40">
        <v>47770.442999999999</v>
      </c>
      <c r="D60" s="40"/>
      <c r="E60" s="2">
        <f t="shared" si="8"/>
        <v>9686.6448180152875</v>
      </c>
      <c r="F60" s="28">
        <f t="shared" si="6"/>
        <v>9686.5</v>
      </c>
      <c r="G60" s="2">
        <f t="shared" si="9"/>
        <v>5.5149849547888152E-2</v>
      </c>
      <c r="L60" s="2">
        <f t="shared" si="7"/>
        <v>5.5149849547888152E-2</v>
      </c>
      <c r="N60" s="2">
        <f t="shared" si="10"/>
        <v>-2.046523738250889E-3</v>
      </c>
      <c r="O60" s="27"/>
      <c r="P60" s="15">
        <f t="shared" si="11"/>
        <v>32751.942999999999</v>
      </c>
      <c r="R60" s="2">
        <f t="shared" si="12"/>
        <v>3.2714251170873595E-3</v>
      </c>
      <c r="AB60" s="2">
        <v>10</v>
      </c>
      <c r="AD60" s="2" t="s">
        <v>65</v>
      </c>
      <c r="AH60" s="2" t="s">
        <v>58</v>
      </c>
    </row>
    <row r="61" spans="1:34">
      <c r="A61" s="2" t="s">
        <v>70</v>
      </c>
      <c r="B61" s="25"/>
      <c r="C61" s="40">
        <v>47812.337</v>
      </c>
      <c r="D61" s="40"/>
      <c r="E61" s="2">
        <f t="shared" si="8"/>
        <v>9796.6542918823052</v>
      </c>
      <c r="F61" s="28">
        <f t="shared" si="6"/>
        <v>9796.5</v>
      </c>
      <c r="G61" s="2">
        <f t="shared" si="9"/>
        <v>5.8757704129675403E-2</v>
      </c>
      <c r="L61" s="2">
        <f t="shared" si="7"/>
        <v>5.8757704129675403E-2</v>
      </c>
      <c r="N61" s="2">
        <f t="shared" si="10"/>
        <v>-1.92363258204486E-3</v>
      </c>
      <c r="O61" s="27"/>
      <c r="P61" s="15">
        <f t="shared" si="11"/>
        <v>32793.837</v>
      </c>
      <c r="R61" s="2">
        <f t="shared" si="12"/>
        <v>3.6822246251211692E-3</v>
      </c>
      <c r="AB61" s="2">
        <v>6</v>
      </c>
      <c r="AD61" s="2" t="s">
        <v>67</v>
      </c>
      <c r="AH61" s="2" t="s">
        <v>58</v>
      </c>
    </row>
    <row r="62" spans="1:34">
      <c r="A62" s="2" t="s">
        <v>70</v>
      </c>
      <c r="B62" s="25" t="s">
        <v>95</v>
      </c>
      <c r="C62" s="40">
        <v>47816.317000000003</v>
      </c>
      <c r="D62" s="40"/>
      <c r="E62" s="2">
        <f t="shared" si="8"/>
        <v>9807.1053757127138</v>
      </c>
      <c r="F62" s="28">
        <f t="shared" si="6"/>
        <v>9807</v>
      </c>
      <c r="G62" s="2">
        <f t="shared" si="9"/>
        <v>4.0129362983861938E-2</v>
      </c>
      <c r="L62" s="2">
        <f t="shared" si="7"/>
        <v>4.0129362983861938E-2</v>
      </c>
      <c r="N62" s="2">
        <f t="shared" si="10"/>
        <v>-1.91190206258883E-3</v>
      </c>
      <c r="O62" s="27"/>
      <c r="P62" s="15">
        <f t="shared" si="11"/>
        <v>32797.817000000003</v>
      </c>
      <c r="R62" s="2">
        <f t="shared" si="12"/>
        <v>1.7674679667059232E-3</v>
      </c>
      <c r="AB62" s="2">
        <v>8</v>
      </c>
      <c r="AD62" s="2" t="s">
        <v>67</v>
      </c>
      <c r="AH62" s="2" t="s">
        <v>58</v>
      </c>
    </row>
    <row r="63" spans="1:34">
      <c r="A63" s="2" t="s">
        <v>70</v>
      </c>
      <c r="B63" s="25" t="s">
        <v>95</v>
      </c>
      <c r="C63" s="40">
        <v>47846.28</v>
      </c>
      <c r="D63" s="40"/>
      <c r="E63" s="2">
        <f t="shared" si="8"/>
        <v>9885.7852311926636</v>
      </c>
      <c r="F63" s="28">
        <f t="shared" si="6"/>
        <v>9886</v>
      </c>
      <c r="G63" s="2">
        <f t="shared" si="9"/>
        <v>-8.1788632363895886E-2</v>
      </c>
      <c r="L63" s="2">
        <f t="shared" si="7"/>
        <v>-8.1788632363895886E-2</v>
      </c>
      <c r="N63" s="2">
        <f t="shared" si="10"/>
        <v>-1.8236438685863172E-3</v>
      </c>
      <c r="O63" s="27"/>
      <c r="P63" s="15">
        <f t="shared" si="11"/>
        <v>32827.78</v>
      </c>
      <c r="R63" s="2">
        <f t="shared" si="12"/>
        <v>6.3943993850549925E-3</v>
      </c>
      <c r="AB63" s="2">
        <v>8</v>
      </c>
      <c r="AD63" s="2" t="s">
        <v>67</v>
      </c>
      <c r="AH63" s="2" t="s">
        <v>58</v>
      </c>
    </row>
    <row r="64" spans="1:34">
      <c r="A64" s="2" t="s">
        <v>70</v>
      </c>
      <c r="B64" s="25" t="s">
        <v>95</v>
      </c>
      <c r="C64" s="40">
        <v>47857.317999999999</v>
      </c>
      <c r="D64" s="40"/>
      <c r="E64" s="2">
        <f t="shared" si="8"/>
        <v>9914.7699204690307</v>
      </c>
      <c r="F64" s="28">
        <f t="shared" si="6"/>
        <v>9915</v>
      </c>
      <c r="G64" s="2">
        <f t="shared" si="9"/>
        <v>-8.7619288882706314E-2</v>
      </c>
      <c r="L64" s="2">
        <f t="shared" si="7"/>
        <v>-8.7619288882706314E-2</v>
      </c>
      <c r="N64" s="2">
        <f t="shared" si="10"/>
        <v>-1.7912452910410926E-3</v>
      </c>
      <c r="O64" s="27"/>
      <c r="P64" s="15">
        <f t="shared" si="11"/>
        <v>32838.817999999999</v>
      </c>
      <c r="R64" s="2">
        <f t="shared" si="12"/>
        <v>7.3664530667727855E-3</v>
      </c>
      <c r="AB64" s="2">
        <v>6</v>
      </c>
      <c r="AD64" s="2" t="s">
        <v>67</v>
      </c>
      <c r="AH64" s="2" t="s">
        <v>58</v>
      </c>
    </row>
    <row r="65" spans="1:34">
      <c r="A65" s="2" t="s">
        <v>71</v>
      </c>
      <c r="B65" s="25"/>
      <c r="C65" s="40">
        <v>47894.453000000001</v>
      </c>
      <c r="D65" s="40"/>
      <c r="E65" s="2">
        <f t="shared" si="8"/>
        <v>10012.282734047394</v>
      </c>
      <c r="F65" s="28">
        <f t="shared" si="6"/>
        <v>10012.5</v>
      </c>
      <c r="G65" s="2">
        <f t="shared" si="9"/>
        <v>-8.2739599587512203E-2</v>
      </c>
      <c r="L65" s="2">
        <f t="shared" si="7"/>
        <v>-8.2739599587512203E-2</v>
      </c>
      <c r="N65" s="2">
        <f t="shared" si="10"/>
        <v>-1.6823190389493852E-3</v>
      </c>
      <c r="O65" s="27"/>
      <c r="P65" s="15">
        <f t="shared" si="11"/>
        <v>32875.953000000001</v>
      </c>
      <c r="R65" s="2">
        <f t="shared" si="12"/>
        <v>6.57028272992842E-3</v>
      </c>
      <c r="AB65" s="2">
        <v>7</v>
      </c>
      <c r="AD65" s="2" t="s">
        <v>67</v>
      </c>
      <c r="AH65" s="2" t="s">
        <v>58</v>
      </c>
    </row>
    <row r="66" spans="1:34">
      <c r="A66" s="2" t="s">
        <v>71</v>
      </c>
      <c r="B66" s="25"/>
      <c r="C66" s="40">
        <v>47896.358</v>
      </c>
      <c r="D66" s="40"/>
      <c r="E66" s="2">
        <f t="shared" si="8"/>
        <v>10017.285074423498</v>
      </c>
      <c r="F66" s="28">
        <f t="shared" si="6"/>
        <v>10017.5</v>
      </c>
      <c r="G66" s="2">
        <f t="shared" si="9"/>
        <v>-8.1848333473317325E-2</v>
      </c>
      <c r="L66" s="2">
        <f t="shared" si="7"/>
        <v>-8.1848333473317325E-2</v>
      </c>
      <c r="N66" s="2">
        <f t="shared" si="10"/>
        <v>-1.6767330773036562E-3</v>
      </c>
      <c r="O66" s="27"/>
      <c r="P66" s="15">
        <f t="shared" si="11"/>
        <v>32877.858</v>
      </c>
      <c r="R66" s="2">
        <f t="shared" si="12"/>
        <v>6.4274855100581001E-3</v>
      </c>
      <c r="AB66" s="2">
        <v>7</v>
      </c>
      <c r="AD66" s="2" t="s">
        <v>67</v>
      </c>
      <c r="AH66" s="2" t="s">
        <v>58</v>
      </c>
    </row>
    <row r="67" spans="1:34">
      <c r="A67" s="2" t="s">
        <v>71</v>
      </c>
      <c r="B67" s="25" t="s">
        <v>95</v>
      </c>
      <c r="C67" s="40">
        <v>47929.26</v>
      </c>
      <c r="D67" s="40"/>
      <c r="E67" s="2">
        <f t="shared" si="8"/>
        <v>10103.682451355107</v>
      </c>
      <c r="F67" s="28">
        <f t="shared" si="6"/>
        <v>10103.5</v>
      </c>
      <c r="G67" s="2">
        <f t="shared" si="9"/>
        <v>6.9481443752010819E-2</v>
      </c>
      <c r="L67" s="2">
        <f t="shared" si="7"/>
        <v>6.9481443752010819E-2</v>
      </c>
      <c r="N67" s="2">
        <f t="shared" si="10"/>
        <v>-1.5806545369971246E-3</v>
      </c>
      <c r="O67" s="27"/>
      <c r="P67" s="15">
        <f t="shared" si="11"/>
        <v>32910.76</v>
      </c>
      <c r="R67" s="2">
        <f t="shared" si="12"/>
        <v>5.049821813236626E-3</v>
      </c>
      <c r="AB67" s="2">
        <v>8</v>
      </c>
      <c r="AD67" s="2" t="s">
        <v>67</v>
      </c>
      <c r="AH67" s="2" t="s">
        <v>58</v>
      </c>
    </row>
    <row r="68" spans="1:34">
      <c r="A68" s="2" t="s">
        <v>72</v>
      </c>
      <c r="B68" s="25" t="s">
        <v>95</v>
      </c>
      <c r="C68" s="40">
        <v>48068.510999999999</v>
      </c>
      <c r="D68" s="40"/>
      <c r="E68" s="2">
        <f t="shared" si="8"/>
        <v>10469.341716296523</v>
      </c>
      <c r="F68" s="28">
        <f t="shared" si="6"/>
        <v>10469.5</v>
      </c>
      <c r="G68" s="2">
        <f t="shared" si="9"/>
        <v>-6.0277876444160938E-2</v>
      </c>
      <c r="L68" s="2">
        <f t="shared" si="7"/>
        <v>-6.0277876444160938E-2</v>
      </c>
      <c r="N68" s="2">
        <f t="shared" si="10"/>
        <v>-1.1717621445297907E-3</v>
      </c>
      <c r="O68" s="27"/>
      <c r="P68" s="15">
        <f t="shared" si="11"/>
        <v>33050.010999999999</v>
      </c>
      <c r="R68" s="2">
        <f t="shared" si="12"/>
        <v>3.4935327476010615E-3</v>
      </c>
      <c r="AB68" s="2">
        <v>12</v>
      </c>
      <c r="AD68" s="2" t="s">
        <v>67</v>
      </c>
      <c r="AH68" s="2" t="s">
        <v>58</v>
      </c>
    </row>
    <row r="69" spans="1:34">
      <c r="A69" s="2" t="s">
        <v>73</v>
      </c>
      <c r="B69" s="25" t="s">
        <v>95</v>
      </c>
      <c r="C69" s="40">
        <v>48084.487999999998</v>
      </c>
      <c r="D69" s="40"/>
      <c r="E69" s="2">
        <f t="shared" si="8"/>
        <v>10511.295727944329</v>
      </c>
      <c r="F69" s="28">
        <f t="shared" si="6"/>
        <v>10511.5</v>
      </c>
      <c r="G69" s="2">
        <f t="shared" si="9"/>
        <v>-7.7791241055820137E-2</v>
      </c>
      <c r="L69" s="2">
        <f t="shared" si="7"/>
        <v>-7.7791241055820137E-2</v>
      </c>
      <c r="N69" s="2">
        <f t="shared" si="10"/>
        <v>-1.124840066705669E-3</v>
      </c>
      <c r="O69" s="27"/>
      <c r="P69" s="15">
        <f t="shared" si="11"/>
        <v>33065.987999999998</v>
      </c>
      <c r="R69" s="2">
        <f t="shared" si="12"/>
        <v>5.877737040623692E-3</v>
      </c>
      <c r="AB69" s="2">
        <v>6</v>
      </c>
      <c r="AD69" s="2" t="s">
        <v>67</v>
      </c>
      <c r="AH69" s="2" t="s">
        <v>58</v>
      </c>
    </row>
    <row r="70" spans="1:34">
      <c r="A70" s="2" t="s">
        <v>73</v>
      </c>
      <c r="B70" s="25"/>
      <c r="C70" s="40">
        <v>48085.43</v>
      </c>
      <c r="D70" s="40"/>
      <c r="E70" s="2">
        <f t="shared" si="8"/>
        <v>10513.769326177562</v>
      </c>
      <c r="F70" s="28">
        <f t="shared" ref="F70:F88" si="13">ROUND(2*E70,0)/2</f>
        <v>10514</v>
      </c>
      <c r="G70" s="2">
        <f t="shared" si="9"/>
        <v>-8.7845607995404862E-2</v>
      </c>
      <c r="L70" s="2">
        <f t="shared" ref="L70:L88" si="14">G70</f>
        <v>-8.7845607995404862E-2</v>
      </c>
      <c r="N70" s="2">
        <f t="shared" si="10"/>
        <v>-1.1220470858828054E-3</v>
      </c>
      <c r="O70" s="27"/>
      <c r="P70" s="15">
        <f t="shared" si="11"/>
        <v>33066.93</v>
      </c>
      <c r="R70" s="2">
        <f t="shared" si="12"/>
        <v>7.5209760168275831E-3</v>
      </c>
      <c r="AB70" s="2">
        <v>7</v>
      </c>
      <c r="AD70" s="2" t="s">
        <v>67</v>
      </c>
      <c r="AH70" s="2" t="s">
        <v>58</v>
      </c>
    </row>
    <row r="71" spans="1:34">
      <c r="A71" s="2" t="s">
        <v>73</v>
      </c>
      <c r="B71" s="25" t="s">
        <v>95</v>
      </c>
      <c r="C71" s="40">
        <v>48089.444000000003</v>
      </c>
      <c r="D71" s="40"/>
      <c r="E71" s="2">
        <f t="shared" si="8"/>
        <v>10524.309690623604</v>
      </c>
      <c r="F71" s="28">
        <f t="shared" si="13"/>
        <v>10524.5</v>
      </c>
      <c r="G71" s="2">
        <f t="shared" si="9"/>
        <v>-7.2473949148843531E-2</v>
      </c>
      <c r="L71" s="2">
        <f t="shared" si="14"/>
        <v>-7.2473949148843531E-2</v>
      </c>
      <c r="N71" s="2">
        <f t="shared" si="10"/>
        <v>-1.1103165664267754E-3</v>
      </c>
      <c r="O71" s="27"/>
      <c r="P71" s="15">
        <f t="shared" si="11"/>
        <v>33070.944000000003</v>
      </c>
      <c r="R71" s="2">
        <f t="shared" si="12"/>
        <v>5.0927680553581739E-3</v>
      </c>
      <c r="AB71" s="2">
        <v>8</v>
      </c>
      <c r="AD71" s="2" t="s">
        <v>67</v>
      </c>
      <c r="AH71" s="2" t="s">
        <v>58</v>
      </c>
    </row>
    <row r="72" spans="1:34">
      <c r="A72" s="2" t="s">
        <v>73</v>
      </c>
      <c r="B72" s="25" t="s">
        <v>95</v>
      </c>
      <c r="C72" s="40">
        <v>48108.455000000002</v>
      </c>
      <c r="D72" s="40"/>
      <c r="E72" s="2">
        <f t="shared" si="8"/>
        <v>10574.230684266746</v>
      </c>
      <c r="F72" s="28">
        <f t="shared" si="13"/>
        <v>10574</v>
      </c>
      <c r="G72" s="2">
        <f t="shared" si="9"/>
        <v>8.784958541218657E-2</v>
      </c>
      <c r="L72" s="2">
        <f t="shared" si="14"/>
        <v>8.784958541218657E-2</v>
      </c>
      <c r="N72" s="2">
        <f t="shared" si="10"/>
        <v>-1.0550155461340627E-3</v>
      </c>
      <c r="O72" s="27"/>
      <c r="P72" s="15">
        <f t="shared" si="11"/>
        <v>33089.955000000002</v>
      </c>
      <c r="R72" s="2">
        <f t="shared" si="12"/>
        <v>7.9040280715582251E-3</v>
      </c>
      <c r="AB72" s="2">
        <v>10</v>
      </c>
      <c r="AD72" s="2" t="s">
        <v>67</v>
      </c>
      <c r="AH72" s="2" t="s">
        <v>58</v>
      </c>
    </row>
    <row r="73" spans="1:34">
      <c r="A73" s="2" t="s">
        <v>73</v>
      </c>
      <c r="B73" s="25"/>
      <c r="C73" s="40">
        <v>48112.453000000001</v>
      </c>
      <c r="D73" s="40"/>
      <c r="E73" s="2">
        <f t="shared" si="8"/>
        <v>10584.729034305421</v>
      </c>
      <c r="F73" s="28">
        <f t="shared" si="13"/>
        <v>10584.5</v>
      </c>
      <c r="G73" s="2">
        <f t="shared" si="9"/>
        <v>8.722124426276423E-2</v>
      </c>
      <c r="L73" s="2">
        <f t="shared" si="14"/>
        <v>8.722124426276423E-2</v>
      </c>
      <c r="N73" s="2">
        <f t="shared" si="10"/>
        <v>-1.0432850266780327E-3</v>
      </c>
      <c r="O73" s="27"/>
      <c r="P73" s="15">
        <f t="shared" si="11"/>
        <v>33093.953000000001</v>
      </c>
      <c r="R73" s="2">
        <f t="shared" si="12"/>
        <v>7.79062713068681E-3</v>
      </c>
      <c r="AB73" s="2">
        <v>8</v>
      </c>
      <c r="AD73" s="2" t="s">
        <v>67</v>
      </c>
      <c r="AH73" s="2" t="s">
        <v>58</v>
      </c>
    </row>
    <row r="74" spans="1:34">
      <c r="A74" s="2" t="s">
        <v>73</v>
      </c>
      <c r="B74" s="25"/>
      <c r="C74" s="40">
        <v>48123.451000000001</v>
      </c>
      <c r="D74" s="40"/>
      <c r="E74" s="2">
        <f t="shared" si="8"/>
        <v>10613.608687563392</v>
      </c>
      <c r="F74" s="28">
        <f t="shared" si="13"/>
        <v>10613.5</v>
      </c>
      <c r="G74" s="2">
        <f t="shared" si="9"/>
        <v>4.1390587743080687E-2</v>
      </c>
      <c r="L74" s="2">
        <f t="shared" si="14"/>
        <v>4.1390587743080687E-2</v>
      </c>
      <c r="N74" s="2">
        <f t="shared" si="10"/>
        <v>-1.0108864491328064E-3</v>
      </c>
      <c r="O74" s="27"/>
      <c r="P74" s="15">
        <f t="shared" si="11"/>
        <v>33104.951000000001</v>
      </c>
      <c r="R74" s="2">
        <f t="shared" si="12"/>
        <v>1.7978850136729466E-3</v>
      </c>
      <c r="AB74" s="2">
        <v>8</v>
      </c>
      <c r="AD74" s="2" t="s">
        <v>67</v>
      </c>
      <c r="AH74" s="2" t="s">
        <v>58</v>
      </c>
    </row>
    <row r="75" spans="1:34">
      <c r="A75" s="2" t="s">
        <v>73</v>
      </c>
      <c r="B75" s="25"/>
      <c r="C75" s="40">
        <v>48123.519999999997</v>
      </c>
      <c r="D75" s="40"/>
      <c r="E75" s="2">
        <f t="shared" si="8"/>
        <v>10613.789874695114</v>
      </c>
      <c r="F75" s="28">
        <f t="shared" si="13"/>
        <v>10614</v>
      </c>
      <c r="G75" s="2">
        <f t="shared" si="9"/>
        <v>-8.0020285648060963E-2</v>
      </c>
      <c r="L75" s="2">
        <f t="shared" si="14"/>
        <v>-8.0020285648060963E-2</v>
      </c>
      <c r="N75" s="2">
        <f t="shared" si="10"/>
        <v>-1.0103278529682326E-3</v>
      </c>
      <c r="O75" s="27"/>
      <c r="P75" s="15">
        <f t="shared" si="11"/>
        <v>33105.019999999997</v>
      </c>
      <c r="R75" s="2">
        <f t="shared" si="12"/>
        <v>6.2425734307823347E-3</v>
      </c>
      <c r="AB75" s="2">
        <v>10</v>
      </c>
      <c r="AD75" s="2" t="s">
        <v>74</v>
      </c>
      <c r="AH75" s="2" t="s">
        <v>58</v>
      </c>
    </row>
    <row r="76" spans="1:34">
      <c r="A76" s="2" t="s">
        <v>73</v>
      </c>
      <c r="B76" s="25"/>
      <c r="C76" s="40">
        <v>48125.383999999998</v>
      </c>
      <c r="D76" s="40"/>
      <c r="E76" s="2">
        <f t="shared" si="8"/>
        <v>10618.684553152369</v>
      </c>
      <c r="F76" s="28">
        <f t="shared" si="13"/>
        <v>10618.5</v>
      </c>
      <c r="G76" s="2">
        <f t="shared" si="9"/>
        <v>7.0281853855703957E-2</v>
      </c>
      <c r="L76" s="2">
        <f t="shared" si="14"/>
        <v>7.0281853855703957E-2</v>
      </c>
      <c r="N76" s="2">
        <f t="shared" si="10"/>
        <v>-1.0053004874870774E-3</v>
      </c>
      <c r="O76" s="27"/>
      <c r="P76" s="15">
        <f t="shared" si="11"/>
        <v>33106.883999999998</v>
      </c>
      <c r="R76" s="2">
        <f t="shared" si="12"/>
        <v>5.0818583743499407E-3</v>
      </c>
      <c r="AB76" s="2">
        <v>11</v>
      </c>
      <c r="AD76" s="2" t="s">
        <v>67</v>
      </c>
      <c r="AH76" s="2" t="s">
        <v>58</v>
      </c>
    </row>
    <row r="77" spans="1:34">
      <c r="A77" s="2" t="s">
        <v>73</v>
      </c>
      <c r="B77" s="25"/>
      <c r="C77" s="40">
        <v>48163.442999999999</v>
      </c>
      <c r="D77" s="40"/>
      <c r="E77" s="2">
        <f t="shared" si="8"/>
        <v>10718.623698755677</v>
      </c>
      <c r="F77" s="28">
        <f t="shared" si="13"/>
        <v>10718.5</v>
      </c>
      <c r="G77" s="2">
        <f t="shared" si="9"/>
        <v>4.7107176207646262E-2</v>
      </c>
      <c r="L77" s="2">
        <f t="shared" si="14"/>
        <v>4.7107176207646262E-2</v>
      </c>
      <c r="N77" s="2">
        <f t="shared" si="10"/>
        <v>-8.9358125457250637E-4</v>
      </c>
      <c r="O77" s="27"/>
      <c r="P77" s="15">
        <f t="shared" si="11"/>
        <v>33144.942999999999</v>
      </c>
      <c r="R77" s="2">
        <f t="shared" si="12"/>
        <v>2.3040727169467506E-3</v>
      </c>
      <c r="AB77" s="2">
        <v>9</v>
      </c>
      <c r="AD77" s="2" t="s">
        <v>67</v>
      </c>
      <c r="AH77" s="2" t="s">
        <v>58</v>
      </c>
    </row>
    <row r="78" spans="1:34">
      <c r="A78" s="2" t="s">
        <v>73</v>
      </c>
      <c r="B78" s="25" t="s">
        <v>95</v>
      </c>
      <c r="C78" s="40">
        <v>48174.275999999998</v>
      </c>
      <c r="D78" s="40"/>
      <c r="E78" s="2">
        <f t="shared" si="8"/>
        <v>10747.07007843776</v>
      </c>
      <c r="F78" s="28">
        <f t="shared" si="13"/>
        <v>10747</v>
      </c>
      <c r="G78" s="2">
        <f t="shared" si="9"/>
        <v>2.6687393081374466E-2</v>
      </c>
      <c r="L78" s="2">
        <f t="shared" si="14"/>
        <v>2.6687393081374466E-2</v>
      </c>
      <c r="N78" s="2">
        <f t="shared" si="10"/>
        <v>-8.6174127319185202E-4</v>
      </c>
      <c r="O78" s="27"/>
      <c r="P78" s="15">
        <f t="shared" si="11"/>
        <v>33155.775999999998</v>
      </c>
      <c r="R78" s="2">
        <f t="shared" si="12"/>
        <v>7.5895480368594608E-4</v>
      </c>
      <c r="AB78" s="2">
        <v>8</v>
      </c>
      <c r="AD78" s="2" t="s">
        <v>67</v>
      </c>
      <c r="AH78" s="2" t="s">
        <v>58</v>
      </c>
    </row>
    <row r="79" spans="1:34">
      <c r="A79" s="2" t="s">
        <v>73</v>
      </c>
      <c r="B79" s="25"/>
      <c r="C79" s="40">
        <v>48187.402999999998</v>
      </c>
      <c r="D79" s="40"/>
      <c r="E79" s="2">
        <f t="shared" si="8"/>
        <v>10781.540273774859</v>
      </c>
      <c r="F79" s="28">
        <f t="shared" si="13"/>
        <v>10781.5</v>
      </c>
      <c r="G79" s="2">
        <f t="shared" si="9"/>
        <v>1.5337129290855955E-2</v>
      </c>
      <c r="L79" s="2">
        <f t="shared" si="14"/>
        <v>1.5337129290855955E-2</v>
      </c>
      <c r="N79" s="2">
        <f t="shared" si="10"/>
        <v>-8.2319813783632463E-4</v>
      </c>
      <c r="O79" s="27"/>
      <c r="P79" s="15">
        <f t="shared" si="11"/>
        <v>33168.902999999998</v>
      </c>
      <c r="R79" s="2">
        <f t="shared" si="12"/>
        <v>2.61156182602544E-4</v>
      </c>
      <c r="AB79" s="2">
        <v>8</v>
      </c>
      <c r="AD79" s="2" t="s">
        <v>67</v>
      </c>
      <c r="AH79" s="2" t="s">
        <v>58</v>
      </c>
    </row>
    <row r="80" spans="1:34">
      <c r="A80" s="2" t="s">
        <v>75</v>
      </c>
      <c r="B80" s="25"/>
      <c r="C80" s="40">
        <v>48203.381000000001</v>
      </c>
      <c r="D80" s="40"/>
      <c r="E80" s="2">
        <f t="shared" si="8"/>
        <v>10823.496911323136</v>
      </c>
      <c r="F80" s="28">
        <f t="shared" si="13"/>
        <v>10823.5</v>
      </c>
      <c r="G80" s="2">
        <f t="shared" si="9"/>
        <v>-1.176235316961538E-3</v>
      </c>
      <c r="L80" s="2">
        <f t="shared" si="14"/>
        <v>-1.176235316961538E-3</v>
      </c>
      <c r="N80" s="2">
        <f t="shared" si="10"/>
        <v>-7.7627606001220463E-4</v>
      </c>
      <c r="O80" s="27"/>
      <c r="P80" s="15">
        <f t="shared" si="11"/>
        <v>33184.881000000001</v>
      </c>
      <c r="R80" s="2">
        <f t="shared" si="12"/>
        <v>1.5996740721946291E-7</v>
      </c>
      <c r="AB80" s="2">
        <v>7</v>
      </c>
      <c r="AD80" s="2" t="s">
        <v>67</v>
      </c>
      <c r="AH80" s="2" t="s">
        <v>58</v>
      </c>
    </row>
    <row r="81" spans="1:34">
      <c r="A81" s="2" t="s">
        <v>76</v>
      </c>
      <c r="B81" s="25" t="s">
        <v>95</v>
      </c>
      <c r="C81" s="40">
        <v>48442.485000000001</v>
      </c>
      <c r="D81" s="40">
        <v>6.0000000000000001E-3</v>
      </c>
      <c r="E81" s="2">
        <f t="shared" si="8"/>
        <v>11451.360214886874</v>
      </c>
      <c r="F81" s="28">
        <f t="shared" si="13"/>
        <v>11451.5</v>
      </c>
      <c r="G81" s="2">
        <f t="shared" si="9"/>
        <v>-5.3233210957841948E-2</v>
      </c>
      <c r="L81" s="2">
        <f t="shared" si="14"/>
        <v>-5.3233210957841948E-2</v>
      </c>
      <c r="N81" s="2">
        <f t="shared" si="10"/>
        <v>-7.467927730869274E-5</v>
      </c>
      <c r="O81" s="27"/>
      <c r="P81" s="15">
        <f t="shared" si="11"/>
        <v>33423.985000000001</v>
      </c>
      <c r="R81" s="2">
        <f t="shared" si="12"/>
        <v>2.8258294904302578E-3</v>
      </c>
      <c r="AB81" s="2">
        <v>7</v>
      </c>
      <c r="AD81" s="2" t="s">
        <v>67</v>
      </c>
      <c r="AH81" s="2" t="s">
        <v>58</v>
      </c>
    </row>
    <row r="82" spans="1:34">
      <c r="A82" s="2" t="s">
        <v>76</v>
      </c>
      <c r="B82" s="25" t="s">
        <v>95</v>
      </c>
      <c r="C82" s="40">
        <v>48447.438999999998</v>
      </c>
      <c r="D82" s="40">
        <v>6.0000000000000001E-3</v>
      </c>
      <c r="E82" s="2">
        <f t="shared" si="8"/>
        <v>11464.368925765209</v>
      </c>
      <c r="F82" s="28">
        <f t="shared" si="13"/>
        <v>11464.5</v>
      </c>
      <c r="G82" s="2">
        <f t="shared" si="9"/>
        <v>-4.9915919051272795E-2</v>
      </c>
      <c r="L82" s="2">
        <f t="shared" si="14"/>
        <v>-4.9915919051272795E-2</v>
      </c>
      <c r="N82" s="2">
        <f t="shared" si="10"/>
        <v>-6.015577702979738E-5</v>
      </c>
      <c r="O82" s="27"/>
      <c r="P82" s="15">
        <f t="shared" si="11"/>
        <v>33428.938999999998</v>
      </c>
      <c r="R82" s="2">
        <f t="shared" si="12"/>
        <v>2.4855971316573573E-3</v>
      </c>
      <c r="AB82" s="2">
        <v>7</v>
      </c>
      <c r="AD82" s="2" t="s">
        <v>67</v>
      </c>
      <c r="AH82" s="2" t="s">
        <v>58</v>
      </c>
    </row>
    <row r="83" spans="1:34">
      <c r="A83" s="2" t="s">
        <v>78</v>
      </c>
      <c r="B83" s="25"/>
      <c r="C83" s="40">
        <v>48479.574999999997</v>
      </c>
      <c r="D83" s="40">
        <v>3.0000000000000001E-3</v>
      </c>
      <c r="E83" s="2">
        <f t="shared" si="8"/>
        <v>11548.754862944526</v>
      </c>
      <c r="F83" s="28">
        <f t="shared" si="13"/>
        <v>11549</v>
      </c>
      <c r="G83" s="2">
        <f t="shared" si="9"/>
        <v>-9.3353521668177564E-2</v>
      </c>
      <c r="L83" s="2">
        <f t="shared" si="14"/>
        <v>-9.3353521668177564E-2</v>
      </c>
      <c r="N83" s="2">
        <f t="shared" si="10"/>
        <v>3.4246974783014653E-5</v>
      </c>
      <c r="O83" s="27"/>
      <c r="P83" s="15">
        <f t="shared" si="11"/>
        <v>33461.074999999997</v>
      </c>
      <c r="R83" s="2">
        <f t="shared" si="12"/>
        <v>8.7212753321111326E-3</v>
      </c>
      <c r="AB83" s="2">
        <v>25</v>
      </c>
      <c r="AD83" s="2" t="s">
        <v>77</v>
      </c>
      <c r="AH83" s="2" t="s">
        <v>58</v>
      </c>
    </row>
    <row r="84" spans="1:34">
      <c r="A84" s="2" t="s">
        <v>78</v>
      </c>
      <c r="B84" s="25"/>
      <c r="C84" s="40">
        <v>48479.584000000003</v>
      </c>
      <c r="D84" s="40">
        <v>4.0000000000000001E-3</v>
      </c>
      <c r="E84" s="2">
        <f t="shared" si="8"/>
        <v>11548.778496048679</v>
      </c>
      <c r="F84" s="28">
        <f t="shared" si="13"/>
        <v>11549</v>
      </c>
      <c r="G84" s="2">
        <f t="shared" si="9"/>
        <v>-8.4353521662706044E-2</v>
      </c>
      <c r="L84" s="2">
        <f t="shared" si="14"/>
        <v>-8.4353521662706044E-2</v>
      </c>
      <c r="N84" s="2">
        <f t="shared" si="10"/>
        <v>3.4246974783014653E-5</v>
      </c>
      <c r="O84" s="27"/>
      <c r="P84" s="15">
        <f t="shared" si="11"/>
        <v>33461.084000000003</v>
      </c>
      <c r="R84" s="2">
        <f t="shared" si="12"/>
        <v>7.1212954956143826E-3</v>
      </c>
      <c r="AB84" s="2">
        <v>14</v>
      </c>
      <c r="AD84" s="2" t="s">
        <v>79</v>
      </c>
      <c r="AH84" s="2" t="s">
        <v>58</v>
      </c>
    </row>
    <row r="85" spans="1:34">
      <c r="A85" s="2" t="s">
        <v>78</v>
      </c>
      <c r="B85" s="25"/>
      <c r="C85" s="40">
        <v>48479.584999999999</v>
      </c>
      <c r="D85" s="40">
        <v>8.0000000000000002E-3</v>
      </c>
      <c r="E85" s="2">
        <f t="shared" ref="E85:E119" si="15">(C85-C$7)/C$8</f>
        <v>11548.78112194913</v>
      </c>
      <c r="F85" s="28">
        <f t="shared" si="13"/>
        <v>11549</v>
      </c>
      <c r="G85" s="2">
        <f t="shared" ref="G85:G116" si="16">C85-(C$7+C$8*F85)</f>
        <v>-8.3353521666140296E-2</v>
      </c>
      <c r="L85" s="2">
        <f t="shared" si="14"/>
        <v>-8.3353521666140296E-2</v>
      </c>
      <c r="N85" s="2">
        <f t="shared" ref="N85:N119" si="17">+C$11+C$12*F85</f>
        <v>3.4246974783014653E-5</v>
      </c>
      <c r="O85" s="27"/>
      <c r="P85" s="15">
        <f t="shared" ref="P85:P119" si="18">C85-15018.5</f>
        <v>33461.084999999999</v>
      </c>
      <c r="R85" s="2">
        <f t="shared" ref="R85:R102" si="19">(N85-G85)^2</f>
        <v>6.9535199589121537E-3</v>
      </c>
      <c r="AB85" s="2">
        <v>20</v>
      </c>
      <c r="AD85" s="2" t="s">
        <v>80</v>
      </c>
      <c r="AH85" s="2" t="s">
        <v>58</v>
      </c>
    </row>
    <row r="86" spans="1:34">
      <c r="A86" s="2" t="s">
        <v>78</v>
      </c>
      <c r="B86" s="25" t="s">
        <v>95</v>
      </c>
      <c r="C86" s="40">
        <v>48517.432000000001</v>
      </c>
      <c r="D86" s="40">
        <v>5.0000000000000001E-3</v>
      </c>
      <c r="E86" s="2">
        <f t="shared" si="15"/>
        <v>11648.163576654939</v>
      </c>
      <c r="F86" s="28">
        <f t="shared" si="13"/>
        <v>11648</v>
      </c>
      <c r="G86" s="2">
        <f t="shared" si="16"/>
        <v>6.2293547467561439E-2</v>
      </c>
      <c r="L86" s="2">
        <f t="shared" si="14"/>
        <v>6.2293547467561439E-2</v>
      </c>
      <c r="N86" s="2">
        <f t="shared" si="17"/>
        <v>1.4484901536844161E-4</v>
      </c>
      <c r="O86" s="27"/>
      <c r="P86" s="15">
        <f t="shared" si="18"/>
        <v>33498.932000000001</v>
      </c>
      <c r="R86" s="2">
        <f t="shared" si="19"/>
        <v>3.862460719301616E-3</v>
      </c>
      <c r="AB86" s="2">
        <v>7</v>
      </c>
      <c r="AD86" s="2" t="s">
        <v>67</v>
      </c>
      <c r="AH86" s="2" t="s">
        <v>58</v>
      </c>
    </row>
    <row r="87" spans="1:34">
      <c r="A87" s="2" t="s">
        <v>81</v>
      </c>
      <c r="B87" s="25"/>
      <c r="C87" s="40">
        <v>48820.455999999998</v>
      </c>
      <c r="D87" s="40">
        <v>5.0000000000000001E-3</v>
      </c>
      <c r="E87" s="2">
        <f t="shared" si="15"/>
        <v>12443.87443761543</v>
      </c>
      <c r="F87" s="28">
        <f t="shared" si="13"/>
        <v>12444</v>
      </c>
      <c r="G87" s="2">
        <f t="shared" si="16"/>
        <v>-4.7816886617511045E-2</v>
      </c>
      <c r="L87" s="2">
        <f t="shared" si="14"/>
        <v>-4.7816886617511045E-2</v>
      </c>
      <c r="N87" s="2">
        <f t="shared" si="17"/>
        <v>1.0341341093684352E-3</v>
      </c>
      <c r="O87" s="27"/>
      <c r="P87" s="15">
        <f t="shared" si="18"/>
        <v>33801.955999999998</v>
      </c>
      <c r="R87" s="2">
        <f t="shared" si="19"/>
        <v>2.3864222260580087E-3</v>
      </c>
      <c r="AB87" s="2">
        <v>7</v>
      </c>
      <c r="AD87" s="2" t="s">
        <v>67</v>
      </c>
      <c r="AH87" s="2" t="s">
        <v>58</v>
      </c>
    </row>
    <row r="88" spans="1:34">
      <c r="A88" s="2" t="s">
        <v>82</v>
      </c>
      <c r="B88" s="25"/>
      <c r="C88" s="40">
        <v>48852.415999999997</v>
      </c>
      <c r="D88" s="40">
        <v>4.0000000000000001E-3</v>
      </c>
      <c r="E88" s="2">
        <f t="shared" si="15"/>
        <v>12527.798216313808</v>
      </c>
      <c r="F88" s="28">
        <f t="shared" si="13"/>
        <v>12528</v>
      </c>
      <c r="G88" s="2">
        <f t="shared" si="16"/>
        <v>-7.684361584688304E-2</v>
      </c>
      <c r="L88" s="2">
        <f t="shared" si="14"/>
        <v>-7.684361584688304E-2</v>
      </c>
      <c r="N88" s="2">
        <f t="shared" si="17"/>
        <v>1.1279782650166752E-3</v>
      </c>
      <c r="O88" s="27"/>
      <c r="P88" s="15">
        <f t="shared" si="18"/>
        <v>33833.915999999997</v>
      </c>
      <c r="R88" s="2">
        <f t="shared" si="19"/>
        <v>6.0795694883508345E-3</v>
      </c>
      <c r="AB88" s="2">
        <v>7</v>
      </c>
      <c r="AD88" s="2" t="s">
        <v>67</v>
      </c>
      <c r="AH88" s="2" t="s">
        <v>58</v>
      </c>
    </row>
    <row r="89" spans="1:34">
      <c r="A89" s="2" t="s">
        <v>14</v>
      </c>
      <c r="B89" s="25"/>
      <c r="C89" s="40">
        <v>49690.3217</v>
      </c>
      <c r="D89" s="40">
        <v>4.0000000000000002E-4</v>
      </c>
      <c r="E89" s="2">
        <f t="shared" si="15"/>
        <v>14728.055179295981</v>
      </c>
      <c r="F89" s="28">
        <v>14728</v>
      </c>
      <c r="G89" s="2">
        <f t="shared" si="16"/>
        <v>2.1013475881773047E-2</v>
      </c>
      <c r="I89" s="2">
        <f>G89</f>
        <v>2.1013475881773047E-2</v>
      </c>
      <c r="N89" s="2">
        <f t="shared" si="17"/>
        <v>3.5858013891372602E-3</v>
      </c>
      <c r="O89" s="27"/>
      <c r="P89" s="15">
        <f t="shared" si="18"/>
        <v>34671.8217</v>
      </c>
      <c r="R89" s="2">
        <f t="shared" si="19"/>
        <v>3.0372383822126805E-4</v>
      </c>
    </row>
    <row r="90" spans="1:34">
      <c r="A90" s="2" t="s">
        <v>14</v>
      </c>
      <c r="B90" s="25"/>
      <c r="C90" s="40">
        <v>49690.324000000001</v>
      </c>
      <c r="D90" s="40">
        <v>1.2999999999999999E-3</v>
      </c>
      <c r="E90" s="2">
        <f t="shared" si="15"/>
        <v>14728.061218867038</v>
      </c>
      <c r="F90" s="28">
        <v>14728</v>
      </c>
      <c r="G90" s="2">
        <f t="shared" si="16"/>
        <v>2.3313475881877821E-2</v>
      </c>
      <c r="I90" s="2">
        <f>G90</f>
        <v>2.3313475881877821E-2</v>
      </c>
      <c r="N90" s="2">
        <f t="shared" si="17"/>
        <v>3.5858013891372602E-3</v>
      </c>
      <c r="O90" s="27"/>
      <c r="P90" s="15">
        <f t="shared" si="18"/>
        <v>34671.824000000001</v>
      </c>
      <c r="R90" s="2">
        <f t="shared" si="19"/>
        <v>3.8918114089152653E-4</v>
      </c>
    </row>
    <row r="91" spans="1:34">
      <c r="A91" s="2" t="s">
        <v>84</v>
      </c>
      <c r="B91" s="25" t="s">
        <v>95</v>
      </c>
      <c r="C91" s="40">
        <v>49990.495000000003</v>
      </c>
      <c r="D91" s="40">
        <v>7.0000000000000001E-3</v>
      </c>
      <c r="E91" s="2">
        <f t="shared" si="15"/>
        <v>15516.280385815449</v>
      </c>
      <c r="F91" s="28">
        <f>ROUND(2*E91,0)/2</f>
        <v>15516.5</v>
      </c>
      <c r="G91" s="2">
        <f t="shared" si="16"/>
        <v>-8.3633857379027177E-2</v>
      </c>
      <c r="L91" s="2">
        <f>G91</f>
        <v>-8.3633857379027177E-2</v>
      </c>
      <c r="N91" s="2">
        <f t="shared" si="17"/>
        <v>4.4667075406686629E-3</v>
      </c>
      <c r="O91" s="27"/>
      <c r="P91" s="15">
        <f t="shared" si="18"/>
        <v>34971.995000000003</v>
      </c>
      <c r="R91" s="2">
        <f t="shared" si="19"/>
        <v>7.7617095391695409E-3</v>
      </c>
      <c r="AB91" s="2">
        <v>16</v>
      </c>
      <c r="AD91" s="2" t="s">
        <v>83</v>
      </c>
      <c r="AH91" s="2" t="s">
        <v>58</v>
      </c>
    </row>
    <row r="92" spans="1:34">
      <c r="A92" s="2" t="s">
        <v>85</v>
      </c>
      <c r="B92" s="25"/>
      <c r="C92" s="40">
        <v>50006.296000000002</v>
      </c>
      <c r="D92" s="40">
        <v>5.0000000000000001E-3</v>
      </c>
      <c r="E92" s="2">
        <f t="shared" si="15"/>
        <v>15557.772238982316</v>
      </c>
      <c r="F92" s="28">
        <f>ROUND(2*E92,0)/2</f>
        <v>15558</v>
      </c>
      <c r="G92" s="2">
        <f t="shared" si="16"/>
        <v>-8.6736348603153601E-2</v>
      </c>
      <c r="L92" s="2">
        <f>G92</f>
        <v>-8.6736348603153601E-2</v>
      </c>
      <c r="N92" s="2">
        <f t="shared" si="17"/>
        <v>4.5130710223282092E-3</v>
      </c>
      <c r="O92" s="27"/>
      <c r="P92" s="15">
        <f t="shared" si="18"/>
        <v>34987.796000000002</v>
      </c>
      <c r="R92" s="2">
        <f t="shared" si="19"/>
        <v>8.3264565819872634E-3</v>
      </c>
      <c r="AB92" s="2">
        <v>6</v>
      </c>
      <c r="AD92" s="2" t="s">
        <v>67</v>
      </c>
      <c r="AH92" s="2" t="s">
        <v>58</v>
      </c>
    </row>
    <row r="93" spans="1:34">
      <c r="A93" s="2" t="s">
        <v>84</v>
      </c>
      <c r="B93" s="25" t="s">
        <v>95</v>
      </c>
      <c r="C93" s="40">
        <v>50379.298999999999</v>
      </c>
      <c r="D93" s="40">
        <v>4.0000000000000001E-3</v>
      </c>
      <c r="E93" s="2">
        <f t="shared" si="15"/>
        <v>16537.240988226091</v>
      </c>
      <c r="F93" s="28">
        <f>ROUND(2*E93,0)/2</f>
        <v>16537</v>
      </c>
      <c r="G93" s="2">
        <f t="shared" si="16"/>
        <v>9.1773557214764878E-2</v>
      </c>
      <c r="L93" s="2">
        <f>G93</f>
        <v>9.1773557214764878E-2</v>
      </c>
      <c r="N93" s="2">
        <f t="shared" si="17"/>
        <v>5.6068023125618698E-3</v>
      </c>
      <c r="O93" s="27"/>
      <c r="P93" s="15">
        <f t="shared" si="18"/>
        <v>35360.798999999999</v>
      </c>
      <c r="R93" s="2">
        <f t="shared" si="19"/>
        <v>7.4247096503763255E-3</v>
      </c>
      <c r="AB93" s="2">
        <v>8</v>
      </c>
      <c r="AD93" s="2" t="s">
        <v>67</v>
      </c>
      <c r="AH93" s="2" t="s">
        <v>58</v>
      </c>
    </row>
    <row r="94" spans="1:34">
      <c r="A94" s="2" t="s">
        <v>86</v>
      </c>
      <c r="B94" s="25" t="s">
        <v>95</v>
      </c>
      <c r="C94" s="40">
        <v>50390.324999999997</v>
      </c>
      <c r="D94" s="40">
        <v>5.0000000000000001E-3</v>
      </c>
      <c r="E94" s="2">
        <f t="shared" si="15"/>
        <v>16566.194166696932</v>
      </c>
      <c r="F94" s="28">
        <f>ROUND(2*E94,0)/2</f>
        <v>16566</v>
      </c>
      <c r="G94" s="2">
        <f t="shared" si="16"/>
        <v>7.3942900693509728E-2</v>
      </c>
      <c r="L94" s="2">
        <f>G94</f>
        <v>7.3942900693509728E-2</v>
      </c>
      <c r="N94" s="2">
        <f t="shared" si="17"/>
        <v>5.6392008901070961E-3</v>
      </c>
      <c r="O94" s="27"/>
      <c r="P94" s="15">
        <f t="shared" si="18"/>
        <v>35371.824999999997</v>
      </c>
      <c r="R94" s="2">
        <f t="shared" si="19"/>
        <v>4.6653954068333449E-3</v>
      </c>
      <c r="AB94" s="2">
        <v>8</v>
      </c>
      <c r="AD94" s="2" t="s">
        <v>67</v>
      </c>
      <c r="AH94" s="2" t="s">
        <v>58</v>
      </c>
    </row>
    <row r="95" spans="1:34">
      <c r="A95" s="2" t="s">
        <v>15</v>
      </c>
      <c r="B95" s="25" t="s">
        <v>92</v>
      </c>
      <c r="C95" s="40">
        <v>50422.281799999997</v>
      </c>
      <c r="D95" s="40">
        <v>4.0000000000000002E-4</v>
      </c>
      <c r="E95" s="2">
        <f t="shared" si="15"/>
        <v>16650.109542513841</v>
      </c>
      <c r="F95" s="28">
        <v>16650</v>
      </c>
      <c r="G95" s="2">
        <f t="shared" si="16"/>
        <v>4.1716171464940999E-2</v>
      </c>
      <c r="I95" s="2">
        <f>G95</f>
        <v>4.1716171464940999E-2</v>
      </c>
      <c r="N95" s="2">
        <f t="shared" si="17"/>
        <v>5.7330450457553361E-3</v>
      </c>
      <c r="O95" s="27"/>
      <c r="P95" s="15">
        <f t="shared" si="18"/>
        <v>35403.781799999997</v>
      </c>
      <c r="R95" s="2">
        <f t="shared" si="19"/>
        <v>1.2947853868990973E-3</v>
      </c>
    </row>
    <row r="96" spans="1:34">
      <c r="A96" s="2" t="s">
        <v>15</v>
      </c>
      <c r="B96" s="25" t="s">
        <v>92</v>
      </c>
      <c r="C96" s="40">
        <v>50422.281999999999</v>
      </c>
      <c r="D96" s="40">
        <v>6.9999999999999999E-4</v>
      </c>
      <c r="E96" s="2">
        <f t="shared" si="15"/>
        <v>16650.110067693939</v>
      </c>
      <c r="F96" s="28">
        <v>16650</v>
      </c>
      <c r="G96" s="2">
        <f t="shared" si="16"/>
        <v>4.1916171467164531E-2</v>
      </c>
      <c r="I96" s="2">
        <f>G96</f>
        <v>4.1916171467164531E-2</v>
      </c>
      <c r="N96" s="2">
        <f t="shared" si="17"/>
        <v>5.7330450457553361E-3</v>
      </c>
      <c r="O96" s="27"/>
      <c r="P96" s="15">
        <f t="shared" si="18"/>
        <v>35403.781999999999</v>
      </c>
      <c r="R96" s="2">
        <f t="shared" si="19"/>
        <v>1.3092186376276803E-3</v>
      </c>
    </row>
    <row r="97" spans="1:34">
      <c r="A97" s="2" t="s">
        <v>86</v>
      </c>
      <c r="B97" s="25"/>
      <c r="C97" s="40">
        <v>50464.321199999998</v>
      </c>
      <c r="D97" s="40">
        <v>8.9999999999999998E-4</v>
      </c>
      <c r="E97" s="2">
        <f t="shared" si="15"/>
        <v>16760.500822307731</v>
      </c>
      <c r="F97" s="28">
        <f t="shared" ref="F97:F119" si="20">ROUND(2*E97,0)/2</f>
        <v>16760.5</v>
      </c>
      <c r="G97" s="2">
        <f t="shared" si="16"/>
        <v>3.1315266824094579E-4</v>
      </c>
      <c r="L97" s="2">
        <f>G97</f>
        <v>3.1315266824094579E-4</v>
      </c>
      <c r="N97" s="2">
        <f t="shared" si="17"/>
        <v>5.8564947981259372E-3</v>
      </c>
      <c r="O97" s="27"/>
      <c r="P97" s="15">
        <f t="shared" si="18"/>
        <v>35445.821199999998</v>
      </c>
      <c r="R97" s="2">
        <f t="shared" si="19"/>
        <v>3.0728641968957873E-5</v>
      </c>
      <c r="AB97" s="2">
        <v>14</v>
      </c>
      <c r="AD97" s="2" t="s">
        <v>87</v>
      </c>
      <c r="AH97" s="2" t="s">
        <v>58</v>
      </c>
    </row>
    <row r="98" spans="1:34">
      <c r="A98" s="2" t="s">
        <v>88</v>
      </c>
      <c r="B98" s="25"/>
      <c r="C98" s="40">
        <v>50681.374000000003</v>
      </c>
      <c r="D98" s="40">
        <v>5.0000000000000001E-3</v>
      </c>
      <c r="E98" s="2">
        <f t="shared" si="15"/>
        <v>17330.459869650156</v>
      </c>
      <c r="F98" s="28">
        <f t="shared" si="20"/>
        <v>17330.5</v>
      </c>
      <c r="G98" s="2">
        <f t="shared" si="16"/>
        <v>-1.528250992851099E-2</v>
      </c>
      <c r="L98" s="2">
        <f>G98</f>
        <v>-1.528250992851099E-2</v>
      </c>
      <c r="N98" s="2">
        <f t="shared" si="17"/>
        <v>6.4932944257389998E-3</v>
      </c>
      <c r="O98" s="27"/>
      <c r="P98" s="15">
        <f t="shared" si="18"/>
        <v>35662.874000000003</v>
      </c>
      <c r="R98" s="2">
        <f t="shared" si="19"/>
        <v>4.7418565527457279E-4</v>
      </c>
      <c r="AB98" s="2">
        <v>7</v>
      </c>
      <c r="AD98" s="2" t="s">
        <v>67</v>
      </c>
      <c r="AH98" s="2" t="s">
        <v>58</v>
      </c>
    </row>
    <row r="99" spans="1:34">
      <c r="A99" s="2" t="s">
        <v>89</v>
      </c>
      <c r="B99" s="25" t="s">
        <v>95</v>
      </c>
      <c r="C99" s="40">
        <v>50701.339</v>
      </c>
      <c r="D99" s="40">
        <v>4.0000000000000001E-3</v>
      </c>
      <c r="E99" s="2">
        <f t="shared" si="15"/>
        <v>17382.885972332035</v>
      </c>
      <c r="F99" s="28">
        <f t="shared" si="20"/>
        <v>17383</v>
      </c>
      <c r="G99" s="2">
        <f t="shared" si="16"/>
        <v>-4.3424215698905755E-2</v>
      </c>
      <c r="L99" s="2">
        <f>G99</f>
        <v>-4.3424215698905755E-2</v>
      </c>
      <c r="N99" s="2">
        <f t="shared" si="17"/>
        <v>6.5519470230191515E-3</v>
      </c>
      <c r="O99" s="27"/>
      <c r="P99" s="15">
        <f t="shared" si="18"/>
        <v>35682.839</v>
      </c>
      <c r="R99" s="2">
        <f t="shared" si="19"/>
        <v>2.4976168404083165E-3</v>
      </c>
      <c r="AB99" s="2">
        <v>7</v>
      </c>
      <c r="AD99" s="2" t="s">
        <v>67</v>
      </c>
      <c r="AH99" s="2" t="s">
        <v>58</v>
      </c>
    </row>
    <row r="100" spans="1:34">
      <c r="A100" s="2" t="s">
        <v>55</v>
      </c>
      <c r="B100" s="25"/>
      <c r="C100" s="40">
        <v>51398.492700000003</v>
      </c>
      <c r="D100" s="40">
        <v>1.4E-2</v>
      </c>
      <c r="E100" s="2">
        <f t="shared" si="15"/>
        <v>19213.542193782472</v>
      </c>
      <c r="F100" s="28">
        <f t="shared" si="20"/>
        <v>19213.5</v>
      </c>
      <c r="G100" s="2">
        <f t="shared" si="16"/>
        <v>1.6068309945694637E-2</v>
      </c>
      <c r="M100" s="2">
        <f>+G100</f>
        <v>1.6068309945694637E-2</v>
      </c>
      <c r="N100" s="2">
        <f t="shared" si="17"/>
        <v>8.5969675815203914E-3</v>
      </c>
      <c r="O100" s="27"/>
      <c r="P100" s="15">
        <f t="shared" si="18"/>
        <v>36379.992700000003</v>
      </c>
      <c r="R100" s="2">
        <f t="shared" si="19"/>
        <v>5.58209567227048E-5</v>
      </c>
    </row>
    <row r="101" spans="1:34">
      <c r="A101" s="2" t="s">
        <v>55</v>
      </c>
      <c r="B101" s="25"/>
      <c r="C101" s="40">
        <v>51426.453300000001</v>
      </c>
      <c r="D101" s="40">
        <v>5.0000000000000001E-4</v>
      </c>
      <c r="E101" s="2">
        <f t="shared" si="15"/>
        <v>19286.963946181528</v>
      </c>
      <c r="F101" s="28">
        <f t="shared" si="20"/>
        <v>19287</v>
      </c>
      <c r="G101" s="2">
        <f t="shared" si="16"/>
        <v>-1.3730078127991874E-2</v>
      </c>
      <c r="M101" s="2">
        <f>+G101</f>
        <v>-1.3730078127991874E-2</v>
      </c>
      <c r="N101" s="2">
        <f t="shared" si="17"/>
        <v>8.6790812177126031E-3</v>
      </c>
      <c r="O101" s="27"/>
      <c r="P101" s="15">
        <f t="shared" si="18"/>
        <v>36407.953300000001</v>
      </c>
      <c r="R101" s="2">
        <f t="shared" si="19"/>
        <v>5.0217042258117429E-4</v>
      </c>
    </row>
    <row r="102" spans="1:34">
      <c r="A102" s="20" t="s">
        <v>51</v>
      </c>
      <c r="B102" s="25"/>
      <c r="C102" s="40">
        <v>51761.811560000002</v>
      </c>
      <c r="D102" s="40">
        <v>2.9999999999999997E-4</v>
      </c>
      <c r="E102" s="2">
        <f t="shared" si="15"/>
        <v>20167.581355346527</v>
      </c>
      <c r="F102" s="28">
        <f t="shared" si="20"/>
        <v>20167.5</v>
      </c>
      <c r="G102" s="2">
        <f t="shared" si="16"/>
        <v>3.0981885174696799E-2</v>
      </c>
      <c r="K102" s="2">
        <f>G102</f>
        <v>3.0981885174696799E-2</v>
      </c>
      <c r="N102" s="2">
        <f t="shared" si="17"/>
        <v>9.6627690635254088E-3</v>
      </c>
      <c r="O102" s="27"/>
      <c r="P102" s="15">
        <f t="shared" si="18"/>
        <v>36743.311560000002</v>
      </c>
      <c r="R102" s="2">
        <f t="shared" si="19"/>
        <v>4.5450471176160755E-4</v>
      </c>
    </row>
    <row r="103" spans="1:34">
      <c r="A103" s="33" t="s">
        <v>97</v>
      </c>
      <c r="B103" s="32"/>
      <c r="C103" s="42">
        <v>52114.479899999998</v>
      </c>
      <c r="D103" s="42">
        <v>6.9999999999999999E-4</v>
      </c>
      <c r="E103" s="2">
        <f t="shared" si="15"/>
        <v>21093.653311544407</v>
      </c>
      <c r="F103" s="28">
        <f t="shared" si="20"/>
        <v>21093.5</v>
      </c>
      <c r="G103" s="2">
        <f t="shared" si="16"/>
        <v>5.8384370138810482E-2</v>
      </c>
      <c r="M103" s="2">
        <f>G103</f>
        <v>5.8384370138810482E-2</v>
      </c>
      <c r="N103" s="2">
        <f t="shared" si="17"/>
        <v>1.0697289160314347E-2</v>
      </c>
      <c r="O103" s="9"/>
      <c r="P103" s="15">
        <f t="shared" si="18"/>
        <v>37095.979899999998</v>
      </c>
    </row>
    <row r="104" spans="1:34">
      <c r="A104" s="31" t="s">
        <v>96</v>
      </c>
      <c r="B104" s="25"/>
      <c r="C104" s="40">
        <v>52510.7114</v>
      </c>
      <c r="D104" s="40">
        <v>1E-4</v>
      </c>
      <c r="E104" s="2">
        <f t="shared" si="15"/>
        <v>22134.117789620963</v>
      </c>
      <c r="F104" s="28">
        <f t="shared" si="20"/>
        <v>22134</v>
      </c>
      <c r="G104" s="2">
        <f t="shared" si="16"/>
        <v>4.4856849206553306E-2</v>
      </c>
      <c r="M104" s="2">
        <f>+G104</f>
        <v>4.4856849206553306E-2</v>
      </c>
      <c r="N104" s="2">
        <f t="shared" si="17"/>
        <v>1.185972777879047E-2</v>
      </c>
      <c r="O104" s="27"/>
      <c r="P104" s="15">
        <f t="shared" si="18"/>
        <v>37492.2114</v>
      </c>
      <c r="R104" s="2">
        <f t="shared" ref="R104:R119" si="21">(N104-G104)^2</f>
        <v>1.0888100225185254E-3</v>
      </c>
    </row>
    <row r="105" spans="1:34">
      <c r="A105" s="20" t="s">
        <v>93</v>
      </c>
      <c r="B105" s="25"/>
      <c r="C105" s="43">
        <v>52524.787929666694</v>
      </c>
      <c r="D105" s="40">
        <v>4.0000000000000002E-4</v>
      </c>
      <c r="E105" s="2">
        <f t="shared" si="15"/>
        <v>22171.08135534652</v>
      </c>
      <c r="F105" s="28">
        <f t="shared" si="20"/>
        <v>22171</v>
      </c>
      <c r="G105" s="2">
        <f t="shared" si="16"/>
        <v>3.0981885167420842E-2</v>
      </c>
      <c r="K105" s="2">
        <f>G105</f>
        <v>3.0981885167420842E-2</v>
      </c>
      <c r="N105" s="2">
        <f t="shared" si="17"/>
        <v>1.1901063894968859E-2</v>
      </c>
      <c r="O105" s="3"/>
      <c r="P105" s="15">
        <f t="shared" si="18"/>
        <v>37506.287929666694</v>
      </c>
      <c r="R105" s="2">
        <f t="shared" si="21"/>
        <v>3.6407774043125611E-4</v>
      </c>
    </row>
    <row r="106" spans="1:34">
      <c r="A106" s="44" t="s">
        <v>99</v>
      </c>
      <c r="B106" s="32" t="s">
        <v>95</v>
      </c>
      <c r="C106" s="42">
        <v>52898.3842</v>
      </c>
      <c r="D106" s="42">
        <v>1E-4</v>
      </c>
      <c r="E106" s="2">
        <f t="shared" si="15"/>
        <v>23152.107973431379</v>
      </c>
      <c r="F106" s="28">
        <f t="shared" si="20"/>
        <v>23152</v>
      </c>
      <c r="G106" s="2">
        <f t="shared" si="16"/>
        <v>4.111863074649591E-2</v>
      </c>
      <c r="M106" s="2">
        <f t="shared" ref="M106:M119" si="22">G106</f>
        <v>4.111863074649591E-2</v>
      </c>
      <c r="N106" s="2">
        <f t="shared" si="17"/>
        <v>1.2997029569860812E-2</v>
      </c>
      <c r="P106" s="15">
        <f t="shared" si="18"/>
        <v>37879.8842</v>
      </c>
      <c r="R106" s="2">
        <f t="shared" si="21"/>
        <v>7.9082445273772456E-4</v>
      </c>
      <c r="U106" s="26">
        <v>22169.5</v>
      </c>
      <c r="V106" s="2">
        <v>-6.8484333300148137E-2</v>
      </c>
    </row>
    <row r="107" spans="1:34">
      <c r="A107" s="38" t="s">
        <v>94</v>
      </c>
      <c r="B107" s="37" t="s">
        <v>92</v>
      </c>
      <c r="C107" s="40">
        <v>52901.618399999999</v>
      </c>
      <c r="D107" s="40">
        <v>2.2000000000000001E-3</v>
      </c>
      <c r="E107" s="2">
        <f t="shared" si="15"/>
        <v>23160.600660698779</v>
      </c>
      <c r="F107" s="28">
        <f t="shared" si="20"/>
        <v>23160.5</v>
      </c>
      <c r="G107" s="2">
        <f t="shared" si="16"/>
        <v>3.8333783137204591E-2</v>
      </c>
      <c r="M107" s="2">
        <f t="shared" si="22"/>
        <v>3.8333783137204591E-2</v>
      </c>
      <c r="N107" s="2">
        <f t="shared" si="17"/>
        <v>1.3006525704658552E-2</v>
      </c>
      <c r="P107" s="15">
        <f t="shared" si="18"/>
        <v>37883.118399999999</v>
      </c>
      <c r="R107" s="2">
        <f t="shared" si="21"/>
        <v>6.4146996905445862E-4</v>
      </c>
    </row>
    <row r="108" spans="1:34">
      <c r="A108" s="44" t="s">
        <v>99</v>
      </c>
      <c r="B108" s="32" t="s">
        <v>92</v>
      </c>
      <c r="C108" s="42">
        <v>52985.313999999998</v>
      </c>
      <c r="D108" s="42">
        <v>1E-4</v>
      </c>
      <c r="E108" s="2">
        <f t="shared" si="15"/>
        <v>23380.37697523032</v>
      </c>
      <c r="F108" s="28">
        <f t="shared" si="20"/>
        <v>23380.5</v>
      </c>
      <c r="G108" s="2">
        <f t="shared" si="16"/>
        <v>-4.6850507686031051E-2</v>
      </c>
      <c r="M108" s="2">
        <f t="shared" si="22"/>
        <v>-4.6850507686031051E-2</v>
      </c>
      <c r="N108" s="2">
        <f t="shared" si="17"/>
        <v>1.325230801707061E-2</v>
      </c>
      <c r="P108" s="15">
        <f t="shared" si="18"/>
        <v>37966.813999999998</v>
      </c>
      <c r="R108" s="2">
        <f t="shared" si="21"/>
        <v>3.612348455441004E-3</v>
      </c>
    </row>
    <row r="109" spans="1:34">
      <c r="A109" s="44" t="s">
        <v>99</v>
      </c>
      <c r="B109" s="32" t="s">
        <v>95</v>
      </c>
      <c r="C109" s="42">
        <v>53251.435360000003</v>
      </c>
      <c r="D109" s="42">
        <v>6.9999999999999994E-5</v>
      </c>
      <c r="E109" s="2">
        <f t="shared" si="15"/>
        <v>24079.185176843333</v>
      </c>
      <c r="F109" s="28">
        <f t="shared" si="20"/>
        <v>24079</v>
      </c>
      <c r="G109" s="2">
        <f t="shared" si="16"/>
        <v>7.0519368942768779E-2</v>
      </c>
      <c r="M109" s="2">
        <f t="shared" si="22"/>
        <v>7.0519368942768779E-2</v>
      </c>
      <c r="N109" s="2">
        <f t="shared" si="17"/>
        <v>1.4032666858978894E-2</v>
      </c>
      <c r="P109" s="15">
        <f t="shared" si="18"/>
        <v>38232.935360000003</v>
      </c>
      <c r="R109" s="2">
        <f t="shared" si="21"/>
        <v>3.1907475123028324E-3</v>
      </c>
    </row>
    <row r="110" spans="1:34">
      <c r="A110" s="44" t="s">
        <v>98</v>
      </c>
      <c r="B110" s="32"/>
      <c r="C110" s="42">
        <v>53290.611499999999</v>
      </c>
      <c r="D110" s="42">
        <v>2.9999999999999997E-4</v>
      </c>
      <c r="E110" s="2">
        <f t="shared" si="15"/>
        <v>24182.057820886399</v>
      </c>
      <c r="F110" s="28">
        <f t="shared" si="20"/>
        <v>24182</v>
      </c>
      <c r="G110" s="2">
        <f t="shared" si="16"/>
        <v>2.2019450960215181E-2</v>
      </c>
      <c r="M110" s="2">
        <f t="shared" si="22"/>
        <v>2.2019450960215181E-2</v>
      </c>
      <c r="N110" s="2">
        <f t="shared" si="17"/>
        <v>1.4147737668880906E-2</v>
      </c>
      <c r="P110" s="15">
        <f t="shared" si="18"/>
        <v>38272.111499999999</v>
      </c>
      <c r="R110" s="2">
        <f t="shared" si="21"/>
        <v>6.1963870140968681E-5</v>
      </c>
      <c r="U110" s="26">
        <v>20166</v>
      </c>
      <c r="V110" s="2">
        <v>-7.8719999946770258E-3</v>
      </c>
    </row>
    <row r="111" spans="1:34">
      <c r="A111" s="45" t="s">
        <v>102</v>
      </c>
      <c r="B111" s="46" t="s">
        <v>95</v>
      </c>
      <c r="C111" s="42">
        <v>53618.3704</v>
      </c>
      <c r="D111" s="42">
        <v>6.9999999999999999E-4</v>
      </c>
      <c r="E111" s="2">
        <f t="shared" si="15"/>
        <v>25042.720067132457</v>
      </c>
      <c r="F111" s="28">
        <f t="shared" si="20"/>
        <v>25042.5</v>
      </c>
      <c r="G111" s="2">
        <f t="shared" si="16"/>
        <v>8.3806349794031121E-2</v>
      </c>
      <c r="M111" s="2">
        <f t="shared" si="22"/>
        <v>8.3806349794031121E-2</v>
      </c>
      <c r="N111" s="2">
        <f t="shared" si="17"/>
        <v>1.5109081668110796E-2</v>
      </c>
      <c r="P111" s="15">
        <f t="shared" si="18"/>
        <v>38599.8704</v>
      </c>
      <c r="R111" s="2">
        <f t="shared" si="21"/>
        <v>4.7193146479645879E-3</v>
      </c>
      <c r="U111" s="2" t="e">
        <f>+(V108-V107)/(U108-U107)</f>
        <v>#DIV/0!</v>
      </c>
    </row>
    <row r="112" spans="1:34">
      <c r="A112" s="47" t="s">
        <v>102</v>
      </c>
      <c r="B112" s="48"/>
      <c r="C112" s="42">
        <v>53618.561699999998</v>
      </c>
      <c r="D112" s="42">
        <v>2.9999999999999997E-4</v>
      </c>
      <c r="E112" s="2">
        <f t="shared" si="15"/>
        <v>25043.222401890434</v>
      </c>
      <c r="F112" s="28">
        <f t="shared" si="20"/>
        <v>25043</v>
      </c>
      <c r="G112" s="2">
        <f t="shared" si="16"/>
        <v>8.4695476398337632E-2</v>
      </c>
      <c r="M112" s="2">
        <f t="shared" si="22"/>
        <v>8.4695476398337632E-2</v>
      </c>
      <c r="N112" s="2">
        <f t="shared" si="17"/>
        <v>1.510964026427537E-2</v>
      </c>
      <c r="P112" s="15">
        <f t="shared" si="18"/>
        <v>38600.061699999998</v>
      </c>
      <c r="R112" s="2">
        <f t="shared" si="21"/>
        <v>4.8421885904765651E-3</v>
      </c>
    </row>
    <row r="113" spans="1:18">
      <c r="A113" s="47" t="s">
        <v>102</v>
      </c>
      <c r="B113" s="48"/>
      <c r="C113" s="42">
        <v>53637.5844</v>
      </c>
      <c r="D113" s="42">
        <v>2.0000000000000001E-4</v>
      </c>
      <c r="E113" s="2">
        <f t="shared" si="15"/>
        <v>25093.174118568961</v>
      </c>
      <c r="F113" s="28">
        <f t="shared" si="20"/>
        <v>25093</v>
      </c>
      <c r="G113" s="2">
        <f t="shared" si="16"/>
        <v>6.630813757510623E-2</v>
      </c>
      <c r="M113" s="2">
        <f t="shared" si="22"/>
        <v>6.630813757510623E-2</v>
      </c>
      <c r="N113" s="2">
        <f t="shared" si="17"/>
        <v>1.5165499880732656E-2</v>
      </c>
      <c r="P113" s="15">
        <f t="shared" si="18"/>
        <v>38619.0844</v>
      </c>
      <c r="R113" s="2">
        <f t="shared" si="21"/>
        <v>2.6155693903379611E-3</v>
      </c>
    </row>
    <row r="114" spans="1:18">
      <c r="A114" s="47" t="s">
        <v>102</v>
      </c>
      <c r="B114" s="48"/>
      <c r="C114" s="42">
        <v>53655.463300000003</v>
      </c>
      <c r="D114" s="42">
        <v>2.0000000000000001E-4</v>
      </c>
      <c r="E114" s="2">
        <f t="shared" si="15"/>
        <v>25140.122330301463</v>
      </c>
      <c r="F114" s="28">
        <f t="shared" si="20"/>
        <v>25140</v>
      </c>
      <c r="G114" s="2">
        <f t="shared" si="16"/>
        <v>4.6586039083194919E-2</v>
      </c>
      <c r="M114" s="2">
        <f t="shared" si="22"/>
        <v>4.6586039083194919E-2</v>
      </c>
      <c r="N114" s="2">
        <f t="shared" si="17"/>
        <v>1.5218007920202507E-2</v>
      </c>
      <c r="P114" s="15">
        <f t="shared" si="18"/>
        <v>38636.963300000003</v>
      </c>
      <c r="R114" s="2">
        <f t="shared" si="21"/>
        <v>9.839533790424633E-4</v>
      </c>
    </row>
    <row r="115" spans="1:18">
      <c r="A115" s="49" t="s">
        <v>103</v>
      </c>
      <c r="B115" s="32" t="s">
        <v>95</v>
      </c>
      <c r="C115" s="50">
        <v>53919.492100000003</v>
      </c>
      <c r="D115" s="50">
        <v>1E-4</v>
      </c>
      <c r="E115" s="2">
        <f t="shared" si="15"/>
        <v>25833.435677648096</v>
      </c>
      <c r="F115" s="28">
        <f t="shared" si="20"/>
        <v>25833.5</v>
      </c>
      <c r="G115" s="2">
        <f t="shared" si="16"/>
        <v>-2.4495350407960359E-2</v>
      </c>
      <c r="M115" s="2">
        <f t="shared" si="22"/>
        <v>-2.4495350407960359E-2</v>
      </c>
      <c r="N115" s="2">
        <f t="shared" si="17"/>
        <v>1.5992780800465064E-2</v>
      </c>
      <c r="P115" s="15">
        <f t="shared" si="18"/>
        <v>38900.992100000003</v>
      </c>
      <c r="R115" s="2">
        <f t="shared" si="21"/>
        <v>1.639288768750673E-3</v>
      </c>
    </row>
    <row r="116" spans="1:18">
      <c r="A116" s="49" t="s">
        <v>103</v>
      </c>
      <c r="B116" s="32" t="s">
        <v>95</v>
      </c>
      <c r="C116" s="50">
        <v>53935.470200000003</v>
      </c>
      <c r="D116" s="50">
        <v>1E-4</v>
      </c>
      <c r="E116" s="2">
        <f t="shared" si="15"/>
        <v>25875.392577786413</v>
      </c>
      <c r="F116" s="28">
        <f t="shared" si="20"/>
        <v>25875.5</v>
      </c>
      <c r="G116" s="2">
        <f t="shared" si="16"/>
        <v>-4.0908715018304065E-2</v>
      </c>
      <c r="M116" s="2">
        <f t="shared" si="22"/>
        <v>-4.0908715018304065E-2</v>
      </c>
      <c r="N116" s="2">
        <f t="shared" si="17"/>
        <v>1.6039702878289184E-2</v>
      </c>
      <c r="P116" s="15">
        <f t="shared" si="18"/>
        <v>38916.970200000003</v>
      </c>
      <c r="R116" s="2">
        <f t="shared" si="21"/>
        <v>3.2431223009250216E-3</v>
      </c>
    </row>
    <row r="117" spans="1:18">
      <c r="A117" s="49" t="s">
        <v>103</v>
      </c>
      <c r="B117" s="32" t="s">
        <v>92</v>
      </c>
      <c r="C117" s="50">
        <v>53966.474800000004</v>
      </c>
      <c r="D117" s="50">
        <v>4.0000000000000002E-4</v>
      </c>
      <c r="E117" s="2">
        <f t="shared" si="15"/>
        <v>25956.807571185404</v>
      </c>
      <c r="F117" s="28">
        <f t="shared" si="20"/>
        <v>25957</v>
      </c>
      <c r="G117" s="2">
        <f>C117-(C$7+C$8*F117)</f>
        <v>-7.3281077304272912E-2</v>
      </c>
      <c r="M117" s="2">
        <f t="shared" si="22"/>
        <v>-7.3281077304272912E-2</v>
      </c>
      <c r="N117" s="2">
        <f t="shared" si="17"/>
        <v>1.6130754053114559E-2</v>
      </c>
      <c r="P117" s="15">
        <f t="shared" si="18"/>
        <v>38947.974800000004</v>
      </c>
      <c r="R117" s="2">
        <f t="shared" si="21"/>
        <v>7.9944755866818984E-3</v>
      </c>
    </row>
    <row r="118" spans="1:18">
      <c r="A118" s="49" t="s">
        <v>104</v>
      </c>
      <c r="B118" s="32" t="s">
        <v>92</v>
      </c>
      <c r="C118" s="51">
        <v>53982.446799999998</v>
      </c>
      <c r="D118" s="51">
        <v>2.9999999999999997E-4</v>
      </c>
      <c r="E118" s="2">
        <f t="shared" si="15"/>
        <v>25998.7484533309</v>
      </c>
      <c r="F118" s="28">
        <f t="shared" si="20"/>
        <v>25998.5</v>
      </c>
      <c r="G118" s="2">
        <f>C118-(C$7+C$8*F118)</f>
        <v>9.4616431466420181E-2</v>
      </c>
      <c r="M118" s="2">
        <f t="shared" si="22"/>
        <v>9.4616431466420181E-2</v>
      </c>
      <c r="N118" s="2">
        <f t="shared" si="17"/>
        <v>1.6177117534774105E-2</v>
      </c>
      <c r="P118" s="15">
        <f t="shared" si="18"/>
        <v>38963.946799999998</v>
      </c>
      <c r="R118" s="2">
        <f t="shared" si="21"/>
        <v>6.1527259700673263E-3</v>
      </c>
    </row>
    <row r="119" spans="1:18">
      <c r="A119" s="49" t="s">
        <v>104</v>
      </c>
      <c r="B119" s="32" t="s">
        <v>92</v>
      </c>
      <c r="C119" s="51">
        <v>53987.3992</v>
      </c>
      <c r="D119" s="51">
        <v>1E-4</v>
      </c>
      <c r="E119" s="2">
        <f t="shared" si="15"/>
        <v>26011.752962768511</v>
      </c>
      <c r="F119" s="28">
        <f t="shared" si="20"/>
        <v>26012</v>
      </c>
      <c r="G119" s="2">
        <f>C119-(C$7+C$8*F119)</f>
        <v>-9.4077150017255917E-2</v>
      </c>
      <c r="M119" s="2">
        <f t="shared" si="22"/>
        <v>-9.4077150017255917E-2</v>
      </c>
      <c r="N119" s="2">
        <f t="shared" si="17"/>
        <v>1.6192199631217572E-2</v>
      </c>
      <c r="P119" s="15">
        <f t="shared" si="18"/>
        <v>38968.8992</v>
      </c>
      <c r="R119" s="2">
        <f t="shared" si="21"/>
        <v>1.2159329471897299E-2</v>
      </c>
    </row>
    <row r="120" spans="1:18">
      <c r="C120" s="40"/>
      <c r="D120" s="40"/>
    </row>
    <row r="121" spans="1:18">
      <c r="C121" s="40"/>
      <c r="D121" s="40"/>
    </row>
    <row r="122" spans="1:18">
      <c r="C122" s="40"/>
      <c r="D122" s="40"/>
    </row>
    <row r="123" spans="1:18">
      <c r="C123" s="40"/>
      <c r="D123" s="40"/>
    </row>
    <row r="124" spans="1:18">
      <c r="C124" s="40"/>
      <c r="D124" s="40"/>
    </row>
    <row r="125" spans="1:18">
      <c r="C125" s="40"/>
      <c r="D125" s="40"/>
    </row>
    <row r="126" spans="1:18">
      <c r="C126" s="40"/>
      <c r="D126" s="40"/>
    </row>
    <row r="127" spans="1:18">
      <c r="C127" s="40"/>
      <c r="D127" s="40"/>
    </row>
    <row r="128" spans="1:18">
      <c r="C128" s="40"/>
      <c r="D128" s="40"/>
    </row>
    <row r="129" spans="3:4">
      <c r="C129" s="40"/>
      <c r="D129" s="40"/>
    </row>
    <row r="130" spans="3:4">
      <c r="C130" s="40"/>
      <c r="D130" s="40"/>
    </row>
    <row r="131" spans="3:4">
      <c r="C131" s="40"/>
      <c r="D131" s="40"/>
    </row>
    <row r="132" spans="3:4">
      <c r="C132" s="40"/>
      <c r="D132" s="40"/>
    </row>
    <row r="133" spans="3:4">
      <c r="C133" s="40"/>
      <c r="D133" s="40"/>
    </row>
    <row r="134" spans="3:4">
      <c r="C134" s="40"/>
      <c r="D134" s="40"/>
    </row>
    <row r="135" spans="3:4">
      <c r="C135" s="40"/>
      <c r="D135" s="40"/>
    </row>
    <row r="136" spans="3:4">
      <c r="C136" s="40"/>
      <c r="D136" s="40"/>
    </row>
    <row r="137" spans="3:4">
      <c r="C137" s="40"/>
      <c r="D137" s="40"/>
    </row>
    <row r="138" spans="3:4">
      <c r="C138" s="40"/>
      <c r="D138" s="40"/>
    </row>
    <row r="139" spans="3:4">
      <c r="C139" s="40"/>
      <c r="D139" s="40"/>
    </row>
    <row r="140" spans="3:4">
      <c r="C140" s="40"/>
      <c r="D140" s="40"/>
    </row>
    <row r="141" spans="3:4">
      <c r="C141" s="40"/>
      <c r="D141" s="40"/>
    </row>
    <row r="142" spans="3:4">
      <c r="C142" s="40"/>
      <c r="D142" s="40"/>
    </row>
    <row r="143" spans="3:4">
      <c r="C143" s="40"/>
      <c r="D143" s="40"/>
    </row>
    <row r="144" spans="3:4">
      <c r="C144" s="40"/>
      <c r="D144" s="40"/>
    </row>
    <row r="145" spans="3:4">
      <c r="C145" s="40"/>
      <c r="D145" s="40"/>
    </row>
    <row r="146" spans="3:4">
      <c r="C146" s="40"/>
      <c r="D146" s="40"/>
    </row>
    <row r="147" spans="3:4">
      <c r="C147" s="40"/>
      <c r="D147" s="40"/>
    </row>
    <row r="148" spans="3:4">
      <c r="C148" s="40"/>
      <c r="D148" s="40"/>
    </row>
    <row r="149" spans="3:4">
      <c r="C149" s="40"/>
      <c r="D149" s="40"/>
    </row>
    <row r="150" spans="3:4">
      <c r="C150" s="40"/>
      <c r="D150" s="40"/>
    </row>
    <row r="151" spans="3:4">
      <c r="C151" s="40"/>
      <c r="D151" s="40"/>
    </row>
    <row r="152" spans="3:4">
      <c r="C152" s="40"/>
      <c r="D152" s="40"/>
    </row>
    <row r="153" spans="3:4">
      <c r="C153" s="40"/>
      <c r="D153" s="40"/>
    </row>
    <row r="154" spans="3:4">
      <c r="C154" s="40"/>
      <c r="D154" s="40"/>
    </row>
    <row r="155" spans="3:4">
      <c r="C155" s="40"/>
      <c r="D155" s="40"/>
    </row>
    <row r="156" spans="3:4">
      <c r="C156" s="40"/>
      <c r="D156" s="40"/>
    </row>
    <row r="157" spans="3:4">
      <c r="C157" s="40"/>
      <c r="D157" s="40"/>
    </row>
    <row r="158" spans="3:4">
      <c r="C158" s="40"/>
      <c r="D158" s="40"/>
    </row>
    <row r="159" spans="3:4">
      <c r="C159" s="40"/>
      <c r="D159" s="40"/>
    </row>
    <row r="160" spans="3:4">
      <c r="C160" s="40"/>
      <c r="D160" s="40"/>
    </row>
    <row r="161" spans="3:4">
      <c r="C161" s="40"/>
      <c r="D161" s="40"/>
    </row>
    <row r="162" spans="3:4">
      <c r="C162" s="40"/>
      <c r="D162" s="40"/>
    </row>
    <row r="163" spans="3:4">
      <c r="C163" s="40"/>
      <c r="D163" s="40"/>
    </row>
    <row r="164" spans="3:4">
      <c r="C164" s="40"/>
      <c r="D164" s="40"/>
    </row>
    <row r="165" spans="3:4">
      <c r="C165" s="40"/>
      <c r="D165" s="40"/>
    </row>
    <row r="166" spans="3:4">
      <c r="C166" s="40"/>
      <c r="D166" s="40"/>
    </row>
    <row r="167" spans="3:4">
      <c r="C167" s="40"/>
      <c r="D167" s="40"/>
    </row>
    <row r="168" spans="3:4">
      <c r="C168" s="40"/>
      <c r="D168" s="40"/>
    </row>
    <row r="169" spans="3:4">
      <c r="C169" s="40"/>
      <c r="D169" s="40"/>
    </row>
    <row r="170" spans="3:4">
      <c r="C170" s="40"/>
      <c r="D170" s="40"/>
    </row>
    <row r="171" spans="3:4">
      <c r="C171" s="40"/>
      <c r="D171" s="40"/>
    </row>
    <row r="172" spans="3:4">
      <c r="C172" s="40"/>
      <c r="D172" s="40"/>
    </row>
    <row r="173" spans="3:4">
      <c r="C173" s="40"/>
      <c r="D173" s="40"/>
    </row>
    <row r="174" spans="3:4">
      <c r="C174" s="40"/>
      <c r="D174" s="40"/>
    </row>
    <row r="175" spans="3:4">
      <c r="C175" s="40"/>
      <c r="D175" s="40"/>
    </row>
    <row r="176" spans="3:4">
      <c r="C176" s="40"/>
      <c r="D176" s="40"/>
    </row>
    <row r="177" spans="3:4">
      <c r="C177" s="40"/>
      <c r="D177" s="40"/>
    </row>
    <row r="178" spans="3:4">
      <c r="C178" s="40"/>
      <c r="D178" s="40"/>
    </row>
    <row r="179" spans="3:4">
      <c r="C179" s="40"/>
      <c r="D179" s="40"/>
    </row>
    <row r="180" spans="3:4">
      <c r="C180" s="40"/>
      <c r="D180" s="40"/>
    </row>
    <row r="181" spans="3:4">
      <c r="C181" s="40"/>
      <c r="D181" s="40"/>
    </row>
    <row r="182" spans="3:4">
      <c r="C182" s="40"/>
      <c r="D182" s="40"/>
    </row>
    <row r="183" spans="3:4">
      <c r="C183" s="40"/>
      <c r="D183" s="40"/>
    </row>
    <row r="184" spans="3:4">
      <c r="C184" s="40"/>
      <c r="D184" s="40"/>
    </row>
    <row r="185" spans="3:4">
      <c r="C185" s="40"/>
      <c r="D185" s="40"/>
    </row>
    <row r="186" spans="3:4">
      <c r="C186" s="40"/>
      <c r="D186" s="40"/>
    </row>
    <row r="187" spans="3:4">
      <c r="C187" s="40"/>
      <c r="D187" s="40"/>
    </row>
    <row r="188" spans="3:4">
      <c r="C188" s="40"/>
      <c r="D188" s="40"/>
    </row>
    <row r="189" spans="3:4">
      <c r="C189" s="40"/>
      <c r="D189" s="40"/>
    </row>
    <row r="190" spans="3:4">
      <c r="C190" s="40"/>
      <c r="D190" s="40"/>
    </row>
    <row r="191" spans="3:4">
      <c r="C191" s="40"/>
      <c r="D191" s="40"/>
    </row>
    <row r="192" spans="3:4">
      <c r="C192" s="40"/>
      <c r="D192" s="40"/>
    </row>
    <row r="193" spans="3:4">
      <c r="C193" s="40"/>
      <c r="D193" s="40"/>
    </row>
    <row r="194" spans="3:4">
      <c r="C194" s="40"/>
      <c r="D194" s="40"/>
    </row>
    <row r="195" spans="3:4">
      <c r="C195" s="40"/>
      <c r="D195" s="40"/>
    </row>
    <row r="196" spans="3:4">
      <c r="C196" s="40"/>
      <c r="D196" s="40"/>
    </row>
    <row r="197" spans="3:4">
      <c r="C197" s="40"/>
      <c r="D197" s="40"/>
    </row>
    <row r="198" spans="3:4">
      <c r="C198" s="40"/>
      <c r="D198" s="40"/>
    </row>
    <row r="199" spans="3:4">
      <c r="C199" s="40"/>
      <c r="D199" s="40"/>
    </row>
    <row r="200" spans="3:4">
      <c r="C200" s="40"/>
      <c r="D200" s="40"/>
    </row>
    <row r="201" spans="3:4">
      <c r="C201" s="40"/>
      <c r="D201" s="40"/>
    </row>
    <row r="202" spans="3:4">
      <c r="C202" s="40"/>
      <c r="D202" s="40"/>
    </row>
    <row r="203" spans="3:4">
      <c r="C203" s="40"/>
      <c r="D203" s="40"/>
    </row>
    <row r="204" spans="3:4">
      <c r="C204" s="40"/>
      <c r="D204" s="40"/>
    </row>
    <row r="205" spans="3:4">
      <c r="C205" s="40"/>
      <c r="D205" s="40"/>
    </row>
    <row r="206" spans="3:4">
      <c r="C206" s="40"/>
      <c r="D206" s="40"/>
    </row>
    <row r="207" spans="3:4">
      <c r="C207" s="40"/>
      <c r="D207" s="40"/>
    </row>
    <row r="208" spans="3:4">
      <c r="C208" s="40"/>
      <c r="D208" s="40"/>
    </row>
    <row r="209" spans="3:4">
      <c r="C209" s="40"/>
      <c r="D209" s="40"/>
    </row>
    <row r="210" spans="3:4">
      <c r="C210" s="40"/>
      <c r="D210" s="40"/>
    </row>
    <row r="211" spans="3:4">
      <c r="C211" s="40"/>
      <c r="D211" s="40"/>
    </row>
    <row r="212" spans="3:4">
      <c r="C212" s="40"/>
      <c r="D212" s="40"/>
    </row>
    <row r="213" spans="3:4">
      <c r="C213" s="40"/>
      <c r="D213" s="40"/>
    </row>
    <row r="214" spans="3:4">
      <c r="C214" s="40"/>
      <c r="D214" s="40"/>
    </row>
    <row r="215" spans="3:4">
      <c r="C215" s="40"/>
      <c r="D215" s="40"/>
    </row>
    <row r="216" spans="3:4">
      <c r="C216" s="40"/>
      <c r="D216" s="40"/>
    </row>
    <row r="217" spans="3:4">
      <c r="C217" s="40"/>
      <c r="D217" s="40"/>
    </row>
    <row r="218" spans="3:4">
      <c r="C218" s="40"/>
      <c r="D218" s="40"/>
    </row>
    <row r="219" spans="3:4">
      <c r="C219" s="40"/>
      <c r="D219" s="40"/>
    </row>
    <row r="220" spans="3:4">
      <c r="C220" s="40"/>
      <c r="D220" s="40"/>
    </row>
    <row r="221" spans="3:4">
      <c r="C221" s="40"/>
      <c r="D221" s="40"/>
    </row>
    <row r="222" spans="3:4">
      <c r="C222" s="40"/>
      <c r="D222" s="40"/>
    </row>
    <row r="223" spans="3:4">
      <c r="C223" s="40"/>
      <c r="D223" s="40"/>
    </row>
    <row r="224" spans="3:4">
      <c r="C224" s="40"/>
      <c r="D224" s="40"/>
    </row>
    <row r="225" spans="3:4">
      <c r="C225" s="40"/>
      <c r="D225" s="40"/>
    </row>
    <row r="226" spans="3:4">
      <c r="C226" s="40"/>
      <c r="D226" s="40"/>
    </row>
    <row r="227" spans="3:4">
      <c r="C227" s="40"/>
      <c r="D227" s="40"/>
    </row>
    <row r="228" spans="3:4">
      <c r="C228" s="40"/>
      <c r="D228" s="40"/>
    </row>
    <row r="229" spans="3:4">
      <c r="C229" s="40"/>
      <c r="D229" s="40"/>
    </row>
    <row r="230" spans="3:4">
      <c r="C230" s="40"/>
      <c r="D230" s="40"/>
    </row>
    <row r="231" spans="3:4">
      <c r="C231" s="40"/>
      <c r="D231" s="40"/>
    </row>
    <row r="232" spans="3:4">
      <c r="C232" s="40"/>
      <c r="D232" s="40"/>
    </row>
    <row r="233" spans="3:4">
      <c r="C233" s="40"/>
      <c r="D233" s="40"/>
    </row>
    <row r="234" spans="3:4">
      <c r="C234" s="40"/>
      <c r="D234" s="40"/>
    </row>
    <row r="235" spans="3:4">
      <c r="C235" s="40"/>
      <c r="D235" s="40"/>
    </row>
    <row r="236" spans="3:4">
      <c r="C236" s="40"/>
      <c r="D236" s="40"/>
    </row>
    <row r="237" spans="3:4">
      <c r="C237" s="40"/>
      <c r="D237" s="40"/>
    </row>
    <row r="238" spans="3:4">
      <c r="C238" s="40"/>
      <c r="D238" s="40"/>
    </row>
    <row r="239" spans="3:4">
      <c r="C239" s="40"/>
      <c r="D239" s="40"/>
    </row>
    <row r="240" spans="3:4">
      <c r="C240" s="40"/>
      <c r="D240" s="40"/>
    </row>
    <row r="241" spans="3:4">
      <c r="C241" s="40"/>
      <c r="D241" s="40"/>
    </row>
    <row r="242" spans="3:4">
      <c r="C242" s="40"/>
      <c r="D242" s="40"/>
    </row>
    <row r="243" spans="3:4">
      <c r="C243" s="40"/>
      <c r="D243" s="40"/>
    </row>
    <row r="244" spans="3:4">
      <c r="C244" s="40"/>
      <c r="D244" s="40"/>
    </row>
    <row r="245" spans="3:4">
      <c r="C245" s="40"/>
      <c r="D245" s="40"/>
    </row>
    <row r="246" spans="3:4">
      <c r="C246" s="40"/>
      <c r="D246" s="40"/>
    </row>
    <row r="247" spans="3:4">
      <c r="C247" s="40"/>
      <c r="D247" s="40"/>
    </row>
    <row r="248" spans="3:4">
      <c r="C248" s="40"/>
      <c r="D248" s="40"/>
    </row>
    <row r="249" spans="3:4">
      <c r="C249" s="40"/>
      <c r="D249" s="40"/>
    </row>
    <row r="250" spans="3:4">
      <c r="C250" s="40"/>
      <c r="D250" s="40"/>
    </row>
    <row r="251" spans="3:4">
      <c r="C251" s="40"/>
      <c r="D251" s="40"/>
    </row>
    <row r="252" spans="3:4">
      <c r="C252" s="40"/>
      <c r="D252" s="40"/>
    </row>
    <row r="253" spans="3:4">
      <c r="C253" s="40"/>
      <c r="D253" s="40"/>
    </row>
    <row r="254" spans="3:4">
      <c r="C254" s="40"/>
      <c r="D254" s="40"/>
    </row>
    <row r="255" spans="3:4">
      <c r="C255" s="40"/>
      <c r="D255" s="40"/>
    </row>
    <row r="256" spans="3:4">
      <c r="C256" s="40"/>
      <c r="D256" s="40"/>
    </row>
    <row r="257" spans="3:4">
      <c r="C257" s="40"/>
      <c r="D257" s="40"/>
    </row>
    <row r="258" spans="3:4">
      <c r="C258" s="40"/>
      <c r="D258" s="40"/>
    </row>
    <row r="259" spans="3:4">
      <c r="C259" s="40"/>
      <c r="D259" s="40"/>
    </row>
    <row r="260" spans="3:4">
      <c r="C260" s="40"/>
      <c r="D260" s="40"/>
    </row>
    <row r="261" spans="3:4">
      <c r="C261" s="40"/>
      <c r="D261" s="40"/>
    </row>
    <row r="262" spans="3:4">
      <c r="C262" s="40"/>
      <c r="D262" s="40"/>
    </row>
    <row r="263" spans="3:4">
      <c r="C263" s="40"/>
      <c r="D263" s="40"/>
    </row>
    <row r="264" spans="3:4">
      <c r="C264" s="40"/>
      <c r="D264" s="40"/>
    </row>
    <row r="265" spans="3:4">
      <c r="C265" s="40"/>
      <c r="D265" s="40"/>
    </row>
    <row r="266" spans="3:4">
      <c r="C266" s="40"/>
      <c r="D266" s="40"/>
    </row>
    <row r="267" spans="3:4">
      <c r="C267" s="40"/>
      <c r="D267" s="40"/>
    </row>
    <row r="268" spans="3:4">
      <c r="C268" s="40"/>
      <c r="D268" s="40"/>
    </row>
    <row r="269" spans="3:4">
      <c r="C269" s="40"/>
      <c r="D269" s="40"/>
    </row>
    <row r="270" spans="3:4">
      <c r="C270" s="40"/>
      <c r="D270" s="40"/>
    </row>
    <row r="271" spans="3:4">
      <c r="C271" s="40"/>
      <c r="D271" s="40"/>
    </row>
    <row r="272" spans="3:4">
      <c r="C272" s="40"/>
      <c r="D272" s="40"/>
    </row>
    <row r="273" spans="3:4">
      <c r="C273" s="40"/>
      <c r="D273" s="40"/>
    </row>
    <row r="274" spans="3:4">
      <c r="C274" s="40"/>
      <c r="D274" s="40"/>
    </row>
    <row r="275" spans="3:4">
      <c r="C275" s="40"/>
      <c r="D275" s="40"/>
    </row>
    <row r="276" spans="3:4">
      <c r="C276" s="40"/>
      <c r="D276" s="40"/>
    </row>
    <row r="277" spans="3:4">
      <c r="C277" s="40"/>
      <c r="D277" s="40"/>
    </row>
    <row r="278" spans="3:4">
      <c r="C278" s="40"/>
      <c r="D278" s="40"/>
    </row>
    <row r="279" spans="3:4">
      <c r="C279" s="40"/>
      <c r="D279" s="40"/>
    </row>
    <row r="280" spans="3:4">
      <c r="C280" s="40"/>
      <c r="D280" s="40"/>
    </row>
    <row r="281" spans="3:4">
      <c r="C281" s="40"/>
      <c r="D281" s="40"/>
    </row>
    <row r="282" spans="3:4">
      <c r="C282" s="40"/>
      <c r="D282" s="40"/>
    </row>
    <row r="283" spans="3:4">
      <c r="C283" s="40"/>
      <c r="D283" s="40"/>
    </row>
    <row r="284" spans="3:4">
      <c r="C284" s="40"/>
      <c r="D284" s="40"/>
    </row>
    <row r="285" spans="3:4">
      <c r="C285" s="40"/>
      <c r="D285" s="40"/>
    </row>
    <row r="286" spans="3:4">
      <c r="C286" s="40"/>
      <c r="D286" s="40"/>
    </row>
    <row r="287" spans="3:4">
      <c r="C287" s="40"/>
      <c r="D287" s="40"/>
    </row>
    <row r="288" spans="3:4">
      <c r="C288" s="40"/>
      <c r="D288" s="40"/>
    </row>
    <row r="289" spans="3:4">
      <c r="C289" s="40"/>
      <c r="D289" s="40"/>
    </row>
    <row r="290" spans="3:4">
      <c r="C290" s="40"/>
      <c r="D290" s="40"/>
    </row>
    <row r="291" spans="3:4">
      <c r="C291" s="40"/>
      <c r="D291" s="40"/>
    </row>
    <row r="292" spans="3:4">
      <c r="C292" s="40"/>
      <c r="D292" s="40"/>
    </row>
    <row r="293" spans="3:4">
      <c r="C293" s="40"/>
      <c r="D293" s="40"/>
    </row>
    <row r="294" spans="3:4">
      <c r="C294" s="40"/>
      <c r="D294" s="40"/>
    </row>
    <row r="295" spans="3:4">
      <c r="C295" s="40"/>
      <c r="D295" s="40"/>
    </row>
    <row r="296" spans="3:4">
      <c r="C296" s="40"/>
      <c r="D296" s="40"/>
    </row>
    <row r="297" spans="3:4">
      <c r="C297" s="40"/>
      <c r="D297" s="40"/>
    </row>
    <row r="298" spans="3:4">
      <c r="C298" s="40"/>
      <c r="D298" s="40"/>
    </row>
    <row r="299" spans="3:4">
      <c r="C299" s="40"/>
      <c r="D299" s="40"/>
    </row>
    <row r="300" spans="3:4">
      <c r="C300" s="40"/>
      <c r="D300" s="40"/>
    </row>
    <row r="301" spans="3:4">
      <c r="C301" s="40"/>
      <c r="D301" s="40"/>
    </row>
    <row r="302" spans="3:4">
      <c r="C302" s="40"/>
      <c r="D302" s="40"/>
    </row>
    <row r="303" spans="3:4">
      <c r="C303" s="40"/>
      <c r="D303" s="40"/>
    </row>
    <row r="304" spans="3:4">
      <c r="C304" s="40"/>
      <c r="D304" s="40"/>
    </row>
    <row r="305" spans="3:4">
      <c r="C305" s="40"/>
      <c r="D305" s="40"/>
    </row>
    <row r="306" spans="3:4">
      <c r="C306" s="40"/>
      <c r="D306" s="40"/>
    </row>
    <row r="307" spans="3:4">
      <c r="C307" s="40"/>
      <c r="D307" s="40"/>
    </row>
    <row r="308" spans="3:4">
      <c r="C308" s="40"/>
      <c r="D308" s="40"/>
    </row>
    <row r="309" spans="3:4">
      <c r="C309" s="40"/>
      <c r="D309" s="40"/>
    </row>
    <row r="310" spans="3:4">
      <c r="C310" s="40"/>
      <c r="D310" s="40"/>
    </row>
    <row r="311" spans="3:4">
      <c r="C311" s="40"/>
      <c r="D311" s="40"/>
    </row>
    <row r="312" spans="3:4">
      <c r="C312" s="40"/>
      <c r="D312" s="40"/>
    </row>
    <row r="313" spans="3:4">
      <c r="C313" s="40"/>
      <c r="D313" s="40"/>
    </row>
    <row r="314" spans="3:4">
      <c r="C314" s="40"/>
      <c r="D314" s="40"/>
    </row>
    <row r="315" spans="3:4">
      <c r="C315" s="40"/>
      <c r="D315" s="40"/>
    </row>
    <row r="316" spans="3:4">
      <c r="C316" s="40"/>
      <c r="D316" s="40"/>
    </row>
    <row r="317" spans="3:4">
      <c r="C317" s="40"/>
      <c r="D317" s="40"/>
    </row>
    <row r="318" spans="3:4">
      <c r="C318" s="40"/>
      <c r="D318" s="40"/>
    </row>
    <row r="319" spans="3:4">
      <c r="C319" s="40"/>
      <c r="D319" s="40"/>
    </row>
    <row r="320" spans="3:4">
      <c r="C320" s="40"/>
      <c r="D320" s="40"/>
    </row>
    <row r="321" spans="3:4">
      <c r="C321" s="40"/>
      <c r="D321" s="40"/>
    </row>
    <row r="322" spans="3:4">
      <c r="C322" s="40"/>
      <c r="D322" s="40"/>
    </row>
    <row r="323" spans="3:4">
      <c r="C323" s="40"/>
      <c r="D323" s="40"/>
    </row>
    <row r="324" spans="3:4">
      <c r="C324" s="40"/>
      <c r="D324" s="40"/>
    </row>
    <row r="325" spans="3:4">
      <c r="C325" s="40"/>
      <c r="D325" s="40"/>
    </row>
    <row r="326" spans="3:4">
      <c r="C326" s="40"/>
      <c r="D326" s="40"/>
    </row>
    <row r="327" spans="3:4">
      <c r="C327" s="40"/>
      <c r="D327" s="40"/>
    </row>
    <row r="328" spans="3:4">
      <c r="C328" s="40"/>
      <c r="D328" s="40"/>
    </row>
    <row r="329" spans="3:4">
      <c r="C329" s="40"/>
      <c r="D329" s="40"/>
    </row>
    <row r="330" spans="3:4">
      <c r="C330" s="40"/>
      <c r="D330" s="40"/>
    </row>
    <row r="331" spans="3:4">
      <c r="C331" s="40"/>
      <c r="D331" s="40"/>
    </row>
    <row r="332" spans="3:4">
      <c r="C332" s="40"/>
      <c r="D332" s="40"/>
    </row>
    <row r="333" spans="3:4">
      <c r="C333" s="40"/>
      <c r="D333" s="40"/>
    </row>
    <row r="334" spans="3:4">
      <c r="C334" s="40"/>
      <c r="D334" s="40"/>
    </row>
    <row r="335" spans="3:4">
      <c r="C335" s="40"/>
      <c r="D335" s="40"/>
    </row>
    <row r="336" spans="3:4">
      <c r="C336" s="40"/>
      <c r="D336" s="40"/>
    </row>
    <row r="337" spans="3:4">
      <c r="C337" s="40"/>
      <c r="D337" s="40"/>
    </row>
    <row r="338" spans="3:4">
      <c r="C338" s="40"/>
      <c r="D338" s="40"/>
    </row>
    <row r="339" spans="3:4">
      <c r="C339" s="40"/>
      <c r="D339" s="40"/>
    </row>
    <row r="340" spans="3:4">
      <c r="C340" s="40"/>
      <c r="D340" s="40"/>
    </row>
    <row r="341" spans="3:4">
      <c r="C341" s="40"/>
      <c r="D341" s="40"/>
    </row>
    <row r="342" spans="3:4">
      <c r="C342" s="40"/>
      <c r="D342" s="40"/>
    </row>
    <row r="343" spans="3:4">
      <c r="C343" s="40"/>
      <c r="D343" s="40"/>
    </row>
    <row r="344" spans="3:4">
      <c r="C344" s="40"/>
      <c r="D344" s="40"/>
    </row>
    <row r="345" spans="3:4">
      <c r="C345" s="40"/>
      <c r="D345" s="40"/>
    </row>
    <row r="346" spans="3:4">
      <c r="C346" s="40"/>
      <c r="D346" s="40"/>
    </row>
    <row r="347" spans="3:4">
      <c r="C347" s="40"/>
      <c r="D347" s="40"/>
    </row>
    <row r="348" spans="3:4">
      <c r="C348" s="40"/>
      <c r="D348" s="40"/>
    </row>
    <row r="349" spans="3:4">
      <c r="C349" s="40"/>
      <c r="D349" s="40"/>
    </row>
    <row r="350" spans="3:4">
      <c r="C350" s="40"/>
      <c r="D350" s="40"/>
    </row>
    <row r="351" spans="3:4">
      <c r="C351" s="40"/>
      <c r="D351" s="40"/>
    </row>
    <row r="352" spans="3:4">
      <c r="C352" s="40"/>
      <c r="D352" s="40"/>
    </row>
    <row r="353" spans="3:4">
      <c r="C353" s="40"/>
      <c r="D353" s="40"/>
    </row>
    <row r="354" spans="3:4">
      <c r="C354" s="40"/>
      <c r="D354" s="40"/>
    </row>
    <row r="355" spans="3:4">
      <c r="C355" s="40"/>
      <c r="D355" s="40"/>
    </row>
    <row r="356" spans="3:4">
      <c r="C356" s="40"/>
      <c r="D356" s="40"/>
    </row>
    <row r="357" spans="3:4">
      <c r="C357" s="40"/>
      <c r="D357" s="40"/>
    </row>
    <row r="358" spans="3:4">
      <c r="C358" s="40"/>
      <c r="D358" s="40"/>
    </row>
    <row r="359" spans="3:4">
      <c r="C359" s="40"/>
      <c r="D359" s="40"/>
    </row>
    <row r="360" spans="3:4">
      <c r="C360" s="40"/>
      <c r="D360" s="40"/>
    </row>
    <row r="361" spans="3:4">
      <c r="C361" s="40"/>
      <c r="D361" s="40"/>
    </row>
    <row r="362" spans="3:4">
      <c r="C362" s="40"/>
      <c r="D362" s="40"/>
    </row>
    <row r="363" spans="3:4">
      <c r="C363" s="40"/>
      <c r="D363" s="40"/>
    </row>
    <row r="364" spans="3:4">
      <c r="C364" s="40"/>
      <c r="D364" s="40"/>
    </row>
    <row r="365" spans="3:4">
      <c r="C365" s="40"/>
      <c r="D365" s="40"/>
    </row>
    <row r="366" spans="3:4">
      <c r="C366" s="40"/>
      <c r="D366" s="40"/>
    </row>
    <row r="367" spans="3:4">
      <c r="C367" s="40"/>
      <c r="D367" s="40"/>
    </row>
    <row r="368" spans="3:4">
      <c r="C368" s="40"/>
      <c r="D368" s="40"/>
    </row>
    <row r="369" spans="3:4">
      <c r="C369" s="40"/>
      <c r="D369" s="40"/>
    </row>
    <row r="370" spans="3:4">
      <c r="C370" s="40"/>
      <c r="D370" s="40"/>
    </row>
    <row r="371" spans="3:4">
      <c r="C371" s="40"/>
      <c r="D371" s="40"/>
    </row>
    <row r="372" spans="3:4">
      <c r="C372" s="40"/>
      <c r="D372" s="40"/>
    </row>
    <row r="373" spans="3:4">
      <c r="C373" s="40"/>
      <c r="D373" s="40"/>
    </row>
    <row r="374" spans="3:4">
      <c r="C374" s="40"/>
      <c r="D374" s="40"/>
    </row>
    <row r="375" spans="3:4">
      <c r="C375" s="40"/>
      <c r="D375" s="40"/>
    </row>
    <row r="376" spans="3:4">
      <c r="C376" s="40"/>
      <c r="D376" s="40"/>
    </row>
    <row r="377" spans="3:4">
      <c r="C377" s="40"/>
      <c r="D377" s="40"/>
    </row>
    <row r="378" spans="3:4">
      <c r="C378" s="40"/>
      <c r="D378" s="40"/>
    </row>
    <row r="379" spans="3:4">
      <c r="C379" s="40"/>
      <c r="D379" s="40"/>
    </row>
    <row r="380" spans="3:4">
      <c r="C380" s="40"/>
      <c r="D380" s="40"/>
    </row>
    <row r="381" spans="3:4">
      <c r="C381" s="40"/>
      <c r="D381" s="40"/>
    </row>
    <row r="382" spans="3:4">
      <c r="C382" s="40"/>
      <c r="D382" s="40"/>
    </row>
    <row r="383" spans="3:4">
      <c r="C383" s="40"/>
      <c r="D383" s="40"/>
    </row>
    <row r="384" spans="3:4">
      <c r="C384" s="40"/>
      <c r="D384" s="40"/>
    </row>
    <row r="385" spans="3:4">
      <c r="C385" s="40"/>
      <c r="D385" s="40"/>
    </row>
    <row r="386" spans="3:4">
      <c r="C386" s="40"/>
      <c r="D386" s="40"/>
    </row>
    <row r="387" spans="3:4">
      <c r="C387" s="40"/>
      <c r="D387" s="40"/>
    </row>
    <row r="388" spans="3:4">
      <c r="C388" s="40"/>
      <c r="D388" s="40"/>
    </row>
    <row r="389" spans="3:4">
      <c r="C389" s="40"/>
      <c r="D389" s="40"/>
    </row>
    <row r="390" spans="3:4">
      <c r="C390" s="40"/>
      <c r="D390" s="40"/>
    </row>
    <row r="391" spans="3:4">
      <c r="C391" s="40"/>
      <c r="D391" s="40"/>
    </row>
    <row r="392" spans="3:4">
      <c r="C392" s="40"/>
      <c r="D392" s="40"/>
    </row>
    <row r="393" spans="3:4">
      <c r="C393" s="40"/>
      <c r="D393" s="40"/>
    </row>
    <row r="394" spans="3:4">
      <c r="C394" s="40"/>
      <c r="D394" s="40"/>
    </row>
    <row r="395" spans="3:4">
      <c r="C395" s="40"/>
      <c r="D395" s="40"/>
    </row>
    <row r="396" spans="3:4">
      <c r="C396" s="40"/>
      <c r="D396" s="40"/>
    </row>
    <row r="397" spans="3:4">
      <c r="C397" s="40"/>
      <c r="D397" s="40"/>
    </row>
    <row r="398" spans="3:4">
      <c r="C398" s="40"/>
      <c r="D398" s="40"/>
    </row>
    <row r="399" spans="3:4">
      <c r="C399" s="40"/>
      <c r="D399" s="40"/>
    </row>
    <row r="400" spans="3:4">
      <c r="C400" s="40"/>
      <c r="D400" s="40"/>
    </row>
    <row r="401" spans="3:4">
      <c r="C401" s="40"/>
      <c r="D401" s="40"/>
    </row>
    <row r="402" spans="3:4">
      <c r="C402" s="40"/>
      <c r="D402" s="40"/>
    </row>
    <row r="403" spans="3:4">
      <c r="C403" s="40"/>
      <c r="D403" s="40"/>
    </row>
    <row r="404" spans="3:4">
      <c r="C404" s="40"/>
      <c r="D404" s="40"/>
    </row>
    <row r="405" spans="3:4">
      <c r="C405" s="40"/>
      <c r="D405" s="40"/>
    </row>
    <row r="406" spans="3:4">
      <c r="C406" s="40"/>
      <c r="D406" s="40"/>
    </row>
    <row r="407" spans="3:4">
      <c r="C407" s="40"/>
      <c r="D407" s="40"/>
    </row>
    <row r="408" spans="3:4">
      <c r="C408" s="40"/>
      <c r="D408" s="40"/>
    </row>
    <row r="409" spans="3:4">
      <c r="C409" s="40"/>
      <c r="D409" s="40"/>
    </row>
    <row r="410" spans="3:4">
      <c r="C410" s="40"/>
      <c r="D410" s="40"/>
    </row>
    <row r="411" spans="3:4">
      <c r="C411" s="40"/>
      <c r="D411" s="40"/>
    </row>
    <row r="412" spans="3:4">
      <c r="C412" s="40"/>
      <c r="D412" s="40"/>
    </row>
    <row r="413" spans="3:4">
      <c r="C413" s="40"/>
      <c r="D413" s="40"/>
    </row>
    <row r="414" spans="3:4">
      <c r="C414" s="40"/>
      <c r="D414" s="40"/>
    </row>
    <row r="415" spans="3:4">
      <c r="C415" s="40"/>
      <c r="D415" s="40"/>
    </row>
    <row r="416" spans="3:4">
      <c r="C416" s="40"/>
      <c r="D416" s="40"/>
    </row>
    <row r="417" spans="3:4">
      <c r="C417" s="40"/>
      <c r="D417" s="40"/>
    </row>
    <row r="418" spans="3:4">
      <c r="C418" s="40"/>
      <c r="D418" s="40"/>
    </row>
    <row r="419" spans="3:4">
      <c r="C419" s="40"/>
      <c r="D419" s="40"/>
    </row>
    <row r="420" spans="3:4">
      <c r="C420" s="40"/>
      <c r="D420" s="40"/>
    </row>
    <row r="421" spans="3:4">
      <c r="C421" s="40"/>
      <c r="D421" s="40"/>
    </row>
    <row r="422" spans="3:4">
      <c r="C422" s="40"/>
      <c r="D422" s="40"/>
    </row>
    <row r="423" spans="3:4">
      <c r="C423" s="40"/>
      <c r="D423" s="40"/>
    </row>
    <row r="424" spans="3:4">
      <c r="C424" s="40"/>
      <c r="D424" s="40"/>
    </row>
    <row r="425" spans="3:4">
      <c r="C425" s="40"/>
      <c r="D425" s="40"/>
    </row>
    <row r="426" spans="3:4">
      <c r="C426" s="40"/>
      <c r="D426" s="40"/>
    </row>
    <row r="427" spans="3:4">
      <c r="C427" s="40"/>
      <c r="D427" s="40"/>
    </row>
    <row r="428" spans="3:4">
      <c r="C428" s="40"/>
      <c r="D428" s="40"/>
    </row>
    <row r="429" spans="3:4">
      <c r="C429" s="40"/>
      <c r="D429" s="40"/>
    </row>
    <row r="430" spans="3:4">
      <c r="C430" s="40"/>
      <c r="D430" s="40"/>
    </row>
    <row r="431" spans="3:4">
      <c r="C431" s="40"/>
      <c r="D431" s="40"/>
    </row>
    <row r="432" spans="3:4">
      <c r="C432" s="40"/>
      <c r="D432" s="40"/>
    </row>
    <row r="433" spans="3:4">
      <c r="C433" s="40"/>
      <c r="D433" s="40"/>
    </row>
    <row r="434" spans="3:4">
      <c r="C434" s="40"/>
      <c r="D434" s="40"/>
    </row>
    <row r="435" spans="3:4">
      <c r="C435" s="40"/>
      <c r="D435" s="40"/>
    </row>
    <row r="436" spans="3:4">
      <c r="C436" s="40"/>
      <c r="D436" s="40"/>
    </row>
    <row r="437" spans="3:4">
      <c r="C437" s="40"/>
      <c r="D437" s="40"/>
    </row>
    <row r="438" spans="3:4">
      <c r="C438" s="40"/>
      <c r="D438" s="40"/>
    </row>
    <row r="439" spans="3:4">
      <c r="C439" s="40"/>
      <c r="D439" s="40"/>
    </row>
    <row r="440" spans="3:4">
      <c r="C440" s="40"/>
      <c r="D440" s="40"/>
    </row>
    <row r="441" spans="3:4">
      <c r="C441" s="40"/>
      <c r="D441" s="40"/>
    </row>
    <row r="442" spans="3:4">
      <c r="C442" s="40"/>
      <c r="D442" s="40"/>
    </row>
    <row r="443" spans="3:4">
      <c r="C443" s="40"/>
      <c r="D443" s="40"/>
    </row>
    <row r="444" spans="3:4">
      <c r="C444" s="40"/>
      <c r="D444" s="40"/>
    </row>
    <row r="445" spans="3:4">
      <c r="C445" s="40"/>
      <c r="D445" s="40"/>
    </row>
    <row r="446" spans="3:4">
      <c r="C446" s="40"/>
      <c r="D446" s="40"/>
    </row>
    <row r="447" spans="3:4">
      <c r="C447" s="40"/>
      <c r="D447" s="40"/>
    </row>
    <row r="448" spans="3:4">
      <c r="C448" s="40"/>
      <c r="D448" s="40"/>
    </row>
    <row r="449" spans="3:4">
      <c r="C449" s="40"/>
      <c r="D449" s="40"/>
    </row>
    <row r="450" spans="3:4">
      <c r="C450" s="40"/>
      <c r="D450" s="40"/>
    </row>
    <row r="451" spans="3:4">
      <c r="C451" s="40"/>
      <c r="D451" s="40"/>
    </row>
    <row r="452" spans="3:4">
      <c r="C452" s="40"/>
      <c r="D452" s="40"/>
    </row>
    <row r="453" spans="3:4">
      <c r="C453" s="40"/>
      <c r="D453" s="40"/>
    </row>
    <row r="454" spans="3:4">
      <c r="C454" s="40"/>
      <c r="D454" s="40"/>
    </row>
    <row r="455" spans="3:4">
      <c r="C455" s="40"/>
      <c r="D455" s="40"/>
    </row>
    <row r="456" spans="3:4">
      <c r="C456" s="40"/>
      <c r="D456" s="40"/>
    </row>
    <row r="457" spans="3:4">
      <c r="C457" s="40"/>
      <c r="D457" s="40"/>
    </row>
    <row r="458" spans="3:4">
      <c r="C458" s="40"/>
      <c r="D458" s="40"/>
    </row>
    <row r="459" spans="3:4">
      <c r="C459" s="40"/>
      <c r="D459" s="40"/>
    </row>
    <row r="460" spans="3:4">
      <c r="C460" s="40"/>
      <c r="D460" s="40"/>
    </row>
    <row r="461" spans="3:4">
      <c r="C461" s="40"/>
      <c r="D461" s="40"/>
    </row>
    <row r="462" spans="3:4">
      <c r="C462" s="40"/>
      <c r="D462" s="40"/>
    </row>
    <row r="463" spans="3:4">
      <c r="C463" s="40"/>
      <c r="D463" s="40"/>
    </row>
    <row r="464" spans="3:4">
      <c r="C464" s="40"/>
      <c r="D464" s="40"/>
    </row>
    <row r="465" spans="3:4">
      <c r="C465" s="40"/>
      <c r="D465" s="40"/>
    </row>
    <row r="466" spans="3:4">
      <c r="C466" s="40"/>
      <c r="D466" s="40"/>
    </row>
    <row r="467" spans="3:4">
      <c r="C467" s="40"/>
      <c r="D467" s="40"/>
    </row>
    <row r="468" spans="3:4">
      <c r="C468" s="40"/>
      <c r="D468" s="40"/>
    </row>
    <row r="469" spans="3:4">
      <c r="C469" s="40"/>
      <c r="D469" s="40"/>
    </row>
    <row r="470" spans="3:4">
      <c r="C470" s="40"/>
      <c r="D470" s="40"/>
    </row>
    <row r="471" spans="3:4">
      <c r="C471" s="40"/>
      <c r="D471" s="40"/>
    </row>
    <row r="472" spans="3:4">
      <c r="C472" s="40"/>
      <c r="D472" s="40"/>
    </row>
    <row r="473" spans="3:4">
      <c r="C473" s="40"/>
      <c r="D473" s="40"/>
    </row>
    <row r="474" spans="3:4">
      <c r="C474" s="40"/>
      <c r="D474" s="40"/>
    </row>
    <row r="475" spans="3:4">
      <c r="C475" s="40"/>
      <c r="D475" s="40"/>
    </row>
    <row r="476" spans="3:4">
      <c r="C476" s="40"/>
      <c r="D476" s="40"/>
    </row>
    <row r="477" spans="3:4">
      <c r="C477" s="40"/>
      <c r="D477" s="40"/>
    </row>
    <row r="478" spans="3:4">
      <c r="C478" s="40"/>
      <c r="D478" s="40"/>
    </row>
    <row r="479" spans="3:4">
      <c r="C479" s="40"/>
      <c r="D479" s="40"/>
    </row>
    <row r="480" spans="3:4">
      <c r="C480" s="40"/>
      <c r="D480" s="40"/>
    </row>
    <row r="481" spans="3:4">
      <c r="C481" s="40"/>
      <c r="D481" s="40"/>
    </row>
    <row r="482" spans="3:4">
      <c r="C482" s="40"/>
      <c r="D482" s="40"/>
    </row>
    <row r="483" spans="3:4">
      <c r="C483" s="40"/>
      <c r="D483" s="40"/>
    </row>
    <row r="484" spans="3:4">
      <c r="C484" s="40"/>
      <c r="D484" s="40"/>
    </row>
    <row r="485" spans="3:4">
      <c r="C485" s="40"/>
      <c r="D485" s="40"/>
    </row>
    <row r="486" spans="3:4">
      <c r="C486" s="40"/>
      <c r="D486" s="40"/>
    </row>
    <row r="487" spans="3:4">
      <c r="C487" s="40"/>
      <c r="D487" s="40"/>
    </row>
    <row r="488" spans="3:4">
      <c r="C488" s="40"/>
      <c r="D488" s="40"/>
    </row>
    <row r="489" spans="3:4">
      <c r="C489" s="40"/>
      <c r="D489" s="40"/>
    </row>
    <row r="490" spans="3:4">
      <c r="C490" s="40"/>
      <c r="D490" s="40"/>
    </row>
    <row r="491" spans="3:4">
      <c r="C491" s="40"/>
      <c r="D491" s="40"/>
    </row>
    <row r="492" spans="3:4">
      <c r="C492" s="40"/>
      <c r="D492" s="40"/>
    </row>
    <row r="493" spans="3:4">
      <c r="C493" s="40"/>
      <c r="D493" s="40"/>
    </row>
    <row r="494" spans="3:4">
      <c r="C494" s="40"/>
      <c r="D494" s="40"/>
    </row>
    <row r="495" spans="3:4">
      <c r="C495" s="40"/>
      <c r="D495" s="40"/>
    </row>
    <row r="496" spans="3:4">
      <c r="C496" s="40"/>
      <c r="D496" s="40"/>
    </row>
    <row r="497" spans="3:4">
      <c r="C497" s="40"/>
      <c r="D497" s="40"/>
    </row>
    <row r="498" spans="3:4">
      <c r="C498" s="40"/>
      <c r="D498" s="40"/>
    </row>
    <row r="499" spans="3:4">
      <c r="C499" s="40"/>
      <c r="D499" s="40"/>
    </row>
    <row r="500" spans="3:4">
      <c r="C500" s="40"/>
      <c r="D500" s="40"/>
    </row>
    <row r="501" spans="3:4">
      <c r="C501" s="40"/>
      <c r="D501" s="40"/>
    </row>
    <row r="502" spans="3:4">
      <c r="C502" s="40"/>
      <c r="D502" s="40"/>
    </row>
    <row r="503" spans="3:4">
      <c r="C503" s="40"/>
      <c r="D503" s="40"/>
    </row>
    <row r="504" spans="3:4">
      <c r="C504" s="40"/>
      <c r="D504" s="40"/>
    </row>
    <row r="505" spans="3:4">
      <c r="C505" s="40"/>
      <c r="D505" s="40"/>
    </row>
    <row r="506" spans="3:4">
      <c r="C506" s="40"/>
      <c r="D506" s="40"/>
    </row>
    <row r="507" spans="3:4">
      <c r="C507" s="40"/>
      <c r="D507" s="40"/>
    </row>
    <row r="508" spans="3:4">
      <c r="C508" s="40"/>
      <c r="D508" s="40"/>
    </row>
    <row r="509" spans="3:4">
      <c r="C509" s="40"/>
      <c r="D509" s="40"/>
    </row>
    <row r="510" spans="3:4">
      <c r="C510" s="40"/>
      <c r="D510" s="40"/>
    </row>
    <row r="511" spans="3:4">
      <c r="C511" s="40"/>
      <c r="D511" s="40"/>
    </row>
    <row r="512" spans="3:4">
      <c r="C512" s="40"/>
      <c r="D512" s="40"/>
    </row>
    <row r="513" spans="3:4">
      <c r="C513" s="40"/>
      <c r="D513" s="40"/>
    </row>
    <row r="514" spans="3:4">
      <c r="C514" s="40"/>
      <c r="D514" s="40"/>
    </row>
    <row r="515" spans="3:4">
      <c r="C515" s="40"/>
      <c r="D515" s="40"/>
    </row>
    <row r="516" spans="3:4">
      <c r="C516" s="40"/>
      <c r="D516" s="40"/>
    </row>
    <row r="517" spans="3:4">
      <c r="C517" s="40"/>
      <c r="D517" s="40"/>
    </row>
    <row r="518" spans="3:4">
      <c r="C518" s="40"/>
      <c r="D518" s="40"/>
    </row>
    <row r="519" spans="3:4">
      <c r="C519" s="40"/>
      <c r="D519" s="40"/>
    </row>
    <row r="520" spans="3:4">
      <c r="C520" s="40"/>
      <c r="D520" s="40"/>
    </row>
    <row r="521" spans="3:4">
      <c r="C521" s="40"/>
      <c r="D521" s="40"/>
    </row>
    <row r="522" spans="3:4">
      <c r="C522" s="40"/>
      <c r="D522" s="40"/>
    </row>
    <row r="523" spans="3:4">
      <c r="C523" s="40"/>
      <c r="D523" s="40"/>
    </row>
    <row r="524" spans="3:4">
      <c r="C524" s="40"/>
      <c r="D524" s="40"/>
    </row>
    <row r="525" spans="3:4">
      <c r="C525" s="40"/>
      <c r="D525" s="40"/>
    </row>
    <row r="526" spans="3:4">
      <c r="C526" s="40"/>
      <c r="D526" s="40"/>
    </row>
    <row r="527" spans="3:4">
      <c r="C527" s="40"/>
      <c r="D527" s="40"/>
    </row>
    <row r="528" spans="3:4">
      <c r="C528" s="40"/>
      <c r="D528" s="40"/>
    </row>
    <row r="529" spans="3:4">
      <c r="C529" s="40"/>
      <c r="D529" s="40"/>
    </row>
    <row r="530" spans="3:4">
      <c r="C530" s="40"/>
      <c r="D530" s="40"/>
    </row>
    <row r="531" spans="3:4">
      <c r="C531" s="40"/>
      <c r="D531" s="40"/>
    </row>
    <row r="532" spans="3:4">
      <c r="C532" s="40"/>
      <c r="D532" s="40"/>
    </row>
    <row r="533" spans="3:4">
      <c r="C533" s="40"/>
      <c r="D533" s="40"/>
    </row>
    <row r="534" spans="3:4">
      <c r="C534" s="40"/>
      <c r="D534" s="40"/>
    </row>
    <row r="535" spans="3:4">
      <c r="C535" s="40"/>
      <c r="D535" s="40"/>
    </row>
    <row r="536" spans="3:4">
      <c r="C536" s="40"/>
      <c r="D536" s="40"/>
    </row>
    <row r="537" spans="3:4">
      <c r="C537" s="40"/>
      <c r="D537" s="40"/>
    </row>
    <row r="538" spans="3:4">
      <c r="C538" s="40"/>
      <c r="D538" s="40"/>
    </row>
    <row r="539" spans="3:4">
      <c r="C539" s="40"/>
      <c r="D539" s="40"/>
    </row>
    <row r="540" spans="3:4">
      <c r="C540" s="40"/>
      <c r="D540" s="40"/>
    </row>
    <row r="541" spans="3:4">
      <c r="C541" s="40"/>
      <c r="D541" s="40"/>
    </row>
    <row r="542" spans="3:4">
      <c r="C542" s="40"/>
      <c r="D542" s="40"/>
    </row>
    <row r="543" spans="3:4">
      <c r="C543" s="40"/>
      <c r="D543" s="40"/>
    </row>
    <row r="544" spans="3:4">
      <c r="C544" s="40"/>
      <c r="D544" s="40"/>
    </row>
    <row r="545" spans="3:4">
      <c r="C545" s="40"/>
      <c r="D545" s="40"/>
    </row>
    <row r="546" spans="3:4">
      <c r="C546" s="40"/>
      <c r="D546" s="40"/>
    </row>
    <row r="547" spans="3:4">
      <c r="C547" s="40"/>
      <c r="D547" s="40"/>
    </row>
    <row r="548" spans="3:4">
      <c r="C548" s="40"/>
      <c r="D548" s="40"/>
    </row>
    <row r="549" spans="3:4">
      <c r="C549" s="40"/>
      <c r="D549" s="40"/>
    </row>
    <row r="550" spans="3:4">
      <c r="C550" s="40"/>
      <c r="D550" s="40"/>
    </row>
    <row r="551" spans="3:4">
      <c r="C551" s="40"/>
      <c r="D551" s="40"/>
    </row>
    <row r="552" spans="3:4">
      <c r="C552" s="40"/>
      <c r="D552" s="40"/>
    </row>
    <row r="553" spans="3:4">
      <c r="C553" s="40"/>
      <c r="D553" s="40"/>
    </row>
    <row r="554" spans="3:4">
      <c r="C554" s="40"/>
      <c r="D554" s="40"/>
    </row>
    <row r="555" spans="3:4">
      <c r="C555" s="40"/>
      <c r="D555" s="40"/>
    </row>
    <row r="556" spans="3:4">
      <c r="C556" s="40"/>
      <c r="D556" s="40"/>
    </row>
    <row r="557" spans="3:4">
      <c r="C557" s="40"/>
      <c r="D557" s="40"/>
    </row>
    <row r="558" spans="3:4">
      <c r="C558" s="40"/>
      <c r="D558" s="40"/>
    </row>
    <row r="559" spans="3:4">
      <c r="C559" s="40"/>
      <c r="D559" s="40"/>
    </row>
    <row r="560" spans="3:4">
      <c r="C560" s="40"/>
      <c r="D560" s="40"/>
    </row>
    <row r="561" spans="3:4">
      <c r="C561" s="40"/>
      <c r="D561" s="40"/>
    </row>
    <row r="562" spans="3:4">
      <c r="C562" s="40"/>
      <c r="D562" s="40"/>
    </row>
    <row r="563" spans="3:4">
      <c r="C563" s="40"/>
      <c r="D563" s="40"/>
    </row>
    <row r="564" spans="3:4">
      <c r="C564" s="40"/>
      <c r="D564" s="40"/>
    </row>
    <row r="565" spans="3:4">
      <c r="C565" s="40"/>
      <c r="D565" s="40"/>
    </row>
    <row r="566" spans="3:4">
      <c r="C566" s="40"/>
      <c r="D566" s="40"/>
    </row>
    <row r="567" spans="3:4">
      <c r="C567" s="40"/>
      <c r="D567" s="40"/>
    </row>
    <row r="568" spans="3:4">
      <c r="C568" s="40"/>
      <c r="D568" s="40"/>
    </row>
    <row r="569" spans="3:4">
      <c r="C569" s="40"/>
      <c r="D569" s="40"/>
    </row>
    <row r="570" spans="3:4">
      <c r="C570" s="40"/>
      <c r="D570" s="40"/>
    </row>
    <row r="571" spans="3:4">
      <c r="C571" s="40"/>
      <c r="D571" s="40"/>
    </row>
    <row r="572" spans="3:4">
      <c r="C572" s="40"/>
      <c r="D572" s="40"/>
    </row>
    <row r="573" spans="3:4">
      <c r="C573" s="40"/>
      <c r="D573" s="40"/>
    </row>
    <row r="574" spans="3:4">
      <c r="C574" s="40"/>
      <c r="D574" s="40"/>
    </row>
    <row r="575" spans="3:4">
      <c r="C575" s="40"/>
      <c r="D575" s="40"/>
    </row>
    <row r="576" spans="3:4">
      <c r="C576" s="40"/>
      <c r="D576" s="40"/>
    </row>
    <row r="577" spans="3:4">
      <c r="C577" s="40"/>
      <c r="D577" s="40"/>
    </row>
    <row r="578" spans="3:4">
      <c r="C578" s="40"/>
      <c r="D578" s="40"/>
    </row>
    <row r="579" spans="3:4">
      <c r="C579" s="40"/>
      <c r="D579" s="40"/>
    </row>
    <row r="580" spans="3:4">
      <c r="C580" s="40"/>
      <c r="D580" s="40"/>
    </row>
    <row r="581" spans="3:4">
      <c r="C581" s="40"/>
      <c r="D581" s="40"/>
    </row>
    <row r="582" spans="3:4">
      <c r="C582" s="40"/>
      <c r="D582" s="40"/>
    </row>
    <row r="583" spans="3:4">
      <c r="C583" s="40"/>
      <c r="D583" s="40"/>
    </row>
    <row r="584" spans="3:4">
      <c r="C584" s="40"/>
      <c r="D584" s="40"/>
    </row>
    <row r="585" spans="3:4">
      <c r="C585" s="40"/>
      <c r="D585" s="40"/>
    </row>
    <row r="586" spans="3:4">
      <c r="C586" s="40"/>
      <c r="D586" s="40"/>
    </row>
    <row r="587" spans="3:4">
      <c r="C587" s="40"/>
      <c r="D587" s="40"/>
    </row>
    <row r="588" spans="3:4">
      <c r="C588" s="40"/>
      <c r="D588" s="40"/>
    </row>
    <row r="589" spans="3:4">
      <c r="C589" s="40"/>
      <c r="D589" s="40"/>
    </row>
    <row r="590" spans="3:4">
      <c r="C590" s="40"/>
      <c r="D590" s="40"/>
    </row>
    <row r="591" spans="3:4">
      <c r="C591" s="40"/>
      <c r="D591" s="40"/>
    </row>
    <row r="592" spans="3:4">
      <c r="C592" s="40"/>
      <c r="D592" s="40"/>
    </row>
    <row r="593" spans="3:4">
      <c r="C593" s="40"/>
      <c r="D593" s="40"/>
    </row>
    <row r="594" spans="3:4">
      <c r="C594" s="40"/>
      <c r="D594" s="40"/>
    </row>
    <row r="595" spans="3:4">
      <c r="C595" s="40"/>
      <c r="D595" s="40"/>
    </row>
    <row r="596" spans="3:4">
      <c r="C596" s="40"/>
      <c r="D596" s="40"/>
    </row>
    <row r="597" spans="3:4">
      <c r="C597" s="40"/>
      <c r="D597" s="40"/>
    </row>
    <row r="598" spans="3:4">
      <c r="C598" s="40"/>
      <c r="D598" s="40"/>
    </row>
    <row r="599" spans="3:4">
      <c r="C599" s="40"/>
      <c r="D599" s="40"/>
    </row>
    <row r="600" spans="3:4">
      <c r="C600" s="40"/>
      <c r="D600" s="40"/>
    </row>
    <row r="601" spans="3:4">
      <c r="C601" s="40"/>
      <c r="D601" s="40"/>
    </row>
    <row r="602" spans="3:4">
      <c r="C602" s="40"/>
      <c r="D602" s="40"/>
    </row>
    <row r="603" spans="3:4">
      <c r="C603" s="40"/>
      <c r="D603" s="40"/>
    </row>
    <row r="604" spans="3:4">
      <c r="C604" s="40"/>
      <c r="D604" s="40"/>
    </row>
    <row r="605" spans="3:4">
      <c r="C605" s="40"/>
      <c r="D605" s="40"/>
    </row>
    <row r="606" spans="3:4">
      <c r="C606" s="40"/>
      <c r="D606" s="40"/>
    </row>
    <row r="607" spans="3:4">
      <c r="C607" s="40"/>
      <c r="D607" s="40"/>
    </row>
    <row r="608" spans="3:4">
      <c r="C608" s="40"/>
      <c r="D608" s="40"/>
    </row>
    <row r="609" spans="3:4">
      <c r="C609" s="40"/>
      <c r="D609" s="40"/>
    </row>
    <row r="610" spans="3:4">
      <c r="C610" s="40"/>
      <c r="D610" s="40"/>
    </row>
    <row r="611" spans="3:4">
      <c r="C611" s="40"/>
      <c r="D611" s="40"/>
    </row>
    <row r="612" spans="3:4">
      <c r="C612" s="40"/>
      <c r="D612" s="40"/>
    </row>
    <row r="613" spans="3:4">
      <c r="C613" s="40"/>
      <c r="D613" s="40"/>
    </row>
    <row r="614" spans="3:4">
      <c r="C614" s="40"/>
      <c r="D614" s="40"/>
    </row>
    <row r="615" spans="3:4">
      <c r="C615" s="40"/>
      <c r="D615" s="40"/>
    </row>
    <row r="616" spans="3:4">
      <c r="C616" s="40"/>
      <c r="D616" s="40"/>
    </row>
    <row r="617" spans="3:4">
      <c r="C617" s="40"/>
      <c r="D617" s="40"/>
    </row>
    <row r="618" spans="3:4">
      <c r="C618" s="40"/>
      <c r="D618" s="40"/>
    </row>
    <row r="619" spans="3:4">
      <c r="C619" s="40"/>
      <c r="D619" s="40"/>
    </row>
    <row r="620" spans="3:4">
      <c r="C620" s="40"/>
      <c r="D620" s="40"/>
    </row>
    <row r="621" spans="3:4">
      <c r="C621" s="40"/>
      <c r="D621" s="40"/>
    </row>
    <row r="622" spans="3:4">
      <c r="C622" s="40"/>
      <c r="D622" s="40"/>
    </row>
    <row r="623" spans="3:4">
      <c r="C623" s="40"/>
      <c r="D623" s="40"/>
    </row>
    <row r="624" spans="3:4">
      <c r="C624" s="40"/>
      <c r="D624" s="40"/>
    </row>
    <row r="625" spans="3:4">
      <c r="C625" s="40"/>
      <c r="D625" s="40"/>
    </row>
    <row r="626" spans="3:4">
      <c r="C626" s="40"/>
      <c r="D626" s="40"/>
    </row>
    <row r="627" spans="3:4">
      <c r="C627" s="40"/>
      <c r="D627" s="40"/>
    </row>
    <row r="628" spans="3:4">
      <c r="C628" s="40"/>
      <c r="D628" s="40"/>
    </row>
    <row r="629" spans="3:4">
      <c r="C629" s="40"/>
      <c r="D629" s="40"/>
    </row>
    <row r="630" spans="3:4">
      <c r="C630" s="40"/>
      <c r="D630" s="40"/>
    </row>
    <row r="631" spans="3:4">
      <c r="C631" s="40"/>
      <c r="D631" s="40"/>
    </row>
    <row r="632" spans="3:4">
      <c r="C632" s="40"/>
      <c r="D632" s="40"/>
    </row>
    <row r="633" spans="3:4">
      <c r="C633" s="40"/>
      <c r="D633" s="40"/>
    </row>
    <row r="634" spans="3:4">
      <c r="C634" s="40"/>
      <c r="D634" s="40"/>
    </row>
    <row r="635" spans="3:4">
      <c r="C635" s="40"/>
      <c r="D635" s="40"/>
    </row>
    <row r="636" spans="3:4">
      <c r="C636" s="40"/>
      <c r="D636" s="40"/>
    </row>
    <row r="637" spans="3:4">
      <c r="C637" s="40"/>
      <c r="D637" s="40"/>
    </row>
    <row r="638" spans="3:4">
      <c r="C638" s="40"/>
      <c r="D638" s="40"/>
    </row>
    <row r="639" spans="3:4">
      <c r="C639" s="40"/>
      <c r="D639" s="40"/>
    </row>
    <row r="640" spans="3:4">
      <c r="C640" s="40"/>
      <c r="D640" s="40"/>
    </row>
    <row r="641" spans="3:4">
      <c r="C641" s="40"/>
      <c r="D641" s="40"/>
    </row>
    <row r="642" spans="3:4">
      <c r="C642" s="40"/>
      <c r="D642" s="40"/>
    </row>
    <row r="643" spans="3:4">
      <c r="C643" s="40"/>
      <c r="D643" s="40"/>
    </row>
    <row r="644" spans="3:4">
      <c r="C644" s="40"/>
      <c r="D644" s="40"/>
    </row>
    <row r="645" spans="3:4">
      <c r="C645" s="40"/>
      <c r="D645" s="40"/>
    </row>
    <row r="646" spans="3:4">
      <c r="C646" s="40"/>
      <c r="D646" s="40"/>
    </row>
    <row r="647" spans="3:4">
      <c r="C647" s="40"/>
      <c r="D647" s="40"/>
    </row>
    <row r="648" spans="3:4">
      <c r="C648" s="40"/>
      <c r="D648" s="40"/>
    </row>
    <row r="649" spans="3:4">
      <c r="C649" s="40"/>
      <c r="D649" s="40"/>
    </row>
    <row r="650" spans="3:4">
      <c r="C650" s="40"/>
      <c r="D650" s="40"/>
    </row>
    <row r="651" spans="3:4">
      <c r="C651" s="40"/>
      <c r="D651" s="40"/>
    </row>
    <row r="652" spans="3:4">
      <c r="C652" s="40"/>
      <c r="D652" s="40"/>
    </row>
    <row r="653" spans="3:4">
      <c r="C653" s="40"/>
      <c r="D653" s="40"/>
    </row>
    <row r="654" spans="3:4">
      <c r="C654" s="40"/>
      <c r="D654" s="40"/>
    </row>
    <row r="655" spans="3:4">
      <c r="C655" s="40"/>
      <c r="D655" s="40"/>
    </row>
    <row r="656" spans="3:4">
      <c r="C656" s="40"/>
      <c r="D656" s="40"/>
    </row>
    <row r="657" spans="3:4">
      <c r="C657" s="40"/>
      <c r="D657" s="40"/>
    </row>
    <row r="658" spans="3:4">
      <c r="C658" s="40"/>
      <c r="D658" s="40"/>
    </row>
    <row r="659" spans="3:4">
      <c r="C659" s="40"/>
      <c r="D659" s="40"/>
    </row>
    <row r="660" spans="3:4">
      <c r="C660" s="40"/>
      <c r="D660" s="40"/>
    </row>
    <row r="661" spans="3:4">
      <c r="C661" s="40"/>
      <c r="D661" s="40"/>
    </row>
    <row r="662" spans="3:4">
      <c r="C662" s="40"/>
      <c r="D662" s="40"/>
    </row>
    <row r="663" spans="3:4">
      <c r="C663" s="40"/>
      <c r="D663" s="40"/>
    </row>
    <row r="664" spans="3:4">
      <c r="C664" s="40"/>
      <c r="D664" s="40"/>
    </row>
    <row r="665" spans="3:4">
      <c r="C665" s="40"/>
      <c r="D665" s="40"/>
    </row>
    <row r="666" spans="3:4">
      <c r="C666" s="40"/>
      <c r="D666" s="40"/>
    </row>
    <row r="667" spans="3:4">
      <c r="C667" s="40"/>
      <c r="D667" s="40"/>
    </row>
    <row r="668" spans="3:4">
      <c r="C668" s="40"/>
      <c r="D668" s="40"/>
    </row>
    <row r="669" spans="3:4">
      <c r="C669" s="40"/>
      <c r="D669" s="40"/>
    </row>
    <row r="670" spans="3:4">
      <c r="C670" s="40"/>
      <c r="D670" s="40"/>
    </row>
    <row r="671" spans="3:4">
      <c r="C671" s="40"/>
      <c r="D671" s="40"/>
    </row>
    <row r="672" spans="3:4">
      <c r="C672" s="40"/>
      <c r="D672" s="40"/>
    </row>
    <row r="673" spans="3:4">
      <c r="C673" s="40"/>
      <c r="D673" s="40"/>
    </row>
    <row r="674" spans="3:4">
      <c r="C674" s="40"/>
      <c r="D674" s="40"/>
    </row>
    <row r="675" spans="3:4">
      <c r="C675" s="40"/>
      <c r="D675" s="40"/>
    </row>
    <row r="676" spans="3:4">
      <c r="C676" s="40"/>
      <c r="D676" s="40"/>
    </row>
    <row r="677" spans="3:4">
      <c r="C677" s="40"/>
      <c r="D677" s="40"/>
    </row>
    <row r="678" spans="3:4">
      <c r="C678" s="40"/>
      <c r="D678" s="40"/>
    </row>
    <row r="679" spans="3:4">
      <c r="C679" s="40"/>
      <c r="D679" s="40"/>
    </row>
    <row r="680" spans="3:4">
      <c r="C680" s="40"/>
      <c r="D680" s="40"/>
    </row>
    <row r="681" spans="3:4">
      <c r="C681" s="40"/>
      <c r="D681" s="40"/>
    </row>
    <row r="682" spans="3:4">
      <c r="C682" s="40"/>
      <c r="D682" s="40"/>
    </row>
    <row r="683" spans="3:4">
      <c r="C683" s="40"/>
      <c r="D683" s="40"/>
    </row>
    <row r="684" spans="3:4">
      <c r="C684" s="40"/>
      <c r="D684" s="40"/>
    </row>
    <row r="685" spans="3:4">
      <c r="C685" s="40"/>
      <c r="D685" s="40"/>
    </row>
    <row r="686" spans="3:4">
      <c r="C686" s="40"/>
      <c r="D686" s="40"/>
    </row>
    <row r="687" spans="3:4">
      <c r="C687" s="40"/>
      <c r="D687" s="40"/>
    </row>
    <row r="688" spans="3:4">
      <c r="C688" s="40"/>
      <c r="D688" s="40"/>
    </row>
    <row r="689" spans="3:4">
      <c r="C689" s="40"/>
      <c r="D689" s="40"/>
    </row>
    <row r="690" spans="3:4">
      <c r="C690" s="40"/>
      <c r="D690" s="40"/>
    </row>
    <row r="691" spans="3:4">
      <c r="C691" s="40"/>
      <c r="D691" s="40"/>
    </row>
    <row r="692" spans="3:4">
      <c r="C692" s="40"/>
      <c r="D692" s="40"/>
    </row>
    <row r="693" spans="3:4">
      <c r="C693" s="40"/>
      <c r="D693" s="40"/>
    </row>
    <row r="694" spans="3:4">
      <c r="C694" s="40"/>
      <c r="D694" s="40"/>
    </row>
    <row r="695" spans="3:4">
      <c r="C695" s="40"/>
      <c r="D695" s="40"/>
    </row>
    <row r="696" spans="3:4">
      <c r="C696" s="40"/>
      <c r="D696" s="40"/>
    </row>
    <row r="697" spans="3:4">
      <c r="C697" s="40"/>
      <c r="D697" s="40"/>
    </row>
    <row r="698" spans="3:4">
      <c r="C698" s="40"/>
      <c r="D698" s="40"/>
    </row>
    <row r="699" spans="3:4">
      <c r="C699" s="40"/>
      <c r="D699" s="40"/>
    </row>
    <row r="700" spans="3:4">
      <c r="C700" s="40"/>
      <c r="D700" s="40"/>
    </row>
    <row r="701" spans="3:4">
      <c r="C701" s="40"/>
      <c r="D701" s="40"/>
    </row>
    <row r="702" spans="3:4">
      <c r="C702" s="40"/>
      <c r="D702" s="40"/>
    </row>
    <row r="703" spans="3:4">
      <c r="C703" s="40"/>
      <c r="D703" s="40"/>
    </row>
    <row r="704" spans="3:4">
      <c r="C704" s="40"/>
      <c r="D704" s="40"/>
    </row>
    <row r="705" spans="3:4">
      <c r="C705" s="40"/>
      <c r="D705" s="40"/>
    </row>
    <row r="706" spans="3:4">
      <c r="C706" s="40"/>
      <c r="D706" s="40"/>
    </row>
    <row r="707" spans="3:4">
      <c r="C707" s="40"/>
      <c r="D707" s="40"/>
    </row>
    <row r="708" spans="3:4">
      <c r="C708" s="40"/>
      <c r="D708" s="40"/>
    </row>
    <row r="709" spans="3:4">
      <c r="C709" s="40"/>
      <c r="D709" s="40"/>
    </row>
    <row r="710" spans="3:4">
      <c r="C710" s="40"/>
      <c r="D710" s="40"/>
    </row>
    <row r="711" spans="3:4">
      <c r="C711" s="40"/>
      <c r="D711" s="40"/>
    </row>
    <row r="712" spans="3:4">
      <c r="C712" s="40"/>
      <c r="D712" s="40"/>
    </row>
    <row r="713" spans="3:4">
      <c r="C713" s="40"/>
      <c r="D713" s="40"/>
    </row>
    <row r="714" spans="3:4">
      <c r="C714" s="40"/>
      <c r="D714" s="40"/>
    </row>
    <row r="715" spans="3:4">
      <c r="C715" s="40"/>
      <c r="D715" s="40"/>
    </row>
    <row r="716" spans="3:4">
      <c r="C716" s="40"/>
      <c r="D716" s="40"/>
    </row>
    <row r="717" spans="3:4">
      <c r="C717" s="40"/>
      <c r="D717" s="40"/>
    </row>
    <row r="718" spans="3:4">
      <c r="C718" s="40"/>
      <c r="D718" s="40"/>
    </row>
    <row r="719" spans="3:4">
      <c r="C719" s="40"/>
      <c r="D719" s="40"/>
    </row>
    <row r="720" spans="3:4">
      <c r="C720" s="40"/>
      <c r="D720" s="40"/>
    </row>
    <row r="721" spans="3:4">
      <c r="C721" s="40"/>
      <c r="D721" s="40"/>
    </row>
    <row r="722" spans="3:4">
      <c r="C722" s="40"/>
      <c r="D722" s="40"/>
    </row>
    <row r="723" spans="3:4">
      <c r="C723" s="40"/>
      <c r="D723" s="40"/>
    </row>
    <row r="724" spans="3:4">
      <c r="C724" s="40"/>
      <c r="D724" s="40"/>
    </row>
    <row r="725" spans="3:4">
      <c r="C725" s="40"/>
      <c r="D725" s="40"/>
    </row>
    <row r="726" spans="3:4">
      <c r="C726" s="40"/>
      <c r="D726" s="40"/>
    </row>
    <row r="727" spans="3:4">
      <c r="C727" s="40"/>
      <c r="D727" s="40"/>
    </row>
    <row r="728" spans="3:4">
      <c r="C728" s="40"/>
      <c r="D728" s="40"/>
    </row>
    <row r="729" spans="3:4">
      <c r="C729" s="40"/>
      <c r="D729" s="40"/>
    </row>
    <row r="730" spans="3:4">
      <c r="C730" s="40"/>
      <c r="D730" s="40"/>
    </row>
    <row r="731" spans="3:4">
      <c r="C731" s="40"/>
      <c r="D731" s="40"/>
    </row>
    <row r="732" spans="3:4">
      <c r="C732" s="40"/>
      <c r="D732" s="40"/>
    </row>
    <row r="733" spans="3:4">
      <c r="C733" s="40"/>
      <c r="D733" s="40"/>
    </row>
    <row r="734" spans="3:4">
      <c r="C734" s="40"/>
      <c r="D734" s="40"/>
    </row>
    <row r="735" spans="3:4">
      <c r="C735" s="40"/>
      <c r="D735" s="40"/>
    </row>
    <row r="736" spans="3:4">
      <c r="C736" s="40"/>
      <c r="D736" s="40"/>
    </row>
    <row r="737" spans="3:4">
      <c r="C737" s="40"/>
      <c r="D737" s="40"/>
    </row>
    <row r="738" spans="3:4">
      <c r="C738" s="40"/>
      <c r="D738" s="40"/>
    </row>
    <row r="739" spans="3:4">
      <c r="C739" s="40"/>
      <c r="D739" s="40"/>
    </row>
    <row r="740" spans="3:4">
      <c r="C740" s="40"/>
      <c r="D740" s="40"/>
    </row>
    <row r="741" spans="3:4">
      <c r="C741" s="40"/>
      <c r="D741" s="40"/>
    </row>
    <row r="742" spans="3:4">
      <c r="C742" s="40"/>
      <c r="D742" s="40"/>
    </row>
    <row r="743" spans="3:4">
      <c r="C743" s="40"/>
      <c r="D743" s="40"/>
    </row>
    <row r="744" spans="3:4">
      <c r="C744" s="40"/>
      <c r="D744" s="40"/>
    </row>
    <row r="745" spans="3:4">
      <c r="C745" s="40"/>
      <c r="D745" s="40"/>
    </row>
    <row r="746" spans="3:4">
      <c r="C746" s="40"/>
      <c r="D746" s="40"/>
    </row>
    <row r="747" spans="3:4">
      <c r="C747" s="40"/>
      <c r="D747" s="40"/>
    </row>
    <row r="748" spans="3:4">
      <c r="C748" s="40"/>
      <c r="D748" s="40"/>
    </row>
    <row r="749" spans="3:4">
      <c r="C749" s="40"/>
      <c r="D749" s="40"/>
    </row>
    <row r="750" spans="3:4">
      <c r="C750" s="40"/>
      <c r="D750" s="40"/>
    </row>
    <row r="751" spans="3:4">
      <c r="C751" s="40"/>
      <c r="D751" s="40"/>
    </row>
    <row r="752" spans="3:4">
      <c r="C752" s="40"/>
      <c r="D752" s="40"/>
    </row>
    <row r="753" spans="3:4">
      <c r="C753" s="40"/>
      <c r="D753" s="40"/>
    </row>
    <row r="754" spans="3:4">
      <c r="C754" s="40"/>
      <c r="D754" s="40"/>
    </row>
    <row r="755" spans="3:4">
      <c r="C755" s="40"/>
      <c r="D755" s="40"/>
    </row>
    <row r="756" spans="3:4">
      <c r="C756" s="40"/>
      <c r="D756" s="40"/>
    </row>
    <row r="757" spans="3:4">
      <c r="C757" s="40"/>
      <c r="D757" s="40"/>
    </row>
    <row r="758" spans="3:4">
      <c r="C758" s="40"/>
      <c r="D758" s="40"/>
    </row>
    <row r="759" spans="3:4">
      <c r="C759" s="40"/>
      <c r="D759" s="40"/>
    </row>
    <row r="760" spans="3:4">
      <c r="C760" s="40"/>
      <c r="D760" s="40"/>
    </row>
    <row r="761" spans="3:4">
      <c r="C761" s="40"/>
      <c r="D761" s="40"/>
    </row>
    <row r="762" spans="3:4">
      <c r="C762" s="40"/>
      <c r="D762" s="40"/>
    </row>
    <row r="763" spans="3:4">
      <c r="C763" s="40"/>
      <c r="D763" s="40"/>
    </row>
    <row r="764" spans="3:4">
      <c r="C764" s="40"/>
      <c r="D764" s="40"/>
    </row>
    <row r="765" spans="3:4">
      <c r="C765" s="40"/>
      <c r="D765" s="40"/>
    </row>
    <row r="766" spans="3:4">
      <c r="C766" s="40"/>
      <c r="D766" s="40"/>
    </row>
    <row r="767" spans="3:4">
      <c r="C767" s="40"/>
      <c r="D767" s="40"/>
    </row>
    <row r="768" spans="3:4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  <row r="2557" spans="3:4">
      <c r="C2557" s="40"/>
      <c r="D2557" s="40"/>
    </row>
    <row r="2558" spans="3:4">
      <c r="C2558" s="40"/>
      <c r="D2558" s="40"/>
    </row>
    <row r="2559" spans="3:4">
      <c r="C2559" s="40"/>
      <c r="D2559" s="40"/>
    </row>
    <row r="2560" spans="3:4">
      <c r="C2560" s="40"/>
      <c r="D2560" s="40"/>
    </row>
    <row r="2561" spans="3:4">
      <c r="C2561" s="40"/>
      <c r="D2561" s="40"/>
    </row>
    <row r="2562" spans="3:4">
      <c r="C2562" s="40"/>
      <c r="D2562" s="40"/>
    </row>
    <row r="2563" spans="3:4">
      <c r="C2563" s="40"/>
      <c r="D2563" s="40"/>
    </row>
    <row r="2564" spans="3:4">
      <c r="C2564" s="40"/>
      <c r="D2564" s="40"/>
    </row>
  </sheetData>
  <sheetProtection sheet="1" objects="1" scenarios="1"/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</sheetPr>
  <dimension ref="A1:CB2556"/>
  <sheetViews>
    <sheetView workbookViewId="0"/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2" width="9.140625" style="2"/>
    <col min="23" max="23" width="13" style="2" bestFit="1" customWidth="1"/>
    <col min="24" max="24" width="9.140625" style="2"/>
    <col min="25" max="25" width="10.7109375" style="2" customWidth="1"/>
    <col min="26" max="26" width="10.28515625" style="16" customWidth="1"/>
    <col min="27" max="27" width="12.140625" style="16" customWidth="1"/>
    <col min="28" max="28" width="9.42578125" style="16" customWidth="1"/>
    <col min="29" max="31" width="10.42578125" style="16" customWidth="1"/>
    <col min="32" max="32" width="10.5703125" style="16" customWidth="1"/>
    <col min="33" max="35" width="10.28515625" style="16" customWidth="1"/>
    <col min="36" max="36" width="16.85546875" style="16" customWidth="1"/>
    <col min="37" max="37" width="13.28515625" style="16" customWidth="1"/>
    <col min="38" max="52" width="10.28515625" style="16" customWidth="1"/>
    <col min="53" max="53" width="11.85546875" style="16" customWidth="1"/>
    <col min="54" max="54" width="14.7109375" style="16" customWidth="1"/>
    <col min="55" max="80" width="10.28515625" style="16" customWidth="1"/>
    <col min="81" max="16384" width="9.140625" style="2"/>
  </cols>
  <sheetData>
    <row r="1" spans="1:64" ht="21" thickBot="1">
      <c r="A1" s="1" t="s">
        <v>100</v>
      </c>
      <c r="C1" s="21"/>
      <c r="D1" s="168" t="s">
        <v>224</v>
      </c>
      <c r="E1" s="169"/>
      <c r="F1" s="169"/>
      <c r="U1" s="8"/>
      <c r="V1" s="12" t="s">
        <v>19</v>
      </c>
      <c r="W1" s="12" t="s">
        <v>163</v>
      </c>
      <c r="Z1" s="16" t="s">
        <v>216</v>
      </c>
      <c r="AA1" s="102" t="s">
        <v>173</v>
      </c>
      <c r="AB1" s="103"/>
      <c r="AC1" s="103" t="s">
        <v>174</v>
      </c>
      <c r="AD1" s="103" t="s">
        <v>175</v>
      </c>
      <c r="AE1" s="104"/>
      <c r="AW1" s="105" t="s">
        <v>19</v>
      </c>
      <c r="AX1" s="106" t="s">
        <v>176</v>
      </c>
      <c r="AY1" s="107" t="s">
        <v>177</v>
      </c>
      <c r="AZ1" s="108" t="s">
        <v>178</v>
      </c>
      <c r="BA1" s="109" t="s">
        <v>179</v>
      </c>
      <c r="BB1" s="108" t="s">
        <v>180</v>
      </c>
      <c r="BC1" s="109" t="s">
        <v>181</v>
      </c>
      <c r="BD1" s="108" t="s">
        <v>182</v>
      </c>
      <c r="BE1" s="110" t="s">
        <v>183</v>
      </c>
      <c r="BF1" s="109" t="s">
        <v>184</v>
      </c>
      <c r="BG1" s="108" t="s">
        <v>185</v>
      </c>
      <c r="BH1" s="110" t="s">
        <v>186</v>
      </c>
      <c r="BI1" s="109" t="s">
        <v>187</v>
      </c>
      <c r="BJ1" s="108" t="s">
        <v>188</v>
      </c>
      <c r="BK1" s="110" t="s">
        <v>189</v>
      </c>
      <c r="BL1" s="109" t="s">
        <v>167</v>
      </c>
    </row>
    <row r="2" spans="1:64" ht="16.5" thickBot="1">
      <c r="A2" s="16" t="s">
        <v>42</v>
      </c>
      <c r="B2" s="2" t="s">
        <v>9</v>
      </c>
      <c r="U2" s="9"/>
      <c r="V2" s="9">
        <v>-20000</v>
      </c>
      <c r="W2" s="100">
        <f t="shared" ref="W2:W28" si="0">D$11+D$12*V2+D$13*V2^2</f>
        <v>0.10372311826559266</v>
      </c>
      <c r="AA2" s="111" t="s">
        <v>207</v>
      </c>
      <c r="AB2" s="112">
        <f>C7</f>
        <v>44081.557999999997</v>
      </c>
      <c r="AC2" s="113" t="s">
        <v>208</v>
      </c>
      <c r="AD2" s="112">
        <f>C8</f>
        <v>0.380438</v>
      </c>
      <c r="AE2" s="114" t="s">
        <v>169</v>
      </c>
      <c r="AH2" s="16" t="s">
        <v>217</v>
      </c>
      <c r="AI2" s="16" t="s">
        <v>216</v>
      </c>
      <c r="AW2" s="16">
        <v>-25000</v>
      </c>
      <c r="AX2" s="16">
        <f t="shared" ref="AX2:AX33" si="1">AB$3+AB$4*AW2+AB$5*AW2^2+AZ2</f>
        <v>0.15144457196227651</v>
      </c>
      <c r="AY2" s="16">
        <f t="shared" ref="AY2:AY33" si="2">AB$3+AB$4*AW2+AB$5*AW2^2</f>
        <v>0.14574505708755883</v>
      </c>
      <c r="AZ2" s="115">
        <f t="shared" ref="AZ2:AZ33" si="3">$AB$6*($AB$11/BA2*BB2+$AB$12)</f>
        <v>5.6995148747176726E-3</v>
      </c>
      <c r="BA2" s="16">
        <f t="shared" ref="BA2:BA33" si="4">1+$AB$7*COS(BC2)</f>
        <v>1.306184930791604</v>
      </c>
      <c r="BB2" s="16">
        <f t="shared" ref="BB2:BB33" si="5">SIN(BC2+RADIANS($AB$9))</f>
        <v>0.54375469978860436</v>
      </c>
      <c r="BC2" s="16">
        <f t="shared" ref="BC2:BC33" si="6">2*ATAN(BD2)</f>
        <v>0.70748587440371102</v>
      </c>
      <c r="BD2" s="16">
        <f t="shared" ref="BD2:BD33" si="7">SQRT((1+$AB$7)/(1-$AB$7))*TAN(BE2/2)</f>
        <v>0.36927598579349652</v>
      </c>
      <c r="BE2" s="16">
        <f t="shared" ref="BE2:BK11" si="8">$BL2+$AB$7*SIN(BF2)</f>
        <v>-5.8103549537937296</v>
      </c>
      <c r="BF2" s="16">
        <f t="shared" si="8"/>
        <v>-5.8106227033557865</v>
      </c>
      <c r="BG2" s="16">
        <f t="shared" si="8"/>
        <v>-5.8113689584022392</v>
      </c>
      <c r="BH2" s="16">
        <f t="shared" si="8"/>
        <v>-5.8134473775956694</v>
      </c>
      <c r="BI2" s="16">
        <f t="shared" si="8"/>
        <v>-5.819224553329879</v>
      </c>
      <c r="BJ2" s="16">
        <f t="shared" si="8"/>
        <v>-5.8351963514981549</v>
      </c>
      <c r="BK2" s="16">
        <f t="shared" si="8"/>
        <v>-5.8787394914170976</v>
      </c>
      <c r="BL2" s="16">
        <f t="shared" ref="BL2:BL33" si="9">RADIANS($AB$9)+$AB$18*(AW2-AB$15)</f>
        <v>-5.9937317551525249</v>
      </c>
    </row>
    <row r="3" spans="1:64" ht="13.5" thickBot="1">
      <c r="A3" s="16"/>
      <c r="C3" s="8"/>
      <c r="D3" s="8"/>
      <c r="V3" s="2">
        <v>-18000</v>
      </c>
      <c r="W3" s="100">
        <f t="shared" si="0"/>
        <v>8.8550073029372303E-2</v>
      </c>
      <c r="AA3" s="116" t="s">
        <v>190</v>
      </c>
      <c r="AB3" s="140">
        <f>+AC3*AD3</f>
        <v>-5.9456980020540055E-3</v>
      </c>
      <c r="AC3" s="119">
        <v>-0.59456980020540051</v>
      </c>
      <c r="AD3" s="92">
        <v>0.01</v>
      </c>
      <c r="AE3" s="118"/>
      <c r="AH3" s="117">
        <v>-0.61672940972548396</v>
      </c>
      <c r="AI3" s="119"/>
      <c r="AW3" s="16">
        <v>-24000</v>
      </c>
      <c r="AX3" s="16">
        <f t="shared" si="1"/>
        <v>0.14057519195150492</v>
      </c>
      <c r="AY3" s="16">
        <f t="shared" si="2"/>
        <v>0.13687331781100387</v>
      </c>
      <c r="AZ3" s="115">
        <f t="shared" si="3"/>
        <v>3.7018741405010608E-3</v>
      </c>
      <c r="BA3" s="16">
        <f t="shared" si="4"/>
        <v>1.1625112695532902</v>
      </c>
      <c r="BB3" s="16">
        <f t="shared" si="5"/>
        <v>0.12646019133085964</v>
      </c>
      <c r="BC3" s="16">
        <f t="shared" si="6"/>
        <v>1.1555907365879425</v>
      </c>
      <c r="BD3" s="16">
        <f t="shared" si="7"/>
        <v>0.65202202799253628</v>
      </c>
      <c r="BE3" s="16">
        <f t="shared" si="8"/>
        <v>-5.4787872488683949</v>
      </c>
      <c r="BF3" s="16">
        <f t="shared" si="8"/>
        <v>-5.4789077743819492</v>
      </c>
      <c r="BG3" s="16">
        <f t="shared" si="8"/>
        <v>-5.4793389771625307</v>
      </c>
      <c r="BH3" s="16">
        <f t="shared" si="8"/>
        <v>-5.4808801097817836</v>
      </c>
      <c r="BI3" s="16">
        <f t="shared" si="8"/>
        <v>-5.486368224720878</v>
      </c>
      <c r="BJ3" s="16">
        <f t="shared" si="8"/>
        <v>-5.5056676089921561</v>
      </c>
      <c r="BK3" s="16">
        <f t="shared" si="8"/>
        <v>-5.5708427315118598</v>
      </c>
      <c r="BL3" s="16">
        <f t="shared" si="9"/>
        <v>-5.7689906738750798</v>
      </c>
    </row>
    <row r="4" spans="1:64" ht="13.5" thickBot="1">
      <c r="A4" s="17" t="s">
        <v>43</v>
      </c>
      <c r="B4" s="6"/>
      <c r="C4" s="10">
        <v>44081.557999999997</v>
      </c>
      <c r="D4" s="11">
        <v>0.38085200000000002</v>
      </c>
      <c r="E4" s="7"/>
      <c r="U4" s="9"/>
      <c r="V4" s="9">
        <v>-16000</v>
      </c>
      <c r="W4" s="100">
        <f t="shared" si="0"/>
        <v>7.4311730817475427E-2</v>
      </c>
      <c r="AA4" s="120" t="s">
        <v>191</v>
      </c>
      <c r="AB4" s="139">
        <f>+AC4*AD4</f>
        <v>-3.1466832525736117E-6</v>
      </c>
      <c r="AC4" s="122">
        <v>-3.1466832525736117</v>
      </c>
      <c r="AD4" s="92">
        <v>9.9999999999999995E-7</v>
      </c>
      <c r="AE4" s="118"/>
      <c r="AH4" s="121">
        <v>-3.144005546017667</v>
      </c>
      <c r="AI4" s="122"/>
      <c r="AW4" s="16">
        <v>-23000</v>
      </c>
      <c r="AX4" s="16">
        <f t="shared" si="1"/>
        <v>0.1298270798818382</v>
      </c>
      <c r="AY4" s="16">
        <f t="shared" si="2"/>
        <v>0.12823525429052973</v>
      </c>
      <c r="AZ4" s="115">
        <f t="shared" si="3"/>
        <v>1.5918255913084545E-3</v>
      </c>
      <c r="BA4" s="16">
        <f t="shared" si="4"/>
        <v>1.0261180490107371</v>
      </c>
      <c r="BB4" s="16">
        <f t="shared" si="5"/>
        <v>-0.22167450124583499</v>
      </c>
      <c r="BC4" s="16">
        <f t="shared" si="6"/>
        <v>1.5059218001304577</v>
      </c>
      <c r="BD4" s="16">
        <f t="shared" si="7"/>
        <v>0.93714235597154394</v>
      </c>
      <c r="BE4" s="16">
        <f t="shared" si="8"/>
        <v>-5.1856600544311</v>
      </c>
      <c r="BF4" s="16">
        <f t="shared" si="8"/>
        <v>-5.185676510428558</v>
      </c>
      <c r="BG4" s="16">
        <f t="shared" si="8"/>
        <v>-5.1857661142438154</v>
      </c>
      <c r="BH4" s="16">
        <f t="shared" si="8"/>
        <v>-5.1862537372095128</v>
      </c>
      <c r="BI4" s="16">
        <f t="shared" si="8"/>
        <v>-5.1888992935954352</v>
      </c>
      <c r="BJ4" s="16">
        <f t="shared" si="8"/>
        <v>-5.2030229815538185</v>
      </c>
      <c r="BK4" s="16">
        <f t="shared" si="8"/>
        <v>-5.2729120836028525</v>
      </c>
      <c r="BL4" s="16">
        <f t="shared" si="9"/>
        <v>-5.5442495925976347</v>
      </c>
    </row>
    <row r="5" spans="1:64">
      <c r="A5" s="84" t="s">
        <v>154</v>
      </c>
      <c r="B5" s="16"/>
      <c r="C5" s="85">
        <v>8</v>
      </c>
      <c r="D5" s="16" t="s">
        <v>155</v>
      </c>
      <c r="E5" s="16"/>
      <c r="V5" s="2">
        <v>-14000</v>
      </c>
      <c r="W5" s="100">
        <f t="shared" si="0"/>
        <v>6.1008091629902034E-2</v>
      </c>
      <c r="Z5" s="87">
        <v>1.281E-10</v>
      </c>
      <c r="AA5" s="120" t="s">
        <v>171</v>
      </c>
      <c r="AB5" s="146">
        <f>+AC5*AD5</f>
        <v>1.1683787804043609E-10</v>
      </c>
      <c r="AC5" s="122">
        <v>1.1683787804043608</v>
      </c>
      <c r="AD5" s="92">
        <v>1E-10</v>
      </c>
      <c r="AE5" s="118"/>
      <c r="AH5" s="121">
        <v>1.1669708847171469</v>
      </c>
      <c r="AI5" s="122"/>
      <c r="AW5" s="16">
        <v>-22000</v>
      </c>
      <c r="AX5" s="16">
        <f t="shared" si="1"/>
        <v>0.1194322838226165</v>
      </c>
      <c r="AY5" s="16">
        <f t="shared" si="2"/>
        <v>0.1198308665261365</v>
      </c>
      <c r="AZ5" s="115">
        <f t="shared" si="3"/>
        <v>-3.9858270352000113E-4</v>
      </c>
      <c r="BA5" s="16">
        <f t="shared" si="4"/>
        <v>0.91582470852107989</v>
      </c>
      <c r="BB5" s="16">
        <f t="shared" si="5"/>
        <v>-0.4784535662418225</v>
      </c>
      <c r="BC5" s="16">
        <f t="shared" si="6"/>
        <v>1.7812832173195701</v>
      </c>
      <c r="BD5" s="16">
        <f t="shared" si="7"/>
        <v>1.2362203147635775</v>
      </c>
      <c r="BE5" s="16">
        <f t="shared" si="8"/>
        <v>-4.9257696998572627</v>
      </c>
      <c r="BF5" s="16">
        <f t="shared" si="8"/>
        <v>-4.9257700018592372</v>
      </c>
      <c r="BG5" s="16">
        <f t="shared" si="8"/>
        <v>-4.9257735416690611</v>
      </c>
      <c r="BH5" s="16">
        <f t="shared" si="8"/>
        <v>-4.9258150279932433</v>
      </c>
      <c r="BI5" s="16">
        <f t="shared" si="8"/>
        <v>-4.9263006542222989</v>
      </c>
      <c r="BJ5" s="16">
        <f t="shared" si="8"/>
        <v>-4.9319065889463234</v>
      </c>
      <c r="BK5" s="16">
        <f t="shared" si="8"/>
        <v>-4.9886287134357623</v>
      </c>
      <c r="BL5" s="16">
        <f t="shared" si="9"/>
        <v>-5.3195085113201896</v>
      </c>
    </row>
    <row r="6" spans="1:64">
      <c r="A6" s="17" t="s">
        <v>44</v>
      </c>
      <c r="U6" s="9"/>
      <c r="V6" s="9">
        <v>-12000</v>
      </c>
      <c r="W6" s="100">
        <f t="shared" si="0"/>
        <v>4.8639155466652137E-2</v>
      </c>
      <c r="Z6" s="16">
        <v>8.0000000000000002E-3</v>
      </c>
      <c r="AA6" s="120" t="s">
        <v>192</v>
      </c>
      <c r="AB6" s="141">
        <f>AC6*AD6</f>
        <v>7.7548558908901105E-3</v>
      </c>
      <c r="AC6" s="121">
        <v>0.775485589089011</v>
      </c>
      <c r="AD6" s="16">
        <v>0.01</v>
      </c>
      <c r="AE6" s="118" t="s">
        <v>169</v>
      </c>
      <c r="AH6" s="121">
        <v>0.75491208495049933</v>
      </c>
      <c r="AI6" s="122"/>
      <c r="AW6" s="16">
        <v>-21000</v>
      </c>
      <c r="AX6" s="16">
        <f t="shared" si="1"/>
        <v>0.1094900712265746</v>
      </c>
      <c r="AY6" s="16">
        <f t="shared" si="2"/>
        <v>0.11166015451782416</v>
      </c>
      <c r="AZ6" s="16">
        <f t="shared" si="3"/>
        <v>-2.1700832912495507E-3</v>
      </c>
      <c r="BA6" s="16">
        <f t="shared" si="4"/>
        <v>0.83085849562151282</v>
      </c>
      <c r="BB6" s="16">
        <f t="shared" si="5"/>
        <v>-0.66063908916800973</v>
      </c>
      <c r="BC6" s="16">
        <f t="shared" si="6"/>
        <v>2.0040602017608822</v>
      </c>
      <c r="BD6" s="16">
        <f t="shared" si="7"/>
        <v>1.5643839396754278</v>
      </c>
      <c r="BE6" s="16">
        <f t="shared" si="8"/>
        <v>-4.6919755417380129</v>
      </c>
      <c r="BF6" s="16">
        <f t="shared" si="8"/>
        <v>-4.691975541737694</v>
      </c>
      <c r="BG6" s="16">
        <f t="shared" si="8"/>
        <v>-4.6919755417764719</v>
      </c>
      <c r="BH6" s="16">
        <f t="shared" si="8"/>
        <v>-4.6919755370609169</v>
      </c>
      <c r="BI6" s="16">
        <f t="shared" si="8"/>
        <v>-4.6919761104925115</v>
      </c>
      <c r="BJ6" s="16">
        <f t="shared" si="8"/>
        <v>-4.6919064964750108</v>
      </c>
      <c r="BK6" s="16">
        <f t="shared" si="8"/>
        <v>-4.7209873789298946</v>
      </c>
      <c r="BL6" s="16">
        <f t="shared" si="9"/>
        <v>-5.0947674300427446</v>
      </c>
    </row>
    <row r="7" spans="1:64">
      <c r="A7" s="16" t="s">
        <v>7</v>
      </c>
      <c r="C7" s="2">
        <v>44081.557999999997</v>
      </c>
      <c r="V7" s="2">
        <v>-10000</v>
      </c>
      <c r="W7" s="100">
        <f t="shared" si="0"/>
        <v>3.7204922327725716E-2</v>
      </c>
      <c r="Z7" s="16">
        <v>0.27500000000000002</v>
      </c>
      <c r="AA7" s="123" t="s">
        <v>201</v>
      </c>
      <c r="AB7" s="142">
        <f>AC7*AD7</f>
        <v>0.40287582627593904</v>
      </c>
      <c r="AC7" s="144">
        <v>0.40287582627593904</v>
      </c>
      <c r="AD7" s="16">
        <v>1</v>
      </c>
      <c r="AE7" s="118"/>
      <c r="AH7" s="121">
        <v>-0.2621897304394416</v>
      </c>
      <c r="AI7" s="122"/>
      <c r="AW7" s="16">
        <v>-20000</v>
      </c>
      <c r="AX7" s="16">
        <f t="shared" si="1"/>
        <v>0.10003392989533508</v>
      </c>
      <c r="AY7" s="16">
        <f t="shared" si="2"/>
        <v>0.10372311826559266</v>
      </c>
      <c r="AZ7" s="16">
        <f t="shared" si="3"/>
        <v>-3.6891883702575776E-3</v>
      </c>
      <c r="BA7" s="16">
        <f t="shared" si="4"/>
        <v>0.76605868324579918</v>
      </c>
      <c r="BB7" s="16">
        <f t="shared" si="5"/>
        <v>-0.78825478898681856</v>
      </c>
      <c r="BC7" s="16">
        <f t="shared" si="6"/>
        <v>2.1903581300942543</v>
      </c>
      <c r="BD7" s="16">
        <f t="shared" si="7"/>
        <v>1.941548239283319</v>
      </c>
      <c r="BE7" s="16">
        <f t="shared" si="8"/>
        <v>-4.4781523320679568</v>
      </c>
      <c r="BF7" s="16">
        <f t="shared" si="8"/>
        <v>-4.4781523795618918</v>
      </c>
      <c r="BG7" s="16">
        <f t="shared" si="8"/>
        <v>-4.4781518716476345</v>
      </c>
      <c r="BH7" s="16">
        <f t="shared" si="8"/>
        <v>-4.4781573034897191</v>
      </c>
      <c r="BI7" s="16">
        <f t="shared" si="8"/>
        <v>-4.478099219564899</v>
      </c>
      <c r="BJ7" s="16">
        <f t="shared" si="8"/>
        <v>-4.4787210587389588</v>
      </c>
      <c r="BK7" s="16">
        <f t="shared" si="8"/>
        <v>-4.4721458048803795</v>
      </c>
      <c r="BL7" s="16">
        <f t="shared" si="9"/>
        <v>-4.8700263487653004</v>
      </c>
    </row>
    <row r="8" spans="1:64" ht="15.75">
      <c r="A8" s="16" t="s">
        <v>26</v>
      </c>
      <c r="C8" s="2">
        <v>0.380438</v>
      </c>
      <c r="D8" s="2">
        <v>-3.0253223511590272E-5</v>
      </c>
      <c r="E8" s="8">
        <v>0.38082174677648845</v>
      </c>
      <c r="U8" s="9"/>
      <c r="V8" s="9">
        <v>-8000</v>
      </c>
      <c r="W8" s="100">
        <f t="shared" si="0"/>
        <v>2.6705392213122799E-2</v>
      </c>
      <c r="Z8" s="16">
        <v>37.08</v>
      </c>
      <c r="AA8" s="120" t="s">
        <v>209</v>
      </c>
      <c r="AB8" s="142">
        <f>AC8*AD8</f>
        <v>29.120601559037063</v>
      </c>
      <c r="AC8" s="121">
        <v>2.9120601559037063</v>
      </c>
      <c r="AD8" s="16">
        <v>10</v>
      </c>
      <c r="AE8" s="118" t="s">
        <v>170</v>
      </c>
      <c r="AH8" s="121">
        <v>2.9567755005616765</v>
      </c>
      <c r="AI8" s="122"/>
      <c r="AW8" s="16">
        <v>-19000</v>
      </c>
      <c r="AX8" s="16">
        <f t="shared" si="1"/>
        <v>9.1068814637006792E-2</v>
      </c>
      <c r="AY8" s="16">
        <f t="shared" si="2"/>
        <v>9.6019757769442049E-2</v>
      </c>
      <c r="AZ8" s="16">
        <f t="shared" si="3"/>
        <v>-4.9509431324352626E-3</v>
      </c>
      <c r="BA8" s="16">
        <f t="shared" si="4"/>
        <v>0.71659858380443953</v>
      </c>
      <c r="BB8" s="16">
        <f t="shared" si="5"/>
        <v>-0.87654688350185006</v>
      </c>
      <c r="BC8" s="16">
        <f t="shared" si="6"/>
        <v>2.3510307700679993</v>
      </c>
      <c r="BD8" s="16">
        <f t="shared" si="7"/>
        <v>2.396692690585696</v>
      </c>
      <c r="BE8" s="16">
        <f t="shared" si="8"/>
        <v>-4.2795604320832528</v>
      </c>
      <c r="BF8" s="16">
        <f t="shared" si="8"/>
        <v>-4.2795664618646621</v>
      </c>
      <c r="BG8" s="16">
        <f t="shared" si="8"/>
        <v>-4.2795307798619824</v>
      </c>
      <c r="BH8" s="16">
        <f t="shared" si="8"/>
        <v>-4.2797419727875967</v>
      </c>
      <c r="BI8" s="16">
        <f t="shared" si="8"/>
        <v>-4.2784933759545947</v>
      </c>
      <c r="BJ8" s="16">
        <f t="shared" si="8"/>
        <v>-4.28592494124696</v>
      </c>
      <c r="BK8" s="16">
        <f t="shared" si="8"/>
        <v>-4.2433161573448901</v>
      </c>
      <c r="BL8" s="16">
        <f t="shared" si="9"/>
        <v>-4.6452852674878553</v>
      </c>
    </row>
    <row r="9" spans="1:64" ht="15.75">
      <c r="A9" s="36" t="s">
        <v>156</v>
      </c>
      <c r="B9" s="36">
        <v>280</v>
      </c>
      <c r="C9" s="16"/>
      <c r="D9" s="86"/>
      <c r="E9" s="87"/>
      <c r="F9" s="36" t="str">
        <f>"F"&amp;B9</f>
        <v>F280</v>
      </c>
      <c r="G9" s="99" t="str">
        <f>"G"&amp;B9</f>
        <v>G280</v>
      </c>
      <c r="V9" s="2">
        <v>-6000</v>
      </c>
      <c r="W9" s="100">
        <f t="shared" si="0"/>
        <v>1.7140565122843364E-2</v>
      </c>
      <c r="Z9" s="16">
        <v>198</v>
      </c>
      <c r="AA9" s="124" t="s">
        <v>215</v>
      </c>
      <c r="AB9" s="142">
        <f>AC9*AD9</f>
        <v>106.5244401411491</v>
      </c>
      <c r="AC9" s="121">
        <v>1.065244401411491</v>
      </c>
      <c r="AD9" s="16">
        <v>100</v>
      </c>
      <c r="AE9" s="118" t="s">
        <v>214</v>
      </c>
      <c r="AH9" s="121">
        <v>2.6049187821700697</v>
      </c>
      <c r="AI9" s="122"/>
      <c r="AW9" s="16">
        <v>-18000</v>
      </c>
      <c r="AX9" s="16">
        <f t="shared" si="1"/>
        <v>8.2588303466968646E-2</v>
      </c>
      <c r="AY9" s="16">
        <f t="shared" si="2"/>
        <v>8.8550073029372303E-2</v>
      </c>
      <c r="AZ9" s="16">
        <f t="shared" si="3"/>
        <v>-5.961769562403651E-3</v>
      </c>
      <c r="BA9" s="16">
        <f t="shared" si="4"/>
        <v>0.67883197400766471</v>
      </c>
      <c r="BB9" s="16">
        <f t="shared" si="5"/>
        <v>-0.93597911854837779</v>
      </c>
      <c r="BC9" s="16">
        <f t="shared" si="6"/>
        <v>2.4934204488654017</v>
      </c>
      <c r="BD9" s="16">
        <f t="shared" si="7"/>
        <v>2.976806983381814</v>
      </c>
      <c r="BE9" s="16">
        <f t="shared" si="8"/>
        <v>-4.0925924931676967</v>
      </c>
      <c r="BF9" s="16">
        <f t="shared" si="8"/>
        <v>-4.0926442210142389</v>
      </c>
      <c r="BG9" s="16">
        <f t="shared" si="8"/>
        <v>-4.0924231973200706</v>
      </c>
      <c r="BH9" s="16">
        <f t="shared" si="8"/>
        <v>-4.0933680706826792</v>
      </c>
      <c r="BI9" s="16">
        <f t="shared" si="8"/>
        <v>-4.0893374623041661</v>
      </c>
      <c r="BJ9" s="16">
        <f t="shared" si="8"/>
        <v>-4.1066933018621352</v>
      </c>
      <c r="BK9" s="16">
        <f t="shared" si="8"/>
        <v>-4.0347040761536768</v>
      </c>
      <c r="BL9" s="16">
        <f t="shared" si="9"/>
        <v>-4.4205441862104102</v>
      </c>
    </row>
    <row r="10" spans="1:64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V10" s="9">
        <v>-4000</v>
      </c>
      <c r="W10" s="100">
        <f t="shared" si="0"/>
        <v>8.5104410568874189E-3</v>
      </c>
      <c r="AA10" s="125" t="s">
        <v>203</v>
      </c>
      <c r="AB10" s="143">
        <f>AC10*AD10</f>
        <v>47863.925254200403</v>
      </c>
      <c r="AC10" s="126">
        <v>4.7863925254200401</v>
      </c>
      <c r="AD10" s="16">
        <v>10000</v>
      </c>
      <c r="AE10" s="118" t="s">
        <v>202</v>
      </c>
      <c r="AH10" s="126">
        <v>4.6438830705588714</v>
      </c>
      <c r="AI10" s="127"/>
      <c r="AW10" s="16">
        <v>-17000</v>
      </c>
      <c r="AX10" s="16">
        <f t="shared" si="1"/>
        <v>7.4582116023245076E-2</v>
      </c>
      <c r="AY10" s="16">
        <f t="shared" si="2"/>
        <v>8.1314064045383425E-2</v>
      </c>
      <c r="AZ10" s="16">
        <f t="shared" si="3"/>
        <v>-6.7319480221383525E-3</v>
      </c>
      <c r="BA10" s="16">
        <f t="shared" si="4"/>
        <v>0.65016819602796438</v>
      </c>
      <c r="BB10" s="16">
        <f t="shared" si="5"/>
        <v>-0.97354041871016606</v>
      </c>
      <c r="BC10" s="16">
        <f t="shared" si="6"/>
        <v>2.6226348344823585</v>
      </c>
      <c r="BD10" s="16">
        <f t="shared" si="7"/>
        <v>3.7669940546331575</v>
      </c>
      <c r="BE10" s="16">
        <f t="shared" si="8"/>
        <v>-3.9144650042833109</v>
      </c>
      <c r="BF10" s="16">
        <f t="shared" si="8"/>
        <v>-3.9146468114913282</v>
      </c>
      <c r="BG10" s="16">
        <f t="shared" si="8"/>
        <v>-3.9140165422458164</v>
      </c>
      <c r="BH10" s="16">
        <f t="shared" si="8"/>
        <v>-3.9162031504591659</v>
      </c>
      <c r="BI10" s="16">
        <f t="shared" si="8"/>
        <v>-3.908636927890119</v>
      </c>
      <c r="BJ10" s="16">
        <f t="shared" si="8"/>
        <v>-3.9350618727045239</v>
      </c>
      <c r="BK10" s="16">
        <f t="shared" si="8"/>
        <v>-3.8454983319831855</v>
      </c>
      <c r="BL10" s="16">
        <f t="shared" si="9"/>
        <v>-4.1958031049329652</v>
      </c>
    </row>
    <row r="11" spans="1:64" ht="14.25">
      <c r="A11" s="16" t="s">
        <v>45</v>
      </c>
      <c r="C11" s="97">
        <f ca="1">INTERCEPT(INDIRECT(G9):INDIRECT(G10),(INDIRECT(F9):INDIRECT(F10)))</f>
        <v>-4.2775903201265696E-2</v>
      </c>
      <c r="D11" s="151">
        <f>+E11*F11</f>
        <v>-5.9456980020540055E-3</v>
      </c>
      <c r="E11" s="148">
        <f>AC3</f>
        <v>-0.59456980020540051</v>
      </c>
      <c r="F11" s="92">
        <v>0.01</v>
      </c>
      <c r="V11" s="2">
        <v>-2000</v>
      </c>
      <c r="W11" s="100">
        <f t="shared" si="0"/>
        <v>8.1502001525496229E-4</v>
      </c>
      <c r="AA11" s="128" t="s">
        <v>194</v>
      </c>
      <c r="AB11" s="97">
        <f>1-AB7^2</f>
        <v>0.83769106860247944</v>
      </c>
      <c r="AC11" s="97">
        <f>SUM(AG21:AG624)</f>
        <v>1.6412466600343393E-3</v>
      </c>
      <c r="AD11" s="128" t="s">
        <v>210</v>
      </c>
      <c r="AE11" s="118"/>
      <c r="AH11" s="16">
        <v>1.6087598782469589E-3</v>
      </c>
      <c r="AW11" s="16">
        <v>-16000</v>
      </c>
      <c r="AX11" s="16">
        <f t="shared" si="1"/>
        <v>6.703939156428676E-2</v>
      </c>
      <c r="AY11" s="16">
        <f t="shared" si="2"/>
        <v>7.4311730817475427E-2</v>
      </c>
      <c r="AZ11" s="16">
        <f t="shared" si="3"/>
        <v>-7.2723392531886732E-3</v>
      </c>
      <c r="BA11" s="16">
        <f t="shared" si="4"/>
        <v>0.62880778451477104</v>
      </c>
      <c r="BB11" s="16">
        <f t="shared" si="5"/>
        <v>-0.99386409953575527</v>
      </c>
      <c r="BC11" s="16">
        <f t="shared" si="6"/>
        <v>2.7423518832041567</v>
      </c>
      <c r="BD11" s="16">
        <f t="shared" si="7"/>
        <v>4.9427908485414589</v>
      </c>
      <c r="BE11" s="16">
        <f t="shared" si="8"/>
        <v>-3.7429907385385</v>
      </c>
      <c r="BF11" s="16">
        <f t="shared" si="8"/>
        <v>-3.7433695791139252</v>
      </c>
      <c r="BG11" s="16">
        <f t="shared" si="8"/>
        <v>-3.7422292932626111</v>
      </c>
      <c r="BH11" s="16">
        <f t="shared" si="8"/>
        <v>-3.7456641874336567</v>
      </c>
      <c r="BI11" s="16">
        <f t="shared" si="8"/>
        <v>-3.7353415640917609</v>
      </c>
      <c r="BJ11" s="16">
        <f t="shared" si="8"/>
        <v>-3.7665893243440931</v>
      </c>
      <c r="BK11" s="16">
        <f t="shared" si="8"/>
        <v>-3.6739116282044044</v>
      </c>
      <c r="BL11" s="16">
        <f t="shared" si="9"/>
        <v>-3.9710620236555201</v>
      </c>
    </row>
    <row r="12" spans="1:64">
      <c r="A12" s="16" t="s">
        <v>46</v>
      </c>
      <c r="C12" s="97">
        <f ca="1">SLOPE(INDIRECT(G9):INDIRECT(G10),(INDIRECT(F9):INDIRECT(F10)))</f>
        <v>1.8530410059536999E-6</v>
      </c>
      <c r="D12" s="151">
        <f>+E12*F12</f>
        <v>-3.1466832525736117E-6</v>
      </c>
      <c r="E12" s="149">
        <f>AC4</f>
        <v>-3.1466832525736117</v>
      </c>
      <c r="F12" s="92">
        <v>9.9999999999999995E-7</v>
      </c>
      <c r="U12" s="9"/>
      <c r="V12" s="9">
        <v>0</v>
      </c>
      <c r="W12" s="100">
        <f t="shared" si="0"/>
        <v>-5.9456980020540055E-3</v>
      </c>
      <c r="AA12" s="129" t="s">
        <v>195</v>
      </c>
      <c r="AB12" s="97">
        <f>AB7*SIN(RADIANS(AB9))</f>
        <v>0.38623644944700081</v>
      </c>
      <c r="AE12" s="118"/>
      <c r="AW12" s="16">
        <v>-15000</v>
      </c>
      <c r="AX12" s="16">
        <f t="shared" si="1"/>
        <v>5.9949932956543599E-2</v>
      </c>
      <c r="AY12" s="16">
        <f t="shared" si="2"/>
        <v>6.7543073345648297E-2</v>
      </c>
      <c r="AZ12" s="16">
        <f t="shared" si="3"/>
        <v>-7.5931403891046998E-3</v>
      </c>
      <c r="BA12" s="16">
        <f t="shared" si="4"/>
        <v>0.6135195444210001</v>
      </c>
      <c r="BB12" s="16">
        <f t="shared" si="5"/>
        <v>-0.99999771634640078</v>
      </c>
      <c r="BC12" s="16">
        <f t="shared" si="6"/>
        <v>2.8553238924048729</v>
      </c>
      <c r="BD12" s="16">
        <f t="shared" si="7"/>
        <v>6.9386649097921058</v>
      </c>
      <c r="BE12" s="16">
        <f t="shared" ref="BE12:BK21" si="10">$BL12+$AB$7*SIN(BF12)</f>
        <v>-3.5764153296572356</v>
      </c>
      <c r="BF12" s="16">
        <f t="shared" si="10"/>
        <v>-3.5769472659134061</v>
      </c>
      <c r="BG12" s="16">
        <f t="shared" si="10"/>
        <v>-3.5754915786554013</v>
      </c>
      <c r="BH12" s="16">
        <f t="shared" si="10"/>
        <v>-3.5794775328981268</v>
      </c>
      <c r="BI12" s="16">
        <f t="shared" si="10"/>
        <v>-3.5685806427892337</v>
      </c>
      <c r="BJ12" s="16">
        <f t="shared" si="10"/>
        <v>-3.5985045198505197</v>
      </c>
      <c r="BK12" s="16">
        <f t="shared" si="10"/>
        <v>-3.5172704953231584</v>
      </c>
      <c r="BL12" s="16">
        <f t="shared" si="9"/>
        <v>-3.746320942378075</v>
      </c>
    </row>
    <row r="13" spans="1:64" ht="13.5" thickBot="1">
      <c r="A13" s="16" t="s">
        <v>47</v>
      </c>
      <c r="D13" s="152">
        <f>+E13*F13</f>
        <v>1.1683787804043609E-10</v>
      </c>
      <c r="E13" s="150">
        <f>AC5</f>
        <v>1.1683787804043608</v>
      </c>
      <c r="F13" s="92">
        <v>1E-10</v>
      </c>
      <c r="V13" s="2">
        <v>2000</v>
      </c>
      <c r="W13" s="100">
        <f t="shared" si="0"/>
        <v>-1.1771712995039485E-2</v>
      </c>
      <c r="Z13" s="16">
        <v>1.4637</v>
      </c>
      <c r="AA13" s="130" t="s">
        <v>196</v>
      </c>
      <c r="AB13" s="131">
        <f>AB6*86400*300000</f>
        <v>201005864.69187167</v>
      </c>
      <c r="AC13" s="16" t="s">
        <v>197</v>
      </c>
      <c r="AD13" s="16">
        <f>AB13/149600000</f>
        <v>1.3436220901863081</v>
      </c>
      <c r="AE13" s="118" t="s">
        <v>218</v>
      </c>
      <c r="AW13" s="16">
        <v>-14000</v>
      </c>
      <c r="AX13" s="16">
        <f t="shared" si="1"/>
        <v>5.3304480492501145E-2</v>
      </c>
      <c r="AY13" s="16">
        <f t="shared" si="2"/>
        <v>6.1008091629902034E-2</v>
      </c>
      <c r="AZ13" s="16">
        <f t="shared" si="3"/>
        <v>-7.703611137400891E-3</v>
      </c>
      <c r="BA13" s="16">
        <f t="shared" si="4"/>
        <v>0.60348078312850062</v>
      </c>
      <c r="BB13" s="16">
        <f t="shared" si="5"/>
        <v>-0.99389767480533397</v>
      </c>
      <c r="BC13" s="16">
        <f t="shared" si="6"/>
        <v>2.9637176822016822</v>
      </c>
      <c r="BD13" s="16">
        <f t="shared" si="7"/>
        <v>11.214191354251746</v>
      </c>
      <c r="BE13" s="16">
        <f t="shared" si="10"/>
        <v>-3.4132719236371281</v>
      </c>
      <c r="BF13" s="16">
        <f t="shared" si="10"/>
        <v>-3.4137780528103181</v>
      </c>
      <c r="BG13" s="16">
        <f t="shared" si="10"/>
        <v>-3.4124739818123082</v>
      </c>
      <c r="BH13" s="16">
        <f t="shared" si="10"/>
        <v>-3.4158349614064694</v>
      </c>
      <c r="BI13" s="16">
        <f t="shared" si="10"/>
        <v>-3.4071790675315805</v>
      </c>
      <c r="BJ13" s="16">
        <f t="shared" si="10"/>
        <v>-3.4295147092440912</v>
      </c>
      <c r="BK13" s="16">
        <f t="shared" si="10"/>
        <v>-3.3721497566529788</v>
      </c>
      <c r="BL13" s="16">
        <f t="shared" si="9"/>
        <v>-3.5215798611006299</v>
      </c>
    </row>
    <row r="14" spans="1:64">
      <c r="A14" s="16" t="s">
        <v>34</v>
      </c>
      <c r="D14" s="6"/>
      <c r="E14" s="66">
        <f>SUM(T21:T535)</f>
        <v>2.6244266611401303E-2</v>
      </c>
      <c r="F14" s="7"/>
      <c r="U14" s="9"/>
      <c r="V14" s="9">
        <v>4000</v>
      </c>
      <c r="W14" s="100">
        <f t="shared" si="0"/>
        <v>-1.6663024963701475E-2</v>
      </c>
      <c r="AA14" s="130" t="s">
        <v>198</v>
      </c>
      <c r="AB14" s="97">
        <f>2*AB5*365.24/C8</f>
        <v>2.2434071557251842E-7</v>
      </c>
      <c r="AC14" s="16" t="s">
        <v>172</v>
      </c>
      <c r="AE14" s="118"/>
      <c r="AW14" s="16">
        <v>-13000</v>
      </c>
      <c r="AX14" s="16">
        <f t="shared" si="1"/>
        <v>4.7094758539884478E-2</v>
      </c>
      <c r="AY14" s="16">
        <f t="shared" si="2"/>
        <v>5.4706785670236652E-2</v>
      </c>
      <c r="AZ14" s="16">
        <f t="shared" si="3"/>
        <v>-7.6120271303521756E-3</v>
      </c>
      <c r="BA14" s="16">
        <f t="shared" si="4"/>
        <v>0.59817479050015132</v>
      </c>
      <c r="BB14" s="16">
        <f t="shared" si="5"/>
        <v>-0.97672585828568403</v>
      </c>
      <c r="BC14" s="16">
        <f t="shared" si="6"/>
        <v>3.0693579353378011</v>
      </c>
      <c r="BD14" s="16">
        <f t="shared" si="7"/>
        <v>27.67547697727073</v>
      </c>
      <c r="BE14" s="16">
        <f t="shared" si="10"/>
        <v>-3.252247060305514</v>
      </c>
      <c r="BF14" s="16">
        <f t="shared" si="10"/>
        <v>-3.2525034353535234</v>
      </c>
      <c r="BG14" s="16">
        <f t="shared" si="10"/>
        <v>-3.2518631615135454</v>
      </c>
      <c r="BH14" s="16">
        <f t="shared" si="10"/>
        <v>-3.2534622738399275</v>
      </c>
      <c r="BI14" s="16">
        <f t="shared" si="10"/>
        <v>-3.2494689479150964</v>
      </c>
      <c r="BJ14" s="16">
        <f t="shared" si="10"/>
        <v>-3.2594445089057116</v>
      </c>
      <c r="BK14" s="16">
        <f t="shared" si="10"/>
        <v>-3.2345448020922496</v>
      </c>
      <c r="BL14" s="16">
        <f t="shared" si="9"/>
        <v>-3.2968387798231849</v>
      </c>
    </row>
    <row r="15" spans="1:64" ht="15.75">
      <c r="A15" s="18" t="s">
        <v>48</v>
      </c>
      <c r="C15" s="34">
        <f ca="1">($C7+C11)+($C8+C12)*INT(MAX($F21:$F3525))</f>
        <v>56933.534339528058</v>
      </c>
      <c r="D15" s="34">
        <f>($C7+D11)+($C8+D12)*INT(MAX($F21:$F3525))</f>
        <v>56933.402269048354</v>
      </c>
      <c r="E15" s="36" t="s">
        <v>158</v>
      </c>
      <c r="F15" s="85">
        <v>1</v>
      </c>
      <c r="V15" s="2">
        <v>6000</v>
      </c>
      <c r="W15" s="100">
        <f t="shared" si="0"/>
        <v>-2.0619633908039975E-2</v>
      </c>
      <c r="AA15" s="129" t="s">
        <v>211</v>
      </c>
      <c r="AB15" s="97">
        <f>(AB10-AB2)/AD2</f>
        <v>9942.138414670475</v>
      </c>
      <c r="AC15" s="16" t="s">
        <v>204</v>
      </c>
      <c r="AE15" s="118"/>
      <c r="AW15" s="16">
        <v>-12000</v>
      </c>
      <c r="AX15" s="16">
        <f t="shared" si="1"/>
        <v>4.1313602541991741E-2</v>
      </c>
      <c r="AY15" s="16">
        <f t="shared" si="2"/>
        <v>4.8639155466652137E-2</v>
      </c>
      <c r="AZ15" s="16">
        <f t="shared" si="3"/>
        <v>-7.3255529246603968E-3</v>
      </c>
      <c r="BA15" s="16">
        <f t="shared" si="4"/>
        <v>0.59733436928719674</v>
      </c>
      <c r="BB15" s="16">
        <f t="shared" si="5"/>
        <v>-0.9490117841632556</v>
      </c>
      <c r="BC15" s="16">
        <f t="shared" si="6"/>
        <v>-3.1092883747995401</v>
      </c>
      <c r="BD15" s="16">
        <f t="shared" si="7"/>
        <v>-61.905919095775992</v>
      </c>
      <c r="BE15" s="16">
        <f t="shared" si="10"/>
        <v>-3.0920833992220973</v>
      </c>
      <c r="BF15" s="16">
        <f t="shared" si="10"/>
        <v>-3.0919646897279272</v>
      </c>
      <c r="BG15" s="16">
        <f t="shared" si="10"/>
        <v>-3.0922597060937371</v>
      </c>
      <c r="BH15" s="16">
        <f t="shared" si="10"/>
        <v>-3.0915265246014747</v>
      </c>
      <c r="BI15" s="16">
        <f t="shared" si="10"/>
        <v>-3.0933485953330395</v>
      </c>
      <c r="BJ15" s="16">
        <f t="shared" si="10"/>
        <v>-3.088820155615025</v>
      </c>
      <c r="BK15" s="16">
        <f t="shared" si="10"/>
        <v>-3.1000730052688801</v>
      </c>
      <c r="BL15" s="16">
        <f t="shared" si="9"/>
        <v>-3.0720976985457398</v>
      </c>
    </row>
    <row r="16" spans="1:64">
      <c r="A16" s="17" t="s">
        <v>24</v>
      </c>
      <c r="C16" s="35">
        <f ca="1">+$C8+C12</f>
        <v>0.38043985304100597</v>
      </c>
      <c r="D16" s="35">
        <f>+$C8+D12</f>
        <v>0.38043485331674742</v>
      </c>
      <c r="E16" s="36" t="s">
        <v>159</v>
      </c>
      <c r="F16" s="96">
        <f ca="1">NOW()+15018.5+$C$5/24</f>
        <v>60677.533441898151</v>
      </c>
      <c r="U16" s="9"/>
      <c r="V16" s="9">
        <v>8000</v>
      </c>
      <c r="W16" s="100">
        <f t="shared" si="0"/>
        <v>-2.3641539828054989E-2</v>
      </c>
      <c r="AA16" s="128" t="s">
        <v>168</v>
      </c>
      <c r="AB16" s="16">
        <f>AB8/365.24</f>
        <v>7.9730044789828772E-2</v>
      </c>
      <c r="AC16" s="16" t="s">
        <v>170</v>
      </c>
      <c r="AD16" s="97"/>
      <c r="AE16" s="118"/>
      <c r="AW16" s="16">
        <v>-11000</v>
      </c>
      <c r="AX16" s="16">
        <f t="shared" si="1"/>
        <v>3.595499659524265E-2</v>
      </c>
      <c r="AY16" s="16">
        <f t="shared" si="2"/>
        <v>4.2805201019148489E-2</v>
      </c>
      <c r="AZ16" s="16">
        <f t="shared" si="3"/>
        <v>-6.8502044239058396E-3</v>
      </c>
      <c r="BA16" s="16">
        <f t="shared" si="4"/>
        <v>0.60091748800959044</v>
      </c>
      <c r="BB16" s="16">
        <f t="shared" si="5"/>
        <v>-0.9107331398825258</v>
      </c>
      <c r="BC16" s="16">
        <f t="shared" si="6"/>
        <v>-3.0042579932052833</v>
      </c>
      <c r="BD16" s="16">
        <f t="shared" si="7"/>
        <v>-14.540069765847079</v>
      </c>
      <c r="BE16" s="16">
        <f t="shared" si="10"/>
        <v>-2.931534398521574</v>
      </c>
      <c r="BF16" s="16">
        <f t="shared" si="10"/>
        <v>-2.9310994435811732</v>
      </c>
      <c r="BG16" s="16">
        <f t="shared" si="10"/>
        <v>-2.9322033062933581</v>
      </c>
      <c r="BH16" s="16">
        <f t="shared" si="10"/>
        <v>-2.9294013283383524</v>
      </c>
      <c r="BI16" s="16">
        <f t="shared" si="10"/>
        <v>-2.9365104519935112</v>
      </c>
      <c r="BJ16" s="16">
        <f t="shared" si="10"/>
        <v>-2.9184519133787186</v>
      </c>
      <c r="BK16" s="16">
        <f t="shared" si="10"/>
        <v>-2.964194153511674</v>
      </c>
      <c r="BL16" s="16">
        <f t="shared" si="9"/>
        <v>-2.8473566172682947</v>
      </c>
    </row>
    <row r="17" spans="1:64" ht="13.5" thickBot="1">
      <c r="A17" s="36" t="s">
        <v>101</v>
      </c>
      <c r="B17" s="16"/>
      <c r="C17" s="16">
        <f>COUNT(C21:C2183)</f>
        <v>287</v>
      </c>
      <c r="E17" s="36" t="s">
        <v>160</v>
      </c>
      <c r="F17" s="96">
        <f ca="1">ROUND(2*(F16-$C$7)/$C$8,0)/2+F15</f>
        <v>43624.5</v>
      </c>
      <c r="V17" s="2">
        <v>10000</v>
      </c>
      <c r="W17" s="100">
        <f t="shared" si="0"/>
        <v>-2.5728742723746506E-2</v>
      </c>
      <c r="AA17" s="128" t="s">
        <v>206</v>
      </c>
      <c r="AB17" s="97">
        <f>2*AB5*365.24/AD2</f>
        <v>2.2434071557251842E-7</v>
      </c>
      <c r="AE17" s="118"/>
      <c r="AW17" s="16">
        <v>-10000</v>
      </c>
      <c r="AX17" s="16">
        <f t="shared" si="1"/>
        <v>3.1013748919590543E-2</v>
      </c>
      <c r="AY17" s="16">
        <f t="shared" si="2"/>
        <v>3.7204922327725716E-2</v>
      </c>
      <c r="AZ17" s="16">
        <f t="shared" si="3"/>
        <v>-6.1911734081351727E-3</v>
      </c>
      <c r="BA17" s="16">
        <f t="shared" si="4"/>
        <v>0.60910386880386769</v>
      </c>
      <c r="BB17" s="16">
        <f t="shared" si="5"/>
        <v>-0.86134713668357799</v>
      </c>
      <c r="BC17" s="16">
        <f t="shared" si="6"/>
        <v>-2.8971177112265423</v>
      </c>
      <c r="BD17" s="16">
        <f t="shared" si="7"/>
        <v>-8.1400110412084032</v>
      </c>
      <c r="BE17" s="16">
        <f t="shared" si="10"/>
        <v>-2.7693496633127981</v>
      </c>
      <c r="BF17" s="16">
        <f t="shared" si="10"/>
        <v>-2.7688009962143658</v>
      </c>
      <c r="BG17" s="16">
        <f t="shared" si="10"/>
        <v>-2.7702628956753195</v>
      </c>
      <c r="BH17" s="16">
        <f t="shared" si="10"/>
        <v>-2.7663658719458306</v>
      </c>
      <c r="BI17" s="16">
        <f t="shared" si="10"/>
        <v>-2.776741202830519</v>
      </c>
      <c r="BJ17" s="16">
        <f t="shared" si="10"/>
        <v>-2.7490231655253226</v>
      </c>
      <c r="BK17" s="16">
        <f t="shared" si="10"/>
        <v>-2.8224388038323718</v>
      </c>
      <c r="BL17" s="16">
        <f t="shared" si="9"/>
        <v>-2.6226155359908505</v>
      </c>
    </row>
    <row r="18" spans="1:64" ht="16.5" thickBot="1">
      <c r="A18" s="17" t="s">
        <v>22</v>
      </c>
      <c r="B18" s="6"/>
      <c r="C18" s="10">
        <f>+D15</f>
        <v>56933.402269048354</v>
      </c>
      <c r="D18" s="11">
        <f>+D16</f>
        <v>0.38043485331674742</v>
      </c>
      <c r="E18" s="36" t="s">
        <v>161</v>
      </c>
      <c r="F18" s="97">
        <f ca="1">ROUND(2*(F16-$C$15)/$C$16,0)/2+F15</f>
        <v>9842</v>
      </c>
      <c r="R18" s="2">
        <f>SUM(R21:R104)</f>
        <v>7.5851798631575984E-3</v>
      </c>
      <c r="U18" s="9"/>
      <c r="V18" s="9">
        <v>12000</v>
      </c>
      <c r="W18" s="100">
        <f t="shared" si="0"/>
        <v>-2.6881242595114544E-2</v>
      </c>
      <c r="AA18" s="132" t="s">
        <v>212</v>
      </c>
      <c r="AB18" s="145">
        <f>2*PI()/(AB8*365.2422)*AD2</f>
        <v>2.2474108127744499E-4</v>
      </c>
      <c r="AC18" s="133" t="s">
        <v>193</v>
      </c>
      <c r="AD18" s="133"/>
      <c r="AE18" s="134"/>
      <c r="AW18" s="16">
        <v>-9000</v>
      </c>
      <c r="AX18" s="16">
        <f t="shared" si="1"/>
        <v>2.6484820600564039E-2</v>
      </c>
      <c r="AY18" s="16">
        <f t="shared" si="2"/>
        <v>3.1838319392383824E-2</v>
      </c>
      <c r="AZ18" s="16">
        <f t="shared" si="3"/>
        <v>-5.3534987918197842E-3</v>
      </c>
      <c r="BA18" s="16">
        <f t="shared" si="4"/>
        <v>0.62231041295644318</v>
      </c>
      <c r="BB18" s="16">
        <f t="shared" si="5"/>
        <v>-0.79977653923116765</v>
      </c>
      <c r="BC18" s="16">
        <f t="shared" si="6"/>
        <v>-2.7861250901107599</v>
      </c>
      <c r="BD18" s="16">
        <f t="shared" si="7"/>
        <v>-5.5670226699360903</v>
      </c>
      <c r="BE18" s="16">
        <f t="shared" si="10"/>
        <v>-2.6042457856723908</v>
      </c>
      <c r="BF18" s="16">
        <f t="shared" si="10"/>
        <v>-2.6037953143645676</v>
      </c>
      <c r="BG18" s="16">
        <f t="shared" si="10"/>
        <v>-2.6050967291486073</v>
      </c>
      <c r="BH18" s="16">
        <f t="shared" si="10"/>
        <v>-2.6013341703712318</v>
      </c>
      <c r="BI18" s="16">
        <f t="shared" si="10"/>
        <v>-2.6121893399905125</v>
      </c>
      <c r="BJ18" s="16">
        <f t="shared" si="10"/>
        <v>-2.5806759777819979</v>
      </c>
      <c r="BK18" s="16">
        <f t="shared" si="10"/>
        <v>-2.670633079453185</v>
      </c>
      <c r="BL18" s="16">
        <f t="shared" si="9"/>
        <v>-2.3978744547134054</v>
      </c>
    </row>
    <row r="19" spans="1:64">
      <c r="E19" s="36" t="s">
        <v>162</v>
      </c>
      <c r="F19" s="98">
        <f ca="1">+$C$15+$C$16*F18-15018.5-$C$5/24</f>
        <v>45658.990039824304</v>
      </c>
      <c r="H19" s="2" t="s">
        <v>38</v>
      </c>
      <c r="I19" s="2" t="s">
        <v>39</v>
      </c>
      <c r="J19" s="2" t="s">
        <v>40</v>
      </c>
      <c r="V19" s="2">
        <v>14000</v>
      </c>
      <c r="W19" s="100">
        <f t="shared" si="0"/>
        <v>-2.7099039442159092E-2</v>
      </c>
      <c r="AA19" s="135"/>
      <c r="AC19" s="135"/>
      <c r="AW19" s="16">
        <v>-8000</v>
      </c>
      <c r="AX19" s="16">
        <f t="shared" si="1"/>
        <v>2.2362572607525017E-2</v>
      </c>
      <c r="AY19" s="16">
        <f t="shared" si="2"/>
        <v>2.6705392213122799E-2</v>
      </c>
      <c r="AZ19" s="16">
        <f t="shared" si="3"/>
        <v>-4.3428196055977806E-3</v>
      </c>
      <c r="BA19" s="16">
        <f t="shared" si="4"/>
        <v>0.64123375881744993</v>
      </c>
      <c r="BB19" s="16">
        <f t="shared" si="5"/>
        <v>-0.72433271896361484</v>
      </c>
      <c r="BC19" s="16">
        <f t="shared" si="6"/>
        <v>-2.6692682712714824</v>
      </c>
      <c r="BD19" s="16">
        <f t="shared" si="7"/>
        <v>-4.155363065381148</v>
      </c>
      <c r="BE19" s="16">
        <f t="shared" si="10"/>
        <v>-2.4348289165791677</v>
      </c>
      <c r="BF19" s="16">
        <f t="shared" si="10"/>
        <v>-2.434575574770439</v>
      </c>
      <c r="BG19" s="16">
        <f t="shared" si="10"/>
        <v>-2.4354023657285211</v>
      </c>
      <c r="BH19" s="16">
        <f t="shared" si="10"/>
        <v>-2.4327019394416354</v>
      </c>
      <c r="BI19" s="16">
        <f t="shared" si="10"/>
        <v>-2.4414990778488517</v>
      </c>
      <c r="BJ19" s="16">
        <f t="shared" si="10"/>
        <v>-2.4125913349434658</v>
      </c>
      <c r="BK19" s="16">
        <f t="shared" si="10"/>
        <v>-2.5051086004421093</v>
      </c>
      <c r="BL19" s="16">
        <f t="shared" si="9"/>
        <v>-2.1731333734359604</v>
      </c>
    </row>
    <row r="20" spans="1:64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152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9">
        <v>16000</v>
      </c>
      <c r="W20" s="100">
        <f t="shared" si="0"/>
        <v>-2.6382133264880151E-2</v>
      </c>
      <c r="Y20" s="19" t="s">
        <v>41</v>
      </c>
      <c r="Z20" s="19" t="s">
        <v>19</v>
      </c>
      <c r="AA20" s="107" t="s">
        <v>205</v>
      </c>
      <c r="AB20" s="107" t="s">
        <v>199</v>
      </c>
      <c r="AC20" s="107" t="s">
        <v>219</v>
      </c>
      <c r="AD20" s="107" t="s">
        <v>219</v>
      </c>
      <c r="AG20" s="107" t="s">
        <v>213</v>
      </c>
      <c r="AH20" s="107" t="s">
        <v>178</v>
      </c>
      <c r="AI20" s="107" t="s">
        <v>179</v>
      </c>
      <c r="AJ20" s="107" t="s">
        <v>180</v>
      </c>
      <c r="AK20" s="107" t="s">
        <v>200</v>
      </c>
      <c r="AL20" s="107" t="s">
        <v>181</v>
      </c>
      <c r="AM20" s="107" t="s">
        <v>182</v>
      </c>
      <c r="AN20" s="19" t="s">
        <v>183</v>
      </c>
      <c r="AO20" s="19" t="s">
        <v>184</v>
      </c>
      <c r="AP20" s="19" t="s">
        <v>185</v>
      </c>
      <c r="AQ20" s="19" t="s">
        <v>186</v>
      </c>
      <c r="AR20" s="19" t="s">
        <v>187</v>
      </c>
      <c r="AS20" s="19" t="s">
        <v>188</v>
      </c>
      <c r="AT20" s="19" t="s">
        <v>189</v>
      </c>
      <c r="AU20" s="19" t="s">
        <v>167</v>
      </c>
      <c r="AV20" s="136"/>
      <c r="AW20" s="16">
        <v>-7000</v>
      </c>
      <c r="AX20" s="16">
        <f t="shared" si="1"/>
        <v>1.8640016808586464E-2</v>
      </c>
      <c r="AY20" s="16">
        <f t="shared" si="2"/>
        <v>2.1806140789942644E-2</v>
      </c>
      <c r="AZ20" s="16">
        <f t="shared" si="3"/>
        <v>-3.1661239813561789E-3</v>
      </c>
      <c r="BA20" s="16">
        <f t="shared" si="4"/>
        <v>0.66693369489560717</v>
      </c>
      <c r="BB20" s="16">
        <f t="shared" si="5"/>
        <v>-0.63255698079361056</v>
      </c>
      <c r="BC20" s="16">
        <f t="shared" si="6"/>
        <v>-2.5440523940986957</v>
      </c>
      <c r="BD20" s="16">
        <f t="shared" si="7"/>
        <v>-3.2468670325842193</v>
      </c>
      <c r="BE20" s="16">
        <f t="shared" si="10"/>
        <v>-2.2594712922158902</v>
      </c>
      <c r="BF20" s="16">
        <f t="shared" si="10"/>
        <v>-2.2593810713929896</v>
      </c>
      <c r="BG20" s="16">
        <f t="shared" si="10"/>
        <v>-2.2597334135700473</v>
      </c>
      <c r="BH20" s="16">
        <f t="shared" si="10"/>
        <v>-2.2583565437129409</v>
      </c>
      <c r="BI20" s="16">
        <f t="shared" si="10"/>
        <v>-2.2637240194411397</v>
      </c>
      <c r="BJ20" s="16">
        <f t="shared" si="10"/>
        <v>-2.2425972769526838</v>
      </c>
      <c r="BK20" s="16">
        <f t="shared" si="10"/>
        <v>-2.3228869897179387</v>
      </c>
      <c r="BL20" s="16">
        <f t="shared" si="9"/>
        <v>-1.9483922921585151</v>
      </c>
    </row>
    <row r="21" spans="1:64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1">(C21-C$7)/C$8</f>
        <v>-20037.748595040452</v>
      </c>
      <c r="F21" s="80">
        <f>ROUND(2*E21,0)/2-0.5</f>
        <v>-20038</v>
      </c>
      <c r="G21" s="9">
        <f t="shared" ref="G21:G27" si="12">C21-(C$7+C$8*F21)</f>
        <v>9.5644000000902452E-2</v>
      </c>
      <c r="H21" s="9">
        <f t="shared" ref="H21:H27" si="13">G21</f>
        <v>9.5644000000902452E-2</v>
      </c>
      <c r="I21" s="9"/>
      <c r="J21" s="9"/>
      <c r="K21" s="9"/>
      <c r="M21" s="9"/>
      <c r="O21" s="100">
        <f t="shared" ref="O21:O84" si="14">D$11+D$12*F21+D$13*F21^2</f>
        <v>0.10402045451770781</v>
      </c>
      <c r="P21" s="14">
        <f t="shared" ref="P21:P84" si="15">C21-15018.5</f>
        <v>21439.936999999998</v>
      </c>
      <c r="Q21" s="9"/>
      <c r="R21" s="9">
        <f t="shared" ref="R21:R27" si="16">(O21-H21)^2</f>
        <v>7.0164990272108808E-5</v>
      </c>
      <c r="S21" s="24">
        <v>1</v>
      </c>
      <c r="T21" s="9">
        <f t="shared" ref="T21:T84" si="17">S21*R21</f>
        <v>7.0164990272108808E-5</v>
      </c>
      <c r="U21" s="9">
        <f t="shared" ref="U21:U84" si="18">SUM(H21,I21)</f>
        <v>9.5644000000902452E-2</v>
      </c>
      <c r="V21" s="2">
        <v>18000</v>
      </c>
      <c r="W21" s="100">
        <f t="shared" si="0"/>
        <v>-2.473052406327772E-2</v>
      </c>
      <c r="Y21" s="137">
        <f t="shared" ref="Y21:Y84" si="19">+C21-15018.5</f>
        <v>21439.936999999998</v>
      </c>
      <c r="Z21" s="16">
        <f t="shared" ref="Z21:Z84" si="20">F21</f>
        <v>-20038</v>
      </c>
      <c r="AA21" s="115">
        <f t="shared" ref="AA21:AA84" si="21">AB$3+AB$4*Z21+AB$5*Z21^2+AH21</f>
        <v>0.10038427074197014</v>
      </c>
      <c r="AB21" s="115">
        <f t="shared" ref="AB21:AB84" si="22">+G21-AA21</f>
        <v>-4.7402707410676842E-3</v>
      </c>
      <c r="AC21" s="147">
        <f t="shared" ref="AC21:AC27" si="23">G21-(AB$3+AB$4*Z21+AB$5*Z21^2)</f>
        <v>-8.3764545168053539E-3</v>
      </c>
      <c r="AD21" s="115"/>
      <c r="AG21" s="115">
        <f t="shared" ref="AG21:AG84" si="24">+(G21-AA21)^2*S21</f>
        <v>2.2470166698622371E-5</v>
      </c>
      <c r="AH21" s="16">
        <f t="shared" ref="AH21:AH84" si="25">$AB$6*($AB$11/AI21*AJ21+$AB$12)</f>
        <v>-3.6361837757376701E-3</v>
      </c>
      <c r="AI21" s="16">
        <f t="shared" ref="AI21:AI84" si="26">1+$AB$7*COS(AL21)</f>
        <v>0.76821375145144555</v>
      </c>
      <c r="AJ21" s="16">
        <f t="shared" ref="AJ21:AJ84" si="27">SIN(AL21+RADIANS($AB$9))</f>
        <v>-0.78420416930676318</v>
      </c>
      <c r="AK21" s="16">
        <f t="shared" ref="AK21:AK84" si="28">$AB$7*SIN(AL21)</f>
        <v>0.32952096501028333</v>
      </c>
      <c r="AL21" s="16">
        <f t="shared" ref="AL21:AL84" si="29">2*ATAN(AM21)</f>
        <v>2.1838029671971375</v>
      </c>
      <c r="AM21" s="16">
        <f t="shared" ref="AM21:AM84" si="30">SQRT((1+$AB$7)/(1-$AB$7))*TAN(AN21/2)</f>
        <v>1.9260142516415837</v>
      </c>
      <c r="AN21" s="115">
        <f t="shared" ref="AN21:AT30" si="31">$AU21+$AB$7*SIN(AO21)</f>
        <v>-4.4859731774849356</v>
      </c>
      <c r="AO21" s="115">
        <f t="shared" si="31"/>
        <v>-4.485973209003582</v>
      </c>
      <c r="AP21" s="115">
        <f t="shared" si="31"/>
        <v>-4.4859728605007456</v>
      </c>
      <c r="AQ21" s="115">
        <f t="shared" si="31"/>
        <v>-4.4859767139388618</v>
      </c>
      <c r="AR21" s="115">
        <f t="shared" si="31"/>
        <v>-4.4859341095897447</v>
      </c>
      <c r="AS21" s="115">
        <f t="shared" si="31"/>
        <v>-4.4864055902870144</v>
      </c>
      <c r="AT21" s="115">
        <f t="shared" si="31"/>
        <v>-4.4812405963905668</v>
      </c>
      <c r="AU21" s="115">
        <f t="shared" ref="AU21:AU84" si="32">RADIANS($AB$9)+$AB$18*(F21-AB$15)</f>
        <v>-4.8785665098538429</v>
      </c>
      <c r="AV21" s="115"/>
      <c r="AW21" s="16">
        <v>-6000</v>
      </c>
      <c r="AX21" s="16">
        <f t="shared" si="1"/>
        <v>1.5307639109971316E-2</v>
      </c>
      <c r="AY21" s="16">
        <f t="shared" si="2"/>
        <v>1.7140565122843364E-2</v>
      </c>
      <c r="AZ21" s="16">
        <f t="shared" si="3"/>
        <v>-1.8329260128720471E-3</v>
      </c>
      <c r="BA21" s="16">
        <f t="shared" si="4"/>
        <v>0.70097002079986037</v>
      </c>
      <c r="BB21" s="16">
        <f t="shared" si="5"/>
        <v>-0.52098011139838718</v>
      </c>
      <c r="BC21" s="16">
        <f t="shared" si="6"/>
        <v>-2.4072010143435234</v>
      </c>
      <c r="BD21" s="16">
        <f t="shared" si="7"/>
        <v>-2.5998293999058548</v>
      </c>
      <c r="BE21" s="16">
        <f t="shared" si="10"/>
        <v>-2.076168407430818</v>
      </c>
      <c r="BF21" s="16">
        <f t="shared" si="10"/>
        <v>-2.0761524864050585</v>
      </c>
      <c r="BG21" s="16">
        <f t="shared" si="10"/>
        <v>-2.0762341099730013</v>
      </c>
      <c r="BH21" s="16">
        <f t="shared" si="10"/>
        <v>-2.0758155165761947</v>
      </c>
      <c r="BI21" s="16">
        <f t="shared" si="10"/>
        <v>-2.0779588651882559</v>
      </c>
      <c r="BJ21" s="16">
        <f t="shared" si="10"/>
        <v>-2.0668949484557997</v>
      </c>
      <c r="BK21" s="16">
        <f t="shared" si="10"/>
        <v>-2.1218296744522078</v>
      </c>
      <c r="BL21" s="16">
        <f t="shared" si="9"/>
        <v>-1.7236512108810704</v>
      </c>
    </row>
    <row r="22" spans="1:64">
      <c r="A22" s="52" t="s">
        <v>133</v>
      </c>
      <c r="B22" s="52" t="s">
        <v>92</v>
      </c>
      <c r="C22" s="65">
        <v>37904.46</v>
      </c>
      <c r="D22" s="76" t="s">
        <v>126</v>
      </c>
      <c r="E22" s="28">
        <f t="shared" si="11"/>
        <v>-16236.805997297846</v>
      </c>
      <c r="F22" s="28">
        <f t="shared" ref="F22:F27" si="33">ROUND(2*E22,0)/2</f>
        <v>-16237</v>
      </c>
      <c r="G22" s="9">
        <f t="shared" si="12"/>
        <v>7.3806000000331551E-2</v>
      </c>
      <c r="H22" s="2">
        <f t="shared" si="13"/>
        <v>7.3806000000331551E-2</v>
      </c>
      <c r="O22" s="100">
        <f t="shared" si="14"/>
        <v>7.5950155882165693E-2</v>
      </c>
      <c r="P22" s="15">
        <f t="shared" si="15"/>
        <v>22885.96</v>
      </c>
      <c r="R22" s="2">
        <f t="shared" si="16"/>
        <v>4.5974044456039482E-6</v>
      </c>
      <c r="S22" s="24">
        <v>1</v>
      </c>
      <c r="T22" s="9">
        <f t="shared" si="17"/>
        <v>4.5974044456039482E-6</v>
      </c>
      <c r="U22" s="9">
        <f t="shared" si="18"/>
        <v>7.3806000000331551E-2</v>
      </c>
      <c r="V22" s="9">
        <v>20000</v>
      </c>
      <c r="W22" s="100">
        <f t="shared" si="0"/>
        <v>-2.2144211837351803E-2</v>
      </c>
      <c r="Y22" s="137">
        <f t="shared" si="19"/>
        <v>22885.96</v>
      </c>
      <c r="Z22" s="16">
        <f t="shared" si="20"/>
        <v>-16237</v>
      </c>
      <c r="AA22" s="115">
        <f t="shared" si="21"/>
        <v>6.8785669938396049E-2</v>
      </c>
      <c r="AB22" s="115">
        <f t="shared" si="22"/>
        <v>5.0203300619355018E-3</v>
      </c>
      <c r="AC22" s="147">
        <f t="shared" si="23"/>
        <v>-2.1441558818341422E-3</v>
      </c>
      <c r="AD22" s="115"/>
      <c r="AG22" s="115">
        <f t="shared" si="24"/>
        <v>2.5203713930773321E-5</v>
      </c>
      <c r="AH22" s="16">
        <f t="shared" si="25"/>
        <v>-7.1644859437696405E-3</v>
      </c>
      <c r="AI22" s="16">
        <f t="shared" si="26"/>
        <v>0.63328296205407952</v>
      </c>
      <c r="AJ22" s="16">
        <f t="shared" si="27"/>
        <v>-0.99042321755821849</v>
      </c>
      <c r="AK22" s="16">
        <f t="shared" si="28"/>
        <v>0.16681590295199955</v>
      </c>
      <c r="AL22" s="16">
        <f t="shared" si="29"/>
        <v>2.7146796731693503</v>
      </c>
      <c r="AM22" s="16">
        <f t="shared" si="30"/>
        <v>4.6134262417612923</v>
      </c>
      <c r="AN22" s="115">
        <f t="shared" si="31"/>
        <v>-3.7831275830631164</v>
      </c>
      <c r="AO22" s="115">
        <f t="shared" si="31"/>
        <v>-3.7834583456708231</v>
      </c>
      <c r="AP22" s="115">
        <f t="shared" si="31"/>
        <v>-3.7824337388654246</v>
      </c>
      <c r="AQ22" s="115">
        <f t="shared" si="31"/>
        <v>-3.7856102290040861</v>
      </c>
      <c r="AR22" s="115">
        <f t="shared" si="31"/>
        <v>-3.7757868029997095</v>
      </c>
      <c r="AS22" s="115">
        <f t="shared" si="31"/>
        <v>-3.8064054576405466</v>
      </c>
      <c r="AT22" s="115">
        <f t="shared" si="31"/>
        <v>-3.7131132147394115</v>
      </c>
      <c r="AU22" s="115">
        <f t="shared" si="32"/>
        <v>-4.0243256599182748</v>
      </c>
      <c r="AV22" s="115"/>
      <c r="AW22" s="16">
        <v>-5000</v>
      </c>
      <c r="AX22" s="16">
        <f t="shared" si="1"/>
        <v>1.2350971271065176E-2</v>
      </c>
      <c r="AY22" s="16">
        <f t="shared" si="2"/>
        <v>1.2708665211824954E-2</v>
      </c>
      <c r="AZ22" s="16">
        <f t="shared" si="3"/>
        <v>-3.576939407597782E-4</v>
      </c>
      <c r="BA22" s="16">
        <f t="shared" si="4"/>
        <v>0.74560133600024059</v>
      </c>
      <c r="BB22" s="16">
        <f t="shared" si="5"/>
        <v>-0.38483087982076913</v>
      </c>
      <c r="BC22" s="16">
        <f t="shared" si="6"/>
        <v>-2.254226798503062</v>
      </c>
      <c r="BD22" s="16">
        <f t="shared" si="7"/>
        <v>-2.1039894567461479</v>
      </c>
      <c r="BE22" s="16">
        <f t="shared" ref="BE22:BK31" si="34">$BL22+$AB$7*SIN(BF22)</f>
        <v>-1.8823864644343935</v>
      </c>
      <c r="BF22" s="16">
        <f t="shared" si="34"/>
        <v>-1.8823858566814404</v>
      </c>
      <c r="BG22" s="16">
        <f t="shared" si="34"/>
        <v>-1.8823907773039097</v>
      </c>
      <c r="BH22" s="16">
        <f t="shared" si="34"/>
        <v>-1.8823509357235064</v>
      </c>
      <c r="BI22" s="16">
        <f t="shared" si="34"/>
        <v>-1.8826733858655111</v>
      </c>
      <c r="BJ22" s="16">
        <f t="shared" si="34"/>
        <v>-1.8800543620789625</v>
      </c>
      <c r="BK22" s="16">
        <f t="shared" si="34"/>
        <v>-1.9007454484090591</v>
      </c>
      <c r="BL22" s="16">
        <f t="shared" si="9"/>
        <v>-1.4989101296036254</v>
      </c>
    </row>
    <row r="23" spans="1:64">
      <c r="A23" s="52" t="s">
        <v>133</v>
      </c>
      <c r="B23" s="52" t="s">
        <v>92</v>
      </c>
      <c r="C23" s="65">
        <v>38255.591999999997</v>
      </c>
      <c r="D23" s="76" t="s">
        <v>126</v>
      </c>
      <c r="E23" s="28">
        <f t="shared" si="11"/>
        <v>-15313.838260110715</v>
      </c>
      <c r="F23" s="28">
        <f t="shared" si="33"/>
        <v>-15314</v>
      </c>
      <c r="G23" s="9">
        <f t="shared" si="12"/>
        <v>6.1531999999715481E-2</v>
      </c>
      <c r="H23" s="2">
        <f t="shared" si="13"/>
        <v>6.1531999999715481E-2</v>
      </c>
      <c r="O23" s="100">
        <f t="shared" si="14"/>
        <v>6.9643264445520589E-2</v>
      </c>
      <c r="P23" s="15">
        <f t="shared" si="15"/>
        <v>23237.091999999997</v>
      </c>
      <c r="R23" s="2">
        <f t="shared" si="16"/>
        <v>6.5792610909782041E-5</v>
      </c>
      <c r="S23" s="24">
        <v>1</v>
      </c>
      <c r="T23" s="9">
        <f t="shared" si="17"/>
        <v>6.5792610909782041E-5</v>
      </c>
      <c r="U23" s="9">
        <f t="shared" si="18"/>
        <v>6.1531999999715481E-2</v>
      </c>
      <c r="V23" s="2">
        <v>22000</v>
      </c>
      <c r="W23" s="100">
        <f t="shared" si="0"/>
        <v>-1.8623196587102396E-2</v>
      </c>
      <c r="Y23" s="137">
        <f t="shared" si="19"/>
        <v>23237.091999999997</v>
      </c>
      <c r="Z23" s="16">
        <f t="shared" si="20"/>
        <v>-15314</v>
      </c>
      <c r="AA23" s="115">
        <f t="shared" si="21"/>
        <v>6.2127784695238449E-2</v>
      </c>
      <c r="AB23" s="115">
        <f t="shared" si="22"/>
        <v>-5.9578469552296759E-4</v>
      </c>
      <c r="AC23" s="147">
        <f t="shared" si="23"/>
        <v>-8.1112644458051081E-3</v>
      </c>
      <c r="AD23" s="115"/>
      <c r="AG23" s="115">
        <f t="shared" si="24"/>
        <v>3.5495940341939518E-7</v>
      </c>
      <c r="AH23" s="16">
        <f t="shared" si="25"/>
        <v>-7.5154797502821414E-3</v>
      </c>
      <c r="AI23" s="16">
        <f t="shared" si="26"/>
        <v>0.61772267534765712</v>
      </c>
      <c r="AJ23" s="16">
        <f t="shared" si="27"/>
        <v>-0.99946378310487061</v>
      </c>
      <c r="AK23" s="16">
        <f t="shared" si="28"/>
        <v>0.12717302565468766</v>
      </c>
      <c r="AL23" s="16">
        <f t="shared" si="29"/>
        <v>2.820437267657153</v>
      </c>
      <c r="AM23" s="16">
        <f t="shared" si="30"/>
        <v>6.1738969163178119</v>
      </c>
      <c r="AN23" s="115">
        <f t="shared" si="31"/>
        <v>-3.628285370118042</v>
      </c>
      <c r="AO23" s="115">
        <f t="shared" si="31"/>
        <v>-3.6287829282958031</v>
      </c>
      <c r="AP23" s="115">
        <f t="shared" si="31"/>
        <v>-3.6273858170580708</v>
      </c>
      <c r="AQ23" s="115">
        <f t="shared" si="31"/>
        <v>-3.631311445430732</v>
      </c>
      <c r="AR23" s="115">
        <f t="shared" si="31"/>
        <v>-3.6203017145207257</v>
      </c>
      <c r="AS23" s="115">
        <f t="shared" si="31"/>
        <v>-3.6513455647620052</v>
      </c>
      <c r="AT23" s="115">
        <f t="shared" si="31"/>
        <v>-3.5650402190624657</v>
      </c>
      <c r="AU23" s="115">
        <f t="shared" si="32"/>
        <v>-3.8168896418991931</v>
      </c>
      <c r="AV23" s="115"/>
      <c r="AW23" s="16">
        <v>-4000</v>
      </c>
      <c r="AX23" s="16">
        <f t="shared" si="1"/>
        <v>9.7459569930911302E-3</v>
      </c>
      <c r="AY23" s="16">
        <f t="shared" si="2"/>
        <v>8.5104410568874189E-3</v>
      </c>
      <c r="AZ23" s="16">
        <f t="shared" si="3"/>
        <v>1.235515936203712E-3</v>
      </c>
      <c r="BA23" s="16">
        <f t="shared" si="4"/>
        <v>0.8040409919271112</v>
      </c>
      <c r="BB23" s="16">
        <f t="shared" si="5"/>
        <v>-0.21779968665508129</v>
      </c>
      <c r="BC23" s="16">
        <f t="shared" si="6"/>
        <v>-2.0787616810681282</v>
      </c>
      <c r="BD23" s="16">
        <f t="shared" si="7"/>
        <v>-1.7012010101553872</v>
      </c>
      <c r="BE23" s="16">
        <f t="shared" si="34"/>
        <v>-1.6748652035056022</v>
      </c>
      <c r="BF23" s="16">
        <f t="shared" si="34"/>
        <v>-1.6748652054205808</v>
      </c>
      <c r="BG23" s="16">
        <f t="shared" si="34"/>
        <v>-1.6748651596637261</v>
      </c>
      <c r="BH23" s="16">
        <f t="shared" si="34"/>
        <v>-1.6748662529809906</v>
      </c>
      <c r="BI23" s="16">
        <f t="shared" si="34"/>
        <v>-1.6748401260561132</v>
      </c>
      <c r="BJ23" s="16">
        <f t="shared" si="34"/>
        <v>-1.6754627015181347</v>
      </c>
      <c r="BK23" s="16">
        <f t="shared" si="34"/>
        <v>-1.6594503852333444</v>
      </c>
      <c r="BL23" s="16">
        <f t="shared" si="9"/>
        <v>-1.2741690483261803</v>
      </c>
    </row>
    <row r="24" spans="1:64">
      <c r="A24" s="52" t="s">
        <v>133</v>
      </c>
      <c r="B24" s="52" t="s">
        <v>92</v>
      </c>
      <c r="C24" s="65">
        <v>39035.478000000003</v>
      </c>
      <c r="D24" s="76" t="s">
        <v>126</v>
      </c>
      <c r="E24" s="28">
        <f t="shared" si="11"/>
        <v>-13263.869539846162</v>
      </c>
      <c r="F24" s="28">
        <f t="shared" si="33"/>
        <v>-13264</v>
      </c>
      <c r="G24" s="9">
        <f t="shared" si="12"/>
        <v>4.9632000009296462E-2</v>
      </c>
      <c r="H24" s="2">
        <f t="shared" si="13"/>
        <v>4.9632000009296462E-2</v>
      </c>
      <c r="O24" s="100">
        <f t="shared" si="14"/>
        <v>5.6347628376533537E-2</v>
      </c>
      <c r="P24" s="15">
        <f t="shared" si="15"/>
        <v>24016.978000000003</v>
      </c>
      <c r="R24" s="2">
        <f t="shared" si="16"/>
        <v>4.509966436683931E-5</v>
      </c>
      <c r="S24" s="24">
        <v>1</v>
      </c>
      <c r="T24" s="9">
        <f t="shared" si="17"/>
        <v>4.509966436683931E-5</v>
      </c>
      <c r="U24" s="9">
        <f t="shared" si="18"/>
        <v>4.9632000009296462E-2</v>
      </c>
      <c r="V24" s="9">
        <v>24000</v>
      </c>
      <c r="W24" s="100">
        <f t="shared" si="0"/>
        <v>-1.41674783125295E-2</v>
      </c>
      <c r="Y24" s="137">
        <f t="shared" si="19"/>
        <v>24016.978000000003</v>
      </c>
      <c r="Z24" s="16">
        <f t="shared" si="20"/>
        <v>-13264</v>
      </c>
      <c r="AA24" s="115">
        <f t="shared" si="21"/>
        <v>4.869221692684518E-2</v>
      </c>
      <c r="AB24" s="115">
        <f t="shared" si="22"/>
        <v>9.397830824512815E-4</v>
      </c>
      <c r="AC24" s="147">
        <f t="shared" si="23"/>
        <v>-6.7156283672370753E-3</v>
      </c>
      <c r="AD24" s="115"/>
      <c r="AG24" s="115">
        <f t="shared" si="24"/>
        <v>8.8319224206163212E-7</v>
      </c>
      <c r="AH24" s="16">
        <f t="shared" si="25"/>
        <v>-7.6554114496883586E-3</v>
      </c>
      <c r="AI24" s="16">
        <f t="shared" si="26"/>
        <v>0.59913490144941961</v>
      </c>
      <c r="AJ24" s="16">
        <f t="shared" si="27"/>
        <v>-0.98229485707925401</v>
      </c>
      <c r="AK24" s="16">
        <f t="shared" si="28"/>
        <v>4.0200798021358411E-2</v>
      </c>
      <c r="AL24" s="16">
        <f t="shared" si="29"/>
        <v>3.0416417280756227</v>
      </c>
      <c r="AM24" s="16">
        <f t="shared" si="30"/>
        <v>19.993158454205275</v>
      </c>
      <c r="AN24" s="115">
        <f t="shared" si="31"/>
        <v>-3.2946228665429822</v>
      </c>
      <c r="AO24" s="115">
        <f t="shared" si="31"/>
        <v>-3.2949637736031701</v>
      </c>
      <c r="AP24" s="115">
        <f t="shared" si="31"/>
        <v>-3.2941075954505079</v>
      </c>
      <c r="AQ24" s="115">
        <f t="shared" si="31"/>
        <v>-3.2962580772678072</v>
      </c>
      <c r="AR24" s="115">
        <f t="shared" si="31"/>
        <v>-3.2908580096305382</v>
      </c>
      <c r="AS24" s="115">
        <f t="shared" si="31"/>
        <v>-3.3044267892752202</v>
      </c>
      <c r="AT24" s="115">
        <f t="shared" si="31"/>
        <v>-3.2703841006118535</v>
      </c>
      <c r="AU24" s="115">
        <f t="shared" si="32"/>
        <v>-3.356170425280431</v>
      </c>
      <c r="AV24" s="115"/>
      <c r="AW24" s="16">
        <v>-3000</v>
      </c>
      <c r="AX24" s="16">
        <f t="shared" si="1"/>
        <v>7.4505580465729342E-3</v>
      </c>
      <c r="AY24" s="16">
        <f t="shared" si="2"/>
        <v>4.5458926580307542E-3</v>
      </c>
      <c r="AZ24" s="16">
        <f t="shared" si="3"/>
        <v>2.9046653885421801E-3</v>
      </c>
      <c r="BA24" s="16">
        <f t="shared" si="4"/>
        <v>0.8806799866772852</v>
      </c>
      <c r="BB24" s="16">
        <f t="shared" si="5"/>
        <v>-1.2274775338423945E-2</v>
      </c>
      <c r="BC24" s="16">
        <f t="shared" si="6"/>
        <v>-1.8714772979062808</v>
      </c>
      <c r="BD24" s="16">
        <f t="shared" si="7"/>
        <v>-1.3570549274401194</v>
      </c>
      <c r="BE24" s="16">
        <f t="shared" si="34"/>
        <v>-1.4493356940324562</v>
      </c>
      <c r="BF24" s="16">
        <f t="shared" si="34"/>
        <v>-1.449335677744447</v>
      </c>
      <c r="BG24" s="16">
        <f t="shared" si="34"/>
        <v>-1.4493353440653742</v>
      </c>
      <c r="BH24" s="16">
        <f t="shared" si="34"/>
        <v>-1.4493285084569474</v>
      </c>
      <c r="BI24" s="16">
        <f t="shared" si="34"/>
        <v>-1.4491885612147601</v>
      </c>
      <c r="BJ24" s="16">
        <f t="shared" si="34"/>
        <v>-1.4463578048118846</v>
      </c>
      <c r="BK24" s="16">
        <f t="shared" si="34"/>
        <v>-1.3987770892691416</v>
      </c>
      <c r="BL24" s="16">
        <f t="shared" si="9"/>
        <v>-1.0494279670487352</v>
      </c>
    </row>
    <row r="25" spans="1:64">
      <c r="A25" s="52" t="s">
        <v>133</v>
      </c>
      <c r="B25" s="52" t="s">
        <v>92</v>
      </c>
      <c r="C25" s="65">
        <v>40419.493999999999</v>
      </c>
      <c r="D25" s="76" t="s">
        <v>126</v>
      </c>
      <c r="E25" s="28">
        <f t="shared" si="11"/>
        <v>-9625.9153922583937</v>
      </c>
      <c r="F25" s="28">
        <f t="shared" si="33"/>
        <v>-9626</v>
      </c>
      <c r="G25" s="9">
        <f t="shared" si="12"/>
        <v>3.2188000004680362E-2</v>
      </c>
      <c r="H25" s="2">
        <f t="shared" si="13"/>
        <v>3.2188000004680362E-2</v>
      </c>
      <c r="O25" s="100">
        <f t="shared" si="14"/>
        <v>3.5170458278549512E-2</v>
      </c>
      <c r="P25" s="15">
        <f t="shared" si="15"/>
        <v>25400.993999999999</v>
      </c>
      <c r="R25" s="2">
        <f t="shared" si="16"/>
        <v>8.89505735537055E-6</v>
      </c>
      <c r="S25" s="24">
        <v>1</v>
      </c>
      <c r="T25" s="9">
        <f t="shared" si="17"/>
        <v>8.89505735537055E-6</v>
      </c>
      <c r="U25" s="9">
        <f t="shared" si="18"/>
        <v>3.2188000004680362E-2</v>
      </c>
      <c r="V25" s="2">
        <v>26000</v>
      </c>
      <c r="W25" s="100">
        <f t="shared" si="0"/>
        <v>-8.7770570136331133E-3</v>
      </c>
      <c r="Y25" s="137">
        <f t="shared" si="19"/>
        <v>25400.993999999999</v>
      </c>
      <c r="Z25" s="16">
        <f t="shared" si="20"/>
        <v>-9626</v>
      </c>
      <c r="AA25" s="115">
        <f t="shared" si="21"/>
        <v>2.9271944663066131E-2</v>
      </c>
      <c r="AB25" s="115">
        <f t="shared" si="22"/>
        <v>2.9160553416142307E-3</v>
      </c>
      <c r="AC25" s="147">
        <f t="shared" si="23"/>
        <v>-2.9824582738691499E-3</v>
      </c>
      <c r="AD25" s="115"/>
      <c r="AG25" s="115">
        <f t="shared" si="24"/>
        <v>8.5033787553568879E-6</v>
      </c>
      <c r="AH25" s="16">
        <f t="shared" si="25"/>
        <v>-5.8985136154833806E-3</v>
      </c>
      <c r="AI25" s="16">
        <f t="shared" si="26"/>
        <v>0.61342483979469586</v>
      </c>
      <c r="AJ25" s="16">
        <f t="shared" si="27"/>
        <v>-0.8398220498868344</v>
      </c>
      <c r="AK25" s="16">
        <f t="shared" si="28"/>
        <v>-0.1134397501309134</v>
      </c>
      <c r="AL25" s="16">
        <f t="shared" si="29"/>
        <v>-2.8561575534810753</v>
      </c>
      <c r="AM25" s="16">
        <f t="shared" si="30"/>
        <v>-6.959209497289879</v>
      </c>
      <c r="AN25" s="115">
        <f t="shared" si="31"/>
        <v>-2.7080137375706079</v>
      </c>
      <c r="AO25" s="115">
        <f t="shared" si="31"/>
        <v>-2.7074811860982368</v>
      </c>
      <c r="AP25" s="115">
        <f t="shared" si="31"/>
        <v>-2.7089377172103832</v>
      </c>
      <c r="AQ25" s="115">
        <f t="shared" si="31"/>
        <v>-2.7049517587650818</v>
      </c>
      <c r="AR25" s="115">
        <f t="shared" si="31"/>
        <v>-2.7158424310015357</v>
      </c>
      <c r="AS25" s="115">
        <f t="shared" si="31"/>
        <v>-2.6859533590194657</v>
      </c>
      <c r="AT25" s="115">
        <f t="shared" si="31"/>
        <v>-2.7670497209402791</v>
      </c>
      <c r="AU25" s="115">
        <f t="shared" si="32"/>
        <v>-2.5385623715930858</v>
      </c>
      <c r="AV25" s="115"/>
      <c r="AW25" s="16">
        <v>-2000</v>
      </c>
      <c r="AX25" s="16">
        <f t="shared" si="1"/>
        <v>5.3892248406701999E-3</v>
      </c>
      <c r="AY25" s="16">
        <f t="shared" si="2"/>
        <v>8.1502001525496229E-4</v>
      </c>
      <c r="AZ25" s="16">
        <f t="shared" si="3"/>
        <v>4.5742048254152371E-3</v>
      </c>
      <c r="BA25" s="16">
        <f t="shared" si="4"/>
        <v>0.98079388362117226</v>
      </c>
      <c r="BB25" s="16">
        <f t="shared" si="5"/>
        <v>0.23839733023458767</v>
      </c>
      <c r="BC25" s="16">
        <f t="shared" si="6"/>
        <v>-1.6184869486734907</v>
      </c>
      <c r="BD25" s="16">
        <f t="shared" si="7"/>
        <v>-1.0488650869666283</v>
      </c>
      <c r="BE25" s="16">
        <f t="shared" si="34"/>
        <v>-1.2002132948309603</v>
      </c>
      <c r="BF25" s="16">
        <f t="shared" si="34"/>
        <v>-1.2002082425154934</v>
      </c>
      <c r="BG25" s="16">
        <f t="shared" si="34"/>
        <v>-1.2001736170967934</v>
      </c>
      <c r="BH25" s="16">
        <f t="shared" si="34"/>
        <v>-1.199936399053785</v>
      </c>
      <c r="BI25" s="16">
        <f t="shared" si="34"/>
        <v>-1.1983150980247157</v>
      </c>
      <c r="BJ25" s="16">
        <f t="shared" si="34"/>
        <v>-1.1874090671482744</v>
      </c>
      <c r="BK25" s="16">
        <f t="shared" si="34"/>
        <v>-1.1205328186265782</v>
      </c>
      <c r="BL25" s="16">
        <f t="shared" si="9"/>
        <v>-0.82468688577129057</v>
      </c>
    </row>
    <row r="26" spans="1:64">
      <c r="A26" s="52" t="s">
        <v>133</v>
      </c>
      <c r="B26" s="52" t="s">
        <v>92</v>
      </c>
      <c r="C26" s="65">
        <v>40828.457999999999</v>
      </c>
      <c r="D26" s="76" t="s">
        <v>126</v>
      </c>
      <c r="E26" s="28">
        <f t="shared" si="11"/>
        <v>-8550.9333978204031</v>
      </c>
      <c r="F26" s="28">
        <f t="shared" si="33"/>
        <v>-8551</v>
      </c>
      <c r="G26" s="9">
        <f t="shared" si="12"/>
        <v>2.5337999999464955E-2</v>
      </c>
      <c r="H26" s="2">
        <f t="shared" si="13"/>
        <v>2.5337999999464955E-2</v>
      </c>
      <c r="O26" s="100">
        <f t="shared" si="14"/>
        <v>2.9504729514706299E-2</v>
      </c>
      <c r="P26" s="15">
        <f t="shared" si="15"/>
        <v>25809.957999999999</v>
      </c>
      <c r="R26" s="2">
        <f t="shared" si="16"/>
        <v>1.7361634853183362E-5</v>
      </c>
      <c r="S26" s="24">
        <v>1</v>
      </c>
      <c r="T26" s="9">
        <f t="shared" si="17"/>
        <v>1.7361634853183362E-5</v>
      </c>
      <c r="U26" s="9">
        <f t="shared" si="18"/>
        <v>2.5337999999464955E-2</v>
      </c>
      <c r="V26" s="9">
        <v>28000</v>
      </c>
      <c r="W26" s="100">
        <f t="shared" si="0"/>
        <v>-2.4519326904132444E-3</v>
      </c>
      <c r="Y26" s="137">
        <f t="shared" si="19"/>
        <v>25809.957999999999</v>
      </c>
      <c r="Z26" s="16">
        <f t="shared" si="20"/>
        <v>-8551</v>
      </c>
      <c r="AA26" s="115">
        <f t="shared" si="21"/>
        <v>2.4584001817188769E-2</v>
      </c>
      <c r="AB26" s="115">
        <f t="shared" si="22"/>
        <v>7.5399818227618598E-4</v>
      </c>
      <c r="AC26" s="147">
        <f t="shared" si="23"/>
        <v>-4.1667295152413436E-3</v>
      </c>
      <c r="AD26" s="115"/>
      <c r="AG26" s="115">
        <f t="shared" si="24"/>
        <v>5.6851325887579253E-7</v>
      </c>
      <c r="AH26" s="16">
        <f t="shared" si="25"/>
        <v>-4.9207276975175305E-3</v>
      </c>
      <c r="AI26" s="16">
        <f t="shared" si="26"/>
        <v>0.63004619400561346</v>
      </c>
      <c r="AJ26" s="16">
        <f t="shared" si="27"/>
        <v>-0.76774506525112929</v>
      </c>
      <c r="AK26" s="16">
        <f t="shared" si="28"/>
        <v>-0.15950897412932108</v>
      </c>
      <c r="AL26" s="16">
        <f t="shared" si="29"/>
        <v>-2.7345167259577448</v>
      </c>
      <c r="AM26" s="16">
        <f t="shared" si="30"/>
        <v>-4.8450542453100969</v>
      </c>
      <c r="AN26" s="115">
        <f t="shared" si="31"/>
        <v>-2.5288013679783079</v>
      </c>
      <c r="AO26" s="115">
        <f t="shared" si="31"/>
        <v>-2.5284360597055846</v>
      </c>
      <c r="AP26" s="115">
        <f t="shared" si="31"/>
        <v>-2.5295443487947131</v>
      </c>
      <c r="AQ26" s="115">
        <f t="shared" si="31"/>
        <v>-2.5261792981042817</v>
      </c>
      <c r="AR26" s="115">
        <f t="shared" si="31"/>
        <v>-2.5363720425824776</v>
      </c>
      <c r="AS26" s="115">
        <f t="shared" si="31"/>
        <v>-2.5052679426387625</v>
      </c>
      <c r="AT26" s="115">
        <f t="shared" si="31"/>
        <v>-2.5982054125451111</v>
      </c>
      <c r="AU26" s="115">
        <f t="shared" si="32"/>
        <v>-2.2969657092198323</v>
      </c>
      <c r="AV26" s="115"/>
      <c r="AW26" s="16">
        <v>-1000</v>
      </c>
      <c r="AX26" s="16">
        <f t="shared" si="1"/>
        <v>3.4251088095366539E-3</v>
      </c>
      <c r="AY26" s="16">
        <f t="shared" si="2"/>
        <v>-2.6821768714399576E-3</v>
      </c>
      <c r="AZ26" s="16">
        <f t="shared" si="3"/>
        <v>6.1072856809766115E-3</v>
      </c>
      <c r="BA26" s="16">
        <f t="shared" si="4"/>
        <v>1.1078751029327161</v>
      </c>
      <c r="BB26" s="16">
        <f t="shared" si="5"/>
        <v>0.53074219241559661</v>
      </c>
      <c r="BC26" s="16">
        <f t="shared" si="6"/>
        <v>-1.299726179997623</v>
      </c>
      <c r="BD26" s="16">
        <f t="shared" si="7"/>
        <v>-0.75998838985477368</v>
      </c>
      <c r="BE26" s="16">
        <f t="shared" si="34"/>
        <v>-0.92060635598572715</v>
      </c>
      <c r="BF26" s="16">
        <f t="shared" si="34"/>
        <v>-0.92054057488510188</v>
      </c>
      <c r="BG26" s="16">
        <f t="shared" si="34"/>
        <v>-0.92027091414641204</v>
      </c>
      <c r="BH26" s="16">
        <f t="shared" si="34"/>
        <v>-0.91916647340334301</v>
      </c>
      <c r="BI26" s="16">
        <f t="shared" si="34"/>
        <v>-0.91465962592711703</v>
      </c>
      <c r="BJ26" s="16">
        <f t="shared" si="34"/>
        <v>-0.89653493564926134</v>
      </c>
      <c r="BK26" s="16">
        <f t="shared" si="34"/>
        <v>-0.82740858675251927</v>
      </c>
      <c r="BL26" s="16">
        <f t="shared" si="9"/>
        <v>-0.59994580449384549</v>
      </c>
    </row>
    <row r="27" spans="1:64">
      <c r="A27" s="52" t="s">
        <v>133</v>
      </c>
      <c r="B27" s="52" t="s">
        <v>92</v>
      </c>
      <c r="C27" s="65">
        <v>42830.303999999996</v>
      </c>
      <c r="D27" s="76" t="s">
        <v>126</v>
      </c>
      <c r="E27" s="28">
        <f t="shared" si="11"/>
        <v>-3288.9826988891773</v>
      </c>
      <c r="F27" s="28">
        <f t="shared" si="33"/>
        <v>-3289</v>
      </c>
      <c r="G27" s="9">
        <f t="shared" si="12"/>
        <v>6.5820000017993152E-3</v>
      </c>
      <c r="H27" s="2">
        <f t="shared" si="13"/>
        <v>6.5820000017993152E-3</v>
      </c>
      <c r="O27" s="100">
        <f t="shared" si="14"/>
        <v>5.6676394149584603E-3</v>
      </c>
      <c r="P27" s="15">
        <f t="shared" si="15"/>
        <v>27811.803999999996</v>
      </c>
      <c r="R27" s="2">
        <f t="shared" si="16"/>
        <v>8.360552827679526E-7</v>
      </c>
      <c r="S27" s="24">
        <v>1</v>
      </c>
      <c r="T27" s="9">
        <f t="shared" si="17"/>
        <v>8.360552827679526E-7</v>
      </c>
      <c r="U27" s="9">
        <f t="shared" si="18"/>
        <v>6.5820000017993152E-3</v>
      </c>
      <c r="V27" s="2">
        <v>30000</v>
      </c>
      <c r="W27" s="100">
        <f t="shared" si="0"/>
        <v>4.8078946571301212E-3</v>
      </c>
      <c r="Y27" s="137">
        <f t="shared" si="19"/>
        <v>27811.803999999996</v>
      </c>
      <c r="Z27" s="16">
        <f t="shared" si="20"/>
        <v>-3289</v>
      </c>
      <c r="AA27" s="115">
        <f t="shared" si="21"/>
        <v>8.085686894127515E-3</v>
      </c>
      <c r="AB27" s="115">
        <f t="shared" si="22"/>
        <v>-1.5036868923281998E-3</v>
      </c>
      <c r="AC27" s="147">
        <f t="shared" si="23"/>
        <v>9.143605868408549E-4</v>
      </c>
      <c r="AD27" s="115"/>
      <c r="AG27" s="115">
        <f t="shared" si="24"/>
        <v>2.2610742701596389E-6</v>
      </c>
      <c r="AH27" s="16">
        <f t="shared" si="25"/>
        <v>2.4180474791690547E-3</v>
      </c>
      <c r="AI27" s="16">
        <f t="shared" si="26"/>
        <v>0.85635798081226422</v>
      </c>
      <c r="AJ27" s="16">
        <f t="shared" si="27"/>
        <v>-7.6084178071884223E-2</v>
      </c>
      <c r="AK27" s="16">
        <f t="shared" si="28"/>
        <v>-0.37639859420724564</v>
      </c>
      <c r="AL27" s="16">
        <f t="shared" si="29"/>
        <v>-1.9353599903022241</v>
      </c>
      <c r="AM27" s="16">
        <f t="shared" si="30"/>
        <v>-1.4519656924190349</v>
      </c>
      <c r="AN27" s="115">
        <f t="shared" si="31"/>
        <v>-1.516663830959468</v>
      </c>
      <c r="AO27" s="115">
        <f t="shared" si="31"/>
        <v>-1.5166638306873461</v>
      </c>
      <c r="AP27" s="115">
        <f t="shared" si="31"/>
        <v>-1.5166638182035617</v>
      </c>
      <c r="AQ27" s="115">
        <f t="shared" si="31"/>
        <v>-1.516663245504162</v>
      </c>
      <c r="AR27" s="115">
        <f t="shared" si="31"/>
        <v>-1.5166369791586976</v>
      </c>
      <c r="AS27" s="115">
        <f t="shared" si="31"/>
        <v>-1.5154456775463145</v>
      </c>
      <c r="AT27" s="115">
        <f t="shared" si="31"/>
        <v>-1.4760143413659719</v>
      </c>
      <c r="AU27" s="115">
        <f t="shared" si="32"/>
        <v>-1.1143781395379169</v>
      </c>
      <c r="AV27" s="115"/>
      <c r="AW27" s="16">
        <v>0</v>
      </c>
      <c r="AX27" s="16">
        <f t="shared" si="1"/>
        <v>1.3202379699489486E-3</v>
      </c>
      <c r="AY27" s="16">
        <f t="shared" si="2"/>
        <v>-5.9456980020540055E-3</v>
      </c>
      <c r="AZ27" s="16">
        <f t="shared" si="3"/>
        <v>7.2659359720029541E-3</v>
      </c>
      <c r="BA27" s="16">
        <f t="shared" si="4"/>
        <v>1.253308450957759</v>
      </c>
      <c r="BB27" s="16">
        <f t="shared" si="5"/>
        <v>0.8239526603677525</v>
      </c>
      <c r="BC27" s="16">
        <f t="shared" si="6"/>
        <v>-0.89085077833269211</v>
      </c>
      <c r="BD27" s="16">
        <f t="shared" si="7"/>
        <v>-0.47742540613168488</v>
      </c>
      <c r="BE27" s="16">
        <f t="shared" si="34"/>
        <v>-0.6039081698102664</v>
      </c>
      <c r="BF27" s="16">
        <f t="shared" si="34"/>
        <v>-0.60368168260597366</v>
      </c>
      <c r="BG27" s="16">
        <f t="shared" si="34"/>
        <v>-0.60299897001331937</v>
      </c>
      <c r="BH27" s="16">
        <f t="shared" si="34"/>
        <v>-0.60094297033450328</v>
      </c>
      <c r="BI27" s="16">
        <f t="shared" si="34"/>
        <v>-0.59476869017106138</v>
      </c>
      <c r="BJ27" s="16">
        <f t="shared" si="34"/>
        <v>-0.57637917246887027</v>
      </c>
      <c r="BK27" s="16">
        <f t="shared" si="34"/>
        <v>-0.52284381436147243</v>
      </c>
      <c r="BL27" s="16">
        <f t="shared" si="9"/>
        <v>-0.37520472321640042</v>
      </c>
    </row>
    <row r="28" spans="1:64">
      <c r="A28" s="2" t="s">
        <v>13</v>
      </c>
      <c r="B28" s="25"/>
      <c r="C28" s="40">
        <v>44065.549613000003</v>
      </c>
      <c r="D28" s="39" t="s">
        <v>127</v>
      </c>
      <c r="E28" s="2">
        <f t="shared" si="11"/>
        <v>-42.078832818999153</v>
      </c>
      <c r="F28" s="2">
        <v>-42</v>
      </c>
      <c r="O28" s="100">
        <f t="shared" si="14"/>
        <v>-5.8133312034290502E-3</v>
      </c>
      <c r="P28" s="15">
        <f t="shared" si="15"/>
        <v>29047.049613000003</v>
      </c>
      <c r="Q28" s="9">
        <f>C28-(C$7+C$8*F28)</f>
        <v>-2.9990999995789025E-2</v>
      </c>
      <c r="S28" s="24"/>
      <c r="T28" s="9">
        <f t="shared" si="17"/>
        <v>0</v>
      </c>
      <c r="U28" s="9">
        <f t="shared" si="18"/>
        <v>0</v>
      </c>
      <c r="V28" s="9">
        <v>32000</v>
      </c>
      <c r="W28" s="100">
        <f t="shared" si="0"/>
        <v>1.300242502899697E-2</v>
      </c>
      <c r="Y28" s="137">
        <f t="shared" si="19"/>
        <v>29047.049613000003</v>
      </c>
      <c r="Z28" s="16">
        <f t="shared" si="20"/>
        <v>-42</v>
      </c>
      <c r="AA28" s="115">
        <f t="shared" si="21"/>
        <v>1.4158059167158838E-3</v>
      </c>
      <c r="AB28" s="115">
        <f t="shared" si="22"/>
        <v>-1.4158059167158838E-3</v>
      </c>
      <c r="AC28" s="147"/>
      <c r="AD28" s="115"/>
      <c r="AG28" s="115">
        <f t="shared" si="24"/>
        <v>0</v>
      </c>
      <c r="AH28" s="16">
        <f t="shared" si="25"/>
        <v>7.229137120144934E-3</v>
      </c>
      <c r="AI28" s="16">
        <f t="shared" si="26"/>
        <v>1.2472310186038165</v>
      </c>
      <c r="AJ28" s="16">
        <f t="shared" si="27"/>
        <v>0.81289203681666344</v>
      </c>
      <c r="AK28" s="16">
        <f t="shared" si="28"/>
        <v>-0.31809708398166736</v>
      </c>
      <c r="AL28" s="16">
        <f t="shared" si="29"/>
        <v>-0.9101015684259679</v>
      </c>
      <c r="AM28" s="16">
        <f t="shared" si="30"/>
        <v>-0.48929969971397996</v>
      </c>
      <c r="AN28" s="115">
        <f t="shared" si="31"/>
        <v>-0.61800056952818694</v>
      </c>
      <c r="AO28" s="115">
        <f t="shared" si="31"/>
        <v>-0.61778059948446595</v>
      </c>
      <c r="AP28" s="115">
        <f t="shared" si="31"/>
        <v>-0.6171109570060167</v>
      </c>
      <c r="AQ28" s="115">
        <f t="shared" si="31"/>
        <v>-0.61507435651243225</v>
      </c>
      <c r="AR28" s="115">
        <f t="shared" si="31"/>
        <v>-0.60889828763664489</v>
      </c>
      <c r="AS28" s="115">
        <f t="shared" si="31"/>
        <v>-0.59032872016197346</v>
      </c>
      <c r="AT28" s="115">
        <f t="shared" si="31"/>
        <v>-0.53581455510267473</v>
      </c>
      <c r="AU28" s="115">
        <f t="shared" si="32"/>
        <v>-0.38464384863005319</v>
      </c>
      <c r="AV28" s="115"/>
      <c r="AW28" s="16">
        <v>1000</v>
      </c>
      <c r="AX28" s="16">
        <f t="shared" si="1"/>
        <v>-1.272641084974116E-3</v>
      </c>
      <c r="AY28" s="16">
        <f t="shared" si="2"/>
        <v>-8.9755433765871823E-3</v>
      </c>
      <c r="AZ28" s="16">
        <f t="shared" si="3"/>
        <v>7.7029022916130663E-3</v>
      </c>
      <c r="BA28" s="16">
        <f t="shared" si="4"/>
        <v>1.3740367243495388</v>
      </c>
      <c r="BB28" s="16">
        <f t="shared" si="5"/>
        <v>0.99574692985403002</v>
      </c>
      <c r="BC28" s="16">
        <f t="shared" si="6"/>
        <v>-0.3806673457428974</v>
      </c>
      <c r="BD28" s="16">
        <f t="shared" si="7"/>
        <v>-0.19266587417733058</v>
      </c>
      <c r="BE28" s="16">
        <f t="shared" si="34"/>
        <v>-0.25008390410162235</v>
      </c>
      <c r="BF28" s="16">
        <f t="shared" si="34"/>
        <v>-0.24986470796592328</v>
      </c>
      <c r="BG28" s="16">
        <f t="shared" si="34"/>
        <v>-0.249303232128881</v>
      </c>
      <c r="BH28" s="16">
        <f t="shared" si="34"/>
        <v>-0.2478653646968598</v>
      </c>
      <c r="BI28" s="16">
        <f t="shared" si="34"/>
        <v>-0.24418554737779119</v>
      </c>
      <c r="BJ28" s="16">
        <f t="shared" si="34"/>
        <v>-0.23478330271975509</v>
      </c>
      <c r="BK28" s="16">
        <f t="shared" si="34"/>
        <v>-0.21085333923627164</v>
      </c>
      <c r="BL28" s="16">
        <f t="shared" si="9"/>
        <v>-0.15046364193895534</v>
      </c>
    </row>
    <row r="29" spans="1:64">
      <c r="A29" s="2" t="s">
        <v>13</v>
      </c>
      <c r="B29" s="25"/>
      <c r="C29" s="40">
        <v>44069.562413</v>
      </c>
      <c r="D29" s="39" t="s">
        <v>127</v>
      </c>
      <c r="E29" s="2">
        <f t="shared" si="11"/>
        <v>-31.530990595044692</v>
      </c>
      <c r="F29" s="2">
        <v>-31.5</v>
      </c>
      <c r="G29" s="9">
        <f>C29-(C$7+C$8*F29)</f>
        <v>-1.1789999996835832E-2</v>
      </c>
      <c r="I29" s="2">
        <f>G29</f>
        <v>-1.1789999996835832E-2</v>
      </c>
      <c r="O29" s="100">
        <f t="shared" si="14"/>
        <v>-5.8464615472134506E-3</v>
      </c>
      <c r="P29" s="15">
        <f t="shared" si="15"/>
        <v>29051.062413</v>
      </c>
      <c r="R29" s="2">
        <f>(O29-H29)^2</f>
        <v>3.4181112623045496E-5</v>
      </c>
      <c r="S29" s="24">
        <v>0.1</v>
      </c>
      <c r="T29" s="9">
        <f t="shared" si="17"/>
        <v>3.4181112623045498E-6</v>
      </c>
      <c r="U29" s="9">
        <f t="shared" si="18"/>
        <v>-1.1789999996835832E-2</v>
      </c>
      <c r="Y29" s="137">
        <f t="shared" si="19"/>
        <v>29051.062413</v>
      </c>
      <c r="Z29" s="16">
        <f t="shared" si="20"/>
        <v>-31.5</v>
      </c>
      <c r="AA29" s="115">
        <f t="shared" si="21"/>
        <v>1.3919932471624557E-3</v>
      </c>
      <c r="AB29" s="115">
        <f t="shared" si="22"/>
        <v>-1.3181993243998286E-2</v>
      </c>
      <c r="AC29" s="147">
        <f>G29-(AB$3+AB$4*Z29+AB$5*Z29^2)</f>
        <v>-5.9435384496223809E-3</v>
      </c>
      <c r="AD29" s="115"/>
      <c r="AG29" s="115">
        <f t="shared" si="24"/>
        <v>1.7376494588481648E-5</v>
      </c>
      <c r="AH29" s="16">
        <f t="shared" si="25"/>
        <v>7.2384547943759063E-3</v>
      </c>
      <c r="AI29" s="16">
        <f t="shared" si="26"/>
        <v>1.2487534972498404</v>
      </c>
      <c r="AJ29" s="16">
        <f t="shared" si="27"/>
        <v>0.81567545152964216</v>
      </c>
      <c r="AK29" s="16">
        <f t="shared" si="28"/>
        <v>-0.31690791880843605</v>
      </c>
      <c r="AL29" s="16">
        <f t="shared" si="29"/>
        <v>-0.90530640705853116</v>
      </c>
      <c r="AM29" s="16">
        <f t="shared" si="30"/>
        <v>-0.4863315804969276</v>
      </c>
      <c r="AN29" s="115">
        <f t="shared" si="31"/>
        <v>-0.61448388697719492</v>
      </c>
      <c r="AO29" s="115">
        <f t="shared" si="31"/>
        <v>-0.61426226301918341</v>
      </c>
      <c r="AP29" s="115">
        <f t="shared" si="31"/>
        <v>-0.61358926355866061</v>
      </c>
      <c r="AQ29" s="115">
        <f t="shared" si="31"/>
        <v>-0.61154753535819306</v>
      </c>
      <c r="AR29" s="115">
        <f t="shared" si="31"/>
        <v>-0.60537116771852739</v>
      </c>
      <c r="AS29" s="115">
        <f t="shared" si="31"/>
        <v>-0.58684498181379197</v>
      </c>
      <c r="AT29" s="115">
        <f t="shared" si="31"/>
        <v>-0.53257312034365378</v>
      </c>
      <c r="AU29" s="115">
        <f t="shared" si="32"/>
        <v>-0.38228406727663988</v>
      </c>
      <c r="AV29" s="115"/>
      <c r="AW29" s="16">
        <v>2000</v>
      </c>
      <c r="AX29" s="16">
        <f t="shared" si="1"/>
        <v>-4.6441896236359172E-3</v>
      </c>
      <c r="AY29" s="16">
        <f t="shared" si="2"/>
        <v>-1.1771712995039485E-2</v>
      </c>
      <c r="AZ29" s="16">
        <f t="shared" si="3"/>
        <v>7.1275233714035678E-3</v>
      </c>
      <c r="BA29" s="16">
        <f t="shared" si="4"/>
        <v>1.3956348119659556</v>
      </c>
      <c r="BB29" s="16">
        <f t="shared" si="5"/>
        <v>0.88778465706465148</v>
      </c>
      <c r="BC29" s="16">
        <f t="shared" si="6"/>
        <v>0.18988109439101089</v>
      </c>
      <c r="BD29" s="16">
        <f t="shared" si="7"/>
        <v>9.5226834886056017E-2</v>
      </c>
      <c r="BE29" s="16">
        <f t="shared" si="34"/>
        <v>0.1240949836281994</v>
      </c>
      <c r="BF29" s="16">
        <f t="shared" si="34"/>
        <v>0.12397214881311412</v>
      </c>
      <c r="BG29" s="16">
        <f t="shared" si="34"/>
        <v>0.12366490163668886</v>
      </c>
      <c r="BH29" s="16">
        <f t="shared" si="34"/>
        <v>0.1228964344535422</v>
      </c>
      <c r="BI29" s="16">
        <f t="shared" si="34"/>
        <v>0.12097471129898855</v>
      </c>
      <c r="BJ29" s="16">
        <f t="shared" si="34"/>
        <v>0.11617096350970477</v>
      </c>
      <c r="BK29" s="16">
        <f t="shared" si="34"/>
        <v>0.10417451533130678</v>
      </c>
      <c r="BL29" s="16">
        <f t="shared" si="9"/>
        <v>7.4277439338489515E-2</v>
      </c>
    </row>
    <row r="30" spans="1:64">
      <c r="A30" s="2" t="s">
        <v>13</v>
      </c>
      <c r="B30" s="25"/>
      <c r="C30" s="40">
        <v>44070.512513000001</v>
      </c>
      <c r="D30" s="39" t="s">
        <v>127</v>
      </c>
      <c r="E30" s="2">
        <f t="shared" si="11"/>
        <v>-29.033606001492423</v>
      </c>
      <c r="F30" s="29">
        <v>-29</v>
      </c>
      <c r="G30" s="9">
        <f>C30-(C$7+C$8*F30)</f>
        <v>-1.2784999998984858E-2</v>
      </c>
      <c r="I30" s="2">
        <f>G30</f>
        <v>-1.2784999998984858E-2</v>
      </c>
      <c r="O30" s="100">
        <f t="shared" si="14"/>
        <v>-5.8543459270739388E-3</v>
      </c>
      <c r="P30" s="15">
        <f t="shared" si="15"/>
        <v>29052.012513000001</v>
      </c>
      <c r="R30" s="2">
        <f>(O30-H30)^2</f>
        <v>3.4273366233847219E-5</v>
      </c>
      <c r="S30" s="24">
        <v>0.1</v>
      </c>
      <c r="T30" s="9">
        <f t="shared" si="17"/>
        <v>3.4273366233847221E-6</v>
      </c>
      <c r="U30" s="9">
        <f t="shared" si="18"/>
        <v>-1.2784999998984858E-2</v>
      </c>
      <c r="V30" s="9"/>
      <c r="Y30" s="137">
        <f t="shared" si="19"/>
        <v>29052.012513000001</v>
      </c>
      <c r="Z30" s="16">
        <f t="shared" si="20"/>
        <v>-29</v>
      </c>
      <c r="AA30" s="115">
        <f t="shared" si="21"/>
        <v>1.3863158322992668E-3</v>
      </c>
      <c r="AB30" s="115">
        <f t="shared" si="22"/>
        <v>-1.4171315831284125E-2</v>
      </c>
      <c r="AC30" s="147">
        <f>G30-(AB$3+AB$4*Z30+AB$5*Z30^2)</f>
        <v>-6.9306540719109196E-3</v>
      </c>
      <c r="AD30" s="115"/>
      <c r="AG30" s="115">
        <f t="shared" si="24"/>
        <v>2.0082619239000411E-5</v>
      </c>
      <c r="AH30" s="16">
        <f t="shared" si="25"/>
        <v>7.2406617593732056E-3</v>
      </c>
      <c r="AI30" s="16">
        <f t="shared" si="26"/>
        <v>1.2491156961116479</v>
      </c>
      <c r="AJ30" s="16">
        <f t="shared" si="27"/>
        <v>0.81633640274412467</v>
      </c>
      <c r="AK30" s="16">
        <f t="shared" si="28"/>
        <v>-0.31662327985846167</v>
      </c>
      <c r="AL30" s="16">
        <f t="shared" si="29"/>
        <v>-0.90416297853249417</v>
      </c>
      <c r="AM30" s="16">
        <f t="shared" si="30"/>
        <v>-0.48562484171418391</v>
      </c>
      <c r="AN30" s="115">
        <f t="shared" si="31"/>
        <v>-0.61364595017954393</v>
      </c>
      <c r="AO30" s="115">
        <f t="shared" si="31"/>
        <v>-0.61342393476932633</v>
      </c>
      <c r="AP30" s="115">
        <f t="shared" si="31"/>
        <v>-0.61275014464640498</v>
      </c>
      <c r="AQ30" s="115">
        <f t="shared" si="31"/>
        <v>-0.61070722258144761</v>
      </c>
      <c r="AR30" s="115">
        <f t="shared" si="31"/>
        <v>-0.60453085678978746</v>
      </c>
      <c r="AS30" s="115">
        <f t="shared" si="31"/>
        <v>-0.58601516017356636</v>
      </c>
      <c r="AT30" s="115">
        <f t="shared" si="31"/>
        <v>-0.53180122662727136</v>
      </c>
      <c r="AU30" s="115">
        <f t="shared" si="32"/>
        <v>-0.38172221457344624</v>
      </c>
      <c r="AV30" s="115"/>
      <c r="AW30" s="16">
        <v>3000</v>
      </c>
      <c r="AX30" s="16">
        <f t="shared" si="1"/>
        <v>-8.7124692780862975E-3</v>
      </c>
      <c r="AY30" s="16">
        <f t="shared" si="2"/>
        <v>-1.4334206857410915E-2</v>
      </c>
      <c r="AZ30" s="16">
        <f t="shared" si="3"/>
        <v>5.6217375793246177E-3</v>
      </c>
      <c r="BA30" s="16">
        <f t="shared" si="4"/>
        <v>1.3005663263563152</v>
      </c>
      <c r="BB30" s="16">
        <f t="shared" si="5"/>
        <v>0.52584431583870028</v>
      </c>
      <c r="BC30" s="16">
        <f t="shared" si="6"/>
        <v>0.72868299595881458</v>
      </c>
      <c r="BD30" s="16">
        <f t="shared" si="7"/>
        <v>0.38136759351381072</v>
      </c>
      <c r="BE30" s="16">
        <f t="shared" si="34"/>
        <v>0.48771526033990087</v>
      </c>
      <c r="BF30" s="16">
        <f t="shared" si="34"/>
        <v>0.48745003260102243</v>
      </c>
      <c r="BG30" s="16">
        <f t="shared" si="34"/>
        <v>0.48670505932943825</v>
      </c>
      <c r="BH30" s="16">
        <f t="shared" si="34"/>
        <v>0.48461414175931783</v>
      </c>
      <c r="BI30" s="16">
        <f t="shared" si="34"/>
        <v>0.47875778980913619</v>
      </c>
      <c r="BJ30" s="16">
        <f t="shared" si="34"/>
        <v>0.46244834041065019</v>
      </c>
      <c r="BK30" s="16">
        <f t="shared" si="34"/>
        <v>0.41769865704600073</v>
      </c>
      <c r="BL30" s="16">
        <f t="shared" si="9"/>
        <v>0.29901852061593459</v>
      </c>
    </row>
    <row r="31" spans="1:64">
      <c r="A31" s="2" t="s">
        <v>13</v>
      </c>
      <c r="B31" s="25"/>
      <c r="C31" s="40">
        <v>44070.685412999999</v>
      </c>
      <c r="D31" s="39" t="s">
        <v>127</v>
      </c>
      <c r="E31" s="2">
        <f t="shared" si="11"/>
        <v>-28.579129845068106</v>
      </c>
      <c r="F31" s="29">
        <v>-28.5</v>
      </c>
      <c r="O31" s="100">
        <f t="shared" si="14"/>
        <v>-5.8559226277892186E-3</v>
      </c>
      <c r="P31" s="15">
        <f t="shared" si="15"/>
        <v>29052.185412999999</v>
      </c>
      <c r="Q31" s="9">
        <f>C31-(C$7+C$8*F31)</f>
        <v>-3.0103999997663777E-2</v>
      </c>
      <c r="S31" s="24"/>
      <c r="T31" s="9">
        <f t="shared" si="17"/>
        <v>0</v>
      </c>
      <c r="U31" s="9">
        <f t="shared" si="18"/>
        <v>0</v>
      </c>
      <c r="Y31" s="137">
        <f t="shared" si="19"/>
        <v>29052.185412999999</v>
      </c>
      <c r="Z31" s="16">
        <f t="shared" si="20"/>
        <v>-28.5</v>
      </c>
      <c r="AA31" s="115">
        <f t="shared" si="21"/>
        <v>1.3851799911459191E-3</v>
      </c>
      <c r="AB31" s="115">
        <f t="shared" si="22"/>
        <v>-1.3851799911459191E-3</v>
      </c>
      <c r="AC31" s="147"/>
      <c r="AD31" s="115"/>
      <c r="AG31" s="115">
        <f t="shared" si="24"/>
        <v>0</v>
      </c>
      <c r="AH31" s="16">
        <f t="shared" si="25"/>
        <v>7.2411026189351376E-3</v>
      </c>
      <c r="AI31" s="16">
        <f t="shared" si="26"/>
        <v>1.2491881219940841</v>
      </c>
      <c r="AJ31" s="16">
        <f t="shared" si="27"/>
        <v>0.81646851086290029</v>
      </c>
      <c r="AK31" s="16">
        <f t="shared" si="28"/>
        <v>-0.31656628256114405</v>
      </c>
      <c r="AL31" s="16">
        <f t="shared" si="29"/>
        <v>-0.9039342132892908</v>
      </c>
      <c r="AM31" s="16">
        <f t="shared" si="30"/>
        <v>-0.48548349191980211</v>
      </c>
      <c r="AN31" s="115">
        <f t="shared" ref="AN31:AT40" si="35">$AU31+$AB$7*SIN(AO31)</f>
        <v>-0.61347833369491833</v>
      </c>
      <c r="AO31" s="115">
        <f t="shared" si="35"/>
        <v>-0.61325624010388891</v>
      </c>
      <c r="AP31" s="115">
        <f t="shared" si="35"/>
        <v>-0.61258229224996574</v>
      </c>
      <c r="AQ31" s="115">
        <f t="shared" si="35"/>
        <v>-0.61053913266536908</v>
      </c>
      <c r="AR31" s="115">
        <f t="shared" si="35"/>
        <v>-0.60436277061860921</v>
      </c>
      <c r="AS31" s="115">
        <f t="shared" si="35"/>
        <v>-0.58584917925876689</v>
      </c>
      <c r="AT31" s="115">
        <f t="shared" si="35"/>
        <v>-0.53164684219666758</v>
      </c>
      <c r="AU31" s="115">
        <f t="shared" si="32"/>
        <v>-0.38160984403280751</v>
      </c>
      <c r="AV31" s="115"/>
      <c r="AW31" s="16">
        <v>4000</v>
      </c>
      <c r="AX31" s="16">
        <f t="shared" si="1"/>
        <v>-1.3050934283874211E-2</v>
      </c>
      <c r="AY31" s="16">
        <f t="shared" si="2"/>
        <v>-1.6663024963701475E-2</v>
      </c>
      <c r="AZ31" s="16">
        <f t="shared" si="3"/>
        <v>3.6120906798272636E-3</v>
      </c>
      <c r="BA31" s="16">
        <f t="shared" si="4"/>
        <v>1.1563050309923883</v>
      </c>
      <c r="BB31" s="16">
        <f t="shared" si="5"/>
        <v>0.10980380036566709</v>
      </c>
      <c r="BC31" s="16">
        <f t="shared" si="6"/>
        <v>1.1723647846645053</v>
      </c>
      <c r="BD31" s="16">
        <f t="shared" si="7"/>
        <v>0.66404065638442866</v>
      </c>
      <c r="BE31" s="16">
        <f t="shared" si="34"/>
        <v>0.81763973908588738</v>
      </c>
      <c r="BF31" s="16">
        <f t="shared" si="34"/>
        <v>0.81752613660489981</v>
      </c>
      <c r="BG31" s="16">
        <f t="shared" si="34"/>
        <v>0.81711399411382557</v>
      </c>
      <c r="BH31" s="16">
        <f t="shared" si="34"/>
        <v>0.81562028416923393</v>
      </c>
      <c r="BI31" s="16">
        <f t="shared" si="34"/>
        <v>0.81022642166847936</v>
      </c>
      <c r="BJ31" s="16">
        <f t="shared" si="34"/>
        <v>0.79099731385334082</v>
      </c>
      <c r="BK31" s="16">
        <f t="shared" si="34"/>
        <v>0.72525362483295397</v>
      </c>
      <c r="BL31" s="16">
        <f t="shared" si="9"/>
        <v>0.52375960189337967</v>
      </c>
    </row>
    <row r="32" spans="1:64">
      <c r="A32" s="2" t="s">
        <v>13</v>
      </c>
      <c r="B32" s="25"/>
      <c r="C32" s="40">
        <v>44072.595912999997</v>
      </c>
      <c r="D32" s="39" t="s">
        <v>127</v>
      </c>
      <c r="E32" s="2">
        <f t="shared" si="11"/>
        <v>-23.55728660123301</v>
      </c>
      <c r="F32" s="29">
        <v>-23.5</v>
      </c>
      <c r="G32" s="9">
        <f>C32-(C$7+C$8*F32)</f>
        <v>-2.1794000000227243E-2</v>
      </c>
      <c r="I32" s="2">
        <f>G32</f>
        <v>-2.1794000000227243E-2</v>
      </c>
      <c r="O32" s="100">
        <f t="shared" si="14"/>
        <v>-5.8716864219003776E-3</v>
      </c>
      <c r="P32" s="15">
        <f t="shared" si="15"/>
        <v>29054.095912999997</v>
      </c>
      <c r="R32" s="2">
        <f>(O32-H32)^2</f>
        <v>3.447670143712926E-5</v>
      </c>
      <c r="S32" s="24">
        <v>0.1</v>
      </c>
      <c r="T32" s="9">
        <f t="shared" si="17"/>
        <v>3.4476701437129263E-6</v>
      </c>
      <c r="U32" s="9">
        <f t="shared" si="18"/>
        <v>-2.1794000000227243E-2</v>
      </c>
      <c r="Y32" s="137">
        <f t="shared" si="19"/>
        <v>29054.095912999997</v>
      </c>
      <c r="Z32" s="16">
        <f t="shared" si="20"/>
        <v>-23.5</v>
      </c>
      <c r="AA32" s="115">
        <f t="shared" si="21"/>
        <v>1.3738149984505853E-3</v>
      </c>
      <c r="AB32" s="115">
        <f t="shared" si="22"/>
        <v>-2.316781499867783E-2</v>
      </c>
      <c r="AC32" s="147">
        <f>G32-(AB$3+AB$4*Z32+AB$5*Z32^2)</f>
        <v>-1.5922313578326866E-2</v>
      </c>
      <c r="AD32" s="115"/>
      <c r="AG32" s="115">
        <f t="shared" si="24"/>
        <v>5.3674765181296148E-5</v>
      </c>
      <c r="AH32" s="16">
        <f t="shared" si="25"/>
        <v>7.2455014203509629E-3</v>
      </c>
      <c r="AI32" s="16">
        <f t="shared" si="26"/>
        <v>1.2499121237060777</v>
      </c>
      <c r="AJ32" s="16">
        <f t="shared" si="27"/>
        <v>0.81778808001615211</v>
      </c>
      <c r="AK32" s="16">
        <f t="shared" si="28"/>
        <v>-0.31599503448984562</v>
      </c>
      <c r="AL32" s="16">
        <f t="shared" si="29"/>
        <v>-0.90164510272774123</v>
      </c>
      <c r="AM32" s="16">
        <f t="shared" si="30"/>
        <v>-0.48406995640552308</v>
      </c>
      <c r="AN32" s="115">
        <f t="shared" si="35"/>
        <v>-0.61180163508457142</v>
      </c>
      <c r="AO32" s="115">
        <f t="shared" si="35"/>
        <v>-0.61157876171458381</v>
      </c>
      <c r="AP32" s="115">
        <f t="shared" si="35"/>
        <v>-0.61090324395095852</v>
      </c>
      <c r="AQ32" s="115">
        <f t="shared" si="35"/>
        <v>-0.60885773221419659</v>
      </c>
      <c r="AR32" s="115">
        <f t="shared" si="35"/>
        <v>-0.60268146957093083</v>
      </c>
      <c r="AS32" s="115">
        <f t="shared" si="35"/>
        <v>-0.58418906639665136</v>
      </c>
      <c r="AT32" s="115">
        <f t="shared" si="35"/>
        <v>-0.53010289377859032</v>
      </c>
      <c r="AU32" s="115">
        <f t="shared" si="32"/>
        <v>-0.38048613862642022</v>
      </c>
      <c r="AV32" s="17"/>
      <c r="AW32" s="16">
        <v>5000</v>
      </c>
      <c r="AX32" s="16">
        <f t="shared" si="1"/>
        <v>-1.7254538729352814E-2</v>
      </c>
      <c r="AY32" s="16">
        <f t="shared" si="2"/>
        <v>-1.875816731391116E-2</v>
      </c>
      <c r="AZ32" s="16">
        <f t="shared" si="3"/>
        <v>1.5036285845583454E-3</v>
      </c>
      <c r="BA32" s="16">
        <f t="shared" si="4"/>
        <v>1.0208618847981645</v>
      </c>
      <c r="BB32" s="16">
        <f t="shared" si="5"/>
        <v>-0.23439900035186476</v>
      </c>
      <c r="BC32" s="16">
        <f t="shared" si="6"/>
        <v>1.5189907382071757</v>
      </c>
      <c r="BD32" s="16">
        <f t="shared" si="7"/>
        <v>0.94949142774203832</v>
      </c>
      <c r="BE32" s="16">
        <f t="shared" ref="BE32:BK41" si="36">$BL32+$AB$7*SIN(BF32)</f>
        <v>1.1092121564532098</v>
      </c>
      <c r="BF32" s="16">
        <f t="shared" si="36"/>
        <v>1.1091975219307189</v>
      </c>
      <c r="BG32" s="16">
        <f t="shared" si="36"/>
        <v>1.1091159687526813</v>
      </c>
      <c r="BH32" s="16">
        <f t="shared" si="36"/>
        <v>1.1086617454115755</v>
      </c>
      <c r="BI32" s="16">
        <f t="shared" si="36"/>
        <v>1.1061394137650564</v>
      </c>
      <c r="BJ32" s="16">
        <f t="shared" si="36"/>
        <v>1.0923570343372069</v>
      </c>
      <c r="BK32" s="16">
        <f t="shared" si="36"/>
        <v>1.0226741850896692</v>
      </c>
      <c r="BL32" s="16">
        <f t="shared" si="9"/>
        <v>0.74850068317082452</v>
      </c>
    </row>
    <row r="33" spans="1:64">
      <c r="A33" s="2" t="s">
        <v>13</v>
      </c>
      <c r="B33" s="25"/>
      <c r="C33" s="40">
        <v>44073.550213000002</v>
      </c>
      <c r="D33" s="39" t="s">
        <v>127</v>
      </c>
      <c r="E33" s="2">
        <f t="shared" si="11"/>
        <v>-21.048862101038818</v>
      </c>
      <c r="F33" s="29">
        <v>-21</v>
      </c>
      <c r="O33" s="100">
        <f t="shared" si="14"/>
        <v>-5.879566128245744E-3</v>
      </c>
      <c r="P33" s="15">
        <f t="shared" si="15"/>
        <v>29055.050213000002</v>
      </c>
      <c r="Q33" s="9">
        <f>C33-(C$7+C$8*F33)</f>
        <v>-1.8588999992061872E-2</v>
      </c>
      <c r="S33" s="24"/>
      <c r="T33" s="9">
        <f t="shared" si="17"/>
        <v>0</v>
      </c>
      <c r="U33" s="9">
        <f t="shared" si="18"/>
        <v>0</v>
      </c>
      <c r="Y33" s="137">
        <f t="shared" si="19"/>
        <v>29055.050213000002</v>
      </c>
      <c r="Z33" s="16">
        <f t="shared" si="20"/>
        <v>-21</v>
      </c>
      <c r="AA33" s="115">
        <f t="shared" si="21"/>
        <v>1.3681280050497902E-3</v>
      </c>
      <c r="AB33" s="115">
        <f t="shared" si="22"/>
        <v>-1.3681280050497902E-3</v>
      </c>
      <c r="AC33" s="147"/>
      <c r="AD33" s="115"/>
      <c r="AG33" s="115">
        <f t="shared" si="24"/>
        <v>0</v>
      </c>
      <c r="AH33" s="16">
        <f t="shared" si="25"/>
        <v>7.2476941332955342E-3</v>
      </c>
      <c r="AI33" s="16">
        <f t="shared" si="26"/>
        <v>1.2502739475746836</v>
      </c>
      <c r="AJ33" s="16">
        <f t="shared" si="27"/>
        <v>0.81844682927267054</v>
      </c>
      <c r="AK33" s="16">
        <f t="shared" si="28"/>
        <v>-0.315708540528927</v>
      </c>
      <c r="AL33" s="16">
        <f t="shared" si="29"/>
        <v>-0.90049955331707932</v>
      </c>
      <c r="AM33" s="16">
        <f t="shared" si="30"/>
        <v>-0.48336316288939046</v>
      </c>
      <c r="AN33" s="115">
        <f t="shared" si="35"/>
        <v>-0.61096292198418001</v>
      </c>
      <c r="AO33" s="115">
        <f t="shared" si="35"/>
        <v>-0.61073966012139369</v>
      </c>
      <c r="AP33" s="115">
        <f t="shared" si="35"/>
        <v>-0.61006336247577131</v>
      </c>
      <c r="AQ33" s="115">
        <f t="shared" si="35"/>
        <v>-0.6080166904210218</v>
      </c>
      <c r="AR33" s="115">
        <f t="shared" si="35"/>
        <v>-0.60184051977134345</v>
      </c>
      <c r="AS33" s="115">
        <f t="shared" si="35"/>
        <v>-0.5833588031446999</v>
      </c>
      <c r="AT33" s="115">
        <f t="shared" si="35"/>
        <v>-0.52933084869020419</v>
      </c>
      <c r="AU33" s="115">
        <f t="shared" si="32"/>
        <v>-0.37992428592322658</v>
      </c>
      <c r="AV33" s="115"/>
      <c r="AW33" s="16">
        <v>6000</v>
      </c>
      <c r="AX33" s="16">
        <f t="shared" si="1"/>
        <v>-2.1098464519700006E-2</v>
      </c>
      <c r="AY33" s="16">
        <f t="shared" si="2"/>
        <v>-2.0619633908039975E-2</v>
      </c>
      <c r="AZ33" s="16">
        <f t="shared" si="3"/>
        <v>-4.7883061166003178E-4</v>
      </c>
      <c r="BA33" s="16">
        <f t="shared" si="4"/>
        <v>0.91172530262901197</v>
      </c>
      <c r="BB33" s="16">
        <f t="shared" si="5"/>
        <v>-0.48757455454996756</v>
      </c>
      <c r="BC33" s="16">
        <f t="shared" si="6"/>
        <v>1.791700001225548</v>
      </c>
      <c r="BD33" s="16">
        <f t="shared" si="7"/>
        <v>1.2494738386801345</v>
      </c>
      <c r="BE33" s="16">
        <f t="shared" si="36"/>
        <v>1.3678492851343269</v>
      </c>
      <c r="BF33" s="16">
        <f t="shared" si="36"/>
        <v>1.3678490522844737</v>
      </c>
      <c r="BG33" s="16">
        <f t="shared" si="36"/>
        <v>1.3678461847815382</v>
      </c>
      <c r="BH33" s="16">
        <f t="shared" si="36"/>
        <v>1.3678108752878162</v>
      </c>
      <c r="BI33" s="16">
        <f t="shared" si="36"/>
        <v>1.3673765812017116</v>
      </c>
      <c r="BJ33" s="16">
        <f t="shared" si="36"/>
        <v>1.3621078083382923</v>
      </c>
      <c r="BK33" s="16">
        <f t="shared" si="36"/>
        <v>1.306304827601424</v>
      </c>
      <c r="BL33" s="16">
        <f t="shared" si="9"/>
        <v>0.97324176444826949</v>
      </c>
    </row>
    <row r="34" spans="1:64">
      <c r="A34" s="2" t="s">
        <v>13</v>
      </c>
      <c r="B34" s="25"/>
      <c r="C34" s="40">
        <v>44076.608012999997</v>
      </c>
      <c r="D34" s="39" t="s">
        <v>127</v>
      </c>
      <c r="E34" s="2">
        <f t="shared" si="11"/>
        <v>-13.011284361709306</v>
      </c>
      <c r="F34" s="29">
        <v>-13</v>
      </c>
      <c r="G34" s="9">
        <f t="shared" ref="G34:G46" si="37">C34-(C$7+C$8*F34)</f>
        <v>-4.2929999981424771E-3</v>
      </c>
      <c r="I34" s="2">
        <f>G34</f>
        <v>-4.2929999981424771E-3</v>
      </c>
      <c r="O34" s="100">
        <f t="shared" si="14"/>
        <v>-5.9047713741691597E-3</v>
      </c>
      <c r="P34" s="15">
        <f t="shared" si="15"/>
        <v>29058.108012999997</v>
      </c>
      <c r="R34" s="2">
        <f t="shared" ref="R34:R46" si="38">(O34-H34)^2</f>
        <v>3.4866324981207548E-5</v>
      </c>
      <c r="S34" s="24">
        <v>0.1</v>
      </c>
      <c r="T34" s="9">
        <f t="shared" si="17"/>
        <v>3.4866324981207549E-6</v>
      </c>
      <c r="U34" s="9">
        <f t="shared" si="18"/>
        <v>-4.2929999981424771E-3</v>
      </c>
      <c r="Y34" s="137">
        <f t="shared" si="19"/>
        <v>29058.108012999997</v>
      </c>
      <c r="Z34" s="16">
        <f t="shared" si="20"/>
        <v>-13</v>
      </c>
      <c r="AA34" s="115">
        <f t="shared" si="21"/>
        <v>1.349909393455995E-3</v>
      </c>
      <c r="AB34" s="115">
        <f t="shared" si="22"/>
        <v>-5.6429093915984722E-3</v>
      </c>
      <c r="AC34" s="147">
        <f t="shared" ref="AC34:AC46" si="39">G34-(AB$3+AB$4*Z34+AB$5*Z34^2)</f>
        <v>1.6117713760266826E-3</v>
      </c>
      <c r="AD34" s="115"/>
      <c r="AG34" s="115">
        <f t="shared" si="24"/>
        <v>3.1842426401790238E-6</v>
      </c>
      <c r="AH34" s="16">
        <f t="shared" si="25"/>
        <v>7.2546807676251547E-3</v>
      </c>
      <c r="AI34" s="16">
        <f t="shared" si="26"/>
        <v>1.2514309763892604</v>
      </c>
      <c r="AJ34" s="16">
        <f t="shared" si="27"/>
        <v>0.82055015049191438</v>
      </c>
      <c r="AK34" s="16">
        <f t="shared" si="28"/>
        <v>-0.31478785794478137</v>
      </c>
      <c r="AL34" s="16">
        <f t="shared" si="29"/>
        <v>-0.89682934197703368</v>
      </c>
      <c r="AM34" s="16">
        <f t="shared" si="30"/>
        <v>-0.48110130700544529</v>
      </c>
      <c r="AN34" s="115">
        <f t="shared" si="35"/>
        <v>-0.60827741144689829</v>
      </c>
      <c r="AO34" s="115">
        <f t="shared" si="35"/>
        <v>-0.60805291277870277</v>
      </c>
      <c r="AP34" s="115">
        <f t="shared" si="35"/>
        <v>-0.60737414247279697</v>
      </c>
      <c r="AQ34" s="115">
        <f t="shared" si="35"/>
        <v>-0.60532382839553767</v>
      </c>
      <c r="AR34" s="115">
        <f t="shared" si="35"/>
        <v>-0.59914814202380229</v>
      </c>
      <c r="AS34" s="115">
        <f t="shared" si="35"/>
        <v>-0.58070103641480653</v>
      </c>
      <c r="AT34" s="115">
        <f t="shared" si="35"/>
        <v>-0.52685998778946697</v>
      </c>
      <c r="AU34" s="115">
        <f t="shared" si="32"/>
        <v>-0.37812635727300736</v>
      </c>
      <c r="AV34" s="115"/>
      <c r="AW34" s="16">
        <v>7000</v>
      </c>
      <c r="AX34" s="16">
        <f t="shared" ref="AX34:AX65" si="40">AB$3+AB$4*AW34+AB$5*AW34^2+AZ34</f>
        <v>-2.4487403102029563E-2</v>
      </c>
      <c r="AY34" s="16">
        <f t="shared" ref="AY34:AY65" si="41">AB$3+AB$4*AW34+AB$5*AW34^2</f>
        <v>-2.2247424746087919E-2</v>
      </c>
      <c r="AZ34" s="16">
        <f t="shared" ref="AZ34:AZ65" si="42">$AB$6*($AB$11/BA34*BB34+$AB$12)</f>
        <v>-2.2399783559416439E-3</v>
      </c>
      <c r="BA34" s="16">
        <f t="shared" ref="BA34:BA65" si="43">1+$AB$7*COS(BC34)</f>
        <v>0.82772759728372758</v>
      </c>
      <c r="BB34" s="16">
        <f t="shared" ref="BB34:BB65" si="44">SIN(BC34+RADIANS($AB$9))</f>
        <v>-0.66705549290307042</v>
      </c>
      <c r="BC34" s="16">
        <f t="shared" ref="BC34:BC65" si="45">2*ATAN(BD34)</f>
        <v>2.0126398824304745</v>
      </c>
      <c r="BD34" s="16">
        <f t="shared" ref="BD34:BD65" si="46">SQRT((1+$AB$7)/(1-$AB$7))*TAN(BE34/2)</f>
        <v>1.5792723003490348</v>
      </c>
      <c r="BE34" s="16">
        <f t="shared" si="36"/>
        <v>1.6006788088370187</v>
      </c>
      <c r="BF34" s="16">
        <f t="shared" si="36"/>
        <v>1.600678808840827</v>
      </c>
      <c r="BG34" s="16">
        <f t="shared" si="36"/>
        <v>1.6006788085244477</v>
      </c>
      <c r="BH34" s="16">
        <f t="shared" si="36"/>
        <v>1.6006788348080523</v>
      </c>
      <c r="BI34" s="16">
        <f t="shared" si="36"/>
        <v>1.6006766511874906</v>
      </c>
      <c r="BJ34" s="16">
        <f t="shared" si="36"/>
        <v>1.6008575239694349</v>
      </c>
      <c r="BK34" s="16">
        <f t="shared" si="36"/>
        <v>1.5731836242468842</v>
      </c>
      <c r="BL34" s="16">
        <f t="shared" ref="BL34:BL65" si="47">RADIANS($AB$9)+$AB$18*(AW34-AB$15)</f>
        <v>1.1979828457257145</v>
      </c>
    </row>
    <row r="35" spans="1:64">
      <c r="A35" s="2" t="s">
        <v>13</v>
      </c>
      <c r="B35" s="25"/>
      <c r="C35" s="40">
        <v>44077.559513</v>
      </c>
      <c r="D35" s="39" t="s">
        <v>127</v>
      </c>
      <c r="E35" s="2">
        <f t="shared" si="11"/>
        <v>-10.510219799276394</v>
      </c>
      <c r="F35" s="29">
        <v>-10.5</v>
      </c>
      <c r="G35" s="9">
        <f t="shared" si="37"/>
        <v>-3.8879999992786907E-3</v>
      </c>
      <c r="I35" s="2">
        <f>G35</f>
        <v>-3.8879999992786907E-3</v>
      </c>
      <c r="O35" s="100">
        <f t="shared" si="14"/>
        <v>-5.9126449465259278E-3</v>
      </c>
      <c r="P35" s="15">
        <f t="shared" si="15"/>
        <v>29059.059513</v>
      </c>
      <c r="R35" s="2">
        <f t="shared" si="38"/>
        <v>3.4959370263678592E-5</v>
      </c>
      <c r="S35" s="24">
        <v>0.1</v>
      </c>
      <c r="T35" s="9">
        <f t="shared" si="17"/>
        <v>3.4959370263678593E-6</v>
      </c>
      <c r="U35" s="9">
        <f t="shared" si="18"/>
        <v>-3.8879999992786907E-3</v>
      </c>
      <c r="Y35" s="137">
        <f t="shared" si="19"/>
        <v>29059.059513</v>
      </c>
      <c r="Z35" s="16">
        <f t="shared" si="20"/>
        <v>-10.5</v>
      </c>
      <c r="AA35" s="115">
        <f t="shared" si="21"/>
        <v>1.3442097320920743E-3</v>
      </c>
      <c r="AB35" s="115">
        <f t="shared" si="22"/>
        <v>-5.232209731370765E-3</v>
      </c>
      <c r="AC35" s="147">
        <f t="shared" si="39"/>
        <v>2.0246449472472372E-3</v>
      </c>
      <c r="AD35" s="115"/>
      <c r="AG35" s="115">
        <f t="shared" si="24"/>
        <v>2.7376018673050936E-6</v>
      </c>
      <c r="AH35" s="16">
        <f t="shared" si="25"/>
        <v>7.2568546786180022E-3</v>
      </c>
      <c r="AI35" s="16">
        <f t="shared" si="26"/>
        <v>1.2517922916727244</v>
      </c>
      <c r="AJ35" s="16">
        <f t="shared" si="27"/>
        <v>0.8212059669691526</v>
      </c>
      <c r="AK35" s="16">
        <f t="shared" si="28"/>
        <v>-0.3144989240867419</v>
      </c>
      <c r="AL35" s="16">
        <f t="shared" si="29"/>
        <v>-0.8956810094390667</v>
      </c>
      <c r="AM35" s="16">
        <f t="shared" si="30"/>
        <v>-0.48039444027332889</v>
      </c>
      <c r="AN35" s="115">
        <f t="shared" si="35"/>
        <v>-0.60743768077723903</v>
      </c>
      <c r="AO35" s="115">
        <f t="shared" si="35"/>
        <v>-0.60721279762849734</v>
      </c>
      <c r="AP35" s="115">
        <f t="shared" si="35"/>
        <v>-0.60653326185362344</v>
      </c>
      <c r="AQ35" s="115">
        <f t="shared" si="35"/>
        <v>-0.60448183193434013</v>
      </c>
      <c r="AR35" s="115">
        <f t="shared" si="35"/>
        <v>-0.59830635635445395</v>
      </c>
      <c r="AS35" s="115">
        <f t="shared" si="35"/>
        <v>-0.57987019604724244</v>
      </c>
      <c r="AT35" s="115">
        <f t="shared" si="35"/>
        <v>-0.52608774505653155</v>
      </c>
      <c r="AU35" s="115">
        <f t="shared" si="32"/>
        <v>-0.37756450456981372</v>
      </c>
      <c r="AV35" s="115"/>
      <c r="AW35" s="16">
        <v>8000</v>
      </c>
      <c r="AX35" s="16">
        <f t="shared" si="40"/>
        <v>-2.7389650644258464E-2</v>
      </c>
      <c r="AY35" s="16">
        <f t="shared" si="41"/>
        <v>-2.3641539828054989E-2</v>
      </c>
      <c r="AZ35" s="16">
        <f t="shared" si="42"/>
        <v>-3.7481108162034766E-3</v>
      </c>
      <c r="BA35" s="16">
        <f t="shared" si="43"/>
        <v>0.76367111438132562</v>
      </c>
      <c r="BB35" s="16">
        <f t="shared" si="44"/>
        <v>-0.79272479170652266</v>
      </c>
      <c r="BC35" s="16">
        <f t="shared" si="45"/>
        <v>2.1976564861675545</v>
      </c>
      <c r="BD35" s="16">
        <f t="shared" si="46"/>
        <v>1.9590776685370375</v>
      </c>
      <c r="BE35" s="16">
        <f t="shared" si="36"/>
        <v>1.8137663721603794</v>
      </c>
      <c r="BF35" s="16">
        <f t="shared" si="36"/>
        <v>1.8137663015375418</v>
      </c>
      <c r="BG35" s="16">
        <f t="shared" si="36"/>
        <v>1.8137670301594073</v>
      </c>
      <c r="BH35" s="16">
        <f t="shared" si="36"/>
        <v>1.8137595128022512</v>
      </c>
      <c r="BI35" s="16">
        <f t="shared" si="36"/>
        <v>1.813837060127383</v>
      </c>
      <c r="BJ35" s="16">
        <f t="shared" si="36"/>
        <v>1.8130359305234844</v>
      </c>
      <c r="BK35" s="16">
        <f t="shared" si="36"/>
        <v>1.8211912030779269</v>
      </c>
      <c r="BL35" s="16">
        <f t="shared" si="47"/>
        <v>1.4227239270031595</v>
      </c>
    </row>
    <row r="36" spans="1:64">
      <c r="A36" s="2" t="s">
        <v>13</v>
      </c>
      <c r="B36" s="25"/>
      <c r="C36" s="40">
        <v>44078.510912999998</v>
      </c>
      <c r="D36" s="39" t="s">
        <v>127</v>
      </c>
      <c r="E36" s="2">
        <f t="shared" si="11"/>
        <v>-8.0094180917758209</v>
      </c>
      <c r="F36" s="29">
        <v>-8</v>
      </c>
      <c r="G36" s="9">
        <f t="shared" si="37"/>
        <v>-3.5829999978886917E-3</v>
      </c>
      <c r="I36" s="2">
        <f>G36</f>
        <v>-3.5829999978886917E-3</v>
      </c>
      <c r="O36" s="100">
        <f t="shared" si="14"/>
        <v>-5.920517058409222E-3</v>
      </c>
      <c r="P36" s="15">
        <f t="shared" si="15"/>
        <v>29060.010912999998</v>
      </c>
      <c r="R36" s="2">
        <f t="shared" si="38"/>
        <v>3.5052522238914584E-5</v>
      </c>
      <c r="S36" s="24">
        <v>0.1</v>
      </c>
      <c r="T36" s="9">
        <f t="shared" si="17"/>
        <v>3.5052522238914587E-6</v>
      </c>
      <c r="U36" s="9">
        <f t="shared" si="18"/>
        <v>-3.5829999978886917E-3</v>
      </c>
      <c r="Y36" s="137">
        <f t="shared" si="19"/>
        <v>29060.010912999998</v>
      </c>
      <c r="Z36" s="16">
        <f t="shared" si="20"/>
        <v>-8</v>
      </c>
      <c r="AA36" s="115">
        <f t="shared" si="21"/>
        <v>1.3385070384614667E-3</v>
      </c>
      <c r="AB36" s="115">
        <f t="shared" si="22"/>
        <v>-4.9215070363501584E-3</v>
      </c>
      <c r="AC36" s="147">
        <f t="shared" si="39"/>
        <v>2.3375170605205303E-3</v>
      </c>
      <c r="AD36" s="115"/>
      <c r="AG36" s="115">
        <f t="shared" si="24"/>
        <v>2.4221231508844121E-6</v>
      </c>
      <c r="AH36" s="16">
        <f t="shared" si="25"/>
        <v>7.2590240968706888E-3</v>
      </c>
      <c r="AI36" s="16">
        <f t="shared" si="26"/>
        <v>1.2521534831035965</v>
      </c>
      <c r="AJ36" s="16">
        <f t="shared" si="27"/>
        <v>0.82186107799249131</v>
      </c>
      <c r="AK36" s="16">
        <f t="shared" si="28"/>
        <v>-0.31420940844641321</v>
      </c>
      <c r="AL36" s="16">
        <f t="shared" si="29"/>
        <v>-0.89453201435678464</v>
      </c>
      <c r="AM36" s="16">
        <f t="shared" si="30"/>
        <v>-0.47968755588057932</v>
      </c>
      <c r="AN36" s="115">
        <f t="shared" si="35"/>
        <v>-0.60659770805667712</v>
      </c>
      <c r="AO36" s="115">
        <f t="shared" si="35"/>
        <v>-0.60637244140416025</v>
      </c>
      <c r="AP36" s="115">
        <f t="shared" si="35"/>
        <v>-0.60569214363604151</v>
      </c>
      <c r="AQ36" s="115">
        <f t="shared" si="35"/>
        <v>-0.6036396085383835</v>
      </c>
      <c r="AR36" s="115">
        <f t="shared" si="35"/>
        <v>-0.5974643721149353</v>
      </c>
      <c r="AS36" s="115">
        <f t="shared" si="35"/>
        <v>-0.57903921869072061</v>
      </c>
      <c r="AT36" s="115">
        <f t="shared" si="35"/>
        <v>-0.52531545543800928</v>
      </c>
      <c r="AU36" s="115">
        <f t="shared" si="32"/>
        <v>-0.37700265186662008</v>
      </c>
      <c r="AV36" s="115"/>
      <c r="AW36" s="16">
        <v>9000</v>
      </c>
      <c r="AX36" s="16">
        <f t="shared" si="40"/>
        <v>-2.9800989458654441E-2</v>
      </c>
      <c r="AY36" s="16">
        <f t="shared" si="41"/>
        <v>-2.4801979153941188E-2</v>
      </c>
      <c r="AZ36" s="16">
        <f t="shared" si="42"/>
        <v>-4.9990103047132545E-3</v>
      </c>
      <c r="BA36" s="16">
        <f t="shared" si="43"/>
        <v>0.71477461572767864</v>
      </c>
      <c r="BB36" s="16">
        <f t="shared" si="44"/>
        <v>-0.87960463257990129</v>
      </c>
      <c r="BC36" s="16">
        <f t="shared" si="45"/>
        <v>2.3574208819405325</v>
      </c>
      <c r="BD36" s="16">
        <f t="shared" si="46"/>
        <v>2.4184069340459824</v>
      </c>
      <c r="BE36" s="16">
        <f t="shared" si="36"/>
        <v>2.0117968747662407</v>
      </c>
      <c r="BF36" s="16">
        <f t="shared" si="36"/>
        <v>2.0117900724159505</v>
      </c>
      <c r="BG36" s="16">
        <f t="shared" si="36"/>
        <v>2.0118296278501093</v>
      </c>
      <c r="BH36" s="16">
        <f t="shared" si="36"/>
        <v>2.0115995679270515</v>
      </c>
      <c r="BI36" s="16">
        <f t="shared" si="36"/>
        <v>2.0129360620467174</v>
      </c>
      <c r="BJ36" s="16">
        <f t="shared" si="36"/>
        <v>2.0051182562362402</v>
      </c>
      <c r="BK36" s="16">
        <f t="shared" si="36"/>
        <v>2.0491573449259164</v>
      </c>
      <c r="BL36" s="16">
        <f t="shared" si="47"/>
        <v>1.6474650082806046</v>
      </c>
    </row>
    <row r="37" spans="1:64">
      <c r="A37" s="52" t="s">
        <v>134</v>
      </c>
      <c r="B37" s="52" t="s">
        <v>92</v>
      </c>
      <c r="C37" s="65">
        <v>44081.556100000002</v>
      </c>
      <c r="D37" s="65" t="s">
        <v>149</v>
      </c>
      <c r="E37" s="28">
        <f t="shared" si="11"/>
        <v>-4.9942434658412369E-3</v>
      </c>
      <c r="F37" s="28">
        <f>ROUND(2*E37,0)/2</f>
        <v>0</v>
      </c>
      <c r="G37" s="9">
        <f t="shared" si="37"/>
        <v>-1.8999999956577085E-3</v>
      </c>
      <c r="J37" s="2">
        <f>G37</f>
        <v>-1.8999999956577085E-3</v>
      </c>
      <c r="O37" s="100">
        <f t="shared" si="14"/>
        <v>-5.9456980020540055E-3</v>
      </c>
      <c r="P37" s="15">
        <f t="shared" si="15"/>
        <v>29063.056100000002</v>
      </c>
      <c r="R37" s="2">
        <f t="shared" si="38"/>
        <v>3.5351324731628991E-5</v>
      </c>
      <c r="S37" s="24">
        <v>1</v>
      </c>
      <c r="T37" s="9">
        <f t="shared" si="17"/>
        <v>3.5351324731628991E-5</v>
      </c>
      <c r="U37" s="9">
        <f t="shared" si="18"/>
        <v>0</v>
      </c>
      <c r="Y37" s="137">
        <f t="shared" si="19"/>
        <v>29063.056100000002</v>
      </c>
      <c r="Z37" s="16">
        <f t="shared" si="20"/>
        <v>0</v>
      </c>
      <c r="AA37" s="115">
        <f t="shared" si="21"/>
        <v>1.3202379699489486E-3</v>
      </c>
      <c r="AB37" s="115">
        <f t="shared" si="22"/>
        <v>-3.2202379656066571E-3</v>
      </c>
      <c r="AC37" s="147">
        <f t="shared" si="39"/>
        <v>4.045698006396297E-3</v>
      </c>
      <c r="AD37" s="115"/>
      <c r="AG37" s="115">
        <f t="shared" si="24"/>
        <v>1.0369932555134502E-5</v>
      </c>
      <c r="AH37" s="16">
        <f t="shared" si="25"/>
        <v>7.2659359720029541E-3</v>
      </c>
      <c r="AI37" s="16">
        <f t="shared" si="26"/>
        <v>1.253308450957759</v>
      </c>
      <c r="AJ37" s="16">
        <f t="shared" si="27"/>
        <v>0.8239526603677525</v>
      </c>
      <c r="AK37" s="16">
        <f t="shared" si="28"/>
        <v>-0.31327904505552434</v>
      </c>
      <c r="AL37" s="16">
        <f t="shared" si="29"/>
        <v>-0.89085077833269211</v>
      </c>
      <c r="AM37" s="16">
        <f t="shared" si="30"/>
        <v>-0.47742540613168488</v>
      </c>
      <c r="AN37" s="115">
        <f t="shared" si="35"/>
        <v>-0.6039081698102664</v>
      </c>
      <c r="AO37" s="115">
        <f t="shared" si="35"/>
        <v>-0.60368168260597366</v>
      </c>
      <c r="AP37" s="115">
        <f t="shared" si="35"/>
        <v>-0.60299897001331937</v>
      </c>
      <c r="AQ37" s="115">
        <f t="shared" si="35"/>
        <v>-0.60094297033450328</v>
      </c>
      <c r="AR37" s="115">
        <f t="shared" si="35"/>
        <v>-0.59476869017106138</v>
      </c>
      <c r="AS37" s="115">
        <f t="shared" si="35"/>
        <v>-0.57637917246887027</v>
      </c>
      <c r="AT37" s="115">
        <f t="shared" si="35"/>
        <v>-0.52284381436147243</v>
      </c>
      <c r="AU37" s="115">
        <f t="shared" si="32"/>
        <v>-0.37520472321640042</v>
      </c>
      <c r="AV37" s="115"/>
      <c r="AW37" s="16">
        <v>10000</v>
      </c>
      <c r="AX37" s="16">
        <f t="shared" si="40"/>
        <v>-3.1728116395202469E-2</v>
      </c>
      <c r="AY37" s="16">
        <f t="shared" si="41"/>
        <v>-2.5728742723746506E-2</v>
      </c>
      <c r="AZ37" s="16">
        <f t="shared" si="42"/>
        <v>-5.99937367145596E-3</v>
      </c>
      <c r="BA37" s="16">
        <f t="shared" si="43"/>
        <v>0.67744170410161941</v>
      </c>
      <c r="BB37" s="16">
        <f t="shared" si="44"/>
        <v>-0.93798367943639605</v>
      </c>
      <c r="BC37" s="16">
        <f t="shared" si="45"/>
        <v>2.4991581192894272</v>
      </c>
      <c r="BD37" s="16">
        <f t="shared" si="46"/>
        <v>3.0053414185020464</v>
      </c>
      <c r="BE37" s="16">
        <f t="shared" si="36"/>
        <v>2.1983367351389647</v>
      </c>
      <c r="BF37" s="16">
        <f t="shared" si="36"/>
        <v>2.1982813904250129</v>
      </c>
      <c r="BG37" s="16">
        <f t="shared" si="36"/>
        <v>2.1985153360159022</v>
      </c>
      <c r="BH37" s="16">
        <f t="shared" si="36"/>
        <v>2.1975259179796902</v>
      </c>
      <c r="BI37" s="16">
        <f t="shared" si="36"/>
        <v>2.2017012621533221</v>
      </c>
      <c r="BJ37" s="16">
        <f t="shared" si="36"/>
        <v>2.1839142351235123</v>
      </c>
      <c r="BK37" s="16">
        <f t="shared" si="36"/>
        <v>2.2569198411175879</v>
      </c>
      <c r="BL37" s="16">
        <f t="shared" si="47"/>
        <v>1.8722060895580495</v>
      </c>
    </row>
    <row r="38" spans="1:64">
      <c r="A38" s="52" t="s">
        <v>134</v>
      </c>
      <c r="B38" s="52" t="s">
        <v>92</v>
      </c>
      <c r="C38" s="65">
        <v>44081.556499999999</v>
      </c>
      <c r="D38" s="65" t="s">
        <v>149</v>
      </c>
      <c r="E38" s="28">
        <f t="shared" si="11"/>
        <v>-3.9428237938549798E-3</v>
      </c>
      <c r="F38" s="28">
        <f>ROUND(2*E38,0)/2</f>
        <v>0</v>
      </c>
      <c r="G38" s="9">
        <f t="shared" si="37"/>
        <v>-1.4999999984866008E-3</v>
      </c>
      <c r="J38" s="2">
        <f>G38</f>
        <v>-1.4999999984866008E-3</v>
      </c>
      <c r="O38" s="100">
        <f t="shared" si="14"/>
        <v>-5.9456980020540055E-3</v>
      </c>
      <c r="P38" s="15">
        <f t="shared" si="15"/>
        <v>29063.056499999999</v>
      </c>
      <c r="R38" s="2">
        <f t="shared" si="38"/>
        <v>3.5351324731628991E-5</v>
      </c>
      <c r="S38" s="24">
        <v>1</v>
      </c>
      <c r="T38" s="9">
        <f t="shared" si="17"/>
        <v>3.5351324731628991E-5</v>
      </c>
      <c r="U38" s="9">
        <f t="shared" si="18"/>
        <v>0</v>
      </c>
      <c r="Y38" s="137">
        <f t="shared" si="19"/>
        <v>29063.056499999999</v>
      </c>
      <c r="Z38" s="16">
        <f t="shared" si="20"/>
        <v>0</v>
      </c>
      <c r="AA38" s="115">
        <f t="shared" si="21"/>
        <v>1.3202379699489486E-3</v>
      </c>
      <c r="AB38" s="115">
        <f t="shared" si="22"/>
        <v>-2.8202379684355494E-3</v>
      </c>
      <c r="AC38" s="147">
        <f t="shared" si="39"/>
        <v>4.4456980035674047E-3</v>
      </c>
      <c r="AD38" s="115"/>
      <c r="AG38" s="115">
        <f t="shared" si="24"/>
        <v>7.953742198605475E-6</v>
      </c>
      <c r="AH38" s="16">
        <f t="shared" si="25"/>
        <v>7.2659359720029541E-3</v>
      </c>
      <c r="AI38" s="16">
        <f t="shared" si="26"/>
        <v>1.253308450957759</v>
      </c>
      <c r="AJ38" s="16">
        <f t="shared" si="27"/>
        <v>0.8239526603677525</v>
      </c>
      <c r="AK38" s="16">
        <f t="shared" si="28"/>
        <v>-0.31327904505552434</v>
      </c>
      <c r="AL38" s="16">
        <f t="shared" si="29"/>
        <v>-0.89085077833269211</v>
      </c>
      <c r="AM38" s="16">
        <f t="shared" si="30"/>
        <v>-0.47742540613168488</v>
      </c>
      <c r="AN38" s="115">
        <f t="shared" si="35"/>
        <v>-0.6039081698102664</v>
      </c>
      <c r="AO38" s="115">
        <f t="shared" si="35"/>
        <v>-0.60368168260597366</v>
      </c>
      <c r="AP38" s="115">
        <f t="shared" si="35"/>
        <v>-0.60299897001331937</v>
      </c>
      <c r="AQ38" s="115">
        <f t="shared" si="35"/>
        <v>-0.60094297033450328</v>
      </c>
      <c r="AR38" s="115">
        <f t="shared" si="35"/>
        <v>-0.59476869017106138</v>
      </c>
      <c r="AS38" s="115">
        <f t="shared" si="35"/>
        <v>-0.57637917246887027</v>
      </c>
      <c r="AT38" s="115">
        <f t="shared" si="35"/>
        <v>-0.52284381436147243</v>
      </c>
      <c r="AU38" s="115">
        <f t="shared" si="32"/>
        <v>-0.37520472321640042</v>
      </c>
      <c r="AV38" s="115"/>
      <c r="AW38" s="16">
        <v>11000</v>
      </c>
      <c r="AX38" s="16">
        <f t="shared" si="40"/>
        <v>-3.3181384038079201E-2</v>
      </c>
      <c r="AY38" s="16">
        <f t="shared" si="41"/>
        <v>-2.6421830537470964E-2</v>
      </c>
      <c r="AZ38" s="16">
        <f t="shared" si="42"/>
        <v>-6.759553500608236E-3</v>
      </c>
      <c r="BA38" s="16">
        <f t="shared" si="43"/>
        <v>0.64912071399138993</v>
      </c>
      <c r="BB38" s="16">
        <f t="shared" si="44"/>
        <v>-0.97473039103267889</v>
      </c>
      <c r="BC38" s="16">
        <f t="shared" si="45"/>
        <v>2.6279013581036761</v>
      </c>
      <c r="BD38" s="16">
        <f t="shared" si="46"/>
        <v>3.8073947923540943</v>
      </c>
      <c r="BE38" s="16">
        <f t="shared" si="36"/>
        <v>2.3761400803343511</v>
      </c>
      <c r="BF38" s="16">
        <f t="shared" si="36"/>
        <v>2.3759507616178288</v>
      </c>
      <c r="BG38" s="16">
        <f t="shared" si="36"/>
        <v>2.3766023729977879</v>
      </c>
      <c r="BH38" s="16">
        <f t="shared" si="36"/>
        <v>2.3743578896645778</v>
      </c>
      <c r="BI38" s="16">
        <f t="shared" si="36"/>
        <v>2.3820688082071722</v>
      </c>
      <c r="BJ38" s="16">
        <f t="shared" si="36"/>
        <v>2.3553326616607486</v>
      </c>
      <c r="BK38" s="16">
        <f t="shared" si="36"/>
        <v>2.4453326519741263</v>
      </c>
      <c r="BL38" s="16">
        <f t="shared" si="47"/>
        <v>2.0969471708354943</v>
      </c>
    </row>
    <row r="39" spans="1:64">
      <c r="A39" s="52" t="s">
        <v>135</v>
      </c>
      <c r="B39" s="52" t="s">
        <v>92</v>
      </c>
      <c r="C39" s="65">
        <v>44081.557000000001</v>
      </c>
      <c r="D39" s="65" t="s">
        <v>127</v>
      </c>
      <c r="E39" s="28">
        <f t="shared" si="11"/>
        <v>-2.628549189528249E-3</v>
      </c>
      <c r="F39" s="28">
        <f>ROUND(2*E39,0)/2</f>
        <v>0</v>
      </c>
      <c r="G39" s="9">
        <f t="shared" si="37"/>
        <v>-9.9999999656574801E-4</v>
      </c>
      <c r="I39" s="2">
        <f>G39</f>
        <v>-9.9999999656574801E-4</v>
      </c>
      <c r="O39" s="100">
        <f t="shared" si="14"/>
        <v>-5.9456980020540055E-3</v>
      </c>
      <c r="P39" s="15">
        <f t="shared" si="15"/>
        <v>29063.057000000001</v>
      </c>
      <c r="R39" s="2">
        <f t="shared" si="38"/>
        <v>3.5351324731628991E-5</v>
      </c>
      <c r="S39" s="24">
        <v>0.1</v>
      </c>
      <c r="T39" s="9">
        <f t="shared" si="17"/>
        <v>3.5351324731628995E-6</v>
      </c>
      <c r="U39" s="9">
        <f t="shared" si="18"/>
        <v>-9.9999999656574801E-4</v>
      </c>
      <c r="Y39" s="137">
        <f t="shared" si="19"/>
        <v>29063.057000000001</v>
      </c>
      <c r="Z39" s="16">
        <f t="shared" si="20"/>
        <v>0</v>
      </c>
      <c r="AA39" s="115">
        <f t="shared" si="21"/>
        <v>1.3202379699489486E-3</v>
      </c>
      <c r="AB39" s="115">
        <f t="shared" si="22"/>
        <v>-2.3202379665146966E-3</v>
      </c>
      <c r="AC39" s="147">
        <f t="shared" si="39"/>
        <v>4.9456980054882575E-3</v>
      </c>
      <c r="AD39" s="115"/>
      <c r="AG39" s="115">
        <f t="shared" si="24"/>
        <v>5.3835042212562541E-7</v>
      </c>
      <c r="AH39" s="16">
        <f t="shared" si="25"/>
        <v>7.2659359720029541E-3</v>
      </c>
      <c r="AI39" s="16">
        <f t="shared" si="26"/>
        <v>1.253308450957759</v>
      </c>
      <c r="AJ39" s="16">
        <f t="shared" si="27"/>
        <v>0.8239526603677525</v>
      </c>
      <c r="AK39" s="16">
        <f t="shared" si="28"/>
        <v>-0.31327904505552434</v>
      </c>
      <c r="AL39" s="16">
        <f t="shared" si="29"/>
        <v>-0.89085077833269211</v>
      </c>
      <c r="AM39" s="16">
        <f t="shared" si="30"/>
        <v>-0.47742540613168488</v>
      </c>
      <c r="AN39" s="115">
        <f t="shared" si="35"/>
        <v>-0.6039081698102664</v>
      </c>
      <c r="AO39" s="115">
        <f t="shared" si="35"/>
        <v>-0.60368168260597366</v>
      </c>
      <c r="AP39" s="115">
        <f t="shared" si="35"/>
        <v>-0.60299897001331937</v>
      </c>
      <c r="AQ39" s="115">
        <f t="shared" si="35"/>
        <v>-0.60094297033450328</v>
      </c>
      <c r="AR39" s="115">
        <f t="shared" si="35"/>
        <v>-0.59476869017106138</v>
      </c>
      <c r="AS39" s="115">
        <f t="shared" si="35"/>
        <v>-0.57637917246887027</v>
      </c>
      <c r="AT39" s="115">
        <f t="shared" si="35"/>
        <v>-0.52284381436147243</v>
      </c>
      <c r="AU39" s="115">
        <f t="shared" si="32"/>
        <v>-0.37520472321640042</v>
      </c>
      <c r="AV39" s="115"/>
      <c r="AW39" s="16">
        <v>12000</v>
      </c>
      <c r="AX39" s="16">
        <f t="shared" si="40"/>
        <v>-3.4171640263148048E-2</v>
      </c>
      <c r="AY39" s="16">
        <f t="shared" si="41"/>
        <v>-2.6881242595114544E-2</v>
      </c>
      <c r="AZ39" s="16">
        <f t="shared" si="42"/>
        <v>-7.2903976680335058E-3</v>
      </c>
      <c r="BA39" s="16">
        <f t="shared" si="43"/>
        <v>0.62804045978495404</v>
      </c>
      <c r="BB39" s="16">
        <f t="shared" si="44"/>
        <v>-0.99439716291937763</v>
      </c>
      <c r="BC39" s="16">
        <f t="shared" si="45"/>
        <v>2.7472804218332665</v>
      </c>
      <c r="BD39" s="16">
        <f t="shared" si="46"/>
        <v>5.0062330056593245</v>
      </c>
      <c r="BE39" s="16">
        <f t="shared" si="36"/>
        <v>2.547372641033538</v>
      </c>
      <c r="BF39" s="16">
        <f t="shared" si="36"/>
        <v>2.5469853549368628</v>
      </c>
      <c r="BG39" s="16">
        <f t="shared" si="36"/>
        <v>2.5481453786917507</v>
      </c>
      <c r="BH39" s="16">
        <f t="shared" si="36"/>
        <v>2.5446680772928114</v>
      </c>
      <c r="BI39" s="16">
        <f t="shared" si="36"/>
        <v>2.5550674124522099</v>
      </c>
      <c r="BJ39" s="16">
        <f t="shared" si="36"/>
        <v>2.5237437250662964</v>
      </c>
      <c r="BK39" s="16">
        <f t="shared" si="36"/>
        <v>2.6162229557509602</v>
      </c>
      <c r="BL39" s="16">
        <f t="shared" si="47"/>
        <v>2.3216882521129394</v>
      </c>
    </row>
    <row r="40" spans="1:64">
      <c r="A40" s="2" t="s">
        <v>11</v>
      </c>
      <c r="B40" s="25"/>
      <c r="C40" s="40">
        <v>44081.557999999997</v>
      </c>
      <c r="D40" s="40" t="s">
        <v>127</v>
      </c>
      <c r="E40" s="2">
        <f t="shared" si="11"/>
        <v>0</v>
      </c>
      <c r="F40" s="29">
        <v>0</v>
      </c>
      <c r="G40" s="9">
        <f t="shared" si="37"/>
        <v>0</v>
      </c>
      <c r="I40" s="2">
        <f>G40</f>
        <v>0</v>
      </c>
      <c r="O40" s="100">
        <f t="shared" si="14"/>
        <v>-5.9456980020540055E-3</v>
      </c>
      <c r="P40" s="15">
        <f t="shared" si="15"/>
        <v>29063.057999999997</v>
      </c>
      <c r="R40" s="2">
        <f t="shared" si="38"/>
        <v>3.5351324731628991E-5</v>
      </c>
      <c r="S40" s="24">
        <v>1</v>
      </c>
      <c r="T40" s="9">
        <f t="shared" si="17"/>
        <v>3.5351324731628991E-5</v>
      </c>
      <c r="U40" s="9">
        <f t="shared" si="18"/>
        <v>0</v>
      </c>
      <c r="Y40" s="137">
        <f t="shared" si="19"/>
        <v>29063.057999999997</v>
      </c>
      <c r="Z40" s="16">
        <f t="shared" si="20"/>
        <v>0</v>
      </c>
      <c r="AA40" s="115">
        <f t="shared" si="21"/>
        <v>1.3202379699489486E-3</v>
      </c>
      <c r="AB40" s="115">
        <f t="shared" si="22"/>
        <v>-1.3202379699489486E-3</v>
      </c>
      <c r="AC40" s="147">
        <f t="shared" si="39"/>
        <v>5.9456980020540055E-3</v>
      </c>
      <c r="AD40" s="115"/>
      <c r="AG40" s="115">
        <f t="shared" si="24"/>
        <v>1.7430282972949209E-6</v>
      </c>
      <c r="AH40" s="16">
        <f t="shared" si="25"/>
        <v>7.2659359720029541E-3</v>
      </c>
      <c r="AI40" s="16">
        <f t="shared" si="26"/>
        <v>1.253308450957759</v>
      </c>
      <c r="AJ40" s="16">
        <f t="shared" si="27"/>
        <v>0.8239526603677525</v>
      </c>
      <c r="AK40" s="16">
        <f t="shared" si="28"/>
        <v>-0.31327904505552434</v>
      </c>
      <c r="AL40" s="16">
        <f t="shared" si="29"/>
        <v>-0.89085077833269211</v>
      </c>
      <c r="AM40" s="16">
        <f t="shared" si="30"/>
        <v>-0.47742540613168488</v>
      </c>
      <c r="AN40" s="115">
        <f t="shared" si="35"/>
        <v>-0.6039081698102664</v>
      </c>
      <c r="AO40" s="115">
        <f t="shared" si="35"/>
        <v>-0.60368168260597366</v>
      </c>
      <c r="AP40" s="115">
        <f t="shared" si="35"/>
        <v>-0.60299897001331937</v>
      </c>
      <c r="AQ40" s="115">
        <f t="shared" si="35"/>
        <v>-0.60094297033450328</v>
      </c>
      <c r="AR40" s="115">
        <f t="shared" si="35"/>
        <v>-0.59476869017106138</v>
      </c>
      <c r="AS40" s="115">
        <f t="shared" si="35"/>
        <v>-0.57637917246887027</v>
      </c>
      <c r="AT40" s="115">
        <f t="shared" si="35"/>
        <v>-0.52284381436147243</v>
      </c>
      <c r="AU40" s="115">
        <f t="shared" si="32"/>
        <v>-0.37520472321640042</v>
      </c>
      <c r="AV40" s="115"/>
      <c r="AW40" s="16">
        <v>13000</v>
      </c>
      <c r="AX40" s="16">
        <f t="shared" si="40"/>
        <v>-3.4709044126672181E-2</v>
      </c>
      <c r="AY40" s="16">
        <f t="shared" si="41"/>
        <v>-2.7106978896677254E-2</v>
      </c>
      <c r="AZ40" s="16">
        <f t="shared" si="42"/>
        <v>-7.602065229994931E-3</v>
      </c>
      <c r="BA40" s="16">
        <f t="shared" si="43"/>
        <v>0.61298995154140301</v>
      </c>
      <c r="BB40" s="16">
        <f t="shared" si="44"/>
        <v>-0.99997667686351821</v>
      </c>
      <c r="BC40" s="16">
        <f t="shared" si="45"/>
        <v>2.860016587033777</v>
      </c>
      <c r="BD40" s="16">
        <f t="shared" si="46"/>
        <v>7.0558849322913337</v>
      </c>
      <c r="BE40" s="16">
        <f t="shared" si="36"/>
        <v>2.7137736180438821</v>
      </c>
      <c r="BF40" s="16">
        <f t="shared" si="36"/>
        <v>2.713238357111496</v>
      </c>
      <c r="BG40" s="16">
        <f t="shared" si="36"/>
        <v>2.7146984320510645</v>
      </c>
      <c r="BH40" s="16">
        <f t="shared" si="36"/>
        <v>2.7107133680659024</v>
      </c>
      <c r="BI40" s="16">
        <f t="shared" si="36"/>
        <v>2.7215730667105933</v>
      </c>
      <c r="BJ40" s="16">
        <f t="shared" si="36"/>
        <v>2.6918500074331759</v>
      </c>
      <c r="BK40" s="16">
        <f t="shared" si="36"/>
        <v>2.7722992482984852</v>
      </c>
      <c r="BL40" s="16">
        <f t="shared" si="47"/>
        <v>2.5464293333903845</v>
      </c>
    </row>
    <row r="41" spans="1:64">
      <c r="A41" s="2" t="s">
        <v>13</v>
      </c>
      <c r="B41" s="25"/>
      <c r="C41" s="40">
        <v>44081.560513000004</v>
      </c>
      <c r="D41" s="40" t="s">
        <v>127</v>
      </c>
      <c r="E41" s="2">
        <f t="shared" si="11"/>
        <v>6.6055441536578136E-3</v>
      </c>
      <c r="F41" s="29">
        <v>0</v>
      </c>
      <c r="G41" s="9">
        <f t="shared" si="37"/>
        <v>2.5130000067292713E-3</v>
      </c>
      <c r="I41" s="2">
        <f>G41</f>
        <v>2.5130000067292713E-3</v>
      </c>
      <c r="O41" s="100">
        <f t="shared" si="14"/>
        <v>-5.9456980020540055E-3</v>
      </c>
      <c r="P41" s="15">
        <f t="shared" si="15"/>
        <v>29063.060513000004</v>
      </c>
      <c r="R41" s="2">
        <f t="shared" si="38"/>
        <v>3.5351324731628991E-5</v>
      </c>
      <c r="S41" s="24">
        <v>0.1</v>
      </c>
      <c r="T41" s="9">
        <f t="shared" si="17"/>
        <v>3.5351324731628995E-6</v>
      </c>
      <c r="U41" s="9">
        <f t="shared" si="18"/>
        <v>2.5130000067292713E-3</v>
      </c>
      <c r="Y41" s="137">
        <f t="shared" si="19"/>
        <v>29063.060513000004</v>
      </c>
      <c r="Z41" s="16">
        <f t="shared" si="20"/>
        <v>0</v>
      </c>
      <c r="AA41" s="115">
        <f t="shared" si="21"/>
        <v>1.3202379699489486E-3</v>
      </c>
      <c r="AB41" s="115">
        <f t="shared" si="22"/>
        <v>1.1927620367803227E-3</v>
      </c>
      <c r="AC41" s="147">
        <f t="shared" si="39"/>
        <v>8.4586980087832768E-3</v>
      </c>
      <c r="AD41" s="115"/>
      <c r="AG41" s="115">
        <f t="shared" si="24"/>
        <v>1.4226812763843441E-7</v>
      </c>
      <c r="AH41" s="16">
        <f t="shared" si="25"/>
        <v>7.2659359720029541E-3</v>
      </c>
      <c r="AI41" s="16">
        <f t="shared" si="26"/>
        <v>1.253308450957759</v>
      </c>
      <c r="AJ41" s="16">
        <f t="shared" si="27"/>
        <v>0.8239526603677525</v>
      </c>
      <c r="AK41" s="16">
        <f t="shared" si="28"/>
        <v>-0.31327904505552434</v>
      </c>
      <c r="AL41" s="16">
        <f t="shared" si="29"/>
        <v>-0.89085077833269211</v>
      </c>
      <c r="AM41" s="16">
        <f t="shared" si="30"/>
        <v>-0.47742540613168488</v>
      </c>
      <c r="AN41" s="115">
        <f t="shared" ref="AN41:AT50" si="48">$AU41+$AB$7*SIN(AO41)</f>
        <v>-0.6039081698102664</v>
      </c>
      <c r="AO41" s="115">
        <f t="shared" si="48"/>
        <v>-0.60368168260597366</v>
      </c>
      <c r="AP41" s="115">
        <f t="shared" si="48"/>
        <v>-0.60299897001331937</v>
      </c>
      <c r="AQ41" s="115">
        <f t="shared" si="48"/>
        <v>-0.60094297033450328</v>
      </c>
      <c r="AR41" s="115">
        <f t="shared" si="48"/>
        <v>-0.59476869017106138</v>
      </c>
      <c r="AS41" s="115">
        <f t="shared" si="48"/>
        <v>-0.57637917246887027</v>
      </c>
      <c r="AT41" s="115">
        <f t="shared" si="48"/>
        <v>-0.52284381436147243</v>
      </c>
      <c r="AU41" s="115">
        <f t="shared" si="32"/>
        <v>-0.37520472321640042</v>
      </c>
      <c r="AV41" s="115"/>
      <c r="AW41" s="16">
        <v>14000</v>
      </c>
      <c r="AX41" s="16">
        <f t="shared" si="40"/>
        <v>-3.4802814696975708E-2</v>
      </c>
      <c r="AY41" s="16">
        <f t="shared" si="41"/>
        <v>-2.7099039442159092E-2</v>
      </c>
      <c r="AZ41" s="16">
        <f t="shared" si="42"/>
        <v>-7.7037752548166144E-3</v>
      </c>
      <c r="BA41" s="16">
        <f t="shared" si="43"/>
        <v>0.60316123737485439</v>
      </c>
      <c r="BB41" s="16">
        <f t="shared" si="44"/>
        <v>-0.99338663966237184</v>
      </c>
      <c r="BC41" s="16">
        <f t="shared" si="45"/>
        <v>2.9682577236899794</v>
      </c>
      <c r="BD41" s="16">
        <f t="shared" si="46"/>
        <v>11.509451627544466</v>
      </c>
      <c r="BE41" s="16">
        <f t="shared" si="36"/>
        <v>2.8768007598950893</v>
      </c>
      <c r="BF41" s="16">
        <f t="shared" si="36"/>
        <v>2.8763009013378804</v>
      </c>
      <c r="BG41" s="16">
        <f t="shared" si="36"/>
        <v>2.8775863823682899</v>
      </c>
      <c r="BH41" s="16">
        <f t="shared" si="36"/>
        <v>2.8742796155719428</v>
      </c>
      <c r="BI41" s="16">
        <f t="shared" si="36"/>
        <v>2.882779974977232</v>
      </c>
      <c r="BJ41" s="16">
        <f t="shared" si="36"/>
        <v>2.8608886569114835</v>
      </c>
      <c r="BK41" s="16">
        <f t="shared" si="36"/>
        <v>2.91701511569243</v>
      </c>
      <c r="BL41" s="16">
        <f t="shared" si="47"/>
        <v>2.7711704146678295</v>
      </c>
    </row>
    <row r="42" spans="1:64">
      <c r="A42" s="2" t="s">
        <v>13</v>
      </c>
      <c r="B42" s="25"/>
      <c r="C42" s="40">
        <v>44082.505513000004</v>
      </c>
      <c r="D42" s="40" t="s">
        <v>127</v>
      </c>
      <c r="E42" s="2">
        <f t="shared" si="11"/>
        <v>2.490584536787698</v>
      </c>
      <c r="F42" s="29">
        <v>2.5</v>
      </c>
      <c r="G42" s="9">
        <f t="shared" si="37"/>
        <v>-3.5819999902741984E-3</v>
      </c>
      <c r="I42" s="2">
        <f>G42</f>
        <v>-3.5819999902741984E-3</v>
      </c>
      <c r="O42" s="100">
        <f t="shared" si="14"/>
        <v>-5.9535639799487023E-3</v>
      </c>
      <c r="P42" s="15">
        <f t="shared" si="15"/>
        <v>29064.005513000004</v>
      </c>
      <c r="R42" s="2">
        <f t="shared" si="38"/>
        <v>3.5444924063342631E-5</v>
      </c>
      <c r="S42" s="24">
        <v>0.1</v>
      </c>
      <c r="T42" s="9">
        <f t="shared" si="17"/>
        <v>3.5444924063342632E-6</v>
      </c>
      <c r="U42" s="9">
        <f t="shared" si="18"/>
        <v>-3.5819999902741984E-3</v>
      </c>
      <c r="Y42" s="137">
        <f t="shared" si="19"/>
        <v>29064.005513000004</v>
      </c>
      <c r="Z42" s="16">
        <f t="shared" si="20"/>
        <v>2.5</v>
      </c>
      <c r="AA42" s="115">
        <f t="shared" si="21"/>
        <v>1.3145224732398026E-3</v>
      </c>
      <c r="AB42" s="115">
        <f t="shared" si="22"/>
        <v>-4.896522463514001E-3</v>
      </c>
      <c r="AC42" s="147">
        <f t="shared" si="39"/>
        <v>2.3715639896745039E-3</v>
      </c>
      <c r="AD42" s="115"/>
      <c r="AG42" s="115">
        <f t="shared" si="24"/>
        <v>2.3975932235697222E-6</v>
      </c>
      <c r="AH42" s="16">
        <f t="shared" si="25"/>
        <v>7.2680864531885049E-3</v>
      </c>
      <c r="AI42" s="16">
        <f t="shared" si="26"/>
        <v>1.2536691105374722</v>
      </c>
      <c r="AJ42" s="16">
        <f t="shared" si="27"/>
        <v>0.82460477823019351</v>
      </c>
      <c r="AK42" s="16">
        <f t="shared" si="28"/>
        <v>-0.3129870824117959</v>
      </c>
      <c r="AL42" s="16">
        <f t="shared" si="29"/>
        <v>-0.88969900108010069</v>
      </c>
      <c r="AM42" s="16">
        <f t="shared" si="30"/>
        <v>-0.4767184466167716</v>
      </c>
      <c r="AN42" s="115">
        <f t="shared" si="48"/>
        <v>-0.60306718145641691</v>
      </c>
      <c r="AO42" s="115">
        <f t="shared" si="48"/>
        <v>-0.60284031494120116</v>
      </c>
      <c r="AP42" s="115">
        <f t="shared" si="48"/>
        <v>-0.60215685513794492</v>
      </c>
      <c r="AQ42" s="115">
        <f t="shared" si="48"/>
        <v>-0.60009979537696467</v>
      </c>
      <c r="AR42" s="115">
        <f t="shared" si="48"/>
        <v>-0.59392587382767825</v>
      </c>
      <c r="AS42" s="115">
        <f t="shared" si="48"/>
        <v>-0.57554762152673011</v>
      </c>
      <c r="AT42" s="115">
        <f t="shared" si="48"/>
        <v>-0.52207132854907856</v>
      </c>
      <c r="AU42" s="115">
        <f t="shared" si="32"/>
        <v>-0.37464287051320677</v>
      </c>
      <c r="AV42" s="115"/>
      <c r="AW42" s="16">
        <v>15000</v>
      </c>
      <c r="AX42" s="16">
        <f t="shared" si="40"/>
        <v>-3.4461183362941114E-2</v>
      </c>
      <c r="AY42" s="16">
        <f t="shared" si="41"/>
        <v>-2.6857424231560057E-2</v>
      </c>
      <c r="AZ42" s="16">
        <f t="shared" si="42"/>
        <v>-7.6037591313810604E-3</v>
      </c>
      <c r="BA42" s="16">
        <f t="shared" si="43"/>
        <v>0.59804909999921607</v>
      </c>
      <c r="BB42" s="16">
        <f t="shared" si="44"/>
        <v>-0.97575945890861782</v>
      </c>
      <c r="BC42" s="16">
        <f t="shared" si="45"/>
        <v>3.0738181922087073</v>
      </c>
      <c r="BD42" s="16">
        <f t="shared" si="46"/>
        <v>29.49834403268224</v>
      </c>
      <c r="BE42" s="16">
        <f t="shared" ref="BE42:BK51" si="49">$BL42+$AB$7*SIN(BF42)</f>
        <v>3.0377635166620331</v>
      </c>
      <c r="BF42" s="16">
        <f t="shared" si="49"/>
        <v>3.0375217172108213</v>
      </c>
      <c r="BG42" s="16">
        <f t="shared" si="49"/>
        <v>3.0381251467546235</v>
      </c>
      <c r="BH42" s="16">
        <f t="shared" si="49"/>
        <v>3.0366191698294771</v>
      </c>
      <c r="BI42" s="16">
        <f t="shared" si="49"/>
        <v>3.0403771925964538</v>
      </c>
      <c r="BJ42" s="16">
        <f t="shared" si="49"/>
        <v>3.0309966083955566</v>
      </c>
      <c r="BK42" s="16">
        <f t="shared" si="49"/>
        <v>3.0543955315690257</v>
      </c>
      <c r="BL42" s="16">
        <f t="shared" si="47"/>
        <v>2.9959114959452746</v>
      </c>
    </row>
    <row r="43" spans="1:64">
      <c r="A43" s="52" t="s">
        <v>134</v>
      </c>
      <c r="B43" s="52" t="s">
        <v>95</v>
      </c>
      <c r="C43" s="65">
        <v>44087.458899999998</v>
      </c>
      <c r="D43" s="65" t="s">
        <v>149</v>
      </c>
      <c r="E43" s="28">
        <f t="shared" si="11"/>
        <v>15.510805965756699</v>
      </c>
      <c r="F43" s="28">
        <f>ROUND(2*E43,0)/2</f>
        <v>15.5</v>
      </c>
      <c r="G43" s="9">
        <f t="shared" si="37"/>
        <v>4.1110000020125881E-3</v>
      </c>
      <c r="J43" s="2">
        <f>G43</f>
        <v>4.1110000020125881E-3</v>
      </c>
      <c r="O43" s="100">
        <f t="shared" si="14"/>
        <v>-5.9944435221686975E-3</v>
      </c>
      <c r="P43" s="15">
        <f t="shared" si="15"/>
        <v>29068.958899999998</v>
      </c>
      <c r="R43" s="2">
        <f t="shared" si="38"/>
        <v>3.5933353140470259E-5</v>
      </c>
      <c r="S43" s="24">
        <v>1</v>
      </c>
      <c r="T43" s="9">
        <f t="shared" si="17"/>
        <v>3.5933353140470259E-5</v>
      </c>
      <c r="U43" s="9">
        <f t="shared" si="18"/>
        <v>0</v>
      </c>
      <c r="Y43" s="137">
        <f t="shared" si="19"/>
        <v>29068.958899999998</v>
      </c>
      <c r="Z43" s="16">
        <f t="shared" si="20"/>
        <v>15.5</v>
      </c>
      <c r="AA43" s="115">
        <f t="shared" si="21"/>
        <v>1.2847523520133674E-3</v>
      </c>
      <c r="AB43" s="115">
        <f t="shared" si="22"/>
        <v>2.8262476499992207E-3</v>
      </c>
      <c r="AC43" s="147">
        <f t="shared" si="39"/>
        <v>1.0105443524181286E-2</v>
      </c>
      <c r="AD43" s="115"/>
      <c r="AG43" s="115">
        <f t="shared" si="24"/>
        <v>7.9876757791261174E-6</v>
      </c>
      <c r="AH43" s="16">
        <f t="shared" si="25"/>
        <v>7.2791958741820649E-3</v>
      </c>
      <c r="AI43" s="16">
        <f t="shared" si="26"/>
        <v>1.2555424297168352</v>
      </c>
      <c r="AJ43" s="16">
        <f t="shared" si="27"/>
        <v>0.82798412370386565</v>
      </c>
      <c r="AK43" s="16">
        <f t="shared" si="28"/>
        <v>-0.31145946447641781</v>
      </c>
      <c r="AL43" s="16">
        <f t="shared" si="29"/>
        <v>-0.88369908461361124</v>
      </c>
      <c r="AM43" s="16">
        <f t="shared" si="30"/>
        <v>-0.47304196328334475</v>
      </c>
      <c r="AN43" s="115">
        <f t="shared" si="48"/>
        <v>-0.598690149854465</v>
      </c>
      <c r="AO43" s="115">
        <f t="shared" si="48"/>
        <v>-0.59846132755009263</v>
      </c>
      <c r="AP43" s="115">
        <f t="shared" si="48"/>
        <v>-0.59777404007637969</v>
      </c>
      <c r="AQ43" s="115">
        <f t="shared" si="48"/>
        <v>-0.59571164278088773</v>
      </c>
      <c r="AR43" s="115">
        <f t="shared" si="48"/>
        <v>-0.58954004640457525</v>
      </c>
      <c r="AS43" s="115">
        <f t="shared" si="48"/>
        <v>-0.57122136562568415</v>
      </c>
      <c r="AT43" s="115">
        <f t="shared" si="48"/>
        <v>-0.51805365360122879</v>
      </c>
      <c r="AU43" s="115">
        <f t="shared" si="32"/>
        <v>-0.37172123645659982</v>
      </c>
      <c r="AV43" s="115"/>
      <c r="AW43" s="16">
        <v>16000</v>
      </c>
      <c r="AX43" s="16">
        <f t="shared" si="40"/>
        <v>-3.369126472023741E-2</v>
      </c>
      <c r="AY43" s="16">
        <f t="shared" si="41"/>
        <v>-2.6382133264880151E-2</v>
      </c>
      <c r="AZ43" s="16">
        <f t="shared" si="42"/>
        <v>-7.3091314553572614E-3</v>
      </c>
      <c r="BA43" s="16">
        <f t="shared" si="43"/>
        <v>0.59739624351849552</v>
      </c>
      <c r="BB43" s="16">
        <f t="shared" si="44"/>
        <v>-0.94759994765669697</v>
      </c>
      <c r="BC43" s="16">
        <f t="shared" si="45"/>
        <v>-3.1048395514859704</v>
      </c>
      <c r="BD43" s="16">
        <f t="shared" si="46"/>
        <v>-54.411049645004411</v>
      </c>
      <c r="BE43" s="16">
        <f t="shared" si="49"/>
        <v>3.1979181905527034</v>
      </c>
      <c r="BF43" s="16">
        <f t="shared" si="49"/>
        <v>3.1980529033924197</v>
      </c>
      <c r="BG43" s="16">
        <f t="shared" si="49"/>
        <v>3.1977179948224141</v>
      </c>
      <c r="BH43" s="16">
        <f t="shared" si="49"/>
        <v>3.1985506202029432</v>
      </c>
      <c r="BI43" s="16">
        <f t="shared" si="49"/>
        <v>3.1964806791880065</v>
      </c>
      <c r="BJ43" s="16">
        <f t="shared" si="49"/>
        <v>3.2016270918888128</v>
      </c>
      <c r="BK43" s="16">
        <f t="shared" si="49"/>
        <v>3.1888344157695085</v>
      </c>
      <c r="BL43" s="16">
        <f t="shared" si="47"/>
        <v>3.2206525772227197</v>
      </c>
    </row>
    <row r="44" spans="1:64">
      <c r="A44" s="52" t="s">
        <v>134</v>
      </c>
      <c r="B44" s="52" t="s">
        <v>95</v>
      </c>
      <c r="C44" s="65">
        <v>44087.460899999998</v>
      </c>
      <c r="D44" s="65" t="s">
        <v>149</v>
      </c>
      <c r="E44" s="28">
        <f t="shared" si="11"/>
        <v>15.516063064154881</v>
      </c>
      <c r="F44" s="28">
        <f>ROUND(2*E44,0)/2</f>
        <v>15.5</v>
      </c>
      <c r="G44" s="9">
        <f t="shared" si="37"/>
        <v>6.1110000024200417E-3</v>
      </c>
      <c r="J44" s="2">
        <f>G44</f>
        <v>6.1110000024200417E-3</v>
      </c>
      <c r="O44" s="100">
        <f t="shared" si="14"/>
        <v>-5.9944435221686975E-3</v>
      </c>
      <c r="P44" s="15">
        <f t="shared" si="15"/>
        <v>29068.960899999998</v>
      </c>
      <c r="R44" s="2">
        <f t="shared" si="38"/>
        <v>3.5933353140470259E-5</v>
      </c>
      <c r="S44" s="24">
        <v>1</v>
      </c>
      <c r="T44" s="9">
        <f t="shared" si="17"/>
        <v>3.5933353140470259E-5</v>
      </c>
      <c r="U44" s="9">
        <f t="shared" si="18"/>
        <v>0</v>
      </c>
      <c r="Y44" s="137">
        <f t="shared" si="19"/>
        <v>29068.960899999998</v>
      </c>
      <c r="Z44" s="16">
        <f t="shared" si="20"/>
        <v>15.5</v>
      </c>
      <c r="AA44" s="115">
        <f t="shared" si="21"/>
        <v>1.2847523520133674E-3</v>
      </c>
      <c r="AB44" s="115">
        <f t="shared" si="22"/>
        <v>4.8262476504066744E-3</v>
      </c>
      <c r="AC44" s="147">
        <f t="shared" si="39"/>
        <v>1.2105443524588739E-2</v>
      </c>
      <c r="AD44" s="115"/>
      <c r="AG44" s="115">
        <f t="shared" si="24"/>
        <v>2.3292666383055944E-5</v>
      </c>
      <c r="AH44" s="16">
        <f t="shared" si="25"/>
        <v>7.2791958741820649E-3</v>
      </c>
      <c r="AI44" s="16">
        <f t="shared" si="26"/>
        <v>1.2555424297168352</v>
      </c>
      <c r="AJ44" s="16">
        <f t="shared" si="27"/>
        <v>0.82798412370386565</v>
      </c>
      <c r="AK44" s="16">
        <f t="shared" si="28"/>
        <v>-0.31145946447641781</v>
      </c>
      <c r="AL44" s="16">
        <f t="shared" si="29"/>
        <v>-0.88369908461361124</v>
      </c>
      <c r="AM44" s="16">
        <f t="shared" si="30"/>
        <v>-0.47304196328334475</v>
      </c>
      <c r="AN44" s="115">
        <f t="shared" si="48"/>
        <v>-0.598690149854465</v>
      </c>
      <c r="AO44" s="115">
        <f t="shared" si="48"/>
        <v>-0.59846132755009263</v>
      </c>
      <c r="AP44" s="115">
        <f t="shared" si="48"/>
        <v>-0.59777404007637969</v>
      </c>
      <c r="AQ44" s="115">
        <f t="shared" si="48"/>
        <v>-0.59571164278088773</v>
      </c>
      <c r="AR44" s="115">
        <f t="shared" si="48"/>
        <v>-0.58954004640457525</v>
      </c>
      <c r="AS44" s="115">
        <f t="shared" si="48"/>
        <v>-0.57122136562568415</v>
      </c>
      <c r="AT44" s="115">
        <f t="shared" si="48"/>
        <v>-0.51805365360122879</v>
      </c>
      <c r="AU44" s="115">
        <f t="shared" si="32"/>
        <v>-0.37172123645659982</v>
      </c>
      <c r="AV44" s="115"/>
      <c r="AW44" s="16">
        <v>17000</v>
      </c>
      <c r="AX44" s="16">
        <f t="shared" si="40"/>
        <v>-3.249902993223773E-2</v>
      </c>
      <c r="AY44" s="16">
        <f t="shared" si="41"/>
        <v>-2.5673166542119374E-2</v>
      </c>
      <c r="AZ44" s="16">
        <f t="shared" si="42"/>
        <v>-6.8258633901183531E-3</v>
      </c>
      <c r="BA44" s="16">
        <f t="shared" si="43"/>
        <v>0.60117001911501577</v>
      </c>
      <c r="BB44" s="16">
        <f t="shared" si="44"/>
        <v>-0.90886329653099684</v>
      </c>
      <c r="BC44" s="16">
        <f t="shared" si="45"/>
        <v>-2.9997528397773587</v>
      </c>
      <c r="BD44" s="16">
        <f t="shared" si="46"/>
        <v>-14.076765420631311</v>
      </c>
      <c r="BE44" s="16">
        <f t="shared" si="49"/>
        <v>3.3585112533087935</v>
      </c>
      <c r="BF44" s="16">
        <f t="shared" si="49"/>
        <v>3.3589557739753855</v>
      </c>
      <c r="BG44" s="16">
        <f t="shared" si="49"/>
        <v>3.3578259573083442</v>
      </c>
      <c r="BH44" s="16">
        <f t="shared" si="49"/>
        <v>3.3606981106997789</v>
      </c>
      <c r="BI44" s="16">
        <f t="shared" si="49"/>
        <v>3.3534002317134926</v>
      </c>
      <c r="BJ44" s="16">
        <f t="shared" si="49"/>
        <v>3.3719668889572407</v>
      </c>
      <c r="BK44" s="16">
        <f t="shared" si="49"/>
        <v>3.3248736363488351</v>
      </c>
      <c r="BL44" s="16">
        <f t="shared" si="47"/>
        <v>3.4453936585001643</v>
      </c>
    </row>
    <row r="45" spans="1:64">
      <c r="A45" s="52" t="s">
        <v>135</v>
      </c>
      <c r="B45" s="52" t="s">
        <v>95</v>
      </c>
      <c r="C45" s="77">
        <v>44087.461000000003</v>
      </c>
      <c r="D45" s="65" t="s">
        <v>127</v>
      </c>
      <c r="E45" s="28">
        <f t="shared" si="11"/>
        <v>15.516325919087221</v>
      </c>
      <c r="F45" s="28">
        <f>ROUND(2*E45,0)/2</f>
        <v>15.5</v>
      </c>
      <c r="G45" s="9">
        <f t="shared" si="37"/>
        <v>6.2110000071697868E-3</v>
      </c>
      <c r="I45" s="2">
        <f>G45</f>
        <v>6.2110000071697868E-3</v>
      </c>
      <c r="O45" s="100">
        <f t="shared" si="14"/>
        <v>-5.9944435221686975E-3</v>
      </c>
      <c r="P45" s="15">
        <f t="shared" si="15"/>
        <v>29068.961000000003</v>
      </c>
      <c r="R45" s="2">
        <f t="shared" si="38"/>
        <v>3.5933353140470259E-5</v>
      </c>
      <c r="S45" s="24">
        <v>0.1</v>
      </c>
      <c r="T45" s="9">
        <f t="shared" si="17"/>
        <v>3.593335314047026E-6</v>
      </c>
      <c r="U45" s="9">
        <f t="shared" si="18"/>
        <v>6.2110000071697868E-3</v>
      </c>
      <c r="Y45" s="137">
        <f t="shared" si="19"/>
        <v>29068.961000000003</v>
      </c>
      <c r="Z45" s="16">
        <f t="shared" si="20"/>
        <v>15.5</v>
      </c>
      <c r="AA45" s="115">
        <f t="shared" si="21"/>
        <v>1.2847523520133674E-3</v>
      </c>
      <c r="AB45" s="115">
        <f t="shared" si="22"/>
        <v>4.9262476551564195E-3</v>
      </c>
      <c r="AC45" s="147">
        <f t="shared" si="39"/>
        <v>1.2205443529338484E-2</v>
      </c>
      <c r="AD45" s="115"/>
      <c r="AG45" s="115">
        <f t="shared" si="24"/>
        <v>2.4267915959934124E-6</v>
      </c>
      <c r="AH45" s="16">
        <f t="shared" si="25"/>
        <v>7.2791958741820649E-3</v>
      </c>
      <c r="AI45" s="16">
        <f t="shared" si="26"/>
        <v>1.2555424297168352</v>
      </c>
      <c r="AJ45" s="16">
        <f t="shared" si="27"/>
        <v>0.82798412370386565</v>
      </c>
      <c r="AK45" s="16">
        <f t="shared" si="28"/>
        <v>-0.31145946447641781</v>
      </c>
      <c r="AL45" s="16">
        <f t="shared" si="29"/>
        <v>-0.88369908461361124</v>
      </c>
      <c r="AM45" s="16">
        <f t="shared" si="30"/>
        <v>-0.47304196328334475</v>
      </c>
      <c r="AN45" s="115">
        <f t="shared" si="48"/>
        <v>-0.598690149854465</v>
      </c>
      <c r="AO45" s="115">
        <f t="shared" si="48"/>
        <v>-0.59846132755009263</v>
      </c>
      <c r="AP45" s="115">
        <f t="shared" si="48"/>
        <v>-0.59777404007637969</v>
      </c>
      <c r="AQ45" s="115">
        <f t="shared" si="48"/>
        <v>-0.59571164278088773</v>
      </c>
      <c r="AR45" s="115">
        <f t="shared" si="48"/>
        <v>-0.58954004640457525</v>
      </c>
      <c r="AS45" s="115">
        <f t="shared" si="48"/>
        <v>-0.57122136562568415</v>
      </c>
      <c r="AT45" s="115">
        <f t="shared" si="48"/>
        <v>-0.51805365360122879</v>
      </c>
      <c r="AU45" s="115">
        <f t="shared" si="32"/>
        <v>-0.37172123645659982</v>
      </c>
      <c r="AV45" s="115"/>
      <c r="AW45" s="16">
        <v>18000</v>
      </c>
      <c r="AX45" s="16">
        <f t="shared" si="40"/>
        <v>-3.0889648992767263E-2</v>
      </c>
      <c r="AY45" s="16">
        <f t="shared" si="41"/>
        <v>-2.473052406327772E-2</v>
      </c>
      <c r="AZ45" s="16">
        <f t="shared" si="42"/>
        <v>-6.1591249294895446E-3</v>
      </c>
      <c r="BA45" s="16">
        <f t="shared" si="43"/>
        <v>0.60955977826111496</v>
      </c>
      <c r="BB45" s="16">
        <f t="shared" si="44"/>
        <v>-0.85898462199245595</v>
      </c>
      <c r="BC45" s="16">
        <f t="shared" si="45"/>
        <v>-2.8924854205368637</v>
      </c>
      <c r="BD45" s="16">
        <f t="shared" si="46"/>
        <v>-7.9871100529641605</v>
      </c>
      <c r="BE45" s="16">
        <f t="shared" si="49"/>
        <v>3.520793643554565</v>
      </c>
      <c r="BF45" s="16">
        <f t="shared" si="49"/>
        <v>3.5213419705587596</v>
      </c>
      <c r="BG45" s="16">
        <f t="shared" si="49"/>
        <v>3.5198769650626076</v>
      </c>
      <c r="BH45" s="16">
        <f t="shared" si="49"/>
        <v>3.5237930442797629</v>
      </c>
      <c r="BI45" s="16">
        <f t="shared" si="49"/>
        <v>3.5133386086560709</v>
      </c>
      <c r="BJ45" s="16">
        <f t="shared" si="49"/>
        <v>3.5413471479220862</v>
      </c>
      <c r="BK45" s="16">
        <f t="shared" si="49"/>
        <v>3.4669745703339294</v>
      </c>
      <c r="BL45" s="16">
        <f t="shared" si="47"/>
        <v>3.6701347397776094</v>
      </c>
    </row>
    <row r="46" spans="1:64">
      <c r="A46" s="2" t="s">
        <v>13</v>
      </c>
      <c r="B46" s="25"/>
      <c r="C46" s="40">
        <v>44087.462913000003</v>
      </c>
      <c r="D46" s="40" t="s">
        <v>127</v>
      </c>
      <c r="E46" s="2">
        <f t="shared" si="11"/>
        <v>15.521354333704211</v>
      </c>
      <c r="F46" s="29">
        <v>15.5</v>
      </c>
      <c r="G46" s="9">
        <f t="shared" si="37"/>
        <v>8.1240000072284602E-3</v>
      </c>
      <c r="I46" s="2">
        <f>G46</f>
        <v>8.1240000072284602E-3</v>
      </c>
      <c r="O46" s="100">
        <f t="shared" si="14"/>
        <v>-5.9944435221686975E-3</v>
      </c>
      <c r="P46" s="15">
        <f t="shared" si="15"/>
        <v>29068.962913000003</v>
      </c>
      <c r="R46" s="2">
        <f t="shared" si="38"/>
        <v>3.5933353140470259E-5</v>
      </c>
      <c r="S46" s="24">
        <v>0.1</v>
      </c>
      <c r="T46" s="9">
        <f t="shared" si="17"/>
        <v>3.593335314047026E-6</v>
      </c>
      <c r="U46" s="9">
        <f t="shared" si="18"/>
        <v>8.1240000072284602E-3</v>
      </c>
      <c r="Y46" s="137">
        <f t="shared" si="19"/>
        <v>29068.962913000003</v>
      </c>
      <c r="Z46" s="16">
        <f t="shared" si="20"/>
        <v>15.5</v>
      </c>
      <c r="AA46" s="115">
        <f t="shared" si="21"/>
        <v>1.2847523520133674E-3</v>
      </c>
      <c r="AB46" s="115">
        <f t="shared" si="22"/>
        <v>6.8392476552150928E-3</v>
      </c>
      <c r="AC46" s="147">
        <f t="shared" si="39"/>
        <v>1.4118443529397158E-2</v>
      </c>
      <c r="AD46" s="115"/>
      <c r="AG46" s="115">
        <f t="shared" si="24"/>
        <v>4.677530848936515E-6</v>
      </c>
      <c r="AH46" s="16">
        <f t="shared" si="25"/>
        <v>7.2791958741820649E-3</v>
      </c>
      <c r="AI46" s="16">
        <f t="shared" si="26"/>
        <v>1.2555424297168352</v>
      </c>
      <c r="AJ46" s="16">
        <f t="shared" si="27"/>
        <v>0.82798412370386565</v>
      </c>
      <c r="AK46" s="16">
        <f t="shared" si="28"/>
        <v>-0.31145946447641781</v>
      </c>
      <c r="AL46" s="16">
        <f t="shared" si="29"/>
        <v>-0.88369908461361124</v>
      </c>
      <c r="AM46" s="16">
        <f t="shared" si="30"/>
        <v>-0.47304196328334475</v>
      </c>
      <c r="AN46" s="115">
        <f t="shared" si="48"/>
        <v>-0.598690149854465</v>
      </c>
      <c r="AO46" s="115">
        <f t="shared" si="48"/>
        <v>-0.59846132755009263</v>
      </c>
      <c r="AP46" s="115">
        <f t="shared" si="48"/>
        <v>-0.59777404007637969</v>
      </c>
      <c r="AQ46" s="115">
        <f t="shared" si="48"/>
        <v>-0.59571164278088773</v>
      </c>
      <c r="AR46" s="115">
        <f t="shared" si="48"/>
        <v>-0.58954004640457525</v>
      </c>
      <c r="AS46" s="115">
        <f t="shared" si="48"/>
        <v>-0.57122136562568415</v>
      </c>
      <c r="AT46" s="115">
        <f t="shared" si="48"/>
        <v>-0.51805365360122879</v>
      </c>
      <c r="AU46" s="115">
        <f t="shared" si="32"/>
        <v>-0.37172123645659982</v>
      </c>
      <c r="AV46" s="115"/>
      <c r="AW46" s="16">
        <v>19000</v>
      </c>
      <c r="AX46" s="16">
        <f t="shared" si="40"/>
        <v>-2.8868171360498317E-2</v>
      </c>
      <c r="AY46" s="16">
        <f t="shared" si="41"/>
        <v>-2.3554205828355199E-2</v>
      </c>
      <c r="AZ46" s="16">
        <f t="shared" si="42"/>
        <v>-5.3139655321431173E-3</v>
      </c>
      <c r="BA46" s="16">
        <f t="shared" si="43"/>
        <v>0.62299322139691071</v>
      </c>
      <c r="BB46" s="16">
        <f t="shared" si="44"/>
        <v>-0.79686276464101657</v>
      </c>
      <c r="BC46" s="16">
        <f t="shared" si="45"/>
        <v>-2.781286783662988</v>
      </c>
      <c r="BD46" s="16">
        <f t="shared" si="46"/>
        <v>-5.4906580358488855</v>
      </c>
      <c r="BE46" s="16">
        <f t="shared" si="49"/>
        <v>3.6860515029005763</v>
      </c>
      <c r="BF46" s="16">
        <f t="shared" si="49"/>
        <v>3.6864945507835825</v>
      </c>
      <c r="BG46" s="16">
        <f t="shared" si="49"/>
        <v>3.6852091048026479</v>
      </c>
      <c r="BH46" s="16">
        <f t="shared" si="49"/>
        <v>3.6889414279894743</v>
      </c>
      <c r="BI46" s="16">
        <f t="shared" si="49"/>
        <v>3.6781276614743779</v>
      </c>
      <c r="BJ46" s="16">
        <f t="shared" si="49"/>
        <v>3.7096581687805821</v>
      </c>
      <c r="BK46" s="16">
        <f t="shared" si="49"/>
        <v>3.6192937128843057</v>
      </c>
      <c r="BL46" s="16">
        <f t="shared" si="47"/>
        <v>3.894875821055054</v>
      </c>
    </row>
    <row r="47" spans="1:64">
      <c r="A47" s="2" t="s">
        <v>13</v>
      </c>
      <c r="B47" s="25"/>
      <c r="C47" s="40">
        <v>44118.488913000001</v>
      </c>
      <c r="D47" s="40" t="s">
        <v>127</v>
      </c>
      <c r="E47" s="2">
        <f t="shared" si="11"/>
        <v>97.074721768077282</v>
      </c>
      <c r="F47" s="29">
        <v>97</v>
      </c>
      <c r="O47" s="100">
        <f t="shared" si="14"/>
        <v>-6.2498269499591634E-3</v>
      </c>
      <c r="P47" s="15">
        <f t="shared" si="15"/>
        <v>29099.988913000001</v>
      </c>
      <c r="Q47" s="9">
        <f>C47-(C$7+C$8*F47)</f>
        <v>2.8427000004739966E-2</v>
      </c>
      <c r="S47" s="24"/>
      <c r="T47" s="9">
        <f t="shared" si="17"/>
        <v>0</v>
      </c>
      <c r="U47" s="9">
        <f t="shared" si="18"/>
        <v>0</v>
      </c>
      <c r="Y47" s="137">
        <f t="shared" si="19"/>
        <v>29099.988913000001</v>
      </c>
      <c r="Z47" s="16">
        <f t="shared" si="20"/>
        <v>97</v>
      </c>
      <c r="AA47" s="115">
        <f t="shared" si="21"/>
        <v>1.0961738661913302E-3</v>
      </c>
      <c r="AB47" s="115">
        <f t="shared" si="22"/>
        <v>-1.0961738661913302E-3</v>
      </c>
      <c r="AC47" s="147"/>
      <c r="AD47" s="115"/>
      <c r="AG47" s="115">
        <f t="shared" si="24"/>
        <v>0</v>
      </c>
      <c r="AH47" s="16">
        <f t="shared" si="25"/>
        <v>7.3460008161504936E-3</v>
      </c>
      <c r="AI47" s="16">
        <f t="shared" si="26"/>
        <v>1.2671972685471009</v>
      </c>
      <c r="AJ47" s="16">
        <f t="shared" si="27"/>
        <v>0.84870158572606591</v>
      </c>
      <c r="AK47" s="16">
        <f t="shared" si="28"/>
        <v>-0.30152039910840034</v>
      </c>
      <c r="AL47" s="16">
        <f t="shared" si="29"/>
        <v>-0.84567684153259159</v>
      </c>
      <c r="AM47" s="16">
        <f t="shared" si="30"/>
        <v>-0.44998135492670238</v>
      </c>
      <c r="AN47" s="115">
        <f t="shared" si="48"/>
        <v>-0.57110156158741443</v>
      </c>
      <c r="AO47" s="115">
        <f t="shared" si="48"/>
        <v>-0.57086118006278819</v>
      </c>
      <c r="AP47" s="115">
        <f t="shared" si="48"/>
        <v>-0.57015223920947333</v>
      </c>
      <c r="AQ47" s="115">
        <f t="shared" si="48"/>
        <v>-0.56806328109232374</v>
      </c>
      <c r="AR47" s="115">
        <f t="shared" si="48"/>
        <v>-0.56192407448242654</v>
      </c>
      <c r="AS47" s="115">
        <f t="shared" si="48"/>
        <v>-0.54401663412574219</v>
      </c>
      <c r="AT47" s="115">
        <f t="shared" si="48"/>
        <v>-0.49283783556314509</v>
      </c>
      <c r="AU47" s="115">
        <f t="shared" si="32"/>
        <v>-0.35340483833248837</v>
      </c>
      <c r="AV47" s="115"/>
      <c r="AW47" s="16">
        <v>20000</v>
      </c>
      <c r="AX47" s="16">
        <f t="shared" si="40"/>
        <v>-2.6440277483480591E-2</v>
      </c>
      <c r="AY47" s="16">
        <f t="shared" si="41"/>
        <v>-2.2144211837351803E-2</v>
      </c>
      <c r="AZ47" s="16">
        <f t="shared" si="42"/>
        <v>-4.2960656461287867E-3</v>
      </c>
      <c r="BA47" s="16">
        <f t="shared" si="43"/>
        <v>0.64218040312791191</v>
      </c>
      <c r="BB47" s="16">
        <f t="shared" si="44"/>
        <v>-0.72078017000729644</v>
      </c>
      <c r="BC47" s="16">
        <f t="shared" si="45"/>
        <v>-2.6641293961525214</v>
      </c>
      <c r="BD47" s="16">
        <f t="shared" si="46"/>
        <v>-4.1089227792629037</v>
      </c>
      <c r="BE47" s="16">
        <f t="shared" si="49"/>
        <v>3.8556858811170431</v>
      </c>
      <c r="BF47" s="16">
        <f t="shared" si="49"/>
        <v>3.8559308403269545</v>
      </c>
      <c r="BG47" s="16">
        <f t="shared" si="49"/>
        <v>3.8551263493321395</v>
      </c>
      <c r="BH47" s="16">
        <f t="shared" si="49"/>
        <v>3.8577705545246554</v>
      </c>
      <c r="BI47" s="16">
        <f t="shared" si="49"/>
        <v>3.8491021667381746</v>
      </c>
      <c r="BJ47" s="16">
        <f t="shared" si="49"/>
        <v>3.8777689953621812</v>
      </c>
      <c r="BK47" s="16">
        <f t="shared" si="49"/>
        <v>3.7854736208881667</v>
      </c>
      <c r="BL47" s="16">
        <f t="shared" si="47"/>
        <v>4.1196169023324991</v>
      </c>
    </row>
    <row r="48" spans="1:64">
      <c r="A48" s="2" t="s">
        <v>13</v>
      </c>
      <c r="B48" s="25"/>
      <c r="C48" s="40">
        <v>44133.541513000004</v>
      </c>
      <c r="D48" s="40" t="s">
        <v>127</v>
      </c>
      <c r="E48" s="2">
        <f t="shared" si="11"/>
        <v>136.64122143425865</v>
      </c>
      <c r="F48" s="29">
        <v>136.5</v>
      </c>
      <c r="O48" s="100">
        <f t="shared" si="14"/>
        <v>-6.3730433134771844E-3</v>
      </c>
      <c r="P48" s="15">
        <f t="shared" si="15"/>
        <v>29115.041513000004</v>
      </c>
      <c r="Q48" s="9">
        <f>C48-(C$7+C$8*F48)</f>
        <v>5.3726000005553942E-2</v>
      </c>
      <c r="S48" s="24"/>
      <c r="T48" s="9">
        <f t="shared" si="17"/>
        <v>0</v>
      </c>
      <c r="U48" s="9">
        <f t="shared" si="18"/>
        <v>0</v>
      </c>
      <c r="Y48" s="137">
        <f t="shared" si="19"/>
        <v>29115.041513000004</v>
      </c>
      <c r="Z48" s="16">
        <f t="shared" si="20"/>
        <v>136.5</v>
      </c>
      <c r="AA48" s="115">
        <f t="shared" si="21"/>
        <v>1.0035291620944234E-3</v>
      </c>
      <c r="AB48" s="115">
        <f t="shared" si="22"/>
        <v>-1.0035291620944234E-3</v>
      </c>
      <c r="AC48" s="147"/>
      <c r="AD48" s="115"/>
      <c r="AG48" s="115">
        <f t="shared" si="24"/>
        <v>0</v>
      </c>
      <c r="AH48" s="16">
        <f t="shared" si="25"/>
        <v>7.3765724755716078E-3</v>
      </c>
      <c r="AI48" s="16">
        <f t="shared" si="26"/>
        <v>1.2727827288206679</v>
      </c>
      <c r="AJ48" s="16">
        <f t="shared" si="27"/>
        <v>0.85843227723702475</v>
      </c>
      <c r="AK48" s="16">
        <f t="shared" si="28"/>
        <v>-0.29647683594957397</v>
      </c>
      <c r="AL48" s="16">
        <f t="shared" si="29"/>
        <v>-0.82699682922492923</v>
      </c>
      <c r="AM48" s="16">
        <f t="shared" si="30"/>
        <v>-0.43879683564013061</v>
      </c>
      <c r="AN48" s="115">
        <f t="shared" si="48"/>
        <v>-0.55763933751475581</v>
      </c>
      <c r="AO48" s="115">
        <f t="shared" si="48"/>
        <v>-0.55739384662034797</v>
      </c>
      <c r="AP48" s="115">
        <f t="shared" si="48"/>
        <v>-0.5566759774362382</v>
      </c>
      <c r="AQ48" s="115">
        <f t="shared" si="48"/>
        <v>-0.55457860694607886</v>
      </c>
      <c r="AR48" s="115">
        <f t="shared" si="48"/>
        <v>-0.54846631884294017</v>
      </c>
      <c r="AS48" s="115">
        <f t="shared" si="48"/>
        <v>-0.53078150081046693</v>
      </c>
      <c r="AT48" s="115">
        <f t="shared" si="48"/>
        <v>-0.48059969907299621</v>
      </c>
      <c r="AU48" s="115">
        <f t="shared" si="32"/>
        <v>-0.34452756562202924</v>
      </c>
      <c r="AV48" s="115"/>
      <c r="AW48" s="16">
        <v>21000</v>
      </c>
      <c r="AX48" s="16">
        <f t="shared" si="40"/>
        <v>-2.3613033295603943E-2</v>
      </c>
      <c r="AY48" s="16">
        <f t="shared" si="41"/>
        <v>-2.0500542090267533E-2</v>
      </c>
      <c r="AZ48" s="16">
        <f t="shared" si="42"/>
        <v>-3.1124912053364104E-3</v>
      </c>
      <c r="BA48" s="16">
        <f t="shared" si="43"/>
        <v>0.6681991883835694</v>
      </c>
      <c r="BB48" s="16">
        <f t="shared" si="44"/>
        <v>-0.62824055485104624</v>
      </c>
      <c r="BC48" s="16">
        <f t="shared" si="45"/>
        <v>-2.538491913419155</v>
      </c>
      <c r="BD48" s="16">
        <f t="shared" si="46"/>
        <v>-3.215064099365657</v>
      </c>
      <c r="BE48" s="16">
        <f t="shared" si="49"/>
        <v>4.0313376214203984</v>
      </c>
      <c r="BF48" s="16">
        <f t="shared" si="49"/>
        <v>4.0314228589451897</v>
      </c>
      <c r="BG48" s="16">
        <f t="shared" si="49"/>
        <v>4.0310868556561612</v>
      </c>
      <c r="BH48" s="16">
        <f t="shared" si="49"/>
        <v>4.0324121777392801</v>
      </c>
      <c r="BI48" s="16">
        <f t="shared" si="49"/>
        <v>4.0271971245832692</v>
      </c>
      <c r="BJ48" s="16">
        <f t="shared" si="49"/>
        <v>4.0479165510956534</v>
      </c>
      <c r="BK48" s="16">
        <f t="shared" si="49"/>
        <v>3.9684597057614193</v>
      </c>
      <c r="BL48" s="16">
        <f t="shared" si="47"/>
        <v>4.3443579836099442</v>
      </c>
    </row>
    <row r="49" spans="1:64">
      <c r="A49" s="2" t="s">
        <v>57</v>
      </c>
      <c r="B49" s="25"/>
      <c r="C49" s="40">
        <v>44135.334000000003</v>
      </c>
      <c r="D49" s="40"/>
      <c r="E49" s="2">
        <f t="shared" si="11"/>
        <v>141.35286170152639</v>
      </c>
      <c r="F49" s="28">
        <f>ROUND(2*E49,0)/2</f>
        <v>141.5</v>
      </c>
      <c r="O49" s="100">
        <f t="shared" si="14"/>
        <v>-6.3886143250895758E-3</v>
      </c>
      <c r="P49" s="15">
        <f t="shared" si="15"/>
        <v>29116.834000000003</v>
      </c>
      <c r="Q49" s="9">
        <f>C49-(C$7+C$8*F49)</f>
        <v>-5.5976999996346422E-2</v>
      </c>
      <c r="S49" s="24"/>
      <c r="T49" s="9">
        <f t="shared" si="17"/>
        <v>0</v>
      </c>
      <c r="U49" s="9">
        <f t="shared" si="18"/>
        <v>0</v>
      </c>
      <c r="Y49" s="137">
        <f t="shared" si="19"/>
        <v>29116.834000000003</v>
      </c>
      <c r="Z49" s="16">
        <f t="shared" si="20"/>
        <v>141.5</v>
      </c>
      <c r="AA49" s="115">
        <f t="shared" si="21"/>
        <v>9.9174205600937194E-4</v>
      </c>
      <c r="AB49" s="115">
        <f t="shared" si="22"/>
        <v>-9.9174205600937194E-4</v>
      </c>
      <c r="AC49" s="147"/>
      <c r="AD49" s="115"/>
      <c r="AG49" s="115">
        <f t="shared" si="24"/>
        <v>0</v>
      </c>
      <c r="AH49" s="16">
        <f t="shared" si="25"/>
        <v>7.3803563810989478E-3</v>
      </c>
      <c r="AI49" s="16">
        <f t="shared" si="26"/>
        <v>1.2734864608943388</v>
      </c>
      <c r="AJ49" s="16">
        <f t="shared" si="27"/>
        <v>0.8596486947388895</v>
      </c>
      <c r="AK49" s="16">
        <f t="shared" si="28"/>
        <v>-0.29582779975014173</v>
      </c>
      <c r="AL49" s="16">
        <f t="shared" si="29"/>
        <v>-0.82462057990957272</v>
      </c>
      <c r="AM49" s="16">
        <f t="shared" si="30"/>
        <v>-0.43738068393465224</v>
      </c>
      <c r="AN49" s="115">
        <f t="shared" si="48"/>
        <v>-0.5559310553954967</v>
      </c>
      <c r="AO49" s="115">
        <f t="shared" si="48"/>
        <v>-0.55568494320202044</v>
      </c>
      <c r="AP49" s="115">
        <f t="shared" si="48"/>
        <v>-0.55496602157269026</v>
      </c>
      <c r="AQ49" s="115">
        <f t="shared" si="48"/>
        <v>-0.55286780129126112</v>
      </c>
      <c r="AR49" s="115">
        <f t="shared" si="48"/>
        <v>-0.54675944935310727</v>
      </c>
      <c r="AS49" s="115">
        <f t="shared" si="48"/>
        <v>-0.52910388954525867</v>
      </c>
      <c r="AT49" s="115">
        <f t="shared" si="48"/>
        <v>-0.47904979776946621</v>
      </c>
      <c r="AU49" s="115">
        <f t="shared" si="32"/>
        <v>-0.34340386021564195</v>
      </c>
      <c r="AV49" s="115"/>
      <c r="AW49" s="16">
        <v>22000</v>
      </c>
      <c r="AX49" s="16">
        <f t="shared" si="40"/>
        <v>-2.0396102131320135E-2</v>
      </c>
      <c r="AY49" s="16">
        <f t="shared" si="41"/>
        <v>-1.8623196587102396E-2</v>
      </c>
      <c r="AZ49" s="16">
        <f t="shared" si="42"/>
        <v>-1.772905544217739E-3</v>
      </c>
      <c r="BA49" s="16">
        <f t="shared" si="43"/>
        <v>0.702634610013952</v>
      </c>
      <c r="BB49" s="16">
        <f t="shared" si="44"/>
        <v>-0.51572538741666385</v>
      </c>
      <c r="BC49" s="16">
        <f t="shared" si="45"/>
        <v>-2.4010563174902924</v>
      </c>
      <c r="BD49" s="16">
        <f t="shared" si="46"/>
        <v>-2.5761795324065777</v>
      </c>
      <c r="BE49" s="16">
        <f t="shared" si="49"/>
        <v>4.2150305132415236</v>
      </c>
      <c r="BF49" s="16">
        <f t="shared" si="49"/>
        <v>4.2150449591464056</v>
      </c>
      <c r="BG49" s="16">
        <f t="shared" si="49"/>
        <v>4.2149698071661934</v>
      </c>
      <c r="BH49" s="16">
        <f t="shared" si="49"/>
        <v>4.2153608843628581</v>
      </c>
      <c r="BI49" s="16">
        <f t="shared" si="49"/>
        <v>4.2133288610137614</v>
      </c>
      <c r="BJ49" s="16">
        <f t="shared" si="49"/>
        <v>4.2239715948365193</v>
      </c>
      <c r="BK49" s="16">
        <f t="shared" si="49"/>
        <v>4.1703520900973308</v>
      </c>
      <c r="BL49" s="16">
        <f t="shared" si="47"/>
        <v>4.5690990648873893</v>
      </c>
    </row>
    <row r="50" spans="1:64">
      <c r="A50" s="52" t="s">
        <v>133</v>
      </c>
      <c r="B50" s="52" t="s">
        <v>92</v>
      </c>
      <c r="C50" s="65">
        <v>44142.421999999999</v>
      </c>
      <c r="D50" s="65" t="s">
        <v>126</v>
      </c>
      <c r="E50" s="28">
        <f t="shared" si="11"/>
        <v>159.98401842087645</v>
      </c>
      <c r="F50" s="28">
        <f>ROUND(2*E50,0)/2</f>
        <v>160</v>
      </c>
      <c r="G50" s="9">
        <f>C50-(C$7+C$8*F50)</f>
        <v>-6.0799999992013909E-3</v>
      </c>
      <c r="H50" s="2">
        <f>G50</f>
        <v>-6.0799999992013909E-3</v>
      </c>
      <c r="O50" s="100">
        <f t="shared" si="14"/>
        <v>-6.4461762727879481E-3</v>
      </c>
      <c r="P50" s="15">
        <f t="shared" si="15"/>
        <v>29123.921999999999</v>
      </c>
      <c r="R50" s="2">
        <f>(O50-H50)^2</f>
        <v>1.340850633377372E-7</v>
      </c>
      <c r="S50" s="24">
        <v>0.1</v>
      </c>
      <c r="T50" s="9">
        <f t="shared" si="17"/>
        <v>1.3408506333773721E-8</v>
      </c>
      <c r="U50" s="9">
        <f t="shared" si="18"/>
        <v>-6.0799999992013909E-3</v>
      </c>
      <c r="Y50" s="137">
        <f t="shared" si="19"/>
        <v>29123.921999999999</v>
      </c>
      <c r="Z50" s="16">
        <f t="shared" si="20"/>
        <v>160</v>
      </c>
      <c r="AA50" s="115">
        <f t="shared" si="21"/>
        <v>9.4801087572901187E-4</v>
      </c>
      <c r="AB50" s="115">
        <f t="shared" si="22"/>
        <v>-7.0280108749304028E-3</v>
      </c>
      <c r="AC50" s="147">
        <f>G50-(AB$3+AB$4*Z50+AB$5*Z50^2)</f>
        <v>3.6617627358655723E-4</v>
      </c>
      <c r="AD50" s="115"/>
      <c r="AG50" s="115">
        <f t="shared" si="24"/>
        <v>4.9392936858140014E-6</v>
      </c>
      <c r="AH50" s="16">
        <f t="shared" si="25"/>
        <v>7.39418714851696E-3</v>
      </c>
      <c r="AI50" s="16">
        <f t="shared" si="26"/>
        <v>1.2760834981890323</v>
      </c>
      <c r="AJ50" s="16">
        <f t="shared" si="27"/>
        <v>0.86411865045409775</v>
      </c>
      <c r="AK50" s="16">
        <f t="shared" si="28"/>
        <v>-0.29340557838123532</v>
      </c>
      <c r="AL50" s="16">
        <f t="shared" si="29"/>
        <v>-0.81580566692379175</v>
      </c>
      <c r="AM50" s="16">
        <f t="shared" si="30"/>
        <v>-0.43214014125580014</v>
      </c>
      <c r="AN50" s="115">
        <f t="shared" si="48"/>
        <v>-0.54960223780597728</v>
      </c>
      <c r="AO50" s="115">
        <f t="shared" si="48"/>
        <v>-0.54935387898844712</v>
      </c>
      <c r="AP50" s="115">
        <f t="shared" si="48"/>
        <v>-0.54863121975710061</v>
      </c>
      <c r="AQ50" s="115">
        <f t="shared" si="48"/>
        <v>-0.54653028230353828</v>
      </c>
      <c r="AR50" s="115">
        <f t="shared" si="48"/>
        <v>-0.54043753270479122</v>
      </c>
      <c r="AS50" s="115">
        <f t="shared" si="48"/>
        <v>-0.52289232703045352</v>
      </c>
      <c r="AT50" s="115">
        <f t="shared" si="48"/>
        <v>-0.47331367786335499</v>
      </c>
      <c r="AU50" s="115">
        <f t="shared" si="32"/>
        <v>-0.33924615021200899</v>
      </c>
      <c r="AV50" s="115"/>
      <c r="AW50" s="16">
        <v>23000</v>
      </c>
      <c r="AX50" s="16">
        <f t="shared" si="40"/>
        <v>-1.6804246312261937E-2</v>
      </c>
      <c r="AY50" s="16">
        <f t="shared" si="41"/>
        <v>-1.6512175327856385E-2</v>
      </c>
      <c r="AZ50" s="16">
        <f t="shared" si="42"/>
        <v>-2.9207098440555329E-4</v>
      </c>
      <c r="BA50" s="16">
        <f t="shared" si="43"/>
        <v>0.74778037992063551</v>
      </c>
      <c r="BB50" s="16">
        <f t="shared" si="44"/>
        <v>-0.37840164289898065</v>
      </c>
      <c r="BC50" s="16">
        <f t="shared" si="45"/>
        <v>-2.247271143951266</v>
      </c>
      <c r="BD50" s="16">
        <f t="shared" si="46"/>
        <v>-2.0852531065153621</v>
      </c>
      <c r="BE50" s="16">
        <f t="shared" si="49"/>
        <v>4.4093247384462888</v>
      </c>
      <c r="BF50" s="16">
        <f t="shared" si="49"/>
        <v>4.4093252292585063</v>
      </c>
      <c r="BG50" s="16">
        <f t="shared" si="49"/>
        <v>4.409321147230747</v>
      </c>
      <c r="BH50" s="16">
        <f t="shared" si="49"/>
        <v>4.4093550985993222</v>
      </c>
      <c r="BI50" s="16">
        <f t="shared" si="49"/>
        <v>4.4090728276354119</v>
      </c>
      <c r="BJ50" s="16">
        <f t="shared" si="49"/>
        <v>4.4114274235175994</v>
      </c>
      <c r="BK50" s="16">
        <f t="shared" si="49"/>
        <v>4.3922999792319315</v>
      </c>
      <c r="BL50" s="16">
        <f t="shared" si="47"/>
        <v>4.7938401461648343</v>
      </c>
    </row>
    <row r="51" spans="1:64">
      <c r="A51" s="2" t="s">
        <v>13</v>
      </c>
      <c r="B51" s="25"/>
      <c r="C51" s="40">
        <v>44143.442412999997</v>
      </c>
      <c r="D51" s="40" t="s">
        <v>127</v>
      </c>
      <c r="E51" s="2">
        <f t="shared" si="11"/>
        <v>162.66622419421762</v>
      </c>
      <c r="F51" s="29">
        <v>162.5</v>
      </c>
      <c r="O51" s="100">
        <f t="shared" si="14"/>
        <v>-6.4539487803802129E-3</v>
      </c>
      <c r="P51" s="15">
        <f t="shared" si="15"/>
        <v>29124.942412999997</v>
      </c>
      <c r="Q51" s="9">
        <f>C51-(C$7+C$8*F51)</f>
        <v>6.3238000002456829E-2</v>
      </c>
      <c r="S51" s="24"/>
      <c r="T51" s="9">
        <f t="shared" si="17"/>
        <v>0</v>
      </c>
      <c r="U51" s="9">
        <f t="shared" si="18"/>
        <v>0</v>
      </c>
      <c r="Y51" s="137">
        <f t="shared" si="19"/>
        <v>29124.942412999997</v>
      </c>
      <c r="Z51" s="16">
        <f t="shared" si="20"/>
        <v>162.5</v>
      </c>
      <c r="AA51" s="115">
        <f t="shared" si="21"/>
        <v>9.4208681089320151E-4</v>
      </c>
      <c r="AB51" s="115">
        <f t="shared" si="22"/>
        <v>-9.4208681089320151E-4</v>
      </c>
      <c r="AC51" s="147"/>
      <c r="AD51" s="115"/>
      <c r="AG51" s="115">
        <f t="shared" si="24"/>
        <v>0</v>
      </c>
      <c r="AH51" s="16">
        <f t="shared" si="25"/>
        <v>7.3960355912734144E-3</v>
      </c>
      <c r="AI51" s="16">
        <f t="shared" si="26"/>
        <v>1.2764336140173547</v>
      </c>
      <c r="AJ51" s="16">
        <f t="shared" si="27"/>
        <v>0.86471893717420634</v>
      </c>
      <c r="AK51" s="16">
        <f t="shared" si="28"/>
        <v>-0.2930757384002039</v>
      </c>
      <c r="AL51" s="16">
        <f t="shared" si="29"/>
        <v>-0.81461171316358572</v>
      </c>
      <c r="AM51" s="16">
        <f t="shared" si="30"/>
        <v>-0.43143186450296878</v>
      </c>
      <c r="AN51" s="115">
        <f t="shared" ref="AN51:AT60" si="50">$AU51+$AB$7*SIN(AO51)</f>
        <v>-0.54874600714590072</v>
      </c>
      <c r="AO51" s="115">
        <f t="shared" si="50"/>
        <v>-0.54849735115332965</v>
      </c>
      <c r="AP51" s="115">
        <f t="shared" si="50"/>
        <v>-0.54777420595794801</v>
      </c>
      <c r="AQ51" s="115">
        <f t="shared" si="50"/>
        <v>-0.5456729532204847</v>
      </c>
      <c r="AR51" s="115">
        <f t="shared" si="50"/>
        <v>-0.539582437704616</v>
      </c>
      <c r="AS51" s="115">
        <f t="shared" si="50"/>
        <v>-0.52205239776248047</v>
      </c>
      <c r="AT51" s="115">
        <f t="shared" si="50"/>
        <v>-0.47253834816779439</v>
      </c>
      <c r="AU51" s="115">
        <f t="shared" si="32"/>
        <v>-0.33868429750881579</v>
      </c>
      <c r="AV51" s="115"/>
      <c r="AW51" s="16">
        <v>24000</v>
      </c>
      <c r="AX51" s="16">
        <f t="shared" si="40"/>
        <v>-1.2862081007461631E-2</v>
      </c>
      <c r="AY51" s="16">
        <f t="shared" si="41"/>
        <v>-1.41674783125295E-2</v>
      </c>
      <c r="AZ51" s="16">
        <f t="shared" si="42"/>
        <v>1.3053973050678681E-3</v>
      </c>
      <c r="BA51" s="16">
        <f t="shared" si="43"/>
        <v>0.8068964551325658</v>
      </c>
      <c r="BB51" s="16">
        <f t="shared" si="44"/>
        <v>-0.20989314094520212</v>
      </c>
      <c r="BC51" s="16">
        <f t="shared" si="45"/>
        <v>-2.0706678791386346</v>
      </c>
      <c r="BD51" s="16">
        <f t="shared" si="46"/>
        <v>-1.6855497017401748</v>
      </c>
      <c r="BE51" s="16">
        <f t="shared" si="49"/>
        <v>4.617517117953712</v>
      </c>
      <c r="BF51" s="16">
        <f t="shared" si="49"/>
        <v>4.6175171166537208</v>
      </c>
      <c r="BG51" s="16">
        <f t="shared" si="49"/>
        <v>4.6175171507167763</v>
      </c>
      <c r="BH51" s="16">
        <f t="shared" si="49"/>
        <v>4.617516258182774</v>
      </c>
      <c r="BI51" s="16">
        <f t="shared" si="49"/>
        <v>4.6175396474854002</v>
      </c>
      <c r="BJ51" s="16">
        <f t="shared" si="49"/>
        <v>4.61692860598761</v>
      </c>
      <c r="BK51" s="16">
        <f t="shared" si="49"/>
        <v>4.6344438604465461</v>
      </c>
      <c r="BL51" s="16">
        <f t="shared" si="47"/>
        <v>5.0185812274422794</v>
      </c>
    </row>
    <row r="52" spans="1:64">
      <c r="A52" s="2" t="s">
        <v>57</v>
      </c>
      <c r="B52" s="25" t="s">
        <v>95</v>
      </c>
      <c r="C52" s="40">
        <v>44143.487000000001</v>
      </c>
      <c r="D52" s="40"/>
      <c r="E52" s="2">
        <f t="shared" si="11"/>
        <v>162.78342331734402</v>
      </c>
      <c r="F52" s="28">
        <f t="shared" ref="F52:F115" si="51">ROUND(2*E52,0)/2</f>
        <v>163</v>
      </c>
      <c r="O52" s="100">
        <f t="shared" si="14"/>
        <v>-6.4555031066418486E-3</v>
      </c>
      <c r="P52" s="15">
        <f t="shared" si="15"/>
        <v>29124.987000000001</v>
      </c>
      <c r="Q52" s="9">
        <f>C52-(C$7+C$8*F52)</f>
        <v>-8.2393999997293577E-2</v>
      </c>
      <c r="S52" s="24"/>
      <c r="T52" s="9">
        <f t="shared" si="17"/>
        <v>0</v>
      </c>
      <c r="U52" s="9">
        <f t="shared" si="18"/>
        <v>0</v>
      </c>
      <c r="Y52" s="137">
        <f t="shared" si="19"/>
        <v>29124.987000000001</v>
      </c>
      <c r="Z52" s="16">
        <f t="shared" si="20"/>
        <v>163</v>
      </c>
      <c r="AA52" s="115">
        <f t="shared" si="21"/>
        <v>9.4090158308345658E-4</v>
      </c>
      <c r="AB52" s="115">
        <f t="shared" si="22"/>
        <v>-9.4090158308345658E-4</v>
      </c>
      <c r="AC52" s="147"/>
      <c r="AD52" s="115"/>
      <c r="AG52" s="115">
        <f t="shared" si="24"/>
        <v>0</v>
      </c>
      <c r="AH52" s="16">
        <f t="shared" si="25"/>
        <v>7.3964046897253052E-3</v>
      </c>
      <c r="AI52" s="16">
        <f t="shared" si="26"/>
        <v>1.2765036129072795</v>
      </c>
      <c r="AJ52" s="16">
        <f t="shared" si="27"/>
        <v>0.86483888602578141</v>
      </c>
      <c r="AK52" s="16">
        <f t="shared" si="28"/>
        <v>-0.2930096985540615</v>
      </c>
      <c r="AL52" s="16">
        <f t="shared" si="29"/>
        <v>-0.81437284392992715</v>
      </c>
      <c r="AM52" s="16">
        <f t="shared" si="30"/>
        <v>-0.43129020640708726</v>
      </c>
      <c r="AN52" s="115">
        <f t="shared" si="50"/>
        <v>-0.54857473291822112</v>
      </c>
      <c r="AO52" s="115">
        <f t="shared" si="50"/>
        <v>-0.54832601767701128</v>
      </c>
      <c r="AP52" s="115">
        <f t="shared" si="50"/>
        <v>-0.54760277584031958</v>
      </c>
      <c r="AQ52" s="115">
        <f t="shared" si="50"/>
        <v>-0.54550146153669443</v>
      </c>
      <c r="AR52" s="115">
        <f t="shared" si="50"/>
        <v>-0.5394113964332804</v>
      </c>
      <c r="AS52" s="115">
        <f t="shared" si="50"/>
        <v>-0.52188439685616084</v>
      </c>
      <c r="AT52" s="115">
        <f t="shared" si="50"/>
        <v>-0.47238327715594464</v>
      </c>
      <c r="AU52" s="115">
        <f t="shared" si="32"/>
        <v>-0.33857192696817706</v>
      </c>
      <c r="AV52" s="115"/>
      <c r="AW52" s="16">
        <v>25000</v>
      </c>
      <c r="AX52" s="16">
        <f t="shared" si="40"/>
        <v>-8.6126862584151691E-3</v>
      </c>
      <c r="AY52" s="16">
        <f t="shared" si="41"/>
        <v>-1.1589105541121747E-2</v>
      </c>
      <c r="AZ52" s="16">
        <f t="shared" si="42"/>
        <v>2.9764192827065779E-3</v>
      </c>
      <c r="BA52" s="16">
        <f t="shared" si="43"/>
        <v>0.8844247016745187</v>
      </c>
      <c r="BB52" s="16">
        <f t="shared" si="44"/>
        <v>-2.5579997674316252E-3</v>
      </c>
      <c r="BC52" s="16">
        <f t="shared" si="45"/>
        <v>-1.8617602168637581</v>
      </c>
      <c r="BD52" s="16">
        <f t="shared" si="46"/>
        <v>-1.3433392319031052</v>
      </c>
      <c r="BE52" s="16">
        <f t="shared" ref="BE52:BK61" si="52">$BL52+$AB$7*SIN(BF52)</f>
        <v>4.8439267788728904</v>
      </c>
      <c r="BF52" s="16">
        <f t="shared" si="52"/>
        <v>4.8439268034479213</v>
      </c>
      <c r="BG52" s="16">
        <f t="shared" si="52"/>
        <v>4.8439272685245909</v>
      </c>
      <c r="BH52" s="16">
        <f t="shared" si="52"/>
        <v>4.8439360696826537</v>
      </c>
      <c r="BI52" s="16">
        <f t="shared" si="52"/>
        <v>4.8441025134609532</v>
      </c>
      <c r="BJ52" s="16">
        <f t="shared" si="52"/>
        <v>4.8472117690935095</v>
      </c>
      <c r="BK52" s="16">
        <f t="shared" si="52"/>
        <v>4.8959084369747616</v>
      </c>
      <c r="BL52" s="16">
        <f t="shared" si="47"/>
        <v>5.2433223087197245</v>
      </c>
    </row>
    <row r="53" spans="1:64">
      <c r="A53" s="2" t="s">
        <v>59</v>
      </c>
      <c r="B53" s="25" t="s">
        <v>95</v>
      </c>
      <c r="C53" s="40">
        <v>44396.514000000003</v>
      </c>
      <c r="D53" s="40"/>
      <c r="E53" s="2">
        <f t="shared" si="11"/>
        <v>827.87734138021335</v>
      </c>
      <c r="F53" s="28">
        <f t="shared" si="51"/>
        <v>828</v>
      </c>
      <c r="O53" s="100">
        <f t="shared" si="14"/>
        <v>-8.4710495554064826E-3</v>
      </c>
      <c r="P53" s="15">
        <f t="shared" si="15"/>
        <v>29378.014000000003</v>
      </c>
      <c r="Q53" s="9">
        <f>C53-(C$7+C$8*F53)</f>
        <v>-4.6663999994052574E-2</v>
      </c>
      <c r="S53" s="24"/>
      <c r="T53" s="9">
        <f t="shared" si="17"/>
        <v>0</v>
      </c>
      <c r="U53" s="9">
        <f t="shared" si="18"/>
        <v>0</v>
      </c>
      <c r="Y53" s="137">
        <f t="shared" si="19"/>
        <v>29378.014000000003</v>
      </c>
      <c r="Z53" s="16">
        <f t="shared" si="20"/>
        <v>828</v>
      </c>
      <c r="AA53" s="115">
        <f t="shared" si="21"/>
        <v>-7.761388781343994E-4</v>
      </c>
      <c r="AB53" s="115">
        <f t="shared" si="22"/>
        <v>7.761388781343994E-4</v>
      </c>
      <c r="AC53" s="147"/>
      <c r="AD53" s="115"/>
      <c r="AG53" s="115">
        <f t="shared" si="24"/>
        <v>0</v>
      </c>
      <c r="AH53" s="16">
        <f t="shared" si="25"/>
        <v>7.6949106772720832E-3</v>
      </c>
      <c r="AI53" s="16">
        <f t="shared" si="26"/>
        <v>1.358315353873905</v>
      </c>
      <c r="AJ53" s="16">
        <f t="shared" si="27"/>
        <v>0.9826828486396384</v>
      </c>
      <c r="AK53" s="16">
        <f t="shared" si="28"/>
        <v>-0.18417122081296725</v>
      </c>
      <c r="AL53" s="16">
        <f t="shared" si="29"/>
        <v>-0.47477843957231192</v>
      </c>
      <c r="AM53" s="16">
        <f t="shared" si="30"/>
        <v>-0.24195133314171116</v>
      </c>
      <c r="AN53" s="115">
        <f t="shared" si="50"/>
        <v>-0.31312081373194428</v>
      </c>
      <c r="AO53" s="115">
        <f t="shared" si="50"/>
        <v>-0.31287084558146566</v>
      </c>
      <c r="AP53" s="115">
        <f t="shared" si="50"/>
        <v>-0.31221879699203536</v>
      </c>
      <c r="AQ53" s="115">
        <f t="shared" si="50"/>
        <v>-0.31051855568392472</v>
      </c>
      <c r="AR53" s="115">
        <f t="shared" si="50"/>
        <v>-0.30608945693356038</v>
      </c>
      <c r="AS53" s="115">
        <f t="shared" si="50"/>
        <v>-0.29458051987182099</v>
      </c>
      <c r="AT53" s="115">
        <f t="shared" si="50"/>
        <v>-0.2648572582005706</v>
      </c>
      <c r="AU53" s="115">
        <f t="shared" si="32"/>
        <v>-0.18911910791867581</v>
      </c>
      <c r="AV53" s="115"/>
      <c r="AW53" s="16">
        <v>26000</v>
      </c>
      <c r="AX53" s="16">
        <f t="shared" si="40"/>
        <v>-4.1335495900218745E-3</v>
      </c>
      <c r="AY53" s="16">
        <f t="shared" si="41"/>
        <v>-8.7770570136331133E-3</v>
      </c>
      <c r="AZ53" s="16">
        <f t="shared" si="42"/>
        <v>4.6435074236112388E-3</v>
      </c>
      <c r="BA53" s="16">
        <f t="shared" si="43"/>
        <v>0.98564850524096859</v>
      </c>
      <c r="BB53" s="16">
        <f t="shared" si="44"/>
        <v>0.25009243570093809</v>
      </c>
      <c r="BC53" s="16">
        <f t="shared" si="45"/>
        <v>-1.6064264908063812</v>
      </c>
      <c r="BD53" s="16">
        <f t="shared" si="46"/>
        <v>-1.0362803394996252</v>
      </c>
      <c r="BE53" s="16">
        <f t="shared" si="52"/>
        <v>5.0941987992377022</v>
      </c>
      <c r="BF53" s="16">
        <f t="shared" si="52"/>
        <v>5.0942046546020627</v>
      </c>
      <c r="BG53" s="16">
        <f t="shared" si="52"/>
        <v>5.0942436588373283</v>
      </c>
      <c r="BH53" s="16">
        <f t="shared" si="52"/>
        <v>5.0945033804553743</v>
      </c>
      <c r="BI53" s="16">
        <f t="shared" si="52"/>
        <v>5.0962285551803008</v>
      </c>
      <c r="BJ53" s="16">
        <f t="shared" si="52"/>
        <v>5.1075061587219599</v>
      </c>
      <c r="BK53" s="16">
        <f t="shared" si="52"/>
        <v>5.1748466522072727</v>
      </c>
      <c r="BL53" s="16">
        <f t="shared" si="47"/>
        <v>5.4680633899971696</v>
      </c>
    </row>
    <row r="54" spans="1:64">
      <c r="A54" s="52" t="s">
        <v>135</v>
      </c>
      <c r="B54" s="52" t="s">
        <v>95</v>
      </c>
      <c r="C54" s="65">
        <v>44812.571000000004</v>
      </c>
      <c r="D54" s="65" t="s">
        <v>127</v>
      </c>
      <c r="E54" s="28">
        <f t="shared" si="11"/>
        <v>1921.5036352835582</v>
      </c>
      <c r="F54" s="28">
        <f t="shared" si="51"/>
        <v>1921.5</v>
      </c>
      <c r="G54" s="9">
        <f t="shared" ref="G54:G85" si="53">C54-(C$7+C$8*F54)</f>
        <v>1.3830000098096207E-3</v>
      </c>
      <c r="I54" s="2">
        <f t="shared" ref="I54:I86" si="54">G54</f>
        <v>1.3830000098096207E-3</v>
      </c>
      <c r="O54" s="100">
        <f t="shared" si="14"/>
        <v>-1.1560665469203198E-2</v>
      </c>
      <c r="P54" s="15">
        <f t="shared" si="15"/>
        <v>29794.071000000004</v>
      </c>
      <c r="R54" s="2">
        <f t="shared" ref="R54:R85" si="55">(O54-H54)^2</f>
        <v>1.336489860908272E-4</v>
      </c>
      <c r="S54" s="24">
        <v>0.1</v>
      </c>
      <c r="T54" s="9">
        <f t="shared" si="17"/>
        <v>1.3364898609082721E-5</v>
      </c>
      <c r="U54" s="9">
        <f t="shared" si="18"/>
        <v>1.3830000098096207E-3</v>
      </c>
      <c r="Y54" s="137">
        <f t="shared" si="19"/>
        <v>29794.071000000004</v>
      </c>
      <c r="Z54" s="16">
        <f t="shared" si="20"/>
        <v>1921.5</v>
      </c>
      <c r="AA54" s="115">
        <f t="shared" si="21"/>
        <v>-4.3502642996152219E-3</v>
      </c>
      <c r="AB54" s="115">
        <f t="shared" si="22"/>
        <v>5.7332643094248426E-3</v>
      </c>
      <c r="AC54" s="147">
        <f t="shared" ref="AC54:AC85" si="56">G54-(AB$3+AB$4*Z54+AB$5*Z54^2)</f>
        <v>1.2943665479012819E-2</v>
      </c>
      <c r="AD54" s="115"/>
      <c r="AG54" s="115">
        <f t="shared" si="24"/>
        <v>3.2870319641724719E-6</v>
      </c>
      <c r="AH54" s="16">
        <f t="shared" si="25"/>
        <v>7.2104011695879764E-3</v>
      </c>
      <c r="AI54" s="16">
        <f t="shared" si="26"/>
        <v>1.3986487102716043</v>
      </c>
      <c r="AJ54" s="16">
        <f t="shared" si="27"/>
        <v>0.90754572155338975</v>
      </c>
      <c r="AK54" s="16">
        <f t="shared" si="28"/>
        <v>5.8207707361716224E-2</v>
      </c>
      <c r="AL54" s="16">
        <f t="shared" si="29"/>
        <v>0.14498796019496513</v>
      </c>
      <c r="AM54" s="16">
        <f t="shared" si="30"/>
        <v>7.26212420301416E-2</v>
      </c>
      <c r="AN54" s="115">
        <f t="shared" si="50"/>
        <v>9.4687299382364171E-2</v>
      </c>
      <c r="AO54" s="115">
        <f t="shared" si="50"/>
        <v>9.4592025104176469E-2</v>
      </c>
      <c r="AP54" s="115">
        <f t="shared" si="50"/>
        <v>9.4354480357513176E-2</v>
      </c>
      <c r="AQ54" s="115">
        <f t="shared" si="50"/>
        <v>9.3762239775634942E-2</v>
      </c>
      <c r="AR54" s="115">
        <f t="shared" si="50"/>
        <v>9.2285823626542918E-2</v>
      </c>
      <c r="AS54" s="115">
        <f t="shared" si="50"/>
        <v>8.860608800846155E-2</v>
      </c>
      <c r="AT54" s="115">
        <f t="shared" si="50"/>
        <v>7.9440047600362676E-2</v>
      </c>
      <c r="AU54" s="115">
        <f t="shared" si="32"/>
        <v>5.663526445821021E-2</v>
      </c>
      <c r="AV54" s="115"/>
      <c r="AW54" s="16">
        <v>27000</v>
      </c>
      <c r="AX54" s="16">
        <f t="shared" si="40"/>
        <v>4.3502940603944596E-4</v>
      </c>
      <c r="AY54" s="16">
        <f t="shared" si="41"/>
        <v>-5.7313327300636124E-3</v>
      </c>
      <c r="AZ54" s="16">
        <f t="shared" si="42"/>
        <v>6.1663621361030584E-3</v>
      </c>
      <c r="BA54" s="16">
        <f t="shared" si="43"/>
        <v>1.1138387508951804</v>
      </c>
      <c r="BB54" s="16">
        <f t="shared" si="44"/>
        <v>0.54372844970076406</v>
      </c>
      <c r="BC54" s="16">
        <f t="shared" si="45"/>
        <v>-1.2843289273578893</v>
      </c>
      <c r="BD54" s="16">
        <f t="shared" si="46"/>
        <v>-0.74791358236625116</v>
      </c>
      <c r="BE54" s="16">
        <f t="shared" si="52"/>
        <v>5.3752650251139187</v>
      </c>
      <c r="BF54" s="16">
        <f t="shared" si="52"/>
        <v>5.3753360106777066</v>
      </c>
      <c r="BG54" s="16">
        <f t="shared" si="52"/>
        <v>5.3756222517058374</v>
      </c>
      <c r="BH54" s="16">
        <f t="shared" si="52"/>
        <v>5.3767754231354372</v>
      </c>
      <c r="BI54" s="16">
        <f t="shared" si="52"/>
        <v>5.3814040903003502</v>
      </c>
      <c r="BJ54" s="16">
        <f t="shared" si="52"/>
        <v>5.3997173981880042</v>
      </c>
      <c r="BK54" s="16">
        <f t="shared" si="52"/>
        <v>5.4685325898391755</v>
      </c>
      <c r="BL54" s="16">
        <f t="shared" si="47"/>
        <v>5.6928044712746146</v>
      </c>
    </row>
    <row r="55" spans="1:64">
      <c r="A55" s="52" t="s">
        <v>135</v>
      </c>
      <c r="B55" s="52" t="s">
        <v>95</v>
      </c>
      <c r="C55" s="65">
        <v>44812.578000000001</v>
      </c>
      <c r="D55" s="65" t="s">
        <v>127</v>
      </c>
      <c r="E55" s="28">
        <f t="shared" si="11"/>
        <v>1921.5220351279422</v>
      </c>
      <c r="F55" s="28">
        <f t="shared" si="51"/>
        <v>1921.5</v>
      </c>
      <c r="G55" s="9">
        <f t="shared" si="53"/>
        <v>8.3830000075977296E-3</v>
      </c>
      <c r="I55" s="2">
        <f t="shared" si="54"/>
        <v>8.3830000075977296E-3</v>
      </c>
      <c r="O55" s="100">
        <f t="shared" si="14"/>
        <v>-1.1560665469203198E-2</v>
      </c>
      <c r="P55" s="15">
        <f t="shared" si="15"/>
        <v>29794.078000000001</v>
      </c>
      <c r="R55" s="2">
        <f t="shared" si="55"/>
        <v>1.336489860908272E-4</v>
      </c>
      <c r="S55" s="24">
        <v>0.1</v>
      </c>
      <c r="T55" s="9">
        <f t="shared" si="17"/>
        <v>1.3364898609082721E-5</v>
      </c>
      <c r="U55" s="9">
        <f t="shared" si="18"/>
        <v>8.3830000075977296E-3</v>
      </c>
      <c r="Y55" s="137">
        <f t="shared" si="19"/>
        <v>29794.078000000001</v>
      </c>
      <c r="Z55" s="16">
        <f t="shared" si="20"/>
        <v>1921.5</v>
      </c>
      <c r="AA55" s="115">
        <f t="shared" si="21"/>
        <v>-4.3502642996152219E-3</v>
      </c>
      <c r="AB55" s="115">
        <f t="shared" si="22"/>
        <v>1.2733264307212951E-2</v>
      </c>
      <c r="AC55" s="147">
        <f t="shared" si="56"/>
        <v>1.9943665476800928E-2</v>
      </c>
      <c r="AD55" s="115"/>
      <c r="AG55" s="115">
        <f t="shared" si="24"/>
        <v>1.6213601991734333E-5</v>
      </c>
      <c r="AH55" s="16">
        <f t="shared" si="25"/>
        <v>7.2104011695879764E-3</v>
      </c>
      <c r="AI55" s="16">
        <f t="shared" si="26"/>
        <v>1.3986487102716043</v>
      </c>
      <c r="AJ55" s="16">
        <f t="shared" si="27"/>
        <v>0.90754572155338975</v>
      </c>
      <c r="AK55" s="16">
        <f t="shared" si="28"/>
        <v>5.8207707361716224E-2</v>
      </c>
      <c r="AL55" s="16">
        <f t="shared" si="29"/>
        <v>0.14498796019496513</v>
      </c>
      <c r="AM55" s="16">
        <f t="shared" si="30"/>
        <v>7.26212420301416E-2</v>
      </c>
      <c r="AN55" s="115">
        <f t="shared" si="50"/>
        <v>9.4687299382364171E-2</v>
      </c>
      <c r="AO55" s="115">
        <f t="shared" si="50"/>
        <v>9.4592025104176469E-2</v>
      </c>
      <c r="AP55" s="115">
        <f t="shared" si="50"/>
        <v>9.4354480357513176E-2</v>
      </c>
      <c r="AQ55" s="115">
        <f t="shared" si="50"/>
        <v>9.3762239775634942E-2</v>
      </c>
      <c r="AR55" s="115">
        <f t="shared" si="50"/>
        <v>9.2285823626542918E-2</v>
      </c>
      <c r="AS55" s="115">
        <f t="shared" si="50"/>
        <v>8.860608800846155E-2</v>
      </c>
      <c r="AT55" s="115">
        <f t="shared" si="50"/>
        <v>7.9440047600362676E-2</v>
      </c>
      <c r="AU55" s="115">
        <f t="shared" si="32"/>
        <v>5.663526445821021E-2</v>
      </c>
      <c r="AV55" s="115"/>
      <c r="AW55" s="16">
        <v>28000</v>
      </c>
      <c r="AX55" s="16">
        <f t="shared" si="40"/>
        <v>4.8499916233972606E-3</v>
      </c>
      <c r="AY55" s="16">
        <f t="shared" si="41"/>
        <v>-2.4519326904132444E-3</v>
      </c>
      <c r="AZ55" s="16">
        <f t="shared" si="42"/>
        <v>7.3019243138105049E-3</v>
      </c>
      <c r="BA55" s="16">
        <f t="shared" si="43"/>
        <v>1.2594299181854851</v>
      </c>
      <c r="BB55" s="16">
        <f t="shared" si="44"/>
        <v>0.83495420080784311</v>
      </c>
      <c r="BC55" s="16">
        <f t="shared" si="45"/>
        <v>-0.87115265722908131</v>
      </c>
      <c r="BD55" s="16">
        <f t="shared" si="46"/>
        <v>-0.46538761454520661</v>
      </c>
      <c r="BE55" s="16">
        <f t="shared" si="52"/>
        <v>5.6936269907434554</v>
      </c>
      <c r="BF55" s="16">
        <f t="shared" si="52"/>
        <v>5.6938597905392099</v>
      </c>
      <c r="BG55" s="16">
        <f t="shared" si="52"/>
        <v>5.6945547260985991</v>
      </c>
      <c r="BH55" s="16">
        <f t="shared" si="52"/>
        <v>5.6966272791800128</v>
      </c>
      <c r="BI55" s="16">
        <f t="shared" si="52"/>
        <v>5.7027915450239082</v>
      </c>
      <c r="BJ55" s="16">
        <f t="shared" si="52"/>
        <v>5.7209808987130115</v>
      </c>
      <c r="BK55" s="16">
        <f t="shared" si="52"/>
        <v>5.7734985774243297</v>
      </c>
      <c r="BL55" s="16">
        <f t="shared" si="47"/>
        <v>5.9175455525520597</v>
      </c>
    </row>
    <row r="56" spans="1:64">
      <c r="A56" s="52" t="s">
        <v>135</v>
      </c>
      <c r="B56" s="52" t="s">
        <v>95</v>
      </c>
      <c r="C56" s="65">
        <v>44812.578999999998</v>
      </c>
      <c r="D56" s="65" t="s">
        <v>127</v>
      </c>
      <c r="E56" s="28">
        <f t="shared" si="11"/>
        <v>1921.5246636771317</v>
      </c>
      <c r="F56" s="28">
        <f t="shared" si="51"/>
        <v>1921.5</v>
      </c>
      <c r="G56" s="9">
        <f t="shared" si="53"/>
        <v>9.3830000041634776E-3</v>
      </c>
      <c r="I56" s="2">
        <f t="shared" si="54"/>
        <v>9.3830000041634776E-3</v>
      </c>
      <c r="O56" s="100">
        <f t="shared" si="14"/>
        <v>-1.1560665469203198E-2</v>
      </c>
      <c r="P56" s="15">
        <f t="shared" si="15"/>
        <v>29794.078999999998</v>
      </c>
      <c r="R56" s="2">
        <f t="shared" si="55"/>
        <v>1.336489860908272E-4</v>
      </c>
      <c r="S56" s="24">
        <v>0.1</v>
      </c>
      <c r="T56" s="9">
        <f t="shared" si="17"/>
        <v>1.3364898609082721E-5</v>
      </c>
      <c r="U56" s="9">
        <f t="shared" si="18"/>
        <v>9.3830000041634776E-3</v>
      </c>
      <c r="Y56" s="137">
        <f t="shared" si="19"/>
        <v>29794.078999999998</v>
      </c>
      <c r="Z56" s="16">
        <f t="shared" si="20"/>
        <v>1921.5</v>
      </c>
      <c r="AA56" s="115">
        <f t="shared" si="21"/>
        <v>-4.3502642996152219E-3</v>
      </c>
      <c r="AB56" s="115">
        <f t="shared" si="22"/>
        <v>1.3733264303778699E-2</v>
      </c>
      <c r="AC56" s="147">
        <f t="shared" si="56"/>
        <v>2.0943665473366676E-2</v>
      </c>
      <c r="AD56" s="115"/>
      <c r="AG56" s="115">
        <f t="shared" si="24"/>
        <v>1.8860254843744224E-5</v>
      </c>
      <c r="AH56" s="16">
        <f t="shared" si="25"/>
        <v>7.2104011695879764E-3</v>
      </c>
      <c r="AI56" s="16">
        <f t="shared" si="26"/>
        <v>1.3986487102716043</v>
      </c>
      <c r="AJ56" s="16">
        <f t="shared" si="27"/>
        <v>0.90754572155338975</v>
      </c>
      <c r="AK56" s="16">
        <f t="shared" si="28"/>
        <v>5.8207707361716224E-2</v>
      </c>
      <c r="AL56" s="16">
        <f t="shared" si="29"/>
        <v>0.14498796019496513</v>
      </c>
      <c r="AM56" s="16">
        <f t="shared" si="30"/>
        <v>7.26212420301416E-2</v>
      </c>
      <c r="AN56" s="115">
        <f t="shared" si="50"/>
        <v>9.4687299382364171E-2</v>
      </c>
      <c r="AO56" s="115">
        <f t="shared" si="50"/>
        <v>9.4592025104176469E-2</v>
      </c>
      <c r="AP56" s="115">
        <f t="shared" si="50"/>
        <v>9.4354480357513176E-2</v>
      </c>
      <c r="AQ56" s="115">
        <f t="shared" si="50"/>
        <v>9.3762239775634942E-2</v>
      </c>
      <c r="AR56" s="115">
        <f t="shared" si="50"/>
        <v>9.2285823626542918E-2</v>
      </c>
      <c r="AS56" s="115">
        <f t="shared" si="50"/>
        <v>8.860608800846155E-2</v>
      </c>
      <c r="AT56" s="115">
        <f t="shared" si="50"/>
        <v>7.9440047600362676E-2</v>
      </c>
      <c r="AU56" s="115">
        <f t="shared" si="32"/>
        <v>5.663526445821021E-2</v>
      </c>
      <c r="AV56" s="115"/>
      <c r="AW56" s="16">
        <v>29000</v>
      </c>
      <c r="AX56" s="16">
        <f t="shared" si="40"/>
        <v>8.7612741400462449E-3</v>
      </c>
      <c r="AY56" s="16">
        <f t="shared" si="41"/>
        <v>1.0611431053180048E-3</v>
      </c>
      <c r="AZ56" s="16">
        <f t="shared" si="42"/>
        <v>7.7001310347282392E-3</v>
      </c>
      <c r="BA56" s="16">
        <f t="shared" si="43"/>
        <v>1.3774653997996327</v>
      </c>
      <c r="BB56" s="16">
        <f t="shared" si="44"/>
        <v>0.9976440228610115</v>
      </c>
      <c r="BC56" s="16">
        <f t="shared" si="45"/>
        <v>-0.3570630477406766</v>
      </c>
      <c r="BD56" s="16">
        <f t="shared" si="46"/>
        <v>-0.18045283159186204</v>
      </c>
      <c r="BE56" s="16">
        <f t="shared" si="52"/>
        <v>6.0488045933094545</v>
      </c>
      <c r="BF56" s="16">
        <f t="shared" si="52"/>
        <v>6.049014136657993</v>
      </c>
      <c r="BG56" s="16">
        <f t="shared" si="52"/>
        <v>6.0495488154485297</v>
      </c>
      <c r="BH56" s="16">
        <f t="shared" si="52"/>
        <v>6.0509128143941959</v>
      </c>
      <c r="BI56" s="16">
        <f t="shared" si="52"/>
        <v>6.0543904749939754</v>
      </c>
      <c r="BJ56" s="16">
        <f t="shared" si="52"/>
        <v>6.0632445207358634</v>
      </c>
      <c r="BK56" s="16">
        <f t="shared" si="52"/>
        <v>6.085709597532758</v>
      </c>
      <c r="BL56" s="16">
        <f t="shared" si="47"/>
        <v>6.1422866338295048</v>
      </c>
    </row>
    <row r="57" spans="1:64">
      <c r="A57" s="52" t="s">
        <v>135</v>
      </c>
      <c r="B57" s="52" t="s">
        <v>92</v>
      </c>
      <c r="C57" s="65">
        <v>44813.51</v>
      </c>
      <c r="D57" s="65" t="s">
        <v>127</v>
      </c>
      <c r="E57" s="28">
        <f t="shared" si="11"/>
        <v>1923.9718429809977</v>
      </c>
      <c r="F57" s="28">
        <f t="shared" si="51"/>
        <v>1924</v>
      </c>
      <c r="G57" s="9">
        <f t="shared" si="53"/>
        <v>-1.0711999995692167E-2</v>
      </c>
      <c r="I57" s="2">
        <f t="shared" si="54"/>
        <v>-1.0711999995692167E-2</v>
      </c>
      <c r="O57" s="100">
        <f t="shared" si="14"/>
        <v>-1.156740892718462E-2</v>
      </c>
      <c r="P57" s="15">
        <f t="shared" si="15"/>
        <v>29795.010000000002</v>
      </c>
      <c r="R57" s="2">
        <f t="shared" si="55"/>
        <v>1.3380494928871045E-4</v>
      </c>
      <c r="S57" s="24">
        <v>0.1</v>
      </c>
      <c r="T57" s="9">
        <f t="shared" si="17"/>
        <v>1.3380494928871045E-5</v>
      </c>
      <c r="U57" s="9">
        <f t="shared" si="18"/>
        <v>-1.0711999995692167E-2</v>
      </c>
      <c r="Y57" s="137">
        <f t="shared" si="19"/>
        <v>29795.010000000002</v>
      </c>
      <c r="Z57" s="16">
        <f t="shared" si="20"/>
        <v>1924</v>
      </c>
      <c r="AA57" s="115">
        <f t="shared" si="21"/>
        <v>-4.359553923232686E-3</v>
      </c>
      <c r="AB57" s="115">
        <f t="shared" si="22"/>
        <v>-6.3524460724594814E-3</v>
      </c>
      <c r="AC57" s="147">
        <f t="shared" si="56"/>
        <v>8.5540893149245283E-4</v>
      </c>
      <c r="AD57" s="115"/>
      <c r="AG57" s="115">
        <f t="shared" si="24"/>
        <v>4.0353571103505886E-6</v>
      </c>
      <c r="AH57" s="16">
        <f t="shared" si="25"/>
        <v>7.2078550039519343E-3</v>
      </c>
      <c r="AI57" s="16">
        <f t="shared" si="26"/>
        <v>1.3985649154362523</v>
      </c>
      <c r="AJ57" s="16">
        <f t="shared" si="27"/>
        <v>0.90694318386966977</v>
      </c>
      <c r="AK57" s="16">
        <f t="shared" si="28"/>
        <v>5.8778734086518819E-2</v>
      </c>
      <c r="AL57" s="16">
        <f t="shared" si="29"/>
        <v>0.1464205163097447</v>
      </c>
      <c r="AM57" s="16">
        <f t="shared" si="30"/>
        <v>7.3341335207072728E-2</v>
      </c>
      <c r="AN57" s="115">
        <f t="shared" si="50"/>
        <v>9.5624770561095848E-2</v>
      </c>
      <c r="AO57" s="115">
        <f t="shared" si="50"/>
        <v>9.5528596646787117E-2</v>
      </c>
      <c r="AP57" s="115">
        <f t="shared" si="50"/>
        <v>9.5288787500940442E-2</v>
      </c>
      <c r="AQ57" s="115">
        <f t="shared" si="50"/>
        <v>9.4690848575168712E-2</v>
      </c>
      <c r="AR57" s="115">
        <f t="shared" si="50"/>
        <v>9.3200098049132402E-2</v>
      </c>
      <c r="AS57" s="115">
        <f t="shared" si="50"/>
        <v>8.9484332676486547E-2</v>
      </c>
      <c r="AT57" s="115">
        <f t="shared" si="50"/>
        <v>8.02278906353939E-2</v>
      </c>
      <c r="AU57" s="115">
        <f t="shared" si="32"/>
        <v>5.7197117161403854E-2</v>
      </c>
      <c r="AV57" s="115"/>
      <c r="AW57" s="16">
        <v>30000</v>
      </c>
      <c r="AX57" s="16">
        <f t="shared" si="40"/>
        <v>1.1887989322033259E-2</v>
      </c>
      <c r="AY57" s="16">
        <f t="shared" si="41"/>
        <v>4.8078946571301212E-3</v>
      </c>
      <c r="AZ57" s="16">
        <f t="shared" si="42"/>
        <v>7.0800946649031389E-3</v>
      </c>
      <c r="BA57" s="16">
        <f t="shared" si="43"/>
        <v>1.3936745300144933</v>
      </c>
      <c r="BB57" s="16">
        <f t="shared" si="44"/>
        <v>0.87636244316219936</v>
      </c>
      <c r="BC57" s="16">
        <f t="shared" si="45"/>
        <v>0.21413317460321715</v>
      </c>
      <c r="BD57" s="16">
        <f t="shared" si="46"/>
        <v>0.10747758244042396</v>
      </c>
      <c r="BE57" s="16">
        <f t="shared" si="52"/>
        <v>6.42319571800983</v>
      </c>
      <c r="BF57" s="16">
        <f t="shared" si="52"/>
        <v>6.4230586089078425</v>
      </c>
      <c r="BG57" s="16">
        <f t="shared" si="52"/>
        <v>6.4227149347394761</v>
      </c>
      <c r="BH57" s="16">
        <f t="shared" si="52"/>
        <v>6.4218535626600177</v>
      </c>
      <c r="BI57" s="16">
        <f t="shared" si="52"/>
        <v>6.4196951053712645</v>
      </c>
      <c r="BJ57" s="16">
        <f t="shared" si="52"/>
        <v>6.4142891519674512</v>
      </c>
      <c r="BK57" s="16">
        <f t="shared" si="52"/>
        <v>6.4007662342719884</v>
      </c>
      <c r="BL57" s="16">
        <f t="shared" si="47"/>
        <v>6.3670277151069499</v>
      </c>
    </row>
    <row r="58" spans="1:64">
      <c r="A58" s="52" t="s">
        <v>135</v>
      </c>
      <c r="B58" s="52" t="s">
        <v>92</v>
      </c>
      <c r="C58" s="65">
        <v>44813.512000000002</v>
      </c>
      <c r="D58" s="65" t="s">
        <v>127</v>
      </c>
      <c r="E58" s="28">
        <f t="shared" si="11"/>
        <v>1923.9771000793958</v>
      </c>
      <c r="F58" s="28">
        <f t="shared" si="51"/>
        <v>1924</v>
      </c>
      <c r="G58" s="9">
        <f t="shared" si="53"/>
        <v>-8.7119999952847138E-3</v>
      </c>
      <c r="I58" s="2">
        <f t="shared" si="54"/>
        <v>-8.7119999952847138E-3</v>
      </c>
      <c r="O58" s="100">
        <f t="shared" si="14"/>
        <v>-1.156740892718462E-2</v>
      </c>
      <c r="P58" s="15">
        <f t="shared" si="15"/>
        <v>29795.012000000002</v>
      </c>
      <c r="R58" s="2">
        <f t="shared" si="55"/>
        <v>1.3380494928871045E-4</v>
      </c>
      <c r="S58" s="24">
        <v>0.1</v>
      </c>
      <c r="T58" s="9">
        <f t="shared" si="17"/>
        <v>1.3380494928871045E-5</v>
      </c>
      <c r="U58" s="9">
        <f t="shared" si="18"/>
        <v>-8.7119999952847138E-3</v>
      </c>
      <c r="Y58" s="137">
        <f t="shared" si="19"/>
        <v>29795.012000000002</v>
      </c>
      <c r="Z58" s="16">
        <f t="shared" si="20"/>
        <v>1924</v>
      </c>
      <c r="AA58" s="115">
        <f t="shared" si="21"/>
        <v>-4.359553923232686E-3</v>
      </c>
      <c r="AB58" s="115">
        <f t="shared" si="22"/>
        <v>-4.3524460720520278E-3</v>
      </c>
      <c r="AC58" s="147">
        <f t="shared" si="56"/>
        <v>2.8554089318999065E-3</v>
      </c>
      <c r="AD58" s="115"/>
      <c r="AG58" s="115">
        <f t="shared" si="24"/>
        <v>1.8943786810121127E-6</v>
      </c>
      <c r="AH58" s="16">
        <f t="shared" si="25"/>
        <v>7.2078550039519343E-3</v>
      </c>
      <c r="AI58" s="16">
        <f t="shared" si="26"/>
        <v>1.3985649154362523</v>
      </c>
      <c r="AJ58" s="16">
        <f t="shared" si="27"/>
        <v>0.90694318386966977</v>
      </c>
      <c r="AK58" s="16">
        <f t="shared" si="28"/>
        <v>5.8778734086518819E-2</v>
      </c>
      <c r="AL58" s="16">
        <f t="shared" si="29"/>
        <v>0.1464205163097447</v>
      </c>
      <c r="AM58" s="16">
        <f t="shared" si="30"/>
        <v>7.3341335207072728E-2</v>
      </c>
      <c r="AN58" s="115">
        <f t="shared" si="50"/>
        <v>9.5624770561095848E-2</v>
      </c>
      <c r="AO58" s="115">
        <f t="shared" si="50"/>
        <v>9.5528596646787117E-2</v>
      </c>
      <c r="AP58" s="115">
        <f t="shared" si="50"/>
        <v>9.5288787500940442E-2</v>
      </c>
      <c r="AQ58" s="115">
        <f t="shared" si="50"/>
        <v>9.4690848575168712E-2</v>
      </c>
      <c r="AR58" s="115">
        <f t="shared" si="50"/>
        <v>9.3200098049132402E-2</v>
      </c>
      <c r="AS58" s="115">
        <f t="shared" si="50"/>
        <v>8.9484332676486547E-2</v>
      </c>
      <c r="AT58" s="115">
        <f t="shared" si="50"/>
        <v>8.02278906353939E-2</v>
      </c>
      <c r="AU58" s="115">
        <f t="shared" si="32"/>
        <v>5.7197117161403854E-2</v>
      </c>
      <c r="AV58" s="115"/>
      <c r="AW58" s="16">
        <v>31000</v>
      </c>
      <c r="AX58" s="16">
        <f t="shared" si="40"/>
        <v>1.4331380816058149E-2</v>
      </c>
      <c r="AY58" s="16">
        <f t="shared" si="41"/>
        <v>8.7883219650231048E-3</v>
      </c>
      <c r="AZ58" s="16">
        <f t="shared" si="42"/>
        <v>5.5430588510350437E-3</v>
      </c>
      <c r="BA58" s="16">
        <f t="shared" si="43"/>
        <v>1.2948629929470763</v>
      </c>
      <c r="BB58" s="16">
        <f t="shared" si="44"/>
        <v>0.50785554950744338</v>
      </c>
      <c r="BC58" s="16">
        <f t="shared" si="45"/>
        <v>0.74969685329396596</v>
      </c>
      <c r="BD58" s="16">
        <f t="shared" si="46"/>
        <v>0.39345152795474719</v>
      </c>
      <c r="BE58" s="16">
        <f t="shared" si="52"/>
        <v>6.7857211592543489</v>
      </c>
      <c r="BF58" s="16">
        <f t="shared" si="52"/>
        <v>6.7854590658742229</v>
      </c>
      <c r="BG58" s="16">
        <f t="shared" si="52"/>
        <v>6.7847169882764531</v>
      </c>
      <c r="BH58" s="16">
        <f t="shared" si="52"/>
        <v>6.782617542706058</v>
      </c>
      <c r="BI58" s="16">
        <f t="shared" si="52"/>
        <v>6.7766908583866634</v>
      </c>
      <c r="BJ58" s="16">
        <f t="shared" si="52"/>
        <v>6.76006035388244</v>
      </c>
      <c r="BK58" s="16">
        <f t="shared" si="52"/>
        <v>6.7141259477094897</v>
      </c>
      <c r="BL58" s="16">
        <f t="shared" si="47"/>
        <v>6.5917687963843941</v>
      </c>
    </row>
    <row r="59" spans="1:64">
      <c r="A59" s="52" t="s">
        <v>135</v>
      </c>
      <c r="B59" s="52" t="s">
        <v>92</v>
      </c>
      <c r="C59" s="65">
        <v>44813.512999999999</v>
      </c>
      <c r="D59" s="65" t="s">
        <v>127</v>
      </c>
      <c r="E59" s="28">
        <f t="shared" si="11"/>
        <v>1923.9797286285852</v>
      </c>
      <c r="F59" s="28">
        <f t="shared" si="51"/>
        <v>1924</v>
      </c>
      <c r="G59" s="9">
        <f t="shared" si="53"/>
        <v>-7.7119999987189658E-3</v>
      </c>
      <c r="I59" s="2">
        <f t="shared" si="54"/>
        <v>-7.7119999987189658E-3</v>
      </c>
      <c r="O59" s="100">
        <f t="shared" si="14"/>
        <v>-1.156740892718462E-2</v>
      </c>
      <c r="P59" s="15">
        <f t="shared" si="15"/>
        <v>29795.012999999999</v>
      </c>
      <c r="R59" s="2">
        <f t="shared" si="55"/>
        <v>1.3380494928871045E-4</v>
      </c>
      <c r="S59" s="24">
        <v>0.1</v>
      </c>
      <c r="T59" s="9">
        <f t="shared" si="17"/>
        <v>1.3380494928871045E-5</v>
      </c>
      <c r="U59" s="9">
        <f t="shared" si="18"/>
        <v>-7.7119999987189658E-3</v>
      </c>
      <c r="Y59" s="137">
        <f t="shared" si="19"/>
        <v>29795.012999999999</v>
      </c>
      <c r="Z59" s="16">
        <f t="shared" si="20"/>
        <v>1924</v>
      </c>
      <c r="AA59" s="115">
        <f t="shared" si="21"/>
        <v>-4.359553923232686E-3</v>
      </c>
      <c r="AB59" s="115">
        <f t="shared" si="22"/>
        <v>-3.3524460754862798E-3</v>
      </c>
      <c r="AC59" s="147">
        <f t="shared" si="56"/>
        <v>3.8554089284656545E-3</v>
      </c>
      <c r="AD59" s="115"/>
      <c r="AG59" s="115">
        <f t="shared" si="24"/>
        <v>1.1238894689043361E-6</v>
      </c>
      <c r="AH59" s="16">
        <f t="shared" si="25"/>
        <v>7.2078550039519343E-3</v>
      </c>
      <c r="AI59" s="16">
        <f t="shared" si="26"/>
        <v>1.3985649154362523</v>
      </c>
      <c r="AJ59" s="16">
        <f t="shared" si="27"/>
        <v>0.90694318386966977</v>
      </c>
      <c r="AK59" s="16">
        <f t="shared" si="28"/>
        <v>5.8778734086518819E-2</v>
      </c>
      <c r="AL59" s="16">
        <f t="shared" si="29"/>
        <v>0.1464205163097447</v>
      </c>
      <c r="AM59" s="16">
        <f t="shared" si="30"/>
        <v>7.3341335207072728E-2</v>
      </c>
      <c r="AN59" s="115">
        <f t="shared" si="50"/>
        <v>9.5624770561095848E-2</v>
      </c>
      <c r="AO59" s="115">
        <f t="shared" si="50"/>
        <v>9.5528596646787117E-2</v>
      </c>
      <c r="AP59" s="115">
        <f t="shared" si="50"/>
        <v>9.5288787500940442E-2</v>
      </c>
      <c r="AQ59" s="115">
        <f t="shared" si="50"/>
        <v>9.4690848575168712E-2</v>
      </c>
      <c r="AR59" s="115">
        <f t="shared" si="50"/>
        <v>9.3200098049132402E-2</v>
      </c>
      <c r="AS59" s="115">
        <f t="shared" si="50"/>
        <v>8.9484332676486547E-2</v>
      </c>
      <c r="AT59" s="115">
        <f t="shared" si="50"/>
        <v>8.02278906353939E-2</v>
      </c>
      <c r="AU59" s="115">
        <f t="shared" si="32"/>
        <v>5.7197117161403854E-2</v>
      </c>
      <c r="AV59" s="115"/>
      <c r="AW59" s="16">
        <v>32000</v>
      </c>
      <c r="AX59" s="16">
        <f t="shared" si="40"/>
        <v>1.6524584611488959E-2</v>
      </c>
      <c r="AY59" s="16">
        <f t="shared" si="41"/>
        <v>1.300242502899697E-2</v>
      </c>
      <c r="AZ59" s="16">
        <f t="shared" si="42"/>
        <v>3.5221595824919882E-3</v>
      </c>
      <c r="BA59" s="16">
        <f t="shared" si="43"/>
        <v>1.1501217182407431</v>
      </c>
      <c r="BB59" s="16">
        <f t="shared" si="44"/>
        <v>9.3294683668030232E-2</v>
      </c>
      <c r="BC59" s="16">
        <f t="shared" si="45"/>
        <v>1.1889598848653533</v>
      </c>
      <c r="BD59" s="16">
        <f t="shared" si="46"/>
        <v>0.67606353204010927</v>
      </c>
      <c r="BE59" s="16">
        <f t="shared" si="52"/>
        <v>7.1139958375384431</v>
      </c>
      <c r="BF59" s="16">
        <f t="shared" si="52"/>
        <v>7.1138889808360952</v>
      </c>
      <c r="BG59" s="16">
        <f t="shared" si="52"/>
        <v>7.1134957499320137</v>
      </c>
      <c r="BH59" s="16">
        <f t="shared" si="52"/>
        <v>7.1120501207781199</v>
      </c>
      <c r="BI59" s="16">
        <f t="shared" si="52"/>
        <v>7.1067550367234444</v>
      </c>
      <c r="BJ59" s="16">
        <f t="shared" si="52"/>
        <v>7.0876121964480365</v>
      </c>
      <c r="BK59" s="16">
        <f t="shared" si="52"/>
        <v>7.0213315469073878</v>
      </c>
      <c r="BL59" s="16">
        <f t="shared" si="47"/>
        <v>6.8165098776618391</v>
      </c>
    </row>
    <row r="60" spans="1:64">
      <c r="A60" s="52" t="s">
        <v>135</v>
      </c>
      <c r="B60" s="52" t="s">
        <v>92</v>
      </c>
      <c r="C60" s="65">
        <v>44813.529000000002</v>
      </c>
      <c r="D60" s="65" t="s">
        <v>127</v>
      </c>
      <c r="E60" s="28">
        <f t="shared" si="11"/>
        <v>1924.0217854157709</v>
      </c>
      <c r="F60" s="28">
        <f t="shared" si="51"/>
        <v>1924</v>
      </c>
      <c r="G60" s="9">
        <f t="shared" si="53"/>
        <v>8.2880000045406632E-3</v>
      </c>
      <c r="I60" s="2">
        <f t="shared" si="54"/>
        <v>8.2880000045406632E-3</v>
      </c>
      <c r="O60" s="100">
        <f t="shared" si="14"/>
        <v>-1.156740892718462E-2</v>
      </c>
      <c r="P60" s="15">
        <f t="shared" si="15"/>
        <v>29795.029000000002</v>
      </c>
      <c r="R60" s="2">
        <f t="shared" si="55"/>
        <v>1.3380494928871045E-4</v>
      </c>
      <c r="S60" s="24">
        <v>0.1</v>
      </c>
      <c r="T60" s="9">
        <f t="shared" si="17"/>
        <v>1.3380494928871045E-5</v>
      </c>
      <c r="U60" s="9">
        <f t="shared" si="18"/>
        <v>8.2880000045406632E-3</v>
      </c>
      <c r="Y60" s="137">
        <f t="shared" si="19"/>
        <v>29795.029000000002</v>
      </c>
      <c r="Z60" s="16">
        <f t="shared" si="20"/>
        <v>1924</v>
      </c>
      <c r="AA60" s="115">
        <f t="shared" si="21"/>
        <v>-4.359553923232686E-3</v>
      </c>
      <c r="AB60" s="115">
        <f t="shared" si="22"/>
        <v>1.264755392777335E-2</v>
      </c>
      <c r="AC60" s="147">
        <f t="shared" si="56"/>
        <v>1.9855408931725285E-2</v>
      </c>
      <c r="AD60" s="115"/>
      <c r="AG60" s="115">
        <f t="shared" si="24"/>
        <v>1.5996062035593511E-5</v>
      </c>
      <c r="AH60" s="16">
        <f t="shared" si="25"/>
        <v>7.2078550039519343E-3</v>
      </c>
      <c r="AI60" s="16">
        <f t="shared" si="26"/>
        <v>1.3985649154362523</v>
      </c>
      <c r="AJ60" s="16">
        <f t="shared" si="27"/>
        <v>0.90694318386966977</v>
      </c>
      <c r="AK60" s="16">
        <f t="shared" si="28"/>
        <v>5.8778734086518819E-2</v>
      </c>
      <c r="AL60" s="16">
        <f t="shared" si="29"/>
        <v>0.1464205163097447</v>
      </c>
      <c r="AM60" s="16">
        <f t="shared" si="30"/>
        <v>7.3341335207072728E-2</v>
      </c>
      <c r="AN60" s="115">
        <f t="shared" si="50"/>
        <v>9.5624770561095848E-2</v>
      </c>
      <c r="AO60" s="115">
        <f t="shared" si="50"/>
        <v>9.5528596646787117E-2</v>
      </c>
      <c r="AP60" s="115">
        <f t="shared" si="50"/>
        <v>9.5288787500940442E-2</v>
      </c>
      <c r="AQ60" s="115">
        <f t="shared" si="50"/>
        <v>9.4690848575168712E-2</v>
      </c>
      <c r="AR60" s="115">
        <f t="shared" si="50"/>
        <v>9.3200098049132402E-2</v>
      </c>
      <c r="AS60" s="115">
        <f t="shared" si="50"/>
        <v>8.9484332676486547E-2</v>
      </c>
      <c r="AT60" s="115">
        <f t="shared" si="50"/>
        <v>8.02278906353939E-2</v>
      </c>
      <c r="AU60" s="115">
        <f t="shared" si="32"/>
        <v>5.7197117161403854E-2</v>
      </c>
      <c r="AV60" s="115"/>
      <c r="AW60" s="16">
        <v>33000</v>
      </c>
      <c r="AX60" s="16">
        <f t="shared" si="40"/>
        <v>1.8865882788848477E-2</v>
      </c>
      <c r="AY60" s="16">
        <f t="shared" si="41"/>
        <v>1.7450203849051715E-2</v>
      </c>
      <c r="AZ60" s="16">
        <f t="shared" si="42"/>
        <v>1.4156789397967624E-3</v>
      </c>
      <c r="BA60" s="16">
        <f t="shared" si="43"/>
        <v>1.0156558245016589</v>
      </c>
      <c r="BB60" s="16">
        <f t="shared" si="44"/>
        <v>-0.2469542863731623</v>
      </c>
      <c r="BC60" s="16">
        <f t="shared" si="45"/>
        <v>1.531926366115643</v>
      </c>
      <c r="BD60" s="16">
        <f t="shared" si="46"/>
        <v>0.96186636439864981</v>
      </c>
      <c r="BE60" s="16">
        <f t="shared" si="52"/>
        <v>7.4040245821489137</v>
      </c>
      <c r="BF60" s="16">
        <f t="shared" si="52"/>
        <v>7.4040116104722777</v>
      </c>
      <c r="BG60" s="16">
        <f t="shared" si="52"/>
        <v>7.4039375879746911</v>
      </c>
      <c r="BH60" s="16">
        <f t="shared" si="52"/>
        <v>7.4035153975581673</v>
      </c>
      <c r="BI60" s="16">
        <f t="shared" si="52"/>
        <v>7.4011144254145114</v>
      </c>
      <c r="BJ60" s="16">
        <f t="shared" si="52"/>
        <v>7.3876790127461014</v>
      </c>
      <c r="BK60" s="16">
        <f t="shared" si="52"/>
        <v>7.318235370216974</v>
      </c>
      <c r="BL60" s="16">
        <f t="shared" si="47"/>
        <v>7.0412509589392842</v>
      </c>
    </row>
    <row r="61" spans="1:64">
      <c r="A61" s="52" t="s">
        <v>135</v>
      </c>
      <c r="B61" s="52" t="s">
        <v>92</v>
      </c>
      <c r="C61" s="65">
        <v>44813.529000000002</v>
      </c>
      <c r="D61" s="65" t="s">
        <v>127</v>
      </c>
      <c r="E61" s="28">
        <f t="shared" si="11"/>
        <v>1924.0217854157709</v>
      </c>
      <c r="F61" s="28">
        <f t="shared" si="51"/>
        <v>1924</v>
      </c>
      <c r="G61" s="9">
        <f t="shared" si="53"/>
        <v>8.2880000045406632E-3</v>
      </c>
      <c r="I61" s="2">
        <f t="shared" si="54"/>
        <v>8.2880000045406632E-3</v>
      </c>
      <c r="O61" s="100">
        <f t="shared" si="14"/>
        <v>-1.156740892718462E-2</v>
      </c>
      <c r="P61" s="15">
        <f t="shared" si="15"/>
        <v>29795.029000000002</v>
      </c>
      <c r="R61" s="2">
        <f t="shared" si="55"/>
        <v>1.3380494928871045E-4</v>
      </c>
      <c r="S61" s="24">
        <v>0.1</v>
      </c>
      <c r="T61" s="9">
        <f t="shared" si="17"/>
        <v>1.3380494928871045E-5</v>
      </c>
      <c r="U61" s="9">
        <f t="shared" si="18"/>
        <v>8.2880000045406632E-3</v>
      </c>
      <c r="Y61" s="137">
        <f t="shared" si="19"/>
        <v>29795.029000000002</v>
      </c>
      <c r="Z61" s="16">
        <f t="shared" si="20"/>
        <v>1924</v>
      </c>
      <c r="AA61" s="115">
        <f t="shared" si="21"/>
        <v>-4.359553923232686E-3</v>
      </c>
      <c r="AB61" s="115">
        <f t="shared" si="22"/>
        <v>1.264755392777335E-2</v>
      </c>
      <c r="AC61" s="147">
        <f t="shared" si="56"/>
        <v>1.9855408931725285E-2</v>
      </c>
      <c r="AD61" s="115"/>
      <c r="AG61" s="115">
        <f t="shared" si="24"/>
        <v>1.5996062035593511E-5</v>
      </c>
      <c r="AH61" s="16">
        <f t="shared" si="25"/>
        <v>7.2078550039519343E-3</v>
      </c>
      <c r="AI61" s="16">
        <f t="shared" si="26"/>
        <v>1.3985649154362523</v>
      </c>
      <c r="AJ61" s="16">
        <f t="shared" si="27"/>
        <v>0.90694318386966977</v>
      </c>
      <c r="AK61" s="16">
        <f t="shared" si="28"/>
        <v>5.8778734086518819E-2</v>
      </c>
      <c r="AL61" s="16">
        <f t="shared" si="29"/>
        <v>0.1464205163097447</v>
      </c>
      <c r="AM61" s="16">
        <f t="shared" si="30"/>
        <v>7.3341335207072728E-2</v>
      </c>
      <c r="AN61" s="115">
        <f t="shared" ref="AN61:AT70" si="57">$AU61+$AB$7*SIN(AO61)</f>
        <v>9.5624770561095848E-2</v>
      </c>
      <c r="AO61" s="115">
        <f t="shared" si="57"/>
        <v>9.5528596646787117E-2</v>
      </c>
      <c r="AP61" s="115">
        <f t="shared" si="57"/>
        <v>9.5288787500940442E-2</v>
      </c>
      <c r="AQ61" s="115">
        <f t="shared" si="57"/>
        <v>9.4690848575168712E-2</v>
      </c>
      <c r="AR61" s="115">
        <f t="shared" si="57"/>
        <v>9.3200098049132402E-2</v>
      </c>
      <c r="AS61" s="115">
        <f t="shared" si="57"/>
        <v>8.9484332676486547E-2</v>
      </c>
      <c r="AT61" s="115">
        <f t="shared" si="57"/>
        <v>8.02278906353939E-2</v>
      </c>
      <c r="AU61" s="115">
        <f t="shared" si="32"/>
        <v>5.7197117161403854E-2</v>
      </c>
      <c r="AV61" s="115"/>
      <c r="AW61" s="16">
        <v>34000</v>
      </c>
      <c r="AX61" s="16">
        <f t="shared" si="40"/>
        <v>2.1572989675397183E-2</v>
      </c>
      <c r="AY61" s="16">
        <f t="shared" si="41"/>
        <v>2.2131658425187301E-2</v>
      </c>
      <c r="AZ61" s="16">
        <f t="shared" si="42"/>
        <v>-5.5866874979011618E-4</v>
      </c>
      <c r="BA61" s="16">
        <f t="shared" si="43"/>
        <v>0.90767184116004307</v>
      </c>
      <c r="BB61" s="16">
        <f t="shared" si="44"/>
        <v>-0.49656214516669417</v>
      </c>
      <c r="BC61" s="16">
        <f t="shared" si="45"/>
        <v>1.8020240503615663</v>
      </c>
      <c r="BD61" s="16">
        <f t="shared" si="46"/>
        <v>1.2627806827925323</v>
      </c>
      <c r="BE61" s="16">
        <f t="shared" si="52"/>
        <v>7.6614217229563684</v>
      </c>
      <c r="BF61" s="16">
        <f t="shared" si="52"/>
        <v>7.6614215456825878</v>
      </c>
      <c r="BG61" s="16">
        <f t="shared" si="52"/>
        <v>7.6614192464035495</v>
      </c>
      <c r="BH61" s="16">
        <f t="shared" si="52"/>
        <v>7.6613894267162586</v>
      </c>
      <c r="BI61" s="16">
        <f t="shared" si="52"/>
        <v>7.6610031030384702</v>
      </c>
      <c r="BJ61" s="16">
        <f t="shared" si="52"/>
        <v>7.6560654645980009</v>
      </c>
      <c r="BK61" s="16">
        <f t="shared" si="52"/>
        <v>7.6012078973895383</v>
      </c>
      <c r="BL61" s="16">
        <f t="shared" si="47"/>
        <v>7.2659920402167293</v>
      </c>
    </row>
    <row r="62" spans="1:64">
      <c r="A62" s="52" t="s">
        <v>135</v>
      </c>
      <c r="B62" s="52" t="s">
        <v>92</v>
      </c>
      <c r="C62" s="65">
        <v>44813.531000000003</v>
      </c>
      <c r="D62" s="65" t="s">
        <v>127</v>
      </c>
      <c r="E62" s="28">
        <f t="shared" si="11"/>
        <v>1924.0270425141689</v>
      </c>
      <c r="F62" s="28">
        <f t="shared" si="51"/>
        <v>1924</v>
      </c>
      <c r="G62" s="9">
        <f t="shared" si="53"/>
        <v>1.0288000004948117E-2</v>
      </c>
      <c r="I62" s="2">
        <f t="shared" si="54"/>
        <v>1.0288000004948117E-2</v>
      </c>
      <c r="O62" s="100">
        <f t="shared" si="14"/>
        <v>-1.156740892718462E-2</v>
      </c>
      <c r="P62" s="15">
        <f t="shared" si="15"/>
        <v>29795.031000000003</v>
      </c>
      <c r="R62" s="2">
        <f t="shared" si="55"/>
        <v>1.3380494928871045E-4</v>
      </c>
      <c r="S62" s="24">
        <v>0.1</v>
      </c>
      <c r="T62" s="9">
        <f t="shared" si="17"/>
        <v>1.3380494928871045E-5</v>
      </c>
      <c r="U62" s="9">
        <f t="shared" si="18"/>
        <v>1.0288000004948117E-2</v>
      </c>
      <c r="Y62" s="137">
        <f t="shared" si="19"/>
        <v>29795.031000000003</v>
      </c>
      <c r="Z62" s="16">
        <f t="shared" si="20"/>
        <v>1924</v>
      </c>
      <c r="AA62" s="115">
        <f t="shared" si="21"/>
        <v>-4.359553923232686E-3</v>
      </c>
      <c r="AB62" s="115">
        <f t="shared" si="22"/>
        <v>1.4647553928180804E-2</v>
      </c>
      <c r="AC62" s="147">
        <f t="shared" si="56"/>
        <v>2.1855408932132739E-2</v>
      </c>
      <c r="AD62" s="115"/>
      <c r="AG62" s="115">
        <f t="shared" si="24"/>
        <v>2.1455083607896489E-5</v>
      </c>
      <c r="AH62" s="16">
        <f t="shared" si="25"/>
        <v>7.2078550039519343E-3</v>
      </c>
      <c r="AI62" s="16">
        <f t="shared" si="26"/>
        <v>1.3985649154362523</v>
      </c>
      <c r="AJ62" s="16">
        <f t="shared" si="27"/>
        <v>0.90694318386966977</v>
      </c>
      <c r="AK62" s="16">
        <f t="shared" si="28"/>
        <v>5.8778734086518819E-2</v>
      </c>
      <c r="AL62" s="16">
        <f t="shared" si="29"/>
        <v>0.1464205163097447</v>
      </c>
      <c r="AM62" s="16">
        <f t="shared" si="30"/>
        <v>7.3341335207072728E-2</v>
      </c>
      <c r="AN62" s="115">
        <f t="shared" si="57"/>
        <v>9.5624770561095848E-2</v>
      </c>
      <c r="AO62" s="115">
        <f t="shared" si="57"/>
        <v>9.5528596646787117E-2</v>
      </c>
      <c r="AP62" s="115">
        <f t="shared" si="57"/>
        <v>9.5288787500940442E-2</v>
      </c>
      <c r="AQ62" s="115">
        <f t="shared" si="57"/>
        <v>9.4690848575168712E-2</v>
      </c>
      <c r="AR62" s="115">
        <f t="shared" si="57"/>
        <v>9.3200098049132402E-2</v>
      </c>
      <c r="AS62" s="115">
        <f t="shared" si="57"/>
        <v>8.9484332676486547E-2</v>
      </c>
      <c r="AT62" s="115">
        <f t="shared" si="57"/>
        <v>8.02278906353939E-2</v>
      </c>
      <c r="AU62" s="115">
        <f t="shared" si="32"/>
        <v>5.7197117161403854E-2</v>
      </c>
      <c r="AV62" s="115"/>
      <c r="AW62" s="16">
        <v>35000</v>
      </c>
      <c r="AX62" s="16">
        <f t="shared" si="40"/>
        <v>2.4737377402358172E-2</v>
      </c>
      <c r="AY62" s="16">
        <f t="shared" si="41"/>
        <v>2.7046788757403795E-2</v>
      </c>
      <c r="AZ62" s="16">
        <f t="shared" si="42"/>
        <v>-2.3094113550456239E-3</v>
      </c>
      <c r="BA62" s="16">
        <f t="shared" si="43"/>
        <v>0.82463269778847248</v>
      </c>
      <c r="BB62" s="16">
        <f t="shared" si="44"/>
        <v>-0.67337526647829937</v>
      </c>
      <c r="BC62" s="16">
        <f t="shared" si="45"/>
        <v>2.021155273597758</v>
      </c>
      <c r="BD62" s="16">
        <f t="shared" si="46"/>
        <v>1.5942499196659192</v>
      </c>
      <c r="BE62" s="16">
        <f t="shared" ref="BE62:BK65" si="58">$BL62+$AB$7*SIN(BF62)</f>
        <v>7.8932976159395851</v>
      </c>
      <c r="BF62" s="16">
        <f t="shared" si="58"/>
        <v>7.893297615957243</v>
      </c>
      <c r="BG62" s="16">
        <f t="shared" si="58"/>
        <v>7.8932976148421456</v>
      </c>
      <c r="BH62" s="16">
        <f t="shared" si="58"/>
        <v>7.8932976852601984</v>
      </c>
      <c r="BI62" s="16">
        <f t="shared" si="58"/>
        <v>7.8932932381350707</v>
      </c>
      <c r="BJ62" s="16">
        <f t="shared" si="58"/>
        <v>7.893573108459889</v>
      </c>
      <c r="BK62" s="16">
        <f t="shared" si="58"/>
        <v>7.8673203010823807</v>
      </c>
      <c r="BL62" s="16">
        <f t="shared" si="47"/>
        <v>7.4907331214941744</v>
      </c>
    </row>
    <row r="63" spans="1:64">
      <c r="A63" s="52" t="s">
        <v>135</v>
      </c>
      <c r="B63" s="52" t="s">
        <v>95</v>
      </c>
      <c r="C63" s="65">
        <v>44814.462</v>
      </c>
      <c r="D63" s="65" t="s">
        <v>127</v>
      </c>
      <c r="E63" s="28">
        <f t="shared" si="11"/>
        <v>1926.4742218180158</v>
      </c>
      <c r="F63" s="28">
        <f t="shared" si="51"/>
        <v>1926.5</v>
      </c>
      <c r="G63" s="9">
        <f t="shared" si="53"/>
        <v>-9.8069999949075282E-3</v>
      </c>
      <c r="I63" s="2">
        <f t="shared" si="54"/>
        <v>-9.8069999949075282E-3</v>
      </c>
      <c r="O63" s="100">
        <f t="shared" si="14"/>
        <v>-1.1574150924692567E-2</v>
      </c>
      <c r="P63" s="15">
        <f t="shared" si="15"/>
        <v>29795.962</v>
      </c>
      <c r="R63" s="2">
        <f t="shared" si="55"/>
        <v>1.3396096962756181E-4</v>
      </c>
      <c r="S63" s="24">
        <v>0.1</v>
      </c>
      <c r="T63" s="9">
        <f t="shared" si="17"/>
        <v>1.3396096962756182E-5</v>
      </c>
      <c r="U63" s="9">
        <f t="shared" si="18"/>
        <v>-9.8069999949075282E-3</v>
      </c>
      <c r="Y63" s="137">
        <f t="shared" si="19"/>
        <v>29795.962</v>
      </c>
      <c r="Z63" s="16">
        <f t="shared" si="20"/>
        <v>1926.5</v>
      </c>
      <c r="AA63" s="115">
        <f t="shared" si="21"/>
        <v>-4.3688482700288238E-3</v>
      </c>
      <c r="AB63" s="115">
        <f t="shared" si="22"/>
        <v>-5.4381517248787044E-3</v>
      </c>
      <c r="AC63" s="147">
        <f t="shared" si="56"/>
        <v>1.7671509297850392E-3</v>
      </c>
      <c r="AD63" s="115"/>
      <c r="AG63" s="115">
        <f t="shared" si="24"/>
        <v>2.9573494182801231E-6</v>
      </c>
      <c r="AH63" s="16">
        <f t="shared" si="25"/>
        <v>7.2053026546637436E-3</v>
      </c>
      <c r="AI63" s="16">
        <f t="shared" si="26"/>
        <v>1.3984803128005063</v>
      </c>
      <c r="AJ63" s="16">
        <f t="shared" si="27"/>
        <v>0.90633885714416851</v>
      </c>
      <c r="AK63" s="16">
        <f t="shared" si="28"/>
        <v>5.9349572095603785E-2</v>
      </c>
      <c r="AL63" s="16">
        <f t="shared" si="29"/>
        <v>0.1478529015527941</v>
      </c>
      <c r="AM63" s="16">
        <f t="shared" si="30"/>
        <v>7.4061418140508109E-2</v>
      </c>
      <c r="AN63" s="115">
        <f t="shared" si="57"/>
        <v>9.6562186354797408E-2</v>
      </c>
      <c r="AO63" s="115">
        <f t="shared" si="57"/>
        <v>9.6465114130942636E-2</v>
      </c>
      <c r="AP63" s="115">
        <f t="shared" si="57"/>
        <v>9.6223043279929366E-2</v>
      </c>
      <c r="AQ63" s="115">
        <f t="shared" si="57"/>
        <v>9.5619411200610988E-2</v>
      </c>
      <c r="AR63" s="115">
        <f t="shared" si="57"/>
        <v>9.4114335489843826E-2</v>
      </c>
      <c r="AS63" s="115">
        <f t="shared" si="57"/>
        <v>9.0362554384517235E-2</v>
      </c>
      <c r="AT63" s="115">
        <f t="shared" si="57"/>
        <v>8.1015726400105889E-2</v>
      </c>
      <c r="AU63" s="115">
        <f t="shared" si="32"/>
        <v>5.7758969864597276E-2</v>
      </c>
      <c r="AV63" s="115"/>
      <c r="AW63" s="16">
        <v>36000</v>
      </c>
      <c r="AX63" s="16">
        <f t="shared" si="40"/>
        <v>2.8389028997226898E-2</v>
      </c>
      <c r="AY63" s="16">
        <f t="shared" si="41"/>
        <v>3.2195594845701142E-2</v>
      </c>
      <c r="AZ63" s="16">
        <f t="shared" si="42"/>
        <v>-3.806565848474244E-3</v>
      </c>
      <c r="BA63" s="16">
        <f t="shared" si="43"/>
        <v>0.76131081415783231</v>
      </c>
      <c r="BB63" s="16">
        <f t="shared" si="44"/>
        <v>-0.79712525779761889</v>
      </c>
      <c r="BC63" s="16">
        <f t="shared" si="45"/>
        <v>2.2049096091847393</v>
      </c>
      <c r="BD63" s="16">
        <f t="shared" si="46"/>
        <v>1.9767485438599572</v>
      </c>
      <c r="BE63" s="16">
        <f t="shared" si="58"/>
        <v>8.1056579712478154</v>
      </c>
      <c r="BF63" s="16">
        <f t="shared" si="58"/>
        <v>8.105657870910342</v>
      </c>
      <c r="BG63" s="16">
        <f t="shared" si="58"/>
        <v>8.1056588710102506</v>
      </c>
      <c r="BH63" s="16">
        <f t="shared" si="58"/>
        <v>8.105648902478773</v>
      </c>
      <c r="BI63" s="16">
        <f t="shared" si="58"/>
        <v>8.1057482469056392</v>
      </c>
      <c r="BJ63" s="16">
        <f t="shared" si="58"/>
        <v>8.104756478929243</v>
      </c>
      <c r="BK63" s="16">
        <f t="shared" si="58"/>
        <v>8.1144917560913292</v>
      </c>
      <c r="BL63" s="16">
        <f t="shared" si="47"/>
        <v>7.7154742027716194</v>
      </c>
    </row>
    <row r="64" spans="1:64">
      <c r="A64" s="52" t="s">
        <v>135</v>
      </c>
      <c r="B64" s="52" t="s">
        <v>95</v>
      </c>
      <c r="C64" s="65">
        <v>44814.463000000003</v>
      </c>
      <c r="D64" s="65" t="s">
        <v>127</v>
      </c>
      <c r="E64" s="28">
        <f t="shared" si="11"/>
        <v>1926.4768503672244</v>
      </c>
      <c r="F64" s="28">
        <f t="shared" si="51"/>
        <v>1926.5</v>
      </c>
      <c r="G64" s="9">
        <f t="shared" si="53"/>
        <v>-8.8069999910658225E-3</v>
      </c>
      <c r="I64" s="2">
        <f t="shared" si="54"/>
        <v>-8.8069999910658225E-3</v>
      </c>
      <c r="O64" s="100">
        <f t="shared" si="14"/>
        <v>-1.1574150924692567E-2</v>
      </c>
      <c r="P64" s="15">
        <f t="shared" si="15"/>
        <v>29795.963000000003</v>
      </c>
      <c r="R64" s="2">
        <f t="shared" si="55"/>
        <v>1.3396096962756181E-4</v>
      </c>
      <c r="S64" s="24">
        <v>0.1</v>
      </c>
      <c r="T64" s="9">
        <f t="shared" si="17"/>
        <v>1.3396096962756182E-5</v>
      </c>
      <c r="U64" s="9">
        <f t="shared" si="18"/>
        <v>-8.8069999910658225E-3</v>
      </c>
      <c r="Y64" s="137">
        <f t="shared" si="19"/>
        <v>29795.963000000003</v>
      </c>
      <c r="Z64" s="16">
        <f t="shared" si="20"/>
        <v>1926.5</v>
      </c>
      <c r="AA64" s="115">
        <f t="shared" si="21"/>
        <v>-4.3688482700288238E-3</v>
      </c>
      <c r="AB64" s="115">
        <f t="shared" si="22"/>
        <v>-4.4381517210369988E-3</v>
      </c>
      <c r="AC64" s="147">
        <f t="shared" si="56"/>
        <v>2.7671509336267448E-3</v>
      </c>
      <c r="AD64" s="115"/>
      <c r="AG64" s="115">
        <f t="shared" si="24"/>
        <v>1.9697190698943677E-6</v>
      </c>
      <c r="AH64" s="16">
        <f t="shared" si="25"/>
        <v>7.2053026546637436E-3</v>
      </c>
      <c r="AI64" s="16">
        <f t="shared" si="26"/>
        <v>1.3984803128005063</v>
      </c>
      <c r="AJ64" s="16">
        <f t="shared" si="27"/>
        <v>0.90633885714416851</v>
      </c>
      <c r="AK64" s="16">
        <f t="shared" si="28"/>
        <v>5.9349572095603785E-2</v>
      </c>
      <c r="AL64" s="16">
        <f t="shared" si="29"/>
        <v>0.1478529015527941</v>
      </c>
      <c r="AM64" s="16">
        <f t="shared" si="30"/>
        <v>7.4061418140508109E-2</v>
      </c>
      <c r="AN64" s="115">
        <f t="shared" si="57"/>
        <v>9.6562186354797408E-2</v>
      </c>
      <c r="AO64" s="115">
        <f t="shared" si="57"/>
        <v>9.6465114130942636E-2</v>
      </c>
      <c r="AP64" s="115">
        <f t="shared" si="57"/>
        <v>9.6223043279929366E-2</v>
      </c>
      <c r="AQ64" s="115">
        <f t="shared" si="57"/>
        <v>9.5619411200610988E-2</v>
      </c>
      <c r="AR64" s="115">
        <f t="shared" si="57"/>
        <v>9.4114335489843826E-2</v>
      </c>
      <c r="AS64" s="115">
        <f t="shared" si="57"/>
        <v>9.0362554384517235E-2</v>
      </c>
      <c r="AT64" s="115">
        <f t="shared" si="57"/>
        <v>8.1015726400105889E-2</v>
      </c>
      <c r="AU64" s="115">
        <f t="shared" si="32"/>
        <v>5.7758969864597276E-2</v>
      </c>
      <c r="AV64" s="115"/>
      <c r="AW64" s="16">
        <v>37000</v>
      </c>
      <c r="AX64" s="16">
        <f t="shared" si="40"/>
        <v>3.2531453499979213E-2</v>
      </c>
      <c r="AY64" s="16">
        <f t="shared" si="41"/>
        <v>3.7578076690079371E-2</v>
      </c>
      <c r="AZ64" s="16">
        <f t="shared" si="42"/>
        <v>-5.0466231901001553E-3</v>
      </c>
      <c r="BA64" s="16">
        <f t="shared" si="43"/>
        <v>0.71297143495964088</v>
      </c>
      <c r="BB64" s="16">
        <f t="shared" si="44"/>
        <v>-0.88261126509216348</v>
      </c>
      <c r="BC64" s="16">
        <f t="shared" si="45"/>
        <v>2.3637786609638676</v>
      </c>
      <c r="BD64" s="16">
        <f t="shared" si="46"/>
        <v>2.4403469146764993</v>
      </c>
      <c r="BE64" s="16">
        <f t="shared" si="58"/>
        <v>8.3031334883244412</v>
      </c>
      <c r="BF64" s="16">
        <f t="shared" si="58"/>
        <v>8.3031258405435224</v>
      </c>
      <c r="BG64" s="16">
        <f t="shared" si="58"/>
        <v>8.303169558508527</v>
      </c>
      <c r="BH64" s="16">
        <f t="shared" si="58"/>
        <v>8.3029195945680208</v>
      </c>
      <c r="BI64" s="16">
        <f t="shared" si="58"/>
        <v>8.3043470568217543</v>
      </c>
      <c r="BJ64" s="16">
        <f t="shared" si="58"/>
        <v>8.2961375359624476</v>
      </c>
      <c r="BK64" s="16">
        <f t="shared" si="58"/>
        <v>8.3415940971977136</v>
      </c>
      <c r="BL64" s="16">
        <f t="shared" si="47"/>
        <v>7.9402152840490645</v>
      </c>
    </row>
    <row r="65" spans="1:64">
      <c r="A65" s="52" t="s">
        <v>135</v>
      </c>
      <c r="B65" s="52" t="s">
        <v>95</v>
      </c>
      <c r="C65" s="65">
        <v>44814.466999999997</v>
      </c>
      <c r="D65" s="65" t="s">
        <v>127</v>
      </c>
      <c r="E65" s="28">
        <f t="shared" si="11"/>
        <v>1926.4873645640016</v>
      </c>
      <c r="F65" s="28">
        <f t="shared" si="51"/>
        <v>1926.5</v>
      </c>
      <c r="G65" s="9">
        <f t="shared" si="53"/>
        <v>-4.8069999975268729E-3</v>
      </c>
      <c r="I65" s="2">
        <f t="shared" si="54"/>
        <v>-4.8069999975268729E-3</v>
      </c>
      <c r="O65" s="100">
        <f t="shared" si="14"/>
        <v>-1.1574150924692567E-2</v>
      </c>
      <c r="P65" s="15">
        <f t="shared" si="15"/>
        <v>29795.966999999997</v>
      </c>
      <c r="R65" s="2">
        <f t="shared" si="55"/>
        <v>1.3396096962756181E-4</v>
      </c>
      <c r="S65" s="24">
        <v>0.1</v>
      </c>
      <c r="T65" s="9">
        <f t="shared" si="17"/>
        <v>1.3396096962756182E-5</v>
      </c>
      <c r="U65" s="9">
        <f t="shared" si="18"/>
        <v>-4.8069999975268729E-3</v>
      </c>
      <c r="Y65" s="137">
        <f t="shared" si="19"/>
        <v>29795.966999999997</v>
      </c>
      <c r="Z65" s="16">
        <f t="shared" si="20"/>
        <v>1926.5</v>
      </c>
      <c r="AA65" s="115">
        <f t="shared" si="21"/>
        <v>-4.3688482700288238E-3</v>
      </c>
      <c r="AB65" s="115">
        <f t="shared" si="22"/>
        <v>-4.3815172749804912E-4</v>
      </c>
      <c r="AC65" s="147">
        <f t="shared" si="56"/>
        <v>6.7671509271656945E-3</v>
      </c>
      <c r="AD65" s="115"/>
      <c r="AG65" s="115">
        <f t="shared" si="24"/>
        <v>1.9197693630952469E-8</v>
      </c>
      <c r="AH65" s="16">
        <f t="shared" si="25"/>
        <v>7.2053026546637436E-3</v>
      </c>
      <c r="AI65" s="16">
        <f t="shared" si="26"/>
        <v>1.3984803128005063</v>
      </c>
      <c r="AJ65" s="16">
        <f t="shared" si="27"/>
        <v>0.90633885714416851</v>
      </c>
      <c r="AK65" s="16">
        <f t="shared" si="28"/>
        <v>5.9349572095603785E-2</v>
      </c>
      <c r="AL65" s="16">
        <f t="shared" si="29"/>
        <v>0.1478529015527941</v>
      </c>
      <c r="AM65" s="16">
        <f t="shared" si="30"/>
        <v>7.4061418140508109E-2</v>
      </c>
      <c r="AN65" s="115">
        <f t="shared" si="57"/>
        <v>9.6562186354797408E-2</v>
      </c>
      <c r="AO65" s="115">
        <f t="shared" si="57"/>
        <v>9.6465114130942636E-2</v>
      </c>
      <c r="AP65" s="115">
        <f t="shared" si="57"/>
        <v>9.6223043279929366E-2</v>
      </c>
      <c r="AQ65" s="115">
        <f t="shared" si="57"/>
        <v>9.5619411200610988E-2</v>
      </c>
      <c r="AR65" s="115">
        <f t="shared" si="57"/>
        <v>9.4114335489843826E-2</v>
      </c>
      <c r="AS65" s="115">
        <f t="shared" si="57"/>
        <v>9.0362554384517235E-2</v>
      </c>
      <c r="AT65" s="115">
        <f t="shared" si="57"/>
        <v>8.1015726400105889E-2</v>
      </c>
      <c r="AU65" s="115">
        <f t="shared" si="32"/>
        <v>5.7758969864597276E-2</v>
      </c>
      <c r="AV65" s="115"/>
      <c r="AW65" s="16">
        <v>38000</v>
      </c>
      <c r="AX65" s="16">
        <f t="shared" si="40"/>
        <v>3.7157691603700721E-2</v>
      </c>
      <c r="AY65" s="16">
        <f t="shared" si="41"/>
        <v>4.3194234290538452E-2</v>
      </c>
      <c r="AZ65" s="16">
        <f t="shared" si="42"/>
        <v>-6.0365426868377323E-3</v>
      </c>
      <c r="BA65" s="16">
        <f t="shared" si="43"/>
        <v>0.67606764153685583</v>
      </c>
      <c r="BB65" s="16">
        <f t="shared" si="44"/>
        <v>-0.93994939826520019</v>
      </c>
      <c r="BC65" s="16">
        <f t="shared" si="45"/>
        <v>2.5048724587847171</v>
      </c>
      <c r="BD65" s="16">
        <f t="shared" si="46"/>
        <v>3.0342531021996475</v>
      </c>
      <c r="BE65" s="16">
        <f t="shared" si="58"/>
        <v>8.4892502259296609</v>
      </c>
      <c r="BF65" s="16">
        <f t="shared" si="58"/>
        <v>8.4891910986294352</v>
      </c>
      <c r="BG65" s="16">
        <f t="shared" si="58"/>
        <v>8.4894384053276806</v>
      </c>
      <c r="BH65" s="16">
        <f t="shared" si="58"/>
        <v>8.4884034638561232</v>
      </c>
      <c r="BI65" s="16">
        <f t="shared" si="58"/>
        <v>8.4927249087004775</v>
      </c>
      <c r="BJ65" s="16">
        <f t="shared" si="58"/>
        <v>8.4745086510904475</v>
      </c>
      <c r="BK65" s="16">
        <f t="shared" si="58"/>
        <v>8.5485085617253915</v>
      </c>
      <c r="BL65" s="16">
        <f t="shared" si="47"/>
        <v>8.1649563653265105</v>
      </c>
    </row>
    <row r="66" spans="1:64">
      <c r="A66" s="52" t="s">
        <v>135</v>
      </c>
      <c r="B66" s="52" t="s">
        <v>95</v>
      </c>
      <c r="C66" s="65">
        <v>44814.466999999997</v>
      </c>
      <c r="D66" s="65" t="s">
        <v>127</v>
      </c>
      <c r="E66" s="28">
        <f t="shared" si="11"/>
        <v>1926.4873645640016</v>
      </c>
      <c r="F66" s="28">
        <f t="shared" si="51"/>
        <v>1926.5</v>
      </c>
      <c r="G66" s="9">
        <f t="shared" si="53"/>
        <v>-4.8069999975268729E-3</v>
      </c>
      <c r="I66" s="2">
        <f t="shared" si="54"/>
        <v>-4.8069999975268729E-3</v>
      </c>
      <c r="O66" s="100">
        <f t="shared" si="14"/>
        <v>-1.1574150924692567E-2</v>
      </c>
      <c r="P66" s="15">
        <f t="shared" si="15"/>
        <v>29795.966999999997</v>
      </c>
      <c r="R66" s="2">
        <f t="shared" si="55"/>
        <v>1.3396096962756181E-4</v>
      </c>
      <c r="S66" s="24">
        <v>0.1</v>
      </c>
      <c r="T66" s="9">
        <f t="shared" si="17"/>
        <v>1.3396096962756182E-5</v>
      </c>
      <c r="U66" s="9">
        <f t="shared" si="18"/>
        <v>-4.8069999975268729E-3</v>
      </c>
      <c r="Y66" s="137">
        <f t="shared" si="19"/>
        <v>29795.966999999997</v>
      </c>
      <c r="Z66" s="16">
        <f t="shared" si="20"/>
        <v>1926.5</v>
      </c>
      <c r="AA66" s="115">
        <f t="shared" si="21"/>
        <v>-4.3688482700288238E-3</v>
      </c>
      <c r="AB66" s="115">
        <f t="shared" si="22"/>
        <v>-4.3815172749804912E-4</v>
      </c>
      <c r="AC66" s="147">
        <f t="shared" si="56"/>
        <v>6.7671509271656945E-3</v>
      </c>
      <c r="AD66" s="115"/>
      <c r="AG66" s="115">
        <f t="shared" si="24"/>
        <v>1.9197693630952469E-8</v>
      </c>
      <c r="AH66" s="16">
        <f t="shared" si="25"/>
        <v>7.2053026546637436E-3</v>
      </c>
      <c r="AI66" s="16">
        <f t="shared" si="26"/>
        <v>1.3984803128005063</v>
      </c>
      <c r="AJ66" s="16">
        <f t="shared" si="27"/>
        <v>0.90633885714416851</v>
      </c>
      <c r="AK66" s="16">
        <f t="shared" si="28"/>
        <v>5.9349572095603785E-2</v>
      </c>
      <c r="AL66" s="16">
        <f t="shared" si="29"/>
        <v>0.1478529015527941</v>
      </c>
      <c r="AM66" s="16">
        <f t="shared" si="30"/>
        <v>7.4061418140508109E-2</v>
      </c>
      <c r="AN66" s="115">
        <f t="shared" si="57"/>
        <v>9.6562186354797408E-2</v>
      </c>
      <c r="AO66" s="115">
        <f t="shared" si="57"/>
        <v>9.6465114130942636E-2</v>
      </c>
      <c r="AP66" s="115">
        <f t="shared" si="57"/>
        <v>9.6223043279929366E-2</v>
      </c>
      <c r="AQ66" s="115">
        <f t="shared" si="57"/>
        <v>9.5619411200610988E-2</v>
      </c>
      <c r="AR66" s="115">
        <f t="shared" si="57"/>
        <v>9.4114335489843826E-2</v>
      </c>
      <c r="AS66" s="115">
        <f t="shared" si="57"/>
        <v>9.0362554384517235E-2</v>
      </c>
      <c r="AT66" s="115">
        <f t="shared" si="57"/>
        <v>8.1015726400105889E-2</v>
      </c>
      <c r="AU66" s="115">
        <f t="shared" si="32"/>
        <v>5.7758969864597276E-2</v>
      </c>
      <c r="AV66" s="115"/>
    </row>
    <row r="67" spans="1:64">
      <c r="A67" s="52" t="s">
        <v>135</v>
      </c>
      <c r="B67" s="52" t="s">
        <v>95</v>
      </c>
      <c r="C67" s="65">
        <v>44814.476999999999</v>
      </c>
      <c r="D67" s="65" t="s">
        <v>127</v>
      </c>
      <c r="E67" s="28">
        <f t="shared" si="11"/>
        <v>1926.5136500559925</v>
      </c>
      <c r="F67" s="28">
        <f t="shared" si="51"/>
        <v>1926.5</v>
      </c>
      <c r="G67" s="9">
        <f t="shared" si="53"/>
        <v>5.1930000045103952E-3</v>
      </c>
      <c r="I67" s="2">
        <f t="shared" si="54"/>
        <v>5.1930000045103952E-3</v>
      </c>
      <c r="O67" s="100">
        <f t="shared" si="14"/>
        <v>-1.1574150924692567E-2</v>
      </c>
      <c r="P67" s="15">
        <f t="shared" si="15"/>
        <v>29795.976999999999</v>
      </c>
      <c r="R67" s="2">
        <f t="shared" si="55"/>
        <v>1.3396096962756181E-4</v>
      </c>
      <c r="S67" s="24">
        <v>0.1</v>
      </c>
      <c r="T67" s="9">
        <f t="shared" si="17"/>
        <v>1.3396096962756182E-5</v>
      </c>
      <c r="U67" s="9">
        <f t="shared" si="18"/>
        <v>5.1930000045103952E-3</v>
      </c>
      <c r="Y67" s="137">
        <f t="shared" si="19"/>
        <v>29795.976999999999</v>
      </c>
      <c r="Z67" s="16">
        <f t="shared" si="20"/>
        <v>1926.5</v>
      </c>
      <c r="AA67" s="115">
        <f t="shared" si="21"/>
        <v>-4.3688482700288238E-3</v>
      </c>
      <c r="AB67" s="115">
        <f t="shared" si="22"/>
        <v>9.561848274539219E-3</v>
      </c>
      <c r="AC67" s="147">
        <f t="shared" si="56"/>
        <v>1.6767150929202963E-2</v>
      </c>
      <c r="AD67" s="115"/>
      <c r="AG67" s="115">
        <f t="shared" si="24"/>
        <v>9.1428942425308646E-6</v>
      </c>
      <c r="AH67" s="16">
        <f t="shared" si="25"/>
        <v>7.2053026546637436E-3</v>
      </c>
      <c r="AI67" s="16">
        <f t="shared" si="26"/>
        <v>1.3984803128005063</v>
      </c>
      <c r="AJ67" s="16">
        <f t="shared" si="27"/>
        <v>0.90633885714416851</v>
      </c>
      <c r="AK67" s="16">
        <f t="shared" si="28"/>
        <v>5.9349572095603785E-2</v>
      </c>
      <c r="AL67" s="16">
        <f t="shared" si="29"/>
        <v>0.1478529015527941</v>
      </c>
      <c r="AM67" s="16">
        <f t="shared" si="30"/>
        <v>7.4061418140508109E-2</v>
      </c>
      <c r="AN67" s="115">
        <f t="shared" si="57"/>
        <v>9.6562186354797408E-2</v>
      </c>
      <c r="AO67" s="115">
        <f t="shared" si="57"/>
        <v>9.6465114130942636E-2</v>
      </c>
      <c r="AP67" s="115">
        <f t="shared" si="57"/>
        <v>9.6223043279929366E-2</v>
      </c>
      <c r="AQ67" s="115">
        <f t="shared" si="57"/>
        <v>9.5619411200610988E-2</v>
      </c>
      <c r="AR67" s="115">
        <f t="shared" si="57"/>
        <v>9.4114335489843826E-2</v>
      </c>
      <c r="AS67" s="115">
        <f t="shared" si="57"/>
        <v>9.0362554384517235E-2</v>
      </c>
      <c r="AT67" s="115">
        <f t="shared" si="57"/>
        <v>8.1015726400105889E-2</v>
      </c>
      <c r="AU67" s="115">
        <f t="shared" si="32"/>
        <v>5.7758969864597276E-2</v>
      </c>
      <c r="AV67" s="115"/>
    </row>
    <row r="68" spans="1:64">
      <c r="A68" s="52" t="s">
        <v>135</v>
      </c>
      <c r="B68" s="52" t="s">
        <v>95</v>
      </c>
      <c r="C68" s="65">
        <v>44814.48</v>
      </c>
      <c r="D68" s="65" t="s">
        <v>127</v>
      </c>
      <c r="E68" s="28">
        <f t="shared" si="11"/>
        <v>1926.5215357035993</v>
      </c>
      <c r="F68" s="28">
        <f t="shared" si="51"/>
        <v>1926.5</v>
      </c>
      <c r="G68" s="9">
        <f t="shared" si="53"/>
        <v>8.1930000087595545E-3</v>
      </c>
      <c r="I68" s="2">
        <f t="shared" si="54"/>
        <v>8.1930000087595545E-3</v>
      </c>
      <c r="O68" s="100">
        <f t="shared" si="14"/>
        <v>-1.1574150924692567E-2</v>
      </c>
      <c r="P68" s="15">
        <f t="shared" si="15"/>
        <v>29795.980000000003</v>
      </c>
      <c r="R68" s="2">
        <f t="shared" si="55"/>
        <v>1.3396096962756181E-4</v>
      </c>
      <c r="S68" s="24">
        <v>0.1</v>
      </c>
      <c r="T68" s="9">
        <f t="shared" si="17"/>
        <v>1.3396096962756182E-5</v>
      </c>
      <c r="U68" s="9">
        <f t="shared" si="18"/>
        <v>8.1930000087595545E-3</v>
      </c>
      <c r="Y68" s="137">
        <f t="shared" si="19"/>
        <v>29795.980000000003</v>
      </c>
      <c r="Z68" s="16">
        <f t="shared" si="20"/>
        <v>1926.5</v>
      </c>
      <c r="AA68" s="115">
        <f t="shared" si="21"/>
        <v>-4.3688482700288238E-3</v>
      </c>
      <c r="AB68" s="115">
        <f t="shared" si="22"/>
        <v>1.2561848278788378E-2</v>
      </c>
      <c r="AC68" s="147">
        <f t="shared" si="56"/>
        <v>1.9767150933452122E-2</v>
      </c>
      <c r="AD68" s="115"/>
      <c r="AG68" s="115">
        <f t="shared" si="24"/>
        <v>1.5780003217929854E-5</v>
      </c>
      <c r="AH68" s="16">
        <f t="shared" si="25"/>
        <v>7.2053026546637436E-3</v>
      </c>
      <c r="AI68" s="16">
        <f t="shared" si="26"/>
        <v>1.3984803128005063</v>
      </c>
      <c r="AJ68" s="16">
        <f t="shared" si="27"/>
        <v>0.90633885714416851</v>
      </c>
      <c r="AK68" s="16">
        <f t="shared" si="28"/>
        <v>5.9349572095603785E-2</v>
      </c>
      <c r="AL68" s="16">
        <f t="shared" si="29"/>
        <v>0.1478529015527941</v>
      </c>
      <c r="AM68" s="16">
        <f t="shared" si="30"/>
        <v>7.4061418140508109E-2</v>
      </c>
      <c r="AN68" s="115">
        <f t="shared" si="57"/>
        <v>9.6562186354797408E-2</v>
      </c>
      <c r="AO68" s="115">
        <f t="shared" si="57"/>
        <v>9.6465114130942636E-2</v>
      </c>
      <c r="AP68" s="115">
        <f t="shared" si="57"/>
        <v>9.6223043279929366E-2</v>
      </c>
      <c r="AQ68" s="115">
        <f t="shared" si="57"/>
        <v>9.5619411200610988E-2</v>
      </c>
      <c r="AR68" s="115">
        <f t="shared" si="57"/>
        <v>9.4114335489843826E-2</v>
      </c>
      <c r="AS68" s="115">
        <f t="shared" si="57"/>
        <v>9.0362554384517235E-2</v>
      </c>
      <c r="AT68" s="115">
        <f t="shared" si="57"/>
        <v>8.1015726400105889E-2</v>
      </c>
      <c r="AU68" s="115">
        <f t="shared" si="32"/>
        <v>5.7758969864597276E-2</v>
      </c>
      <c r="AV68" s="115"/>
    </row>
    <row r="69" spans="1:64">
      <c r="A69" s="52" t="s">
        <v>135</v>
      </c>
      <c r="B69" s="52" t="s">
        <v>95</v>
      </c>
      <c r="C69" s="65">
        <v>44814.481</v>
      </c>
      <c r="D69" s="65" t="s">
        <v>127</v>
      </c>
      <c r="E69" s="28">
        <f t="shared" si="11"/>
        <v>1926.524164252789</v>
      </c>
      <c r="F69" s="28">
        <f t="shared" si="51"/>
        <v>1926.5</v>
      </c>
      <c r="G69" s="9">
        <f t="shared" si="53"/>
        <v>9.1930000053253025E-3</v>
      </c>
      <c r="I69" s="2">
        <f t="shared" si="54"/>
        <v>9.1930000053253025E-3</v>
      </c>
      <c r="O69" s="100">
        <f t="shared" si="14"/>
        <v>-1.1574150924692567E-2</v>
      </c>
      <c r="P69" s="15">
        <f t="shared" si="15"/>
        <v>29795.981</v>
      </c>
      <c r="R69" s="2">
        <f t="shared" si="55"/>
        <v>1.3396096962756181E-4</v>
      </c>
      <c r="S69" s="24">
        <v>0.1</v>
      </c>
      <c r="T69" s="9">
        <f t="shared" si="17"/>
        <v>1.3396096962756182E-5</v>
      </c>
      <c r="U69" s="9">
        <f t="shared" si="18"/>
        <v>9.1930000053253025E-3</v>
      </c>
      <c r="Y69" s="137">
        <f t="shared" si="19"/>
        <v>29795.981</v>
      </c>
      <c r="Z69" s="16">
        <f t="shared" si="20"/>
        <v>1926.5</v>
      </c>
      <c r="AA69" s="115">
        <f t="shared" si="21"/>
        <v>-4.3688482700288238E-3</v>
      </c>
      <c r="AB69" s="115">
        <f t="shared" si="22"/>
        <v>1.3561848275354126E-2</v>
      </c>
      <c r="AC69" s="147">
        <f t="shared" si="56"/>
        <v>2.076715093001787E-2</v>
      </c>
      <c r="AD69" s="115"/>
      <c r="AG69" s="115">
        <f t="shared" si="24"/>
        <v>1.8392372864372569E-5</v>
      </c>
      <c r="AH69" s="16">
        <f t="shared" si="25"/>
        <v>7.2053026546637436E-3</v>
      </c>
      <c r="AI69" s="16">
        <f t="shared" si="26"/>
        <v>1.3984803128005063</v>
      </c>
      <c r="AJ69" s="16">
        <f t="shared" si="27"/>
        <v>0.90633885714416851</v>
      </c>
      <c r="AK69" s="16">
        <f t="shared" si="28"/>
        <v>5.9349572095603785E-2</v>
      </c>
      <c r="AL69" s="16">
        <f t="shared" si="29"/>
        <v>0.1478529015527941</v>
      </c>
      <c r="AM69" s="16">
        <f t="shared" si="30"/>
        <v>7.4061418140508109E-2</v>
      </c>
      <c r="AN69" s="115">
        <f t="shared" si="57"/>
        <v>9.6562186354797408E-2</v>
      </c>
      <c r="AO69" s="115">
        <f t="shared" si="57"/>
        <v>9.6465114130942636E-2</v>
      </c>
      <c r="AP69" s="115">
        <f t="shared" si="57"/>
        <v>9.6223043279929366E-2</v>
      </c>
      <c r="AQ69" s="115">
        <f t="shared" si="57"/>
        <v>9.5619411200610988E-2</v>
      </c>
      <c r="AR69" s="115">
        <f t="shared" si="57"/>
        <v>9.4114335489843826E-2</v>
      </c>
      <c r="AS69" s="115">
        <f t="shared" si="57"/>
        <v>9.0362554384517235E-2</v>
      </c>
      <c r="AT69" s="115">
        <f t="shared" si="57"/>
        <v>8.1015726400105889E-2</v>
      </c>
      <c r="AU69" s="115">
        <f t="shared" si="32"/>
        <v>5.7758969864597276E-2</v>
      </c>
      <c r="AV69" s="115"/>
    </row>
    <row r="70" spans="1:64">
      <c r="A70" s="52" t="s">
        <v>135</v>
      </c>
      <c r="B70" s="52" t="s">
        <v>92</v>
      </c>
      <c r="C70" s="65">
        <v>44815.427000000003</v>
      </c>
      <c r="D70" s="65" t="s">
        <v>127</v>
      </c>
      <c r="E70" s="28">
        <f t="shared" si="11"/>
        <v>1929.0107717946316</v>
      </c>
      <c r="F70" s="28">
        <f t="shared" si="51"/>
        <v>1929</v>
      </c>
      <c r="G70" s="9">
        <f t="shared" si="53"/>
        <v>4.0980000048875809E-3</v>
      </c>
      <c r="I70" s="2">
        <f t="shared" si="54"/>
        <v>4.0980000048875809E-3</v>
      </c>
      <c r="O70" s="100">
        <f t="shared" si="14"/>
        <v>-1.158089146172704E-2</v>
      </c>
      <c r="P70" s="15">
        <f t="shared" si="15"/>
        <v>29796.927000000003</v>
      </c>
      <c r="R70" s="2">
        <f t="shared" si="55"/>
        <v>1.3411704704830224E-4</v>
      </c>
      <c r="S70" s="24">
        <v>0.1</v>
      </c>
      <c r="T70" s="9">
        <f t="shared" si="17"/>
        <v>1.3411704704830225E-5</v>
      </c>
      <c r="U70" s="9">
        <f t="shared" si="18"/>
        <v>4.0980000048875809E-3</v>
      </c>
      <c r="Y70" s="137">
        <f t="shared" si="19"/>
        <v>29796.927000000003</v>
      </c>
      <c r="Z70" s="16">
        <f t="shared" si="20"/>
        <v>1929</v>
      </c>
      <c r="AA70" s="115">
        <f t="shared" si="21"/>
        <v>-4.3781473351841883E-3</v>
      </c>
      <c r="AB70" s="115">
        <f t="shared" si="22"/>
        <v>8.4761473400717692E-3</v>
      </c>
      <c r="AC70" s="147">
        <f t="shared" si="56"/>
        <v>1.5678891466614622E-2</v>
      </c>
      <c r="AD70" s="115"/>
      <c r="AG70" s="115">
        <f t="shared" si="24"/>
        <v>7.184507373060573E-6</v>
      </c>
      <c r="AH70" s="16">
        <f t="shared" si="25"/>
        <v>7.2027441265428514E-3</v>
      </c>
      <c r="AI70" s="16">
        <f t="shared" si="26"/>
        <v>1.3983949029282259</v>
      </c>
      <c r="AJ70" s="16">
        <f t="shared" si="27"/>
        <v>0.90573274397330283</v>
      </c>
      <c r="AK70" s="16">
        <f t="shared" si="28"/>
        <v>5.992021961183084E-2</v>
      </c>
      <c r="AL70" s="16">
        <f t="shared" si="29"/>
        <v>0.14928511429431079</v>
      </c>
      <c r="AM70" s="16">
        <f t="shared" si="30"/>
        <v>7.4781490734529346E-2</v>
      </c>
      <c r="AN70" s="115">
        <f t="shared" si="57"/>
        <v>9.7499546231393064E-2</v>
      </c>
      <c r="AO70" s="115">
        <f t="shared" si="57"/>
        <v>9.740157703652963E-2</v>
      </c>
      <c r="AP70" s="115">
        <f t="shared" si="57"/>
        <v>9.715724719909101E-2</v>
      </c>
      <c r="AQ70" s="115">
        <f t="shared" si="57"/>
        <v>9.6547927205037687E-2</v>
      </c>
      <c r="AR70" s="115">
        <f t="shared" si="57"/>
        <v>9.5028535589031266E-2</v>
      </c>
      <c r="AS70" s="115">
        <f t="shared" si="57"/>
        <v>9.1240752908102046E-2</v>
      </c>
      <c r="AT70" s="115">
        <f t="shared" si="57"/>
        <v>8.1803554823161304E-2</v>
      </c>
      <c r="AU70" s="115">
        <f t="shared" si="32"/>
        <v>5.832082256779092E-2</v>
      </c>
      <c r="AV70" s="115"/>
    </row>
    <row r="71" spans="1:64">
      <c r="A71" s="52" t="s">
        <v>135</v>
      </c>
      <c r="B71" s="52" t="s">
        <v>92</v>
      </c>
      <c r="C71" s="65">
        <v>44815.428999999996</v>
      </c>
      <c r="D71" s="65" t="s">
        <v>127</v>
      </c>
      <c r="E71" s="28">
        <f t="shared" si="11"/>
        <v>1929.0160288930106</v>
      </c>
      <c r="F71" s="28">
        <f t="shared" si="51"/>
        <v>1929</v>
      </c>
      <c r="G71" s="9">
        <f t="shared" si="53"/>
        <v>6.0979999980190769E-3</v>
      </c>
      <c r="I71" s="2">
        <f t="shared" si="54"/>
        <v>6.0979999980190769E-3</v>
      </c>
      <c r="O71" s="100">
        <f t="shared" si="14"/>
        <v>-1.158089146172704E-2</v>
      </c>
      <c r="P71" s="15">
        <f t="shared" si="15"/>
        <v>29796.928999999996</v>
      </c>
      <c r="R71" s="2">
        <f t="shared" si="55"/>
        <v>1.3411704704830224E-4</v>
      </c>
      <c r="S71" s="24">
        <v>0.1</v>
      </c>
      <c r="T71" s="9">
        <f t="shared" si="17"/>
        <v>1.3411704704830225E-5</v>
      </c>
      <c r="U71" s="9">
        <f t="shared" si="18"/>
        <v>6.0979999980190769E-3</v>
      </c>
      <c r="Y71" s="137">
        <f t="shared" si="19"/>
        <v>29796.928999999996</v>
      </c>
      <c r="Z71" s="16">
        <f t="shared" si="20"/>
        <v>1929</v>
      </c>
      <c r="AA71" s="115">
        <f t="shared" si="21"/>
        <v>-4.3781473351841883E-3</v>
      </c>
      <c r="AB71" s="115">
        <f t="shared" si="22"/>
        <v>1.0476147333203265E-2</v>
      </c>
      <c r="AC71" s="147">
        <f t="shared" si="56"/>
        <v>1.7678891459746118E-2</v>
      </c>
      <c r="AD71" s="115"/>
      <c r="AG71" s="115">
        <f t="shared" si="24"/>
        <v>1.0974966294698188E-5</v>
      </c>
      <c r="AH71" s="16">
        <f t="shared" si="25"/>
        <v>7.2027441265428514E-3</v>
      </c>
      <c r="AI71" s="16">
        <f t="shared" si="26"/>
        <v>1.3983949029282259</v>
      </c>
      <c r="AJ71" s="16">
        <f t="shared" si="27"/>
        <v>0.90573274397330283</v>
      </c>
      <c r="AK71" s="16">
        <f t="shared" si="28"/>
        <v>5.992021961183084E-2</v>
      </c>
      <c r="AL71" s="16">
        <f t="shared" si="29"/>
        <v>0.14928511429431079</v>
      </c>
      <c r="AM71" s="16">
        <f t="shared" si="30"/>
        <v>7.4781490734529346E-2</v>
      </c>
      <c r="AN71" s="115">
        <f t="shared" ref="AN71:AT80" si="59">$AU71+$AB$7*SIN(AO71)</f>
        <v>9.7499546231393064E-2</v>
      </c>
      <c r="AO71" s="115">
        <f t="shared" si="59"/>
        <v>9.740157703652963E-2</v>
      </c>
      <c r="AP71" s="115">
        <f t="shared" si="59"/>
        <v>9.715724719909101E-2</v>
      </c>
      <c r="AQ71" s="115">
        <f t="shared" si="59"/>
        <v>9.6547927205037687E-2</v>
      </c>
      <c r="AR71" s="115">
        <f t="shared" si="59"/>
        <v>9.5028535589031266E-2</v>
      </c>
      <c r="AS71" s="115">
        <f t="shared" si="59"/>
        <v>9.1240752908102046E-2</v>
      </c>
      <c r="AT71" s="115">
        <f t="shared" si="59"/>
        <v>8.1803554823161304E-2</v>
      </c>
      <c r="AU71" s="115">
        <f t="shared" si="32"/>
        <v>5.832082256779092E-2</v>
      </c>
      <c r="AV71" s="115"/>
    </row>
    <row r="72" spans="1:64">
      <c r="A72" s="52" t="s">
        <v>135</v>
      </c>
      <c r="B72" s="52" t="s">
        <v>92</v>
      </c>
      <c r="C72" s="65">
        <v>44815.430999999997</v>
      </c>
      <c r="D72" s="65" t="s">
        <v>127</v>
      </c>
      <c r="E72" s="28">
        <f t="shared" si="11"/>
        <v>1929.0212859914088</v>
      </c>
      <c r="F72" s="28">
        <f t="shared" si="51"/>
        <v>1929</v>
      </c>
      <c r="G72" s="9">
        <f t="shared" si="53"/>
        <v>8.0979999984265305E-3</v>
      </c>
      <c r="I72" s="2">
        <f t="shared" si="54"/>
        <v>8.0979999984265305E-3</v>
      </c>
      <c r="O72" s="100">
        <f t="shared" si="14"/>
        <v>-1.158089146172704E-2</v>
      </c>
      <c r="P72" s="15">
        <f t="shared" si="15"/>
        <v>29796.930999999997</v>
      </c>
      <c r="R72" s="2">
        <f t="shared" si="55"/>
        <v>1.3411704704830224E-4</v>
      </c>
      <c r="S72" s="24">
        <v>0.1</v>
      </c>
      <c r="T72" s="9">
        <f t="shared" si="17"/>
        <v>1.3411704704830225E-5</v>
      </c>
      <c r="U72" s="9">
        <f t="shared" si="18"/>
        <v>8.0979999984265305E-3</v>
      </c>
      <c r="Y72" s="137">
        <f t="shared" si="19"/>
        <v>29796.930999999997</v>
      </c>
      <c r="Z72" s="16">
        <f t="shared" si="20"/>
        <v>1929</v>
      </c>
      <c r="AA72" s="115">
        <f t="shared" si="21"/>
        <v>-4.3781473351841883E-3</v>
      </c>
      <c r="AB72" s="115">
        <f t="shared" si="22"/>
        <v>1.2476147333610719E-2</v>
      </c>
      <c r="AC72" s="147">
        <f t="shared" si="56"/>
        <v>1.9678891460153572E-2</v>
      </c>
      <c r="AD72" s="115"/>
      <c r="AG72" s="115">
        <f t="shared" si="24"/>
        <v>1.5565425228996184E-5</v>
      </c>
      <c r="AH72" s="16">
        <f t="shared" si="25"/>
        <v>7.2027441265428514E-3</v>
      </c>
      <c r="AI72" s="16">
        <f t="shared" si="26"/>
        <v>1.3983949029282259</v>
      </c>
      <c r="AJ72" s="16">
        <f t="shared" si="27"/>
        <v>0.90573274397330283</v>
      </c>
      <c r="AK72" s="16">
        <f t="shared" si="28"/>
        <v>5.992021961183084E-2</v>
      </c>
      <c r="AL72" s="16">
        <f t="shared" si="29"/>
        <v>0.14928511429431079</v>
      </c>
      <c r="AM72" s="16">
        <f t="shared" si="30"/>
        <v>7.4781490734529346E-2</v>
      </c>
      <c r="AN72" s="115">
        <f t="shared" si="59"/>
        <v>9.7499546231393064E-2</v>
      </c>
      <c r="AO72" s="115">
        <f t="shared" si="59"/>
        <v>9.740157703652963E-2</v>
      </c>
      <c r="AP72" s="115">
        <f t="shared" si="59"/>
        <v>9.715724719909101E-2</v>
      </c>
      <c r="AQ72" s="115">
        <f t="shared" si="59"/>
        <v>9.6547927205037687E-2</v>
      </c>
      <c r="AR72" s="115">
        <f t="shared" si="59"/>
        <v>9.5028535589031266E-2</v>
      </c>
      <c r="AS72" s="115">
        <f t="shared" si="59"/>
        <v>9.1240752908102046E-2</v>
      </c>
      <c r="AT72" s="115">
        <f t="shared" si="59"/>
        <v>8.1803554823161304E-2</v>
      </c>
      <c r="AU72" s="115">
        <f t="shared" si="32"/>
        <v>5.832082256779092E-2</v>
      </c>
      <c r="AV72" s="115"/>
    </row>
    <row r="73" spans="1:64">
      <c r="A73" s="52" t="s">
        <v>135</v>
      </c>
      <c r="B73" s="52" t="s">
        <v>92</v>
      </c>
      <c r="C73" s="65">
        <v>44815.432000000001</v>
      </c>
      <c r="D73" s="65" t="s">
        <v>127</v>
      </c>
      <c r="E73" s="28">
        <f t="shared" si="11"/>
        <v>1929.0239145406174</v>
      </c>
      <c r="F73" s="28">
        <f t="shared" si="51"/>
        <v>1929</v>
      </c>
      <c r="G73" s="9">
        <f t="shared" si="53"/>
        <v>9.0980000022682361E-3</v>
      </c>
      <c r="I73" s="2">
        <f t="shared" si="54"/>
        <v>9.0980000022682361E-3</v>
      </c>
      <c r="O73" s="100">
        <f t="shared" si="14"/>
        <v>-1.158089146172704E-2</v>
      </c>
      <c r="P73" s="15">
        <f t="shared" si="15"/>
        <v>29796.932000000001</v>
      </c>
      <c r="R73" s="2">
        <f t="shared" si="55"/>
        <v>1.3411704704830224E-4</v>
      </c>
      <c r="S73" s="24">
        <v>0.1</v>
      </c>
      <c r="T73" s="9">
        <f t="shared" si="17"/>
        <v>1.3411704704830225E-5</v>
      </c>
      <c r="U73" s="9">
        <f t="shared" si="18"/>
        <v>9.0980000022682361E-3</v>
      </c>
      <c r="Y73" s="137">
        <f t="shared" si="19"/>
        <v>29796.932000000001</v>
      </c>
      <c r="Z73" s="16">
        <f t="shared" si="20"/>
        <v>1929</v>
      </c>
      <c r="AA73" s="115">
        <f t="shared" si="21"/>
        <v>-4.3781473351841883E-3</v>
      </c>
      <c r="AB73" s="115">
        <f t="shared" si="22"/>
        <v>1.3476147337452424E-2</v>
      </c>
      <c r="AC73" s="147">
        <f t="shared" si="56"/>
        <v>2.0678891463995278E-2</v>
      </c>
      <c r="AD73" s="115"/>
      <c r="AG73" s="115">
        <f t="shared" si="24"/>
        <v>1.8160654706072609E-5</v>
      </c>
      <c r="AH73" s="16">
        <f t="shared" si="25"/>
        <v>7.2027441265428514E-3</v>
      </c>
      <c r="AI73" s="16">
        <f t="shared" si="26"/>
        <v>1.3983949029282259</v>
      </c>
      <c r="AJ73" s="16">
        <f t="shared" si="27"/>
        <v>0.90573274397330283</v>
      </c>
      <c r="AK73" s="16">
        <f t="shared" si="28"/>
        <v>5.992021961183084E-2</v>
      </c>
      <c r="AL73" s="16">
        <f t="shared" si="29"/>
        <v>0.14928511429431079</v>
      </c>
      <c r="AM73" s="16">
        <f t="shared" si="30"/>
        <v>7.4781490734529346E-2</v>
      </c>
      <c r="AN73" s="115">
        <f t="shared" si="59"/>
        <v>9.7499546231393064E-2</v>
      </c>
      <c r="AO73" s="115">
        <f t="shared" si="59"/>
        <v>9.740157703652963E-2</v>
      </c>
      <c r="AP73" s="115">
        <f t="shared" si="59"/>
        <v>9.715724719909101E-2</v>
      </c>
      <c r="AQ73" s="115">
        <f t="shared" si="59"/>
        <v>9.6547927205037687E-2</v>
      </c>
      <c r="AR73" s="115">
        <f t="shared" si="59"/>
        <v>9.5028535589031266E-2</v>
      </c>
      <c r="AS73" s="115">
        <f t="shared" si="59"/>
        <v>9.1240752908102046E-2</v>
      </c>
      <c r="AT73" s="115">
        <f t="shared" si="59"/>
        <v>8.1803554823161304E-2</v>
      </c>
      <c r="AU73" s="115">
        <f t="shared" si="32"/>
        <v>5.832082256779092E-2</v>
      </c>
      <c r="AV73" s="115"/>
    </row>
    <row r="74" spans="1:64">
      <c r="A74" s="52" t="s">
        <v>135</v>
      </c>
      <c r="B74" s="52" t="s">
        <v>95</v>
      </c>
      <c r="C74" s="65">
        <v>44815.62</v>
      </c>
      <c r="D74" s="65" t="s">
        <v>127</v>
      </c>
      <c r="E74" s="28">
        <f t="shared" si="11"/>
        <v>1929.5180817899509</v>
      </c>
      <c r="F74" s="28">
        <f t="shared" si="51"/>
        <v>1929.5</v>
      </c>
      <c r="G74" s="9">
        <f t="shared" si="53"/>
        <v>6.8790000077569857E-3</v>
      </c>
      <c r="I74" s="2">
        <f t="shared" si="54"/>
        <v>6.8790000077569857E-3</v>
      </c>
      <c r="O74" s="100">
        <f t="shared" si="14"/>
        <v>-1.1582239393877118E-2</v>
      </c>
      <c r="P74" s="15">
        <f t="shared" si="15"/>
        <v>29797.120000000003</v>
      </c>
      <c r="R74" s="2">
        <f t="shared" si="55"/>
        <v>1.34148269377079E-4</v>
      </c>
      <c r="S74" s="24">
        <v>0.1</v>
      </c>
      <c r="T74" s="9">
        <f t="shared" si="17"/>
        <v>1.3414826937707901E-5</v>
      </c>
      <c r="U74" s="9">
        <f t="shared" si="18"/>
        <v>6.8790000077569857E-3</v>
      </c>
      <c r="Y74" s="137">
        <f t="shared" si="19"/>
        <v>29797.120000000003</v>
      </c>
      <c r="Z74" s="16">
        <f t="shared" si="20"/>
        <v>1929.5</v>
      </c>
      <c r="AA74" s="115">
        <f t="shared" si="21"/>
        <v>-4.3800077139929828E-3</v>
      </c>
      <c r="AB74" s="115">
        <f t="shared" si="22"/>
        <v>1.1259007721749969E-2</v>
      </c>
      <c r="AC74" s="147">
        <f t="shared" si="56"/>
        <v>1.8461239401634105E-2</v>
      </c>
      <c r="AD74" s="115"/>
      <c r="AG74" s="115">
        <f t="shared" si="24"/>
        <v>1.2676525487842542E-5</v>
      </c>
      <c r="AH74" s="16">
        <f t="shared" si="25"/>
        <v>7.202231679884135E-3</v>
      </c>
      <c r="AI74" s="16">
        <f t="shared" si="26"/>
        <v>1.3983777241353681</v>
      </c>
      <c r="AJ74" s="16">
        <f t="shared" si="27"/>
        <v>0.90561130719492444</v>
      </c>
      <c r="AK74" s="16">
        <f t="shared" si="28"/>
        <v>6.00343260996999E-2</v>
      </c>
      <c r="AL74" s="16">
        <f t="shared" si="29"/>
        <v>0.14957153599910633</v>
      </c>
      <c r="AM74" s="16">
        <f t="shared" si="30"/>
        <v>7.4925504004172597E-2</v>
      </c>
      <c r="AN74" s="115">
        <f t="shared" si="59"/>
        <v>9.7687011449861111E-2</v>
      </c>
      <c r="AO74" s="115">
        <f t="shared" si="59"/>
        <v>9.7588863022470981E-2</v>
      </c>
      <c r="AP74" s="115">
        <f t="shared" si="59"/>
        <v>9.7344081716168485E-2</v>
      </c>
      <c r="AQ74" s="115">
        <f t="shared" si="59"/>
        <v>9.6733624772085358E-2</v>
      </c>
      <c r="AR74" s="115">
        <f t="shared" si="59"/>
        <v>9.521137109624439E-2</v>
      </c>
      <c r="AS74" s="115">
        <f t="shared" si="59"/>
        <v>9.1416389810935889E-2</v>
      </c>
      <c r="AT74" s="115">
        <f t="shared" si="59"/>
        <v>8.1961119620495973E-2</v>
      </c>
      <c r="AU74" s="115">
        <f t="shared" si="32"/>
        <v>5.8433193108429649E-2</v>
      </c>
      <c r="AV74" s="115"/>
    </row>
    <row r="75" spans="1:64">
      <c r="A75" s="52" t="s">
        <v>135</v>
      </c>
      <c r="B75" s="52" t="s">
        <v>95</v>
      </c>
      <c r="C75" s="65">
        <v>44815.622000000003</v>
      </c>
      <c r="D75" s="65" t="s">
        <v>127</v>
      </c>
      <c r="E75" s="28">
        <f t="shared" si="11"/>
        <v>1929.5233388883491</v>
      </c>
      <c r="F75" s="28">
        <f t="shared" si="51"/>
        <v>1929.5</v>
      </c>
      <c r="G75" s="9">
        <f t="shared" si="53"/>
        <v>8.8790000081644394E-3</v>
      </c>
      <c r="I75" s="2">
        <f t="shared" si="54"/>
        <v>8.8790000081644394E-3</v>
      </c>
      <c r="O75" s="100">
        <f t="shared" si="14"/>
        <v>-1.1582239393877118E-2</v>
      </c>
      <c r="P75" s="15">
        <f t="shared" si="15"/>
        <v>29797.122000000003</v>
      </c>
      <c r="R75" s="2">
        <f t="shared" si="55"/>
        <v>1.34148269377079E-4</v>
      </c>
      <c r="S75" s="24">
        <v>0.1</v>
      </c>
      <c r="T75" s="9">
        <f t="shared" si="17"/>
        <v>1.3414826937707901E-5</v>
      </c>
      <c r="U75" s="9">
        <f t="shared" si="18"/>
        <v>8.8790000081644394E-3</v>
      </c>
      <c r="Y75" s="137">
        <f t="shared" si="19"/>
        <v>29797.122000000003</v>
      </c>
      <c r="Z75" s="16">
        <f t="shared" si="20"/>
        <v>1929.5</v>
      </c>
      <c r="AA75" s="115">
        <f t="shared" si="21"/>
        <v>-4.3800077139929828E-3</v>
      </c>
      <c r="AB75" s="115">
        <f t="shared" si="22"/>
        <v>1.3259007722157422E-2</v>
      </c>
      <c r="AC75" s="147">
        <f t="shared" si="56"/>
        <v>2.0461239402041559E-2</v>
      </c>
      <c r="AD75" s="115"/>
      <c r="AG75" s="115">
        <f t="shared" si="24"/>
        <v>1.7580128577623017E-5</v>
      </c>
      <c r="AH75" s="16">
        <f t="shared" si="25"/>
        <v>7.202231679884135E-3</v>
      </c>
      <c r="AI75" s="16">
        <f t="shared" si="26"/>
        <v>1.3983777241353681</v>
      </c>
      <c r="AJ75" s="16">
        <f t="shared" si="27"/>
        <v>0.90561130719492444</v>
      </c>
      <c r="AK75" s="16">
        <f t="shared" si="28"/>
        <v>6.00343260996999E-2</v>
      </c>
      <c r="AL75" s="16">
        <f t="shared" si="29"/>
        <v>0.14957153599910633</v>
      </c>
      <c r="AM75" s="16">
        <f t="shared" si="30"/>
        <v>7.4925504004172597E-2</v>
      </c>
      <c r="AN75" s="115">
        <f t="shared" si="59"/>
        <v>9.7687011449861111E-2</v>
      </c>
      <c r="AO75" s="115">
        <f t="shared" si="59"/>
        <v>9.7588863022470981E-2</v>
      </c>
      <c r="AP75" s="115">
        <f t="shared" si="59"/>
        <v>9.7344081716168485E-2</v>
      </c>
      <c r="AQ75" s="115">
        <f t="shared" si="59"/>
        <v>9.6733624772085358E-2</v>
      </c>
      <c r="AR75" s="115">
        <f t="shared" si="59"/>
        <v>9.521137109624439E-2</v>
      </c>
      <c r="AS75" s="115">
        <f t="shared" si="59"/>
        <v>9.1416389810935889E-2</v>
      </c>
      <c r="AT75" s="115">
        <f t="shared" si="59"/>
        <v>8.1961119620495973E-2</v>
      </c>
      <c r="AU75" s="115">
        <f t="shared" si="32"/>
        <v>5.8433193108429649E-2</v>
      </c>
      <c r="AV75" s="115"/>
    </row>
    <row r="76" spans="1:64">
      <c r="A76" s="52" t="s">
        <v>135</v>
      </c>
      <c r="B76" s="52" t="s">
        <v>95</v>
      </c>
      <c r="C76" s="65">
        <v>44815.625</v>
      </c>
      <c r="D76" s="65" t="s">
        <v>127</v>
      </c>
      <c r="E76" s="28">
        <f t="shared" si="11"/>
        <v>1929.5312245359369</v>
      </c>
      <c r="F76" s="28">
        <f t="shared" si="51"/>
        <v>1929.5</v>
      </c>
      <c r="G76" s="9">
        <f t="shared" si="53"/>
        <v>1.1879000005137641E-2</v>
      </c>
      <c r="I76" s="2">
        <f t="shared" si="54"/>
        <v>1.1879000005137641E-2</v>
      </c>
      <c r="O76" s="100">
        <f t="shared" si="14"/>
        <v>-1.1582239393877118E-2</v>
      </c>
      <c r="P76" s="15">
        <f t="shared" si="15"/>
        <v>29797.125</v>
      </c>
      <c r="R76" s="2">
        <f t="shared" si="55"/>
        <v>1.34148269377079E-4</v>
      </c>
      <c r="S76" s="24">
        <v>0.1</v>
      </c>
      <c r="T76" s="9">
        <f t="shared" si="17"/>
        <v>1.3414826937707901E-5</v>
      </c>
      <c r="U76" s="9">
        <f t="shared" si="18"/>
        <v>1.1879000005137641E-2</v>
      </c>
      <c r="Y76" s="137">
        <f t="shared" si="19"/>
        <v>29797.125</v>
      </c>
      <c r="Z76" s="16">
        <f t="shared" si="20"/>
        <v>1929.5</v>
      </c>
      <c r="AA76" s="115">
        <f t="shared" si="21"/>
        <v>-4.3800077139929828E-3</v>
      </c>
      <c r="AB76" s="115">
        <f t="shared" si="22"/>
        <v>1.6259007719130622E-2</v>
      </c>
      <c r="AC76" s="147">
        <f t="shared" si="56"/>
        <v>2.3461239399014761E-2</v>
      </c>
      <c r="AD76" s="115"/>
      <c r="AG76" s="115">
        <f t="shared" si="24"/>
        <v>2.6435533201074917E-5</v>
      </c>
      <c r="AH76" s="16">
        <f t="shared" si="25"/>
        <v>7.202231679884135E-3</v>
      </c>
      <c r="AI76" s="16">
        <f t="shared" si="26"/>
        <v>1.3983777241353681</v>
      </c>
      <c r="AJ76" s="16">
        <f t="shared" si="27"/>
        <v>0.90561130719492444</v>
      </c>
      <c r="AK76" s="16">
        <f t="shared" si="28"/>
        <v>6.00343260996999E-2</v>
      </c>
      <c r="AL76" s="16">
        <f t="shared" si="29"/>
        <v>0.14957153599910633</v>
      </c>
      <c r="AM76" s="16">
        <f t="shared" si="30"/>
        <v>7.4925504004172597E-2</v>
      </c>
      <c r="AN76" s="115">
        <f t="shared" si="59"/>
        <v>9.7687011449861111E-2</v>
      </c>
      <c r="AO76" s="115">
        <f t="shared" si="59"/>
        <v>9.7588863022470981E-2</v>
      </c>
      <c r="AP76" s="115">
        <f t="shared" si="59"/>
        <v>9.7344081716168485E-2</v>
      </c>
      <c r="AQ76" s="115">
        <f t="shared" si="59"/>
        <v>9.6733624772085358E-2</v>
      </c>
      <c r="AR76" s="115">
        <f t="shared" si="59"/>
        <v>9.521137109624439E-2</v>
      </c>
      <c r="AS76" s="115">
        <f t="shared" si="59"/>
        <v>9.1416389810935889E-2</v>
      </c>
      <c r="AT76" s="115">
        <f t="shared" si="59"/>
        <v>8.1961119620495973E-2</v>
      </c>
      <c r="AU76" s="115">
        <f t="shared" si="32"/>
        <v>5.8433193108429649E-2</v>
      </c>
      <c r="AV76" s="115"/>
    </row>
    <row r="77" spans="1:64">
      <c r="A77" s="52" t="s">
        <v>135</v>
      </c>
      <c r="B77" s="52" t="s">
        <v>92</v>
      </c>
      <c r="C77" s="65">
        <v>44816.553</v>
      </c>
      <c r="D77" s="65" t="s">
        <v>127</v>
      </c>
      <c r="E77" s="28">
        <f t="shared" si="11"/>
        <v>1931.9705181921959</v>
      </c>
      <c r="F77" s="28">
        <f t="shared" si="51"/>
        <v>1932</v>
      </c>
      <c r="G77" s="9">
        <f t="shared" si="53"/>
        <v>-1.1215999998967163E-2</v>
      </c>
      <c r="I77" s="2">
        <f t="shared" si="54"/>
        <v>-1.1215999998967163E-2</v>
      </c>
      <c r="O77" s="100">
        <f t="shared" si="14"/>
        <v>-1.1588978178343418E-2</v>
      </c>
      <c r="P77" s="15">
        <f t="shared" si="15"/>
        <v>29798.053</v>
      </c>
      <c r="R77" s="2">
        <f t="shared" si="55"/>
        <v>1.3430441521811992E-4</v>
      </c>
      <c r="S77" s="24">
        <v>0.1</v>
      </c>
      <c r="T77" s="9">
        <f t="shared" si="17"/>
        <v>1.3430441521811992E-5</v>
      </c>
      <c r="U77" s="9">
        <f t="shared" si="18"/>
        <v>-1.1215999998967163E-2</v>
      </c>
      <c r="Y77" s="137">
        <f t="shared" si="19"/>
        <v>29798.053</v>
      </c>
      <c r="Z77" s="16">
        <f t="shared" si="20"/>
        <v>1932</v>
      </c>
      <c r="AA77" s="115">
        <f t="shared" si="21"/>
        <v>-4.3893124347922493E-3</v>
      </c>
      <c r="AB77" s="115">
        <f t="shared" si="22"/>
        <v>-6.8266875641749139E-3</v>
      </c>
      <c r="AC77" s="147">
        <f t="shared" si="56"/>
        <v>3.7297817937625467E-4</v>
      </c>
      <c r="AD77" s="115"/>
      <c r="AG77" s="115">
        <f t="shared" si="24"/>
        <v>4.6603663098860422E-6</v>
      </c>
      <c r="AH77" s="16">
        <f t="shared" si="25"/>
        <v>7.1996657435511686E-3</v>
      </c>
      <c r="AI77" s="16">
        <f t="shared" si="26"/>
        <v>1.3982913463307935</v>
      </c>
      <c r="AJ77" s="16">
        <f t="shared" si="27"/>
        <v>0.90500305373195533</v>
      </c>
      <c r="AK77" s="16">
        <f t="shared" si="28"/>
        <v>6.060474268177754E-2</v>
      </c>
      <c r="AL77" s="16">
        <f t="shared" si="29"/>
        <v>0.15100353958942406</v>
      </c>
      <c r="AM77" s="16">
        <f t="shared" si="30"/>
        <v>7.5645564064475812E-2</v>
      </c>
      <c r="AN77" s="115">
        <f t="shared" si="59"/>
        <v>9.862430352407732E-2</v>
      </c>
      <c r="AO77" s="115">
        <f t="shared" si="59"/>
        <v>9.8525259747670721E-2</v>
      </c>
      <c r="AP77" s="115">
        <f t="shared" si="59"/>
        <v>9.8278222749998201E-2</v>
      </c>
      <c r="AQ77" s="115">
        <f t="shared" si="59"/>
        <v>9.7662084241625174E-2</v>
      </c>
      <c r="AR77" s="115">
        <f t="shared" si="59"/>
        <v>9.6125525911018417E-2</v>
      </c>
      <c r="AS77" s="115">
        <f t="shared" si="59"/>
        <v>9.2294560216953037E-2</v>
      </c>
      <c r="AT77" s="115">
        <f t="shared" si="59"/>
        <v>8.2748939139400235E-2</v>
      </c>
      <c r="AU77" s="115">
        <f t="shared" si="32"/>
        <v>5.8995045811623292E-2</v>
      </c>
      <c r="AV77" s="115"/>
    </row>
    <row r="78" spans="1:64">
      <c r="A78" s="52" t="s">
        <v>135</v>
      </c>
      <c r="B78" s="52" t="s">
        <v>92</v>
      </c>
      <c r="C78" s="65">
        <v>44816.555999999997</v>
      </c>
      <c r="D78" s="65" t="s">
        <v>127</v>
      </c>
      <c r="E78" s="28">
        <f t="shared" si="11"/>
        <v>1931.9784038397836</v>
      </c>
      <c r="F78" s="28">
        <f t="shared" si="51"/>
        <v>1932</v>
      </c>
      <c r="G78" s="9">
        <f t="shared" si="53"/>
        <v>-8.2160000019939616E-3</v>
      </c>
      <c r="I78" s="2">
        <f t="shared" si="54"/>
        <v>-8.2160000019939616E-3</v>
      </c>
      <c r="O78" s="100">
        <f t="shared" si="14"/>
        <v>-1.1588978178343418E-2</v>
      </c>
      <c r="P78" s="15">
        <f t="shared" si="15"/>
        <v>29798.055999999997</v>
      </c>
      <c r="R78" s="2">
        <f t="shared" si="55"/>
        <v>1.3430441521811992E-4</v>
      </c>
      <c r="S78" s="24">
        <v>0.1</v>
      </c>
      <c r="T78" s="9">
        <f t="shared" si="17"/>
        <v>1.3430441521811992E-5</v>
      </c>
      <c r="U78" s="9">
        <f t="shared" si="18"/>
        <v>-8.2160000019939616E-3</v>
      </c>
      <c r="Y78" s="137">
        <f t="shared" si="19"/>
        <v>29798.055999999997</v>
      </c>
      <c r="Z78" s="16">
        <f t="shared" si="20"/>
        <v>1932</v>
      </c>
      <c r="AA78" s="115">
        <f t="shared" si="21"/>
        <v>-4.3893124347922493E-3</v>
      </c>
      <c r="AB78" s="115">
        <f t="shared" si="22"/>
        <v>-3.8266875672017123E-3</v>
      </c>
      <c r="AC78" s="147">
        <f t="shared" si="56"/>
        <v>3.3729781763494563E-3</v>
      </c>
      <c r="AD78" s="115"/>
      <c r="AG78" s="115">
        <f t="shared" si="24"/>
        <v>1.4643537736976162E-6</v>
      </c>
      <c r="AH78" s="16">
        <f t="shared" si="25"/>
        <v>7.1996657435511686E-3</v>
      </c>
      <c r="AI78" s="16">
        <f t="shared" si="26"/>
        <v>1.3982913463307935</v>
      </c>
      <c r="AJ78" s="16">
        <f t="shared" si="27"/>
        <v>0.90500305373195533</v>
      </c>
      <c r="AK78" s="16">
        <f t="shared" si="28"/>
        <v>6.060474268177754E-2</v>
      </c>
      <c r="AL78" s="16">
        <f t="shared" si="29"/>
        <v>0.15100353958942406</v>
      </c>
      <c r="AM78" s="16">
        <f t="shared" si="30"/>
        <v>7.5645564064475812E-2</v>
      </c>
      <c r="AN78" s="115">
        <f t="shared" si="59"/>
        <v>9.862430352407732E-2</v>
      </c>
      <c r="AO78" s="115">
        <f t="shared" si="59"/>
        <v>9.8525259747670721E-2</v>
      </c>
      <c r="AP78" s="115">
        <f t="shared" si="59"/>
        <v>9.8278222749998201E-2</v>
      </c>
      <c r="AQ78" s="115">
        <f t="shared" si="59"/>
        <v>9.7662084241625174E-2</v>
      </c>
      <c r="AR78" s="115">
        <f t="shared" si="59"/>
        <v>9.6125525911018417E-2</v>
      </c>
      <c r="AS78" s="115">
        <f t="shared" si="59"/>
        <v>9.2294560216953037E-2</v>
      </c>
      <c r="AT78" s="115">
        <f t="shared" si="59"/>
        <v>8.2748939139400235E-2</v>
      </c>
      <c r="AU78" s="115">
        <f t="shared" si="32"/>
        <v>5.8995045811623292E-2</v>
      </c>
      <c r="AV78" s="115"/>
    </row>
    <row r="79" spans="1:64">
      <c r="A79" s="52" t="s">
        <v>135</v>
      </c>
      <c r="B79" s="52" t="s">
        <v>92</v>
      </c>
      <c r="C79" s="65">
        <v>44816.557000000001</v>
      </c>
      <c r="D79" s="65" t="s">
        <v>127</v>
      </c>
      <c r="E79" s="28">
        <f t="shared" si="11"/>
        <v>1931.9810323889922</v>
      </c>
      <c r="F79" s="28">
        <f t="shared" si="51"/>
        <v>1932</v>
      </c>
      <c r="G79" s="9">
        <f t="shared" si="53"/>
        <v>-7.215999998152256E-3</v>
      </c>
      <c r="I79" s="2">
        <f t="shared" si="54"/>
        <v>-7.215999998152256E-3</v>
      </c>
      <c r="O79" s="100">
        <f t="shared" si="14"/>
        <v>-1.1588978178343418E-2</v>
      </c>
      <c r="P79" s="15">
        <f t="shared" si="15"/>
        <v>29798.057000000001</v>
      </c>
      <c r="R79" s="2">
        <f t="shared" si="55"/>
        <v>1.3430441521811992E-4</v>
      </c>
      <c r="S79" s="24">
        <v>0.1</v>
      </c>
      <c r="T79" s="9">
        <f t="shared" si="17"/>
        <v>1.3430441521811992E-5</v>
      </c>
      <c r="U79" s="9">
        <f t="shared" si="18"/>
        <v>-7.215999998152256E-3</v>
      </c>
      <c r="Y79" s="137">
        <f t="shared" si="19"/>
        <v>29798.057000000001</v>
      </c>
      <c r="Z79" s="16">
        <f t="shared" si="20"/>
        <v>1932</v>
      </c>
      <c r="AA79" s="115">
        <f t="shared" si="21"/>
        <v>-4.3893124347922493E-3</v>
      </c>
      <c r="AB79" s="115">
        <f t="shared" si="22"/>
        <v>-2.8266875633600067E-3</v>
      </c>
      <c r="AC79" s="147">
        <f t="shared" si="56"/>
        <v>4.3729781801911619E-3</v>
      </c>
      <c r="AD79" s="115"/>
      <c r="AG79" s="115">
        <f t="shared" si="24"/>
        <v>7.9901625808541332E-7</v>
      </c>
      <c r="AH79" s="16">
        <f t="shared" si="25"/>
        <v>7.1996657435511686E-3</v>
      </c>
      <c r="AI79" s="16">
        <f t="shared" si="26"/>
        <v>1.3982913463307935</v>
      </c>
      <c r="AJ79" s="16">
        <f t="shared" si="27"/>
        <v>0.90500305373195533</v>
      </c>
      <c r="AK79" s="16">
        <f t="shared" si="28"/>
        <v>6.060474268177754E-2</v>
      </c>
      <c r="AL79" s="16">
        <f t="shared" si="29"/>
        <v>0.15100353958942406</v>
      </c>
      <c r="AM79" s="16">
        <f t="shared" si="30"/>
        <v>7.5645564064475812E-2</v>
      </c>
      <c r="AN79" s="115">
        <f t="shared" si="59"/>
        <v>9.862430352407732E-2</v>
      </c>
      <c r="AO79" s="115">
        <f t="shared" si="59"/>
        <v>9.8525259747670721E-2</v>
      </c>
      <c r="AP79" s="115">
        <f t="shared" si="59"/>
        <v>9.8278222749998201E-2</v>
      </c>
      <c r="AQ79" s="115">
        <f t="shared" si="59"/>
        <v>9.7662084241625174E-2</v>
      </c>
      <c r="AR79" s="115">
        <f t="shared" si="59"/>
        <v>9.6125525911018417E-2</v>
      </c>
      <c r="AS79" s="115">
        <f t="shared" si="59"/>
        <v>9.2294560216953037E-2</v>
      </c>
      <c r="AT79" s="115">
        <f t="shared" si="59"/>
        <v>8.2748939139400235E-2</v>
      </c>
      <c r="AU79" s="115">
        <f t="shared" si="32"/>
        <v>5.8995045811623292E-2</v>
      </c>
      <c r="AV79" s="115"/>
    </row>
    <row r="80" spans="1:64">
      <c r="A80" s="52" t="s">
        <v>135</v>
      </c>
      <c r="B80" s="52" t="s">
        <v>92</v>
      </c>
      <c r="C80" s="65">
        <v>44816.559000000001</v>
      </c>
      <c r="D80" s="65" t="s">
        <v>127</v>
      </c>
      <c r="E80" s="28">
        <f t="shared" si="11"/>
        <v>1931.9862894873904</v>
      </c>
      <c r="F80" s="28">
        <f t="shared" si="51"/>
        <v>1932</v>
      </c>
      <c r="G80" s="9">
        <f t="shared" si="53"/>
        <v>-5.2159999977448024E-3</v>
      </c>
      <c r="I80" s="2">
        <f t="shared" si="54"/>
        <v>-5.2159999977448024E-3</v>
      </c>
      <c r="O80" s="100">
        <f t="shared" si="14"/>
        <v>-1.1588978178343418E-2</v>
      </c>
      <c r="P80" s="15">
        <f t="shared" si="15"/>
        <v>29798.059000000001</v>
      </c>
      <c r="R80" s="2">
        <f t="shared" si="55"/>
        <v>1.3430441521811992E-4</v>
      </c>
      <c r="S80" s="24">
        <v>0.1</v>
      </c>
      <c r="T80" s="9">
        <f t="shared" si="17"/>
        <v>1.3430441521811992E-5</v>
      </c>
      <c r="U80" s="9">
        <f t="shared" si="18"/>
        <v>-5.2159999977448024E-3</v>
      </c>
      <c r="Y80" s="137">
        <f t="shared" si="19"/>
        <v>29798.059000000001</v>
      </c>
      <c r="Z80" s="16">
        <f t="shared" si="20"/>
        <v>1932</v>
      </c>
      <c r="AA80" s="115">
        <f t="shared" si="21"/>
        <v>-4.3893124347922493E-3</v>
      </c>
      <c r="AB80" s="115">
        <f t="shared" si="22"/>
        <v>-8.2668756295255306E-4</v>
      </c>
      <c r="AC80" s="147">
        <f t="shared" si="56"/>
        <v>6.3729781805986156E-3</v>
      </c>
      <c r="AD80" s="115"/>
      <c r="AG80" s="115">
        <f t="shared" si="24"/>
        <v>6.8341232674043141E-8</v>
      </c>
      <c r="AH80" s="16">
        <f t="shared" si="25"/>
        <v>7.1996657435511686E-3</v>
      </c>
      <c r="AI80" s="16">
        <f t="shared" si="26"/>
        <v>1.3982913463307935</v>
      </c>
      <c r="AJ80" s="16">
        <f t="shared" si="27"/>
        <v>0.90500305373195533</v>
      </c>
      <c r="AK80" s="16">
        <f t="shared" si="28"/>
        <v>6.060474268177754E-2</v>
      </c>
      <c r="AL80" s="16">
        <f t="shared" si="29"/>
        <v>0.15100353958942406</v>
      </c>
      <c r="AM80" s="16">
        <f t="shared" si="30"/>
        <v>7.5645564064475812E-2</v>
      </c>
      <c r="AN80" s="115">
        <f t="shared" si="59"/>
        <v>9.862430352407732E-2</v>
      </c>
      <c r="AO80" s="115">
        <f t="shared" si="59"/>
        <v>9.8525259747670721E-2</v>
      </c>
      <c r="AP80" s="115">
        <f t="shared" si="59"/>
        <v>9.8278222749998201E-2</v>
      </c>
      <c r="AQ80" s="115">
        <f t="shared" si="59"/>
        <v>9.7662084241625174E-2</v>
      </c>
      <c r="AR80" s="115">
        <f t="shared" si="59"/>
        <v>9.6125525911018417E-2</v>
      </c>
      <c r="AS80" s="115">
        <f t="shared" si="59"/>
        <v>9.2294560216953037E-2</v>
      </c>
      <c r="AT80" s="115">
        <f t="shared" si="59"/>
        <v>8.2748939139400235E-2</v>
      </c>
      <c r="AU80" s="115">
        <f t="shared" si="32"/>
        <v>5.8995045811623292E-2</v>
      </c>
      <c r="AV80" s="115"/>
    </row>
    <row r="81" spans="1:48">
      <c r="A81" s="52" t="s">
        <v>135</v>
      </c>
      <c r="B81" s="52" t="s">
        <v>92</v>
      </c>
      <c r="C81" s="65">
        <v>44816.56</v>
      </c>
      <c r="D81" s="65" t="s">
        <v>127</v>
      </c>
      <c r="E81" s="28">
        <f t="shared" si="11"/>
        <v>1931.9889180365799</v>
      </c>
      <c r="F81" s="28">
        <f t="shared" si="51"/>
        <v>1932</v>
      </c>
      <c r="G81" s="9">
        <f t="shared" si="53"/>
        <v>-4.2160000011790544E-3</v>
      </c>
      <c r="I81" s="2">
        <f t="shared" si="54"/>
        <v>-4.2160000011790544E-3</v>
      </c>
      <c r="O81" s="100">
        <f t="shared" si="14"/>
        <v>-1.1588978178343418E-2</v>
      </c>
      <c r="P81" s="15">
        <f t="shared" si="15"/>
        <v>29798.059999999998</v>
      </c>
      <c r="R81" s="2">
        <f t="shared" si="55"/>
        <v>1.3430441521811992E-4</v>
      </c>
      <c r="S81" s="24">
        <v>0.1</v>
      </c>
      <c r="T81" s="9">
        <f t="shared" si="17"/>
        <v>1.3430441521811992E-5</v>
      </c>
      <c r="U81" s="9">
        <f t="shared" si="18"/>
        <v>-4.2160000011790544E-3</v>
      </c>
      <c r="Y81" s="137">
        <f t="shared" si="19"/>
        <v>29798.059999999998</v>
      </c>
      <c r="Z81" s="16">
        <f t="shared" si="20"/>
        <v>1932</v>
      </c>
      <c r="AA81" s="115">
        <f t="shared" si="21"/>
        <v>-4.3893124347922493E-3</v>
      </c>
      <c r="AB81" s="115">
        <f t="shared" si="22"/>
        <v>1.7331243361319495E-4</v>
      </c>
      <c r="AC81" s="147">
        <f t="shared" si="56"/>
        <v>7.3729781771643636E-3</v>
      </c>
      <c r="AD81" s="115"/>
      <c r="AG81" s="115">
        <f t="shared" si="24"/>
        <v>3.0037199644928107E-9</v>
      </c>
      <c r="AH81" s="16">
        <f t="shared" si="25"/>
        <v>7.1996657435511686E-3</v>
      </c>
      <c r="AI81" s="16">
        <f t="shared" si="26"/>
        <v>1.3982913463307935</v>
      </c>
      <c r="AJ81" s="16">
        <f t="shared" si="27"/>
        <v>0.90500305373195533</v>
      </c>
      <c r="AK81" s="16">
        <f t="shared" si="28"/>
        <v>6.060474268177754E-2</v>
      </c>
      <c r="AL81" s="16">
        <f t="shared" si="29"/>
        <v>0.15100353958942406</v>
      </c>
      <c r="AM81" s="16">
        <f t="shared" si="30"/>
        <v>7.5645564064475812E-2</v>
      </c>
      <c r="AN81" s="115">
        <f t="shared" ref="AN81:AT90" si="60">$AU81+$AB$7*SIN(AO81)</f>
        <v>9.862430352407732E-2</v>
      </c>
      <c r="AO81" s="115">
        <f t="shared" si="60"/>
        <v>9.8525259747670721E-2</v>
      </c>
      <c r="AP81" s="115">
        <f t="shared" si="60"/>
        <v>9.8278222749998201E-2</v>
      </c>
      <c r="AQ81" s="115">
        <f t="shared" si="60"/>
        <v>9.7662084241625174E-2</v>
      </c>
      <c r="AR81" s="115">
        <f t="shared" si="60"/>
        <v>9.6125525911018417E-2</v>
      </c>
      <c r="AS81" s="115">
        <f t="shared" si="60"/>
        <v>9.2294560216953037E-2</v>
      </c>
      <c r="AT81" s="115">
        <f t="shared" si="60"/>
        <v>8.2748939139400235E-2</v>
      </c>
      <c r="AU81" s="115">
        <f t="shared" si="32"/>
        <v>5.8995045811623292E-2</v>
      </c>
      <c r="AV81" s="115"/>
    </row>
    <row r="82" spans="1:48">
      <c r="A82" s="52" t="s">
        <v>135</v>
      </c>
      <c r="B82" s="52" t="s">
        <v>92</v>
      </c>
      <c r="C82" s="65">
        <v>44816.563000000002</v>
      </c>
      <c r="D82" s="65" t="s">
        <v>127</v>
      </c>
      <c r="E82" s="28">
        <f t="shared" si="11"/>
        <v>1931.9968036841867</v>
      </c>
      <c r="F82" s="28">
        <f t="shared" si="51"/>
        <v>1932</v>
      </c>
      <c r="G82" s="9">
        <f t="shared" si="53"/>
        <v>-1.2159999969298951E-3</v>
      </c>
      <c r="I82" s="2">
        <f t="shared" si="54"/>
        <v>-1.2159999969298951E-3</v>
      </c>
      <c r="O82" s="100">
        <f t="shared" si="14"/>
        <v>-1.1588978178343418E-2</v>
      </c>
      <c r="P82" s="15">
        <f t="shared" si="15"/>
        <v>29798.063000000002</v>
      </c>
      <c r="R82" s="2">
        <f t="shared" si="55"/>
        <v>1.3430441521811992E-4</v>
      </c>
      <c r="S82" s="24">
        <v>0.1</v>
      </c>
      <c r="T82" s="9">
        <f t="shared" si="17"/>
        <v>1.3430441521811992E-5</v>
      </c>
      <c r="U82" s="9">
        <f t="shared" si="18"/>
        <v>-1.2159999969298951E-3</v>
      </c>
      <c r="Y82" s="137">
        <f t="shared" si="19"/>
        <v>29798.063000000002</v>
      </c>
      <c r="Z82" s="16">
        <f t="shared" si="20"/>
        <v>1932</v>
      </c>
      <c r="AA82" s="115">
        <f t="shared" si="21"/>
        <v>-4.3893124347922493E-3</v>
      </c>
      <c r="AB82" s="115">
        <f t="shared" si="22"/>
        <v>3.1733124378623542E-3</v>
      </c>
      <c r="AC82" s="147">
        <f t="shared" si="56"/>
        <v>1.0372978181413523E-2</v>
      </c>
      <c r="AD82" s="115"/>
      <c r="AG82" s="115">
        <f t="shared" si="24"/>
        <v>1.0069911828291919E-6</v>
      </c>
      <c r="AH82" s="16">
        <f t="shared" si="25"/>
        <v>7.1996657435511686E-3</v>
      </c>
      <c r="AI82" s="16">
        <f t="shared" si="26"/>
        <v>1.3982913463307935</v>
      </c>
      <c r="AJ82" s="16">
        <f t="shared" si="27"/>
        <v>0.90500305373195533</v>
      </c>
      <c r="AK82" s="16">
        <f t="shared" si="28"/>
        <v>6.060474268177754E-2</v>
      </c>
      <c r="AL82" s="16">
        <f t="shared" si="29"/>
        <v>0.15100353958942406</v>
      </c>
      <c r="AM82" s="16">
        <f t="shared" si="30"/>
        <v>7.5645564064475812E-2</v>
      </c>
      <c r="AN82" s="115">
        <f t="shared" si="60"/>
        <v>9.862430352407732E-2</v>
      </c>
      <c r="AO82" s="115">
        <f t="shared" si="60"/>
        <v>9.8525259747670721E-2</v>
      </c>
      <c r="AP82" s="115">
        <f t="shared" si="60"/>
        <v>9.8278222749998201E-2</v>
      </c>
      <c r="AQ82" s="115">
        <f t="shared" si="60"/>
        <v>9.7662084241625174E-2</v>
      </c>
      <c r="AR82" s="115">
        <f t="shared" si="60"/>
        <v>9.6125525911018417E-2</v>
      </c>
      <c r="AS82" s="115">
        <f t="shared" si="60"/>
        <v>9.2294560216953037E-2</v>
      </c>
      <c r="AT82" s="115">
        <f t="shared" si="60"/>
        <v>8.2748939139400235E-2</v>
      </c>
      <c r="AU82" s="115">
        <f t="shared" si="32"/>
        <v>5.8995045811623292E-2</v>
      </c>
      <c r="AV82" s="115"/>
    </row>
    <row r="83" spans="1:48">
      <c r="A83" s="52" t="s">
        <v>135</v>
      </c>
      <c r="B83" s="52" t="s">
        <v>92</v>
      </c>
      <c r="C83" s="65">
        <v>44816.565999999999</v>
      </c>
      <c r="D83" s="65" t="s">
        <v>127</v>
      </c>
      <c r="E83" s="28">
        <f t="shared" si="11"/>
        <v>1932.0046893317744</v>
      </c>
      <c r="F83" s="28">
        <f t="shared" si="51"/>
        <v>1932</v>
      </c>
      <c r="G83" s="9">
        <f t="shared" si="53"/>
        <v>1.7840000000433065E-3</v>
      </c>
      <c r="I83" s="2">
        <f t="shared" si="54"/>
        <v>1.7840000000433065E-3</v>
      </c>
      <c r="O83" s="100">
        <f t="shared" si="14"/>
        <v>-1.1588978178343418E-2</v>
      </c>
      <c r="P83" s="15">
        <f t="shared" si="15"/>
        <v>29798.065999999999</v>
      </c>
      <c r="R83" s="2">
        <f t="shared" si="55"/>
        <v>1.3430441521811992E-4</v>
      </c>
      <c r="S83" s="24">
        <v>0.1</v>
      </c>
      <c r="T83" s="9">
        <f t="shared" si="17"/>
        <v>1.3430441521811992E-5</v>
      </c>
      <c r="U83" s="9">
        <f t="shared" si="18"/>
        <v>1.7840000000433065E-3</v>
      </c>
      <c r="Y83" s="137">
        <f t="shared" si="19"/>
        <v>29798.065999999999</v>
      </c>
      <c r="Z83" s="16">
        <f t="shared" si="20"/>
        <v>1932</v>
      </c>
      <c r="AA83" s="115">
        <f t="shared" si="21"/>
        <v>-4.3893124347922493E-3</v>
      </c>
      <c r="AB83" s="115">
        <f t="shared" si="22"/>
        <v>6.1733124348355558E-3</v>
      </c>
      <c r="AC83" s="147">
        <f t="shared" si="56"/>
        <v>1.3372978178386724E-2</v>
      </c>
      <c r="AD83" s="115"/>
      <c r="AG83" s="115">
        <f t="shared" si="24"/>
        <v>3.8109786418095301E-6</v>
      </c>
      <c r="AH83" s="16">
        <f t="shared" si="25"/>
        <v>7.1996657435511686E-3</v>
      </c>
      <c r="AI83" s="16">
        <f t="shared" si="26"/>
        <v>1.3982913463307935</v>
      </c>
      <c r="AJ83" s="16">
        <f t="shared" si="27"/>
        <v>0.90500305373195533</v>
      </c>
      <c r="AK83" s="16">
        <f t="shared" si="28"/>
        <v>6.060474268177754E-2</v>
      </c>
      <c r="AL83" s="16">
        <f t="shared" si="29"/>
        <v>0.15100353958942406</v>
      </c>
      <c r="AM83" s="16">
        <f t="shared" si="30"/>
        <v>7.5645564064475812E-2</v>
      </c>
      <c r="AN83" s="115">
        <f t="shared" si="60"/>
        <v>9.862430352407732E-2</v>
      </c>
      <c r="AO83" s="115">
        <f t="shared" si="60"/>
        <v>9.8525259747670721E-2</v>
      </c>
      <c r="AP83" s="115">
        <f t="shared" si="60"/>
        <v>9.8278222749998201E-2</v>
      </c>
      <c r="AQ83" s="115">
        <f t="shared" si="60"/>
        <v>9.7662084241625174E-2</v>
      </c>
      <c r="AR83" s="115">
        <f t="shared" si="60"/>
        <v>9.6125525911018417E-2</v>
      </c>
      <c r="AS83" s="115">
        <f t="shared" si="60"/>
        <v>9.2294560216953037E-2</v>
      </c>
      <c r="AT83" s="115">
        <f t="shared" si="60"/>
        <v>8.2748939139400235E-2</v>
      </c>
      <c r="AU83" s="115">
        <f t="shared" si="32"/>
        <v>5.8995045811623292E-2</v>
      </c>
      <c r="AV83" s="115"/>
    </row>
    <row r="84" spans="1:48">
      <c r="A84" s="52" t="s">
        <v>135</v>
      </c>
      <c r="B84" s="52" t="s">
        <v>95</v>
      </c>
      <c r="C84" s="65">
        <v>44819.398000000001</v>
      </c>
      <c r="D84" s="65" t="s">
        <v>127</v>
      </c>
      <c r="E84" s="28">
        <f t="shared" si="11"/>
        <v>1939.448740662089</v>
      </c>
      <c r="F84" s="28">
        <f t="shared" si="51"/>
        <v>1939.5</v>
      </c>
      <c r="G84" s="9">
        <f t="shared" si="53"/>
        <v>-1.9500999995216262E-2</v>
      </c>
      <c r="I84" s="2">
        <f t="shared" si="54"/>
        <v>-1.9500999995216262E-2</v>
      </c>
      <c r="O84" s="100">
        <f t="shared" si="14"/>
        <v>-1.160918576890147E-2</v>
      </c>
      <c r="P84" s="15">
        <f t="shared" si="15"/>
        <v>29800.898000000001</v>
      </c>
      <c r="R84" s="2">
        <f t="shared" si="55"/>
        <v>1.3477319421686441E-4</v>
      </c>
      <c r="S84" s="24">
        <v>0.1</v>
      </c>
      <c r="T84" s="9">
        <f t="shared" si="17"/>
        <v>1.3477319421686441E-5</v>
      </c>
      <c r="U84" s="9">
        <f t="shared" si="18"/>
        <v>-1.9500999995216262E-2</v>
      </c>
      <c r="Y84" s="137">
        <f t="shared" si="19"/>
        <v>29800.898000000001</v>
      </c>
      <c r="Z84" s="16">
        <f t="shared" si="20"/>
        <v>1939.5</v>
      </c>
      <c r="AA84" s="115">
        <f t="shared" si="21"/>
        <v>-4.4172548238194161E-3</v>
      </c>
      <c r="AB84" s="115">
        <f t="shared" si="22"/>
        <v>-1.5083745171396845E-2</v>
      </c>
      <c r="AC84" s="147">
        <f t="shared" si="56"/>
        <v>-7.891814226314792E-3</v>
      </c>
      <c r="AD84" s="115"/>
      <c r="AG84" s="115">
        <f t="shared" si="24"/>
        <v>2.2751936839563767E-5</v>
      </c>
      <c r="AH84" s="16">
        <f t="shared" si="25"/>
        <v>7.1919309450820534E-3</v>
      </c>
      <c r="AI84" s="16">
        <f t="shared" si="26"/>
        <v>1.3980273793758644</v>
      </c>
      <c r="AJ84" s="16">
        <f t="shared" si="27"/>
        <v>0.90316761970192805</v>
      </c>
      <c r="AK84" s="16">
        <f t="shared" si="28"/>
        <v>6.2314818981541981E-2</v>
      </c>
      <c r="AL84" s="16">
        <f t="shared" si="29"/>
        <v>0.15529848736800775</v>
      </c>
      <c r="AM84" s="16">
        <f t="shared" si="30"/>
        <v>7.7805680563892823E-2</v>
      </c>
      <c r="AN84" s="115">
        <f t="shared" si="60"/>
        <v>0.10143583510457854</v>
      </c>
      <c r="AO84" s="115">
        <f t="shared" si="60"/>
        <v>0.10133411351702562</v>
      </c>
      <c r="AP84" s="115">
        <f t="shared" si="60"/>
        <v>0.10108032618119281</v>
      </c>
      <c r="AQ84" s="115">
        <f t="shared" si="60"/>
        <v>0.10044717524385441</v>
      </c>
      <c r="AR84" s="115">
        <f t="shared" si="60"/>
        <v>9.8867760124000628E-2</v>
      </c>
      <c r="AS84" s="115">
        <f t="shared" si="60"/>
        <v>9.4928928468866303E-2</v>
      </c>
      <c r="AT84" s="115">
        <f t="shared" si="60"/>
        <v>8.511235241923984E-2</v>
      </c>
      <c r="AU84" s="115">
        <f t="shared" si="32"/>
        <v>6.0680603921204224E-2</v>
      </c>
      <c r="AV84" s="115"/>
    </row>
    <row r="85" spans="1:48">
      <c r="A85" s="52" t="s">
        <v>135</v>
      </c>
      <c r="B85" s="52" t="s">
        <v>95</v>
      </c>
      <c r="C85" s="65">
        <v>44819.402999999998</v>
      </c>
      <c r="D85" s="65" t="s">
        <v>127</v>
      </c>
      <c r="E85" s="28">
        <f t="shared" ref="E85:E148" si="61">(C85-C$7)/C$8</f>
        <v>1939.4618834080748</v>
      </c>
      <c r="F85" s="28">
        <f t="shared" si="51"/>
        <v>1939.5</v>
      </c>
      <c r="G85" s="9">
        <f t="shared" si="53"/>
        <v>-1.4500999997835606E-2</v>
      </c>
      <c r="I85" s="2">
        <f t="shared" si="54"/>
        <v>-1.4500999997835606E-2</v>
      </c>
      <c r="O85" s="100">
        <f t="shared" ref="O85:O148" si="62">D$11+D$12*F85+D$13*F85^2</f>
        <v>-1.160918576890147E-2</v>
      </c>
      <c r="P85" s="15">
        <f t="shared" ref="P85:P148" si="63">C85-15018.5</f>
        <v>29800.902999999998</v>
      </c>
      <c r="R85" s="2">
        <f t="shared" si="55"/>
        <v>1.3477319421686441E-4</v>
      </c>
      <c r="S85" s="24">
        <v>0.1</v>
      </c>
      <c r="T85" s="9">
        <f t="shared" ref="T85:T148" si="64">S85*R85</f>
        <v>1.3477319421686441E-5</v>
      </c>
      <c r="U85" s="9">
        <f t="shared" ref="U85:U148" si="65">SUM(H85,I85)</f>
        <v>-1.4500999997835606E-2</v>
      </c>
      <c r="Y85" s="137">
        <f t="shared" ref="Y85:Y148" si="66">+C85-15018.5</f>
        <v>29800.902999999998</v>
      </c>
      <c r="Z85" s="16">
        <f t="shared" ref="Z85:Z148" si="67">F85</f>
        <v>1939.5</v>
      </c>
      <c r="AA85" s="115">
        <f t="shared" ref="AA85:AA148" si="68">AB$3+AB$4*Z85+AB$5*Z85^2+AH85</f>
        <v>-4.4172548238194161E-3</v>
      </c>
      <c r="AB85" s="115">
        <f t="shared" ref="AB85:AB148" si="69">+G85-AA85</f>
        <v>-1.008374517401619E-2</v>
      </c>
      <c r="AC85" s="147">
        <f t="shared" si="56"/>
        <v>-2.8918142289341368E-3</v>
      </c>
      <c r="AD85" s="115"/>
      <c r="AG85" s="115">
        <f t="shared" ref="AG85:AG148" si="70">+(G85-AA85)^2*S85</f>
        <v>1.0168191673449482E-5</v>
      </c>
      <c r="AH85" s="16">
        <f t="shared" ref="AH85:AH148" si="71">$AB$6*($AB$11/AI85*AJ85+$AB$12)</f>
        <v>7.1919309450820534E-3</v>
      </c>
      <c r="AI85" s="16">
        <f t="shared" ref="AI85:AI148" si="72">1+$AB$7*COS(AL85)</f>
        <v>1.3980273793758644</v>
      </c>
      <c r="AJ85" s="16">
        <f t="shared" ref="AJ85:AJ148" si="73">SIN(AL85+RADIANS($AB$9))</f>
        <v>0.90316761970192805</v>
      </c>
      <c r="AK85" s="16">
        <f t="shared" ref="AK85:AK148" si="74">$AB$7*SIN(AL85)</f>
        <v>6.2314818981541981E-2</v>
      </c>
      <c r="AL85" s="16">
        <f t="shared" ref="AL85:AL148" si="75">2*ATAN(AM85)</f>
        <v>0.15529848736800775</v>
      </c>
      <c r="AM85" s="16">
        <f t="shared" ref="AM85:AM148" si="76">SQRT((1+$AB$7)/(1-$AB$7))*TAN(AN85/2)</f>
        <v>7.7805680563892823E-2</v>
      </c>
      <c r="AN85" s="115">
        <f t="shared" si="60"/>
        <v>0.10143583510457854</v>
      </c>
      <c r="AO85" s="115">
        <f t="shared" si="60"/>
        <v>0.10133411351702562</v>
      </c>
      <c r="AP85" s="115">
        <f t="shared" si="60"/>
        <v>0.10108032618119281</v>
      </c>
      <c r="AQ85" s="115">
        <f t="shared" si="60"/>
        <v>0.10044717524385441</v>
      </c>
      <c r="AR85" s="115">
        <f t="shared" si="60"/>
        <v>9.8867760124000628E-2</v>
      </c>
      <c r="AS85" s="115">
        <f t="shared" si="60"/>
        <v>9.4928928468866303E-2</v>
      </c>
      <c r="AT85" s="115">
        <f t="shared" si="60"/>
        <v>8.511235241923984E-2</v>
      </c>
      <c r="AU85" s="115">
        <f t="shared" ref="AU85:AU148" si="77">RADIANS($AB$9)+$AB$18*(F85-AB$15)</f>
        <v>6.0680603921204224E-2</v>
      </c>
      <c r="AV85" s="115"/>
    </row>
    <row r="86" spans="1:48">
      <c r="A86" s="52" t="s">
        <v>135</v>
      </c>
      <c r="B86" s="52" t="s">
        <v>95</v>
      </c>
      <c r="C86" s="65">
        <v>44819.415000000001</v>
      </c>
      <c r="D86" s="65" t="s">
        <v>127</v>
      </c>
      <c r="E86" s="28">
        <f t="shared" si="61"/>
        <v>1939.4934259984639</v>
      </c>
      <c r="F86" s="28">
        <f t="shared" si="51"/>
        <v>1939.5</v>
      </c>
      <c r="G86" s="9">
        <f t="shared" ref="G86:G117" si="78">C86-(C$7+C$8*F86)</f>
        <v>-2.5009999953908846E-3</v>
      </c>
      <c r="I86" s="2">
        <f t="shared" si="54"/>
        <v>-2.5009999953908846E-3</v>
      </c>
      <c r="O86" s="100">
        <f t="shared" si="62"/>
        <v>-1.160918576890147E-2</v>
      </c>
      <c r="P86" s="15">
        <f t="shared" si="63"/>
        <v>29800.915000000001</v>
      </c>
      <c r="R86" s="2">
        <f t="shared" ref="R86:R117" si="79">(O86-H86)^2</f>
        <v>1.3477319421686441E-4</v>
      </c>
      <c r="S86" s="24">
        <v>0.1</v>
      </c>
      <c r="T86" s="9">
        <f t="shared" si="64"/>
        <v>1.3477319421686441E-5</v>
      </c>
      <c r="U86" s="9">
        <f t="shared" si="65"/>
        <v>-2.5009999953908846E-3</v>
      </c>
      <c r="Y86" s="137">
        <f t="shared" si="66"/>
        <v>29800.915000000001</v>
      </c>
      <c r="Z86" s="16">
        <f t="shared" si="67"/>
        <v>1939.5</v>
      </c>
      <c r="AA86" s="115">
        <f t="shared" si="68"/>
        <v>-4.4172548238194161E-3</v>
      </c>
      <c r="AB86" s="115">
        <f t="shared" si="69"/>
        <v>1.9162548284285316E-3</v>
      </c>
      <c r="AC86" s="147">
        <f t="shared" ref="AC86:AC117" si="80">G86-(AB$3+AB$4*Z86+AB$5*Z86^2)</f>
        <v>9.108185773510585E-3</v>
      </c>
      <c r="AD86" s="115"/>
      <c r="AG86" s="115">
        <f t="shared" si="70"/>
        <v>3.6720325674756609E-7</v>
      </c>
      <c r="AH86" s="16">
        <f t="shared" si="71"/>
        <v>7.1919309450820534E-3</v>
      </c>
      <c r="AI86" s="16">
        <f t="shared" si="72"/>
        <v>1.3980273793758644</v>
      </c>
      <c r="AJ86" s="16">
        <f t="shared" si="73"/>
        <v>0.90316761970192805</v>
      </c>
      <c r="AK86" s="16">
        <f t="shared" si="74"/>
        <v>6.2314818981541981E-2</v>
      </c>
      <c r="AL86" s="16">
        <f t="shared" si="75"/>
        <v>0.15529848736800775</v>
      </c>
      <c r="AM86" s="16">
        <f t="shared" si="76"/>
        <v>7.7805680563892823E-2</v>
      </c>
      <c r="AN86" s="115">
        <f t="shared" si="60"/>
        <v>0.10143583510457854</v>
      </c>
      <c r="AO86" s="115">
        <f t="shared" si="60"/>
        <v>0.10133411351702562</v>
      </c>
      <c r="AP86" s="115">
        <f t="shared" si="60"/>
        <v>0.10108032618119281</v>
      </c>
      <c r="AQ86" s="115">
        <f t="shared" si="60"/>
        <v>0.10044717524385441</v>
      </c>
      <c r="AR86" s="115">
        <f t="shared" si="60"/>
        <v>9.8867760124000628E-2</v>
      </c>
      <c r="AS86" s="115">
        <f t="shared" si="60"/>
        <v>9.4928928468866303E-2</v>
      </c>
      <c r="AT86" s="115">
        <f t="shared" si="60"/>
        <v>8.511235241923984E-2</v>
      </c>
      <c r="AU86" s="115">
        <f t="shared" si="77"/>
        <v>6.0680603921204224E-2</v>
      </c>
      <c r="AV86" s="115"/>
    </row>
    <row r="87" spans="1:48">
      <c r="A87" s="52" t="s">
        <v>133</v>
      </c>
      <c r="B87" s="52" t="s">
        <v>92</v>
      </c>
      <c r="C87" s="65">
        <v>44819.985999999997</v>
      </c>
      <c r="D87" s="65" t="s">
        <v>126</v>
      </c>
      <c r="E87" s="28">
        <f t="shared" si="61"/>
        <v>1940.9943275908292</v>
      </c>
      <c r="F87" s="28">
        <f t="shared" si="51"/>
        <v>1941</v>
      </c>
      <c r="G87" s="9">
        <f t="shared" si="78"/>
        <v>-2.1580000029643998E-3</v>
      </c>
      <c r="H87" s="2">
        <f>G87</f>
        <v>-2.1580000029643998E-3</v>
      </c>
      <c r="O87" s="100">
        <f t="shared" si="62"/>
        <v>-1.1613225709701724E-2</v>
      </c>
      <c r="P87" s="15">
        <f t="shared" si="63"/>
        <v>29801.485999999997</v>
      </c>
      <c r="R87" s="2">
        <f t="shared" si="79"/>
        <v>8.9401293165346335E-5</v>
      </c>
      <c r="S87" s="24">
        <v>0.1</v>
      </c>
      <c r="T87" s="9">
        <f t="shared" si="64"/>
        <v>8.9401293165346339E-6</v>
      </c>
      <c r="U87" s="9">
        <f t="shared" si="65"/>
        <v>-2.1580000029643998E-3</v>
      </c>
      <c r="Y87" s="137">
        <f t="shared" si="66"/>
        <v>29801.485999999997</v>
      </c>
      <c r="Z87" s="16">
        <f t="shared" si="67"/>
        <v>1941</v>
      </c>
      <c r="AA87" s="115">
        <f t="shared" si="68"/>
        <v>-4.4228483743145794E-3</v>
      </c>
      <c r="AB87" s="115">
        <f t="shared" si="69"/>
        <v>2.2648483713501796E-3</v>
      </c>
      <c r="AC87" s="147">
        <f t="shared" si="80"/>
        <v>9.4552257067373243E-3</v>
      </c>
      <c r="AD87" s="115"/>
      <c r="AG87" s="115">
        <f t="shared" si="70"/>
        <v>5.1295381452075614E-7</v>
      </c>
      <c r="AH87" s="16">
        <f t="shared" si="71"/>
        <v>7.1903773353871447E-3</v>
      </c>
      <c r="AI87" s="16">
        <f t="shared" si="72"/>
        <v>1.3979737169160744</v>
      </c>
      <c r="AJ87" s="16">
        <f t="shared" si="73"/>
        <v>0.90279861601242428</v>
      </c>
      <c r="AK87" s="16">
        <f t="shared" si="74"/>
        <v>6.2656620093369267E-2</v>
      </c>
      <c r="AL87" s="16">
        <f t="shared" si="75"/>
        <v>0.15615728289583339</v>
      </c>
      <c r="AM87" s="16">
        <f t="shared" si="76"/>
        <v>7.8237692243206494E-2</v>
      </c>
      <c r="AN87" s="115">
        <f t="shared" si="60"/>
        <v>0.10199807850636573</v>
      </c>
      <c r="AO87" s="115">
        <f t="shared" si="60"/>
        <v>0.10189582285864529</v>
      </c>
      <c r="AP87" s="115">
        <f t="shared" si="60"/>
        <v>0.10164068850825059</v>
      </c>
      <c r="AQ87" s="115">
        <f t="shared" si="60"/>
        <v>0.10100414097237778</v>
      </c>
      <c r="AR87" s="115">
        <f t="shared" si="60"/>
        <v>9.9416164930112016E-2</v>
      </c>
      <c r="AS87" s="115">
        <f t="shared" si="60"/>
        <v>9.5455776013870369E-2</v>
      </c>
      <c r="AT87" s="115">
        <f t="shared" si="60"/>
        <v>8.5585026807250872E-2</v>
      </c>
      <c r="AU87" s="115">
        <f t="shared" si="77"/>
        <v>6.101771554312041E-2</v>
      </c>
      <c r="AV87" s="115"/>
    </row>
    <row r="88" spans="1:48">
      <c r="A88" s="52" t="s">
        <v>135</v>
      </c>
      <c r="B88" s="52" t="s">
        <v>92</v>
      </c>
      <c r="C88" s="65">
        <v>44822.637000000002</v>
      </c>
      <c r="D88" s="65" t="s">
        <v>127</v>
      </c>
      <c r="E88" s="28">
        <f t="shared" si="61"/>
        <v>1947.9626115162134</v>
      </c>
      <c r="F88" s="28">
        <f t="shared" si="51"/>
        <v>1948</v>
      </c>
      <c r="G88" s="9">
        <f t="shared" si="78"/>
        <v>-1.4223999991372693E-2</v>
      </c>
      <c r="I88" s="2">
        <f t="shared" ref="I88:I102" si="81">G88</f>
        <v>-1.4223999991372693E-2</v>
      </c>
      <c r="O88" s="100">
        <f t="shared" si="62"/>
        <v>-1.1632071814915846E-2</v>
      </c>
      <c r="P88" s="15">
        <f t="shared" si="63"/>
        <v>29804.137000000002</v>
      </c>
      <c r="R88" s="2">
        <f t="shared" si="79"/>
        <v>1.3530509470735961E-4</v>
      </c>
      <c r="S88" s="24">
        <v>0.1</v>
      </c>
      <c r="T88" s="9">
        <f t="shared" si="64"/>
        <v>1.3530509470735962E-5</v>
      </c>
      <c r="U88" s="9">
        <f t="shared" si="65"/>
        <v>-1.4223999991372693E-2</v>
      </c>
      <c r="Y88" s="137">
        <f t="shared" si="66"/>
        <v>29804.137000000002</v>
      </c>
      <c r="Z88" s="16">
        <f t="shared" si="67"/>
        <v>1948</v>
      </c>
      <c r="AA88" s="115">
        <f t="shared" si="68"/>
        <v>-4.4489739173408311E-3</v>
      </c>
      <c r="AB88" s="115">
        <f t="shared" si="69"/>
        <v>-9.7750260740318631E-3</v>
      </c>
      <c r="AC88" s="147">
        <f t="shared" si="80"/>
        <v>-2.5919281764568477E-3</v>
      </c>
      <c r="AD88" s="115"/>
      <c r="AG88" s="115">
        <f t="shared" si="70"/>
        <v>9.5551134748002782E-6</v>
      </c>
      <c r="AH88" s="16">
        <f t="shared" si="71"/>
        <v>7.1830978975750146E-3</v>
      </c>
      <c r="AI88" s="16">
        <f t="shared" si="72"/>
        <v>1.3977194677988853</v>
      </c>
      <c r="AJ88" s="16">
        <f t="shared" si="73"/>
        <v>0.90106817731463229</v>
      </c>
      <c r="AK88" s="16">
        <f t="shared" si="74"/>
        <v>6.4250730200458669E-2</v>
      </c>
      <c r="AL88" s="16">
        <f t="shared" si="75"/>
        <v>0.16016412373588279</v>
      </c>
      <c r="AM88" s="16">
        <f t="shared" si="76"/>
        <v>8.0253694564502084E-2</v>
      </c>
      <c r="AN88" s="115">
        <f t="shared" si="60"/>
        <v>0.10462159837743597</v>
      </c>
      <c r="AO88" s="115">
        <f t="shared" si="60"/>
        <v>0.10451685718871799</v>
      </c>
      <c r="AP88" s="115">
        <f t="shared" si="60"/>
        <v>0.10425545047447024</v>
      </c>
      <c r="AQ88" s="115">
        <f t="shared" si="60"/>
        <v>0.1036030785806252</v>
      </c>
      <c r="AR88" s="115">
        <f t="shared" si="60"/>
        <v>0.10197519844118566</v>
      </c>
      <c r="AS88" s="115">
        <f t="shared" si="60"/>
        <v>9.791428055624693E-2</v>
      </c>
      <c r="AT88" s="115">
        <f t="shared" si="60"/>
        <v>8.779080345344431E-2</v>
      </c>
      <c r="AU88" s="115">
        <f t="shared" si="77"/>
        <v>6.259090311206239E-2</v>
      </c>
      <c r="AV88" s="115"/>
    </row>
    <row r="89" spans="1:48">
      <c r="A89" s="52" t="s">
        <v>135</v>
      </c>
      <c r="B89" s="52" t="s">
        <v>92</v>
      </c>
      <c r="C89" s="65">
        <v>44822.641000000003</v>
      </c>
      <c r="D89" s="65" t="s">
        <v>127</v>
      </c>
      <c r="E89" s="28">
        <f t="shared" si="61"/>
        <v>1947.9731257130097</v>
      </c>
      <c r="F89" s="28">
        <f t="shared" si="51"/>
        <v>1948</v>
      </c>
      <c r="G89" s="9">
        <f t="shared" si="78"/>
        <v>-1.0223999990557786E-2</v>
      </c>
      <c r="I89" s="2">
        <f t="shared" si="81"/>
        <v>-1.0223999990557786E-2</v>
      </c>
      <c r="O89" s="100">
        <f t="shared" si="62"/>
        <v>-1.1632071814915846E-2</v>
      </c>
      <c r="P89" s="15">
        <f t="shared" si="63"/>
        <v>29804.141000000003</v>
      </c>
      <c r="R89" s="2">
        <f t="shared" si="79"/>
        <v>1.3530509470735961E-4</v>
      </c>
      <c r="S89" s="24">
        <v>0.1</v>
      </c>
      <c r="T89" s="9">
        <f t="shared" si="64"/>
        <v>1.3530509470735962E-5</v>
      </c>
      <c r="U89" s="9">
        <f t="shared" si="65"/>
        <v>-1.0223999990557786E-2</v>
      </c>
      <c r="Y89" s="137">
        <f t="shared" si="66"/>
        <v>29804.141000000003</v>
      </c>
      <c r="Z89" s="16">
        <f t="shared" si="67"/>
        <v>1948</v>
      </c>
      <c r="AA89" s="115">
        <f t="shared" si="68"/>
        <v>-4.4489739173408311E-3</v>
      </c>
      <c r="AB89" s="115">
        <f t="shared" si="69"/>
        <v>-5.775026073216955E-3</v>
      </c>
      <c r="AC89" s="147">
        <f t="shared" si="80"/>
        <v>1.4080718243580596E-3</v>
      </c>
      <c r="AD89" s="115"/>
      <c r="AG89" s="115">
        <f t="shared" si="70"/>
        <v>3.3350926146335647E-6</v>
      </c>
      <c r="AH89" s="16">
        <f t="shared" si="71"/>
        <v>7.1830978975750146E-3</v>
      </c>
      <c r="AI89" s="16">
        <f t="shared" si="72"/>
        <v>1.3977194677988853</v>
      </c>
      <c r="AJ89" s="16">
        <f t="shared" si="73"/>
        <v>0.90106817731463229</v>
      </c>
      <c r="AK89" s="16">
        <f t="shared" si="74"/>
        <v>6.4250730200458669E-2</v>
      </c>
      <c r="AL89" s="16">
        <f t="shared" si="75"/>
        <v>0.16016412373588279</v>
      </c>
      <c r="AM89" s="16">
        <f t="shared" si="76"/>
        <v>8.0253694564502084E-2</v>
      </c>
      <c r="AN89" s="115">
        <f t="shared" si="60"/>
        <v>0.10462159837743597</v>
      </c>
      <c r="AO89" s="115">
        <f t="shared" si="60"/>
        <v>0.10451685718871799</v>
      </c>
      <c r="AP89" s="115">
        <f t="shared" si="60"/>
        <v>0.10425545047447024</v>
      </c>
      <c r="AQ89" s="115">
        <f t="shared" si="60"/>
        <v>0.1036030785806252</v>
      </c>
      <c r="AR89" s="115">
        <f t="shared" si="60"/>
        <v>0.10197519844118566</v>
      </c>
      <c r="AS89" s="115">
        <f t="shared" si="60"/>
        <v>9.791428055624693E-2</v>
      </c>
      <c r="AT89" s="115">
        <f t="shared" si="60"/>
        <v>8.779080345344431E-2</v>
      </c>
      <c r="AU89" s="115">
        <f t="shared" si="77"/>
        <v>6.259090311206239E-2</v>
      </c>
      <c r="AV89" s="115"/>
    </row>
    <row r="90" spans="1:48">
      <c r="A90" s="52" t="s">
        <v>135</v>
      </c>
      <c r="B90" s="52" t="s">
        <v>92</v>
      </c>
      <c r="C90" s="65">
        <v>44822.646000000001</v>
      </c>
      <c r="D90" s="65" t="s">
        <v>127</v>
      </c>
      <c r="E90" s="28">
        <f t="shared" si="61"/>
        <v>1947.9862684589957</v>
      </c>
      <c r="F90" s="28">
        <f t="shared" si="51"/>
        <v>1948</v>
      </c>
      <c r="G90" s="9">
        <f t="shared" si="78"/>
        <v>-5.2239999931771308E-3</v>
      </c>
      <c r="I90" s="2">
        <f t="shared" si="81"/>
        <v>-5.2239999931771308E-3</v>
      </c>
      <c r="O90" s="100">
        <f t="shared" si="62"/>
        <v>-1.1632071814915846E-2</v>
      </c>
      <c r="P90" s="15">
        <f t="shared" si="63"/>
        <v>29804.146000000001</v>
      </c>
      <c r="R90" s="2">
        <f t="shared" si="79"/>
        <v>1.3530509470735961E-4</v>
      </c>
      <c r="S90" s="24">
        <v>0.1</v>
      </c>
      <c r="T90" s="9">
        <f t="shared" si="64"/>
        <v>1.3530509470735962E-5</v>
      </c>
      <c r="U90" s="9">
        <f t="shared" si="65"/>
        <v>-5.2239999931771308E-3</v>
      </c>
      <c r="Y90" s="137">
        <f t="shared" si="66"/>
        <v>29804.146000000001</v>
      </c>
      <c r="Z90" s="16">
        <f t="shared" si="67"/>
        <v>1948</v>
      </c>
      <c r="AA90" s="115">
        <f t="shared" si="68"/>
        <v>-4.4489739173408311E-3</v>
      </c>
      <c r="AB90" s="115">
        <f t="shared" si="69"/>
        <v>-7.7502607583629975E-4</v>
      </c>
      <c r="AC90" s="147">
        <f t="shared" si="80"/>
        <v>6.4080718217387148E-3</v>
      </c>
      <c r="AD90" s="115"/>
      <c r="AG90" s="115">
        <f t="shared" si="70"/>
        <v>6.0066541822621385E-8</v>
      </c>
      <c r="AH90" s="16">
        <f t="shared" si="71"/>
        <v>7.1830978975750146E-3</v>
      </c>
      <c r="AI90" s="16">
        <f t="shared" si="72"/>
        <v>1.3977194677988853</v>
      </c>
      <c r="AJ90" s="16">
        <f t="shared" si="73"/>
        <v>0.90106817731463229</v>
      </c>
      <c r="AK90" s="16">
        <f t="shared" si="74"/>
        <v>6.4250730200458669E-2</v>
      </c>
      <c r="AL90" s="16">
        <f t="shared" si="75"/>
        <v>0.16016412373588279</v>
      </c>
      <c r="AM90" s="16">
        <f t="shared" si="76"/>
        <v>8.0253694564502084E-2</v>
      </c>
      <c r="AN90" s="115">
        <f t="shared" si="60"/>
        <v>0.10462159837743597</v>
      </c>
      <c r="AO90" s="115">
        <f t="shared" si="60"/>
        <v>0.10451685718871799</v>
      </c>
      <c r="AP90" s="115">
        <f t="shared" si="60"/>
        <v>0.10425545047447024</v>
      </c>
      <c r="AQ90" s="115">
        <f t="shared" si="60"/>
        <v>0.1036030785806252</v>
      </c>
      <c r="AR90" s="115">
        <f t="shared" si="60"/>
        <v>0.10197519844118566</v>
      </c>
      <c r="AS90" s="115">
        <f t="shared" si="60"/>
        <v>9.791428055624693E-2</v>
      </c>
      <c r="AT90" s="115">
        <f t="shared" si="60"/>
        <v>8.779080345344431E-2</v>
      </c>
      <c r="AU90" s="115">
        <f t="shared" si="77"/>
        <v>6.259090311206239E-2</v>
      </c>
      <c r="AV90" s="115"/>
    </row>
    <row r="91" spans="1:48">
      <c r="A91" s="52" t="s">
        <v>135</v>
      </c>
      <c r="B91" s="52" t="s">
        <v>92</v>
      </c>
      <c r="C91" s="65">
        <v>44822.650999999998</v>
      </c>
      <c r="D91" s="65" t="s">
        <v>127</v>
      </c>
      <c r="E91" s="28">
        <f t="shared" si="61"/>
        <v>1947.9994112049815</v>
      </c>
      <c r="F91" s="28">
        <f t="shared" si="51"/>
        <v>1948</v>
      </c>
      <c r="G91" s="9">
        <f t="shared" si="78"/>
        <v>-2.2399999579647556E-4</v>
      </c>
      <c r="I91" s="2">
        <f t="shared" si="81"/>
        <v>-2.2399999579647556E-4</v>
      </c>
      <c r="O91" s="100">
        <f t="shared" si="62"/>
        <v>-1.1632071814915846E-2</v>
      </c>
      <c r="P91" s="15">
        <f t="shared" si="63"/>
        <v>29804.150999999998</v>
      </c>
      <c r="R91" s="2">
        <f t="shared" si="79"/>
        <v>1.3530509470735961E-4</v>
      </c>
      <c r="S91" s="24">
        <v>0.1</v>
      </c>
      <c r="T91" s="9">
        <f t="shared" si="64"/>
        <v>1.3530509470735962E-5</v>
      </c>
      <c r="U91" s="9">
        <f t="shared" si="65"/>
        <v>-2.2399999579647556E-4</v>
      </c>
      <c r="Y91" s="137">
        <f t="shared" si="66"/>
        <v>29804.150999999998</v>
      </c>
      <c r="Z91" s="16">
        <f t="shared" si="67"/>
        <v>1948</v>
      </c>
      <c r="AA91" s="115">
        <f t="shared" si="68"/>
        <v>-4.4489739173408311E-3</v>
      </c>
      <c r="AB91" s="115">
        <f t="shared" si="69"/>
        <v>4.2249739215443555E-3</v>
      </c>
      <c r="AC91" s="147">
        <f t="shared" si="80"/>
        <v>1.140807181911937E-2</v>
      </c>
      <c r="AD91" s="115"/>
      <c r="AG91" s="115">
        <f t="shared" si="70"/>
        <v>1.7850404637729889E-6</v>
      </c>
      <c r="AH91" s="16">
        <f t="shared" si="71"/>
        <v>7.1830978975750146E-3</v>
      </c>
      <c r="AI91" s="16">
        <f t="shared" si="72"/>
        <v>1.3977194677988853</v>
      </c>
      <c r="AJ91" s="16">
        <f t="shared" si="73"/>
        <v>0.90106817731463229</v>
      </c>
      <c r="AK91" s="16">
        <f t="shared" si="74"/>
        <v>6.4250730200458669E-2</v>
      </c>
      <c r="AL91" s="16">
        <f t="shared" si="75"/>
        <v>0.16016412373588279</v>
      </c>
      <c r="AM91" s="16">
        <f t="shared" si="76"/>
        <v>8.0253694564502084E-2</v>
      </c>
      <c r="AN91" s="115">
        <f t="shared" ref="AN91:AT100" si="82">$AU91+$AB$7*SIN(AO91)</f>
        <v>0.10462159837743597</v>
      </c>
      <c r="AO91" s="115">
        <f t="shared" si="82"/>
        <v>0.10451685718871799</v>
      </c>
      <c r="AP91" s="115">
        <f t="shared" si="82"/>
        <v>0.10425545047447024</v>
      </c>
      <c r="AQ91" s="115">
        <f t="shared" si="82"/>
        <v>0.1036030785806252</v>
      </c>
      <c r="AR91" s="115">
        <f t="shared" si="82"/>
        <v>0.10197519844118566</v>
      </c>
      <c r="AS91" s="115">
        <f t="shared" si="82"/>
        <v>9.791428055624693E-2</v>
      </c>
      <c r="AT91" s="115">
        <f t="shared" si="82"/>
        <v>8.779080345344431E-2</v>
      </c>
      <c r="AU91" s="115">
        <f t="shared" si="77"/>
        <v>6.259090311206239E-2</v>
      </c>
      <c r="AV91" s="115"/>
    </row>
    <row r="92" spans="1:48">
      <c r="A92" s="52" t="s">
        <v>135</v>
      </c>
      <c r="B92" s="52" t="s">
        <v>92</v>
      </c>
      <c r="C92" s="65">
        <v>44834.434999999998</v>
      </c>
      <c r="D92" s="65" t="s">
        <v>127</v>
      </c>
      <c r="E92" s="28">
        <f t="shared" si="61"/>
        <v>1978.9742349607568</v>
      </c>
      <c r="F92" s="28">
        <f t="shared" si="51"/>
        <v>1979</v>
      </c>
      <c r="G92" s="9">
        <f t="shared" si="78"/>
        <v>-9.802000000490807E-3</v>
      </c>
      <c r="I92" s="2">
        <f t="shared" si="81"/>
        <v>-9.802000000490807E-3</v>
      </c>
      <c r="O92" s="100">
        <f t="shared" si="62"/>
        <v>-1.1715395502986619E-2</v>
      </c>
      <c r="P92" s="15">
        <f t="shared" si="63"/>
        <v>29815.934999999998</v>
      </c>
      <c r="R92" s="2">
        <f t="shared" si="79"/>
        <v>1.3725049179139911E-4</v>
      </c>
      <c r="S92" s="24">
        <v>0.1</v>
      </c>
      <c r="T92" s="9">
        <f t="shared" si="64"/>
        <v>1.3725049179139912E-5</v>
      </c>
      <c r="U92" s="9">
        <f t="shared" si="65"/>
        <v>-9.802000000490807E-3</v>
      </c>
      <c r="Y92" s="137">
        <f t="shared" si="66"/>
        <v>29815.934999999998</v>
      </c>
      <c r="Z92" s="16">
        <f t="shared" si="67"/>
        <v>1979</v>
      </c>
      <c r="AA92" s="115">
        <f t="shared" si="68"/>
        <v>-4.5651119127526358E-3</v>
      </c>
      <c r="AB92" s="115">
        <f t="shared" si="69"/>
        <v>-5.2368880877381712E-3</v>
      </c>
      <c r="AC92" s="147">
        <f t="shared" si="80"/>
        <v>1.9133955024958123E-3</v>
      </c>
      <c r="AD92" s="115"/>
      <c r="AG92" s="115">
        <f t="shared" si="70"/>
        <v>2.7424996843493961E-6</v>
      </c>
      <c r="AH92" s="16">
        <f t="shared" si="71"/>
        <v>7.1502835902339835E-3</v>
      </c>
      <c r="AI92" s="16">
        <f t="shared" si="72"/>
        <v>1.3965180994140358</v>
      </c>
      <c r="AJ92" s="16">
        <f t="shared" si="73"/>
        <v>0.89323941897010128</v>
      </c>
      <c r="AK92" s="16">
        <f t="shared" si="74"/>
        <v>7.1290449813431522E-2</v>
      </c>
      <c r="AL92" s="16">
        <f t="shared" si="75"/>
        <v>0.17789064678618066</v>
      </c>
      <c r="AM92" s="16">
        <f t="shared" si="76"/>
        <v>8.9180624873899481E-2</v>
      </c>
      <c r="AN92" s="115">
        <f t="shared" si="82"/>
        <v>0.11623418495427701</v>
      </c>
      <c r="AO92" s="115">
        <f t="shared" si="82"/>
        <v>0.11611857557462354</v>
      </c>
      <c r="AP92" s="115">
        <f t="shared" si="82"/>
        <v>0.11582967456229873</v>
      </c>
      <c r="AQ92" s="115">
        <f t="shared" si="82"/>
        <v>0.11510777039262546</v>
      </c>
      <c r="AR92" s="115">
        <f t="shared" si="82"/>
        <v>0.113304142969712</v>
      </c>
      <c r="AS92" s="115">
        <f t="shared" si="82"/>
        <v>0.1087995092814569</v>
      </c>
      <c r="AT92" s="115">
        <f t="shared" si="82"/>
        <v>9.7558471697106505E-2</v>
      </c>
      <c r="AU92" s="115">
        <f t="shared" si="77"/>
        <v>6.9557876631663129E-2</v>
      </c>
      <c r="AV92" s="115"/>
    </row>
    <row r="93" spans="1:48">
      <c r="A93" s="52" t="s">
        <v>135</v>
      </c>
      <c r="B93" s="52" t="s">
        <v>92</v>
      </c>
      <c r="C93" s="65">
        <v>44834.44</v>
      </c>
      <c r="D93" s="65" t="s">
        <v>127</v>
      </c>
      <c r="E93" s="28">
        <f t="shared" si="61"/>
        <v>1978.9873777067619</v>
      </c>
      <c r="F93" s="28">
        <f t="shared" si="51"/>
        <v>1979</v>
      </c>
      <c r="G93" s="9">
        <f t="shared" si="78"/>
        <v>-4.8019999958341941E-3</v>
      </c>
      <c r="I93" s="2">
        <f t="shared" si="81"/>
        <v>-4.8019999958341941E-3</v>
      </c>
      <c r="O93" s="100">
        <f t="shared" si="62"/>
        <v>-1.1715395502986619E-2</v>
      </c>
      <c r="P93" s="15">
        <f t="shared" si="63"/>
        <v>29815.940000000002</v>
      </c>
      <c r="R93" s="2">
        <f t="shared" si="79"/>
        <v>1.3725049179139911E-4</v>
      </c>
      <c r="S93" s="24">
        <v>0.1</v>
      </c>
      <c r="T93" s="9">
        <f t="shared" si="64"/>
        <v>1.3725049179139912E-5</v>
      </c>
      <c r="U93" s="9">
        <f t="shared" si="65"/>
        <v>-4.8019999958341941E-3</v>
      </c>
      <c r="Y93" s="137">
        <f t="shared" si="66"/>
        <v>29815.940000000002</v>
      </c>
      <c r="Z93" s="16">
        <f t="shared" si="67"/>
        <v>1979</v>
      </c>
      <c r="AA93" s="115">
        <f t="shared" si="68"/>
        <v>-4.5651119127526358E-3</v>
      </c>
      <c r="AB93" s="115">
        <f t="shared" si="69"/>
        <v>-2.3688808308155833E-4</v>
      </c>
      <c r="AC93" s="147">
        <f t="shared" si="80"/>
        <v>6.9133955071524252E-3</v>
      </c>
      <c r="AD93" s="115"/>
      <c r="AG93" s="115">
        <f t="shared" si="70"/>
        <v>5.6115963906055291E-9</v>
      </c>
      <c r="AH93" s="16">
        <f t="shared" si="71"/>
        <v>7.1502835902339835E-3</v>
      </c>
      <c r="AI93" s="16">
        <f t="shared" si="72"/>
        <v>1.3965180994140358</v>
      </c>
      <c r="AJ93" s="16">
        <f t="shared" si="73"/>
        <v>0.89323941897010128</v>
      </c>
      <c r="AK93" s="16">
        <f t="shared" si="74"/>
        <v>7.1290449813431522E-2</v>
      </c>
      <c r="AL93" s="16">
        <f t="shared" si="75"/>
        <v>0.17789064678618066</v>
      </c>
      <c r="AM93" s="16">
        <f t="shared" si="76"/>
        <v>8.9180624873899481E-2</v>
      </c>
      <c r="AN93" s="115">
        <f t="shared" si="82"/>
        <v>0.11623418495427701</v>
      </c>
      <c r="AO93" s="115">
        <f t="shared" si="82"/>
        <v>0.11611857557462354</v>
      </c>
      <c r="AP93" s="115">
        <f t="shared" si="82"/>
        <v>0.11582967456229873</v>
      </c>
      <c r="AQ93" s="115">
        <f t="shared" si="82"/>
        <v>0.11510777039262546</v>
      </c>
      <c r="AR93" s="115">
        <f t="shared" si="82"/>
        <v>0.113304142969712</v>
      </c>
      <c r="AS93" s="115">
        <f t="shared" si="82"/>
        <v>0.1087995092814569</v>
      </c>
      <c r="AT93" s="115">
        <f t="shared" si="82"/>
        <v>9.7558471697106505E-2</v>
      </c>
      <c r="AU93" s="115">
        <f t="shared" si="77"/>
        <v>6.9557876631663129E-2</v>
      </c>
      <c r="AV93" s="115"/>
    </row>
    <row r="94" spans="1:48">
      <c r="A94" s="52" t="s">
        <v>135</v>
      </c>
      <c r="B94" s="52" t="s">
        <v>95</v>
      </c>
      <c r="C94" s="65">
        <v>44835.383999999998</v>
      </c>
      <c r="D94" s="65" t="s">
        <v>127</v>
      </c>
      <c r="E94" s="28">
        <f t="shared" si="61"/>
        <v>1981.4687281501872</v>
      </c>
      <c r="F94" s="28">
        <f t="shared" si="51"/>
        <v>1981.5</v>
      </c>
      <c r="G94" s="9">
        <f t="shared" si="78"/>
        <v>-1.1896999996679369E-2</v>
      </c>
      <c r="I94" s="2">
        <f t="shared" si="81"/>
        <v>-1.1896999996679369E-2</v>
      </c>
      <c r="O94" s="100">
        <f t="shared" si="62"/>
        <v>-1.1722105370078105E-2</v>
      </c>
      <c r="P94" s="15">
        <f t="shared" si="63"/>
        <v>29816.883999999998</v>
      </c>
      <c r="R94" s="2">
        <f t="shared" si="79"/>
        <v>1.3740775430721395E-4</v>
      </c>
      <c r="S94" s="24">
        <v>0.1</v>
      </c>
      <c r="T94" s="9">
        <f t="shared" si="64"/>
        <v>1.3740775430721396E-5</v>
      </c>
      <c r="U94" s="9">
        <f t="shared" si="65"/>
        <v>-1.1896999996679369E-2</v>
      </c>
      <c r="Y94" s="137">
        <f t="shared" si="66"/>
        <v>29816.883999999998</v>
      </c>
      <c r="Z94" s="16">
        <f t="shared" si="67"/>
        <v>1981.5</v>
      </c>
      <c r="AA94" s="115">
        <f t="shared" si="68"/>
        <v>-4.5745089184422829E-3</v>
      </c>
      <c r="AB94" s="115">
        <f t="shared" si="69"/>
        <v>-7.3224910782370865E-3</v>
      </c>
      <c r="AC94" s="147">
        <f t="shared" si="80"/>
        <v>-1.7489462660126402E-4</v>
      </c>
      <c r="AD94" s="115"/>
      <c r="AG94" s="115">
        <f t="shared" si="70"/>
        <v>5.3618875590861735E-6</v>
      </c>
      <c r="AH94" s="16">
        <f t="shared" si="71"/>
        <v>7.1475964516358225E-3</v>
      </c>
      <c r="AI94" s="16">
        <f t="shared" si="72"/>
        <v>1.3964158768551225</v>
      </c>
      <c r="AJ94" s="16">
        <f t="shared" si="73"/>
        <v>0.89259640882745062</v>
      </c>
      <c r="AK94" s="16">
        <f t="shared" si="74"/>
        <v>7.1856690535433018E-2</v>
      </c>
      <c r="AL94" s="16">
        <f t="shared" si="75"/>
        <v>0.17931886311363365</v>
      </c>
      <c r="AM94" s="16">
        <f t="shared" si="76"/>
        <v>8.990045843582406E-2</v>
      </c>
      <c r="AN94" s="115">
        <f t="shared" si="82"/>
        <v>0.11717024830488394</v>
      </c>
      <c r="AO94" s="115">
        <f t="shared" si="82"/>
        <v>0.11705377277036388</v>
      </c>
      <c r="AP94" s="115">
        <f t="shared" si="82"/>
        <v>0.11676267548407104</v>
      </c>
      <c r="AQ94" s="115">
        <f t="shared" si="82"/>
        <v>0.11603520447525853</v>
      </c>
      <c r="AR94" s="115">
        <f t="shared" si="82"/>
        <v>0.11421747601523116</v>
      </c>
      <c r="AS94" s="115">
        <f t="shared" si="82"/>
        <v>0.10967716914221957</v>
      </c>
      <c r="AT94" s="115">
        <f t="shared" si="82"/>
        <v>9.8346129470596871E-2</v>
      </c>
      <c r="AU94" s="115">
        <f t="shared" si="77"/>
        <v>7.0119729334856773E-2</v>
      </c>
      <c r="AV94" s="115"/>
    </row>
    <row r="95" spans="1:48">
      <c r="A95" s="52" t="s">
        <v>135</v>
      </c>
      <c r="B95" s="52" t="s">
        <v>95</v>
      </c>
      <c r="C95" s="65">
        <v>44835.385999999999</v>
      </c>
      <c r="D95" s="65" t="s">
        <v>127</v>
      </c>
      <c r="E95" s="28">
        <f t="shared" si="61"/>
        <v>1981.4739852485854</v>
      </c>
      <c r="F95" s="28">
        <f t="shared" si="51"/>
        <v>1981.5</v>
      </c>
      <c r="G95" s="9">
        <f t="shared" si="78"/>
        <v>-9.8969999962719157E-3</v>
      </c>
      <c r="I95" s="2">
        <f t="shared" si="81"/>
        <v>-9.8969999962719157E-3</v>
      </c>
      <c r="O95" s="100">
        <f t="shared" si="62"/>
        <v>-1.1722105370078105E-2</v>
      </c>
      <c r="P95" s="15">
        <f t="shared" si="63"/>
        <v>29816.885999999999</v>
      </c>
      <c r="R95" s="2">
        <f t="shared" si="79"/>
        <v>1.3740775430721395E-4</v>
      </c>
      <c r="S95" s="24">
        <v>0.1</v>
      </c>
      <c r="T95" s="9">
        <f t="shared" si="64"/>
        <v>1.3740775430721396E-5</v>
      </c>
      <c r="U95" s="9">
        <f t="shared" si="65"/>
        <v>-9.8969999962719157E-3</v>
      </c>
      <c r="Y95" s="137">
        <f t="shared" si="66"/>
        <v>29816.885999999999</v>
      </c>
      <c r="Z95" s="16">
        <f t="shared" si="67"/>
        <v>1981.5</v>
      </c>
      <c r="AA95" s="115">
        <f t="shared" si="68"/>
        <v>-4.5745089184422829E-3</v>
      </c>
      <c r="AB95" s="115">
        <f t="shared" si="69"/>
        <v>-5.3224910778296329E-3</v>
      </c>
      <c r="AC95" s="147">
        <f t="shared" si="80"/>
        <v>1.8251053738061896E-3</v>
      </c>
      <c r="AD95" s="115"/>
      <c r="AG95" s="115">
        <f t="shared" si="70"/>
        <v>2.8328911273576047E-6</v>
      </c>
      <c r="AH95" s="16">
        <f t="shared" si="71"/>
        <v>7.1475964516358225E-3</v>
      </c>
      <c r="AI95" s="16">
        <f t="shared" si="72"/>
        <v>1.3964158768551225</v>
      </c>
      <c r="AJ95" s="16">
        <f t="shared" si="73"/>
        <v>0.89259640882745062</v>
      </c>
      <c r="AK95" s="16">
        <f t="shared" si="74"/>
        <v>7.1856690535433018E-2</v>
      </c>
      <c r="AL95" s="16">
        <f t="shared" si="75"/>
        <v>0.17931886311363365</v>
      </c>
      <c r="AM95" s="16">
        <f t="shared" si="76"/>
        <v>8.990045843582406E-2</v>
      </c>
      <c r="AN95" s="115">
        <f t="shared" si="82"/>
        <v>0.11717024830488394</v>
      </c>
      <c r="AO95" s="115">
        <f t="shared" si="82"/>
        <v>0.11705377277036388</v>
      </c>
      <c r="AP95" s="115">
        <f t="shared" si="82"/>
        <v>0.11676267548407104</v>
      </c>
      <c r="AQ95" s="115">
        <f t="shared" si="82"/>
        <v>0.11603520447525853</v>
      </c>
      <c r="AR95" s="115">
        <f t="shared" si="82"/>
        <v>0.11421747601523116</v>
      </c>
      <c r="AS95" s="115">
        <f t="shared" si="82"/>
        <v>0.10967716914221957</v>
      </c>
      <c r="AT95" s="115">
        <f t="shared" si="82"/>
        <v>9.8346129470596871E-2</v>
      </c>
      <c r="AU95" s="115">
        <f t="shared" si="77"/>
        <v>7.0119729334856773E-2</v>
      </c>
      <c r="AV95" s="115"/>
    </row>
    <row r="96" spans="1:48">
      <c r="A96" s="52" t="s">
        <v>135</v>
      </c>
      <c r="B96" s="52" t="s">
        <v>95</v>
      </c>
      <c r="C96" s="65">
        <v>44835.396999999997</v>
      </c>
      <c r="D96" s="65" t="s">
        <v>127</v>
      </c>
      <c r="E96" s="28">
        <f t="shared" si="61"/>
        <v>1981.5028992897658</v>
      </c>
      <c r="F96" s="28">
        <f t="shared" si="51"/>
        <v>1981.5</v>
      </c>
      <c r="G96" s="9">
        <f t="shared" si="78"/>
        <v>1.1030000023311004E-3</v>
      </c>
      <c r="I96" s="2">
        <f t="shared" si="81"/>
        <v>1.1030000023311004E-3</v>
      </c>
      <c r="O96" s="100">
        <f t="shared" si="62"/>
        <v>-1.1722105370078105E-2</v>
      </c>
      <c r="P96" s="15">
        <f t="shared" si="63"/>
        <v>29816.896999999997</v>
      </c>
      <c r="R96" s="2">
        <f t="shared" si="79"/>
        <v>1.3740775430721395E-4</v>
      </c>
      <c r="S96" s="24">
        <v>0.1</v>
      </c>
      <c r="T96" s="9">
        <f t="shared" si="64"/>
        <v>1.3740775430721396E-5</v>
      </c>
      <c r="U96" s="9">
        <f t="shared" si="65"/>
        <v>1.1030000023311004E-3</v>
      </c>
      <c r="Y96" s="137">
        <f t="shared" si="66"/>
        <v>29816.896999999997</v>
      </c>
      <c r="Z96" s="16">
        <f t="shared" si="67"/>
        <v>1981.5</v>
      </c>
      <c r="AA96" s="115">
        <f t="shared" si="68"/>
        <v>-4.5745089184422829E-3</v>
      </c>
      <c r="AB96" s="115">
        <f t="shared" si="69"/>
        <v>5.6775089207733833E-3</v>
      </c>
      <c r="AC96" s="147">
        <f t="shared" si="80"/>
        <v>1.2825105372409206E-2</v>
      </c>
      <c r="AD96" s="115"/>
      <c r="AG96" s="115">
        <f t="shared" si="70"/>
        <v>3.2234107545461353E-6</v>
      </c>
      <c r="AH96" s="16">
        <f t="shared" si="71"/>
        <v>7.1475964516358225E-3</v>
      </c>
      <c r="AI96" s="16">
        <f t="shared" si="72"/>
        <v>1.3964158768551225</v>
      </c>
      <c r="AJ96" s="16">
        <f t="shared" si="73"/>
        <v>0.89259640882745062</v>
      </c>
      <c r="AK96" s="16">
        <f t="shared" si="74"/>
        <v>7.1856690535433018E-2</v>
      </c>
      <c r="AL96" s="16">
        <f t="shared" si="75"/>
        <v>0.17931886311363365</v>
      </c>
      <c r="AM96" s="16">
        <f t="shared" si="76"/>
        <v>8.990045843582406E-2</v>
      </c>
      <c r="AN96" s="115">
        <f t="shared" si="82"/>
        <v>0.11717024830488394</v>
      </c>
      <c r="AO96" s="115">
        <f t="shared" si="82"/>
        <v>0.11705377277036388</v>
      </c>
      <c r="AP96" s="115">
        <f t="shared" si="82"/>
        <v>0.11676267548407104</v>
      </c>
      <c r="AQ96" s="115">
        <f t="shared" si="82"/>
        <v>0.11603520447525853</v>
      </c>
      <c r="AR96" s="115">
        <f t="shared" si="82"/>
        <v>0.11421747601523116</v>
      </c>
      <c r="AS96" s="115">
        <f t="shared" si="82"/>
        <v>0.10967716914221957</v>
      </c>
      <c r="AT96" s="115">
        <f t="shared" si="82"/>
        <v>9.8346129470596871E-2</v>
      </c>
      <c r="AU96" s="115">
        <f t="shared" si="77"/>
        <v>7.0119729334856773E-2</v>
      </c>
      <c r="AV96" s="115"/>
    </row>
    <row r="97" spans="1:48">
      <c r="A97" s="52" t="s">
        <v>135</v>
      </c>
      <c r="B97" s="52" t="s">
        <v>95</v>
      </c>
      <c r="C97" s="65">
        <v>44843.368999999999</v>
      </c>
      <c r="D97" s="65" t="s">
        <v>127</v>
      </c>
      <c r="E97" s="28">
        <f t="shared" si="61"/>
        <v>2002.4576935006532</v>
      </c>
      <c r="F97" s="28">
        <f t="shared" si="51"/>
        <v>2002.5</v>
      </c>
      <c r="G97" s="9">
        <f t="shared" si="78"/>
        <v>-1.6094999999040738E-2</v>
      </c>
      <c r="I97" s="2">
        <f t="shared" si="81"/>
        <v>-1.6094999999040738E-2</v>
      </c>
      <c r="O97" s="100">
        <f t="shared" si="62"/>
        <v>-1.1778410594153778E-2</v>
      </c>
      <c r="P97" s="15">
        <f t="shared" si="63"/>
        <v>29824.868999999999</v>
      </c>
      <c r="R97" s="2">
        <f t="shared" si="79"/>
        <v>1.3873095612447394E-4</v>
      </c>
      <c r="S97" s="24">
        <v>0.1</v>
      </c>
      <c r="T97" s="9">
        <f t="shared" si="64"/>
        <v>1.3873095612447395E-5</v>
      </c>
      <c r="U97" s="9">
        <f t="shared" si="65"/>
        <v>-1.6094999999040738E-2</v>
      </c>
      <c r="Y97" s="137">
        <f t="shared" si="66"/>
        <v>29824.868999999999</v>
      </c>
      <c r="Z97" s="16">
        <f t="shared" si="67"/>
        <v>2002.5</v>
      </c>
      <c r="AA97" s="115">
        <f t="shared" si="68"/>
        <v>-4.6536251714848816E-3</v>
      </c>
      <c r="AB97" s="115">
        <f t="shared" si="69"/>
        <v>-1.1441374827555856E-2</v>
      </c>
      <c r="AC97" s="147">
        <f t="shared" si="80"/>
        <v>-4.3165894048869599E-3</v>
      </c>
      <c r="AD97" s="115"/>
      <c r="AG97" s="115">
        <f t="shared" si="70"/>
        <v>1.3090505794462879E-5</v>
      </c>
      <c r="AH97" s="16">
        <f t="shared" si="71"/>
        <v>7.1247854226688962E-3</v>
      </c>
      <c r="AI97" s="16">
        <f t="shared" si="72"/>
        <v>1.3955259450548674</v>
      </c>
      <c r="AJ97" s="16">
        <f t="shared" si="73"/>
        <v>0.88712723144430461</v>
      </c>
      <c r="AK97" s="16">
        <f t="shared" si="74"/>
        <v>7.6603904508678308E-2</v>
      </c>
      <c r="AL97" s="16">
        <f t="shared" si="75"/>
        <v>0.19130751425669934</v>
      </c>
      <c r="AM97" s="16">
        <f t="shared" si="76"/>
        <v>9.5946561317107326E-2</v>
      </c>
      <c r="AN97" s="115">
        <f t="shared" si="82"/>
        <v>0.1250304634962652</v>
      </c>
      <c r="AO97" s="115">
        <f t="shared" si="82"/>
        <v>0.12490677625734105</v>
      </c>
      <c r="AP97" s="115">
        <f t="shared" si="82"/>
        <v>0.12459736082596343</v>
      </c>
      <c r="AQ97" s="115">
        <f t="shared" si="82"/>
        <v>0.12382338104468957</v>
      </c>
      <c r="AR97" s="115">
        <f t="shared" si="82"/>
        <v>0.1218876533678942</v>
      </c>
      <c r="AS97" s="115">
        <f t="shared" si="82"/>
        <v>0.1170483802662293</v>
      </c>
      <c r="AT97" s="115">
        <f t="shared" si="82"/>
        <v>0.10496209604171951</v>
      </c>
      <c r="AU97" s="115">
        <f t="shared" si="77"/>
        <v>7.4839292041683159E-2</v>
      </c>
      <c r="AV97" s="115"/>
    </row>
    <row r="98" spans="1:48">
      <c r="A98" s="52" t="s">
        <v>135</v>
      </c>
      <c r="B98" s="52" t="s">
        <v>95</v>
      </c>
      <c r="C98" s="65">
        <v>44852.504999999997</v>
      </c>
      <c r="D98" s="65" t="s">
        <v>127</v>
      </c>
      <c r="E98" s="28">
        <f t="shared" si="61"/>
        <v>2026.4721189786512</v>
      </c>
      <c r="F98" s="28">
        <f t="shared" si="51"/>
        <v>2026.5</v>
      </c>
      <c r="G98" s="9">
        <f t="shared" si="78"/>
        <v>-1.0606999996525701E-2</v>
      </c>
      <c r="I98" s="2">
        <f t="shared" si="81"/>
        <v>-1.0606999996525701E-2</v>
      </c>
      <c r="O98" s="100">
        <f t="shared" si="62"/>
        <v>-1.1842633236760547E-2</v>
      </c>
      <c r="P98" s="15">
        <f t="shared" si="63"/>
        <v>29834.004999999997</v>
      </c>
      <c r="R98" s="2">
        <f t="shared" si="79"/>
        <v>1.4024796198042558E-4</v>
      </c>
      <c r="S98" s="24">
        <v>0.1</v>
      </c>
      <c r="T98" s="9">
        <f t="shared" si="64"/>
        <v>1.4024796198042558E-5</v>
      </c>
      <c r="U98" s="9">
        <f t="shared" si="65"/>
        <v>-1.0606999996525701E-2</v>
      </c>
      <c r="Y98" s="137">
        <f t="shared" si="66"/>
        <v>29834.004999999997</v>
      </c>
      <c r="Z98" s="16">
        <f t="shared" si="67"/>
        <v>2026.5</v>
      </c>
      <c r="AA98" s="115">
        <f t="shared" si="68"/>
        <v>-4.7444378288967392E-3</v>
      </c>
      <c r="AB98" s="115">
        <f t="shared" si="69"/>
        <v>-5.8625621676289619E-3</v>
      </c>
      <c r="AC98" s="147">
        <f t="shared" si="80"/>
        <v>1.2356332402348458E-3</v>
      </c>
      <c r="AD98" s="115"/>
      <c r="AG98" s="115">
        <f t="shared" si="70"/>
        <v>3.4369635169314394E-6</v>
      </c>
      <c r="AH98" s="16">
        <f t="shared" si="71"/>
        <v>7.0981954078638077E-3</v>
      </c>
      <c r="AI98" s="16">
        <f t="shared" si="72"/>
        <v>1.39444085155748</v>
      </c>
      <c r="AJ98" s="16">
        <f t="shared" si="73"/>
        <v>0.88072974523576519</v>
      </c>
      <c r="AK98" s="16">
        <f t="shared" si="74"/>
        <v>8.2008207029117874E-2</v>
      </c>
      <c r="AL98" s="16">
        <f t="shared" si="75"/>
        <v>0.20498965440689412</v>
      </c>
      <c r="AM98" s="16">
        <f t="shared" si="76"/>
        <v>0.10285525100511143</v>
      </c>
      <c r="AN98" s="115">
        <f t="shared" si="82"/>
        <v>0.13400733568246304</v>
      </c>
      <c r="AO98" s="115">
        <f t="shared" si="82"/>
        <v>0.1338755525554034</v>
      </c>
      <c r="AP98" s="115">
        <f t="shared" si="82"/>
        <v>0.13354550046097072</v>
      </c>
      <c r="AQ98" s="115">
        <f t="shared" si="82"/>
        <v>0.13271894599219494</v>
      </c>
      <c r="AR98" s="115">
        <f t="shared" si="82"/>
        <v>0.13064939196047462</v>
      </c>
      <c r="AS98" s="115">
        <f t="shared" si="82"/>
        <v>0.12547002261800988</v>
      </c>
      <c r="AT98" s="115">
        <f t="shared" si="82"/>
        <v>0.11252237664560422</v>
      </c>
      <c r="AU98" s="115">
        <f t="shared" si="77"/>
        <v>8.0233077992341917E-2</v>
      </c>
      <c r="AV98" s="115"/>
    </row>
    <row r="99" spans="1:48">
      <c r="A99" s="52" t="s">
        <v>135</v>
      </c>
      <c r="B99" s="52" t="s">
        <v>92</v>
      </c>
      <c r="C99" s="65">
        <v>44866.383999999998</v>
      </c>
      <c r="D99" s="65" t="s">
        <v>127</v>
      </c>
      <c r="E99" s="28">
        <f t="shared" si="61"/>
        <v>2062.9537533054031</v>
      </c>
      <c r="F99" s="28">
        <f t="shared" si="51"/>
        <v>2063</v>
      </c>
      <c r="G99" s="9">
        <f t="shared" si="78"/>
        <v>-1.7593999997188803E-2</v>
      </c>
      <c r="I99" s="2">
        <f t="shared" si="81"/>
        <v>-1.7593999997188803E-2</v>
      </c>
      <c r="O99" s="100">
        <f t="shared" si="62"/>
        <v>-1.194004716514749E-2</v>
      </c>
      <c r="P99" s="15">
        <f t="shared" si="63"/>
        <v>29847.883999999998</v>
      </c>
      <c r="R99" s="2">
        <f t="shared" si="79"/>
        <v>1.4256472630594662E-4</v>
      </c>
      <c r="S99" s="24">
        <v>0.1</v>
      </c>
      <c r="T99" s="9">
        <f t="shared" si="64"/>
        <v>1.4256472630594662E-5</v>
      </c>
      <c r="U99" s="9">
        <f t="shared" si="65"/>
        <v>-1.7593999997188803E-2</v>
      </c>
      <c r="Y99" s="137">
        <f t="shared" si="66"/>
        <v>29847.883999999998</v>
      </c>
      <c r="Z99" s="16">
        <f t="shared" si="67"/>
        <v>2063</v>
      </c>
      <c r="AA99" s="115">
        <f t="shared" si="68"/>
        <v>-4.8833440255488724E-3</v>
      </c>
      <c r="AB99" s="115">
        <f t="shared" si="69"/>
        <v>-1.2710655971639929E-2</v>
      </c>
      <c r="AC99" s="147">
        <f t="shared" si="80"/>
        <v>-5.6539528320413129E-3</v>
      </c>
      <c r="AD99" s="115"/>
      <c r="AG99" s="115">
        <f t="shared" si="70"/>
        <v>1.6156077522938582E-5</v>
      </c>
      <c r="AH99" s="16">
        <f t="shared" si="71"/>
        <v>7.0567031395986175E-3</v>
      </c>
      <c r="AI99" s="16">
        <f t="shared" si="72"/>
        <v>1.39265294466246</v>
      </c>
      <c r="AJ99" s="16">
        <f t="shared" si="73"/>
        <v>0.87070536875227111</v>
      </c>
      <c r="AK99" s="16">
        <f t="shared" si="74"/>
        <v>9.0180909539767165E-2</v>
      </c>
      <c r="AL99" s="16">
        <f t="shared" si="75"/>
        <v>0.22575568980475821</v>
      </c>
      <c r="AM99" s="16">
        <f t="shared" si="76"/>
        <v>0.11335970845327255</v>
      </c>
      <c r="AN99" s="115">
        <f t="shared" si="82"/>
        <v>0.14764592950204652</v>
      </c>
      <c r="AO99" s="115">
        <f t="shared" si="82"/>
        <v>0.14750215297080829</v>
      </c>
      <c r="AP99" s="115">
        <f t="shared" si="82"/>
        <v>0.14714136932676791</v>
      </c>
      <c r="AQ99" s="115">
        <f t="shared" si="82"/>
        <v>0.14623612672334269</v>
      </c>
      <c r="AR99" s="115">
        <f t="shared" si="82"/>
        <v>0.14396531112884248</v>
      </c>
      <c r="AS99" s="115">
        <f t="shared" si="82"/>
        <v>0.13827219484894518</v>
      </c>
      <c r="AT99" s="115">
        <f t="shared" si="82"/>
        <v>0.12401848173217336</v>
      </c>
      <c r="AU99" s="115">
        <f t="shared" si="77"/>
        <v>8.8436127458968672E-2</v>
      </c>
      <c r="AV99" s="115"/>
    </row>
    <row r="100" spans="1:48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28">
        <f t="shared" si="61"/>
        <v>2214.9811533022475</v>
      </c>
      <c r="F100" s="28">
        <f t="shared" si="51"/>
        <v>2215</v>
      </c>
      <c r="G100" s="9">
        <f t="shared" si="78"/>
        <v>-7.1699999971315265E-3</v>
      </c>
      <c r="I100" s="2">
        <f t="shared" si="81"/>
        <v>-7.1699999971315265E-3</v>
      </c>
      <c r="O100" s="100">
        <f t="shared" si="62"/>
        <v>-1.2342368488315617E-2</v>
      </c>
      <c r="P100" s="15">
        <f t="shared" si="63"/>
        <v>29905.720999999998</v>
      </c>
      <c r="R100" s="2">
        <f t="shared" si="79"/>
        <v>1.5233405990136632E-4</v>
      </c>
      <c r="S100" s="24">
        <v>0.1</v>
      </c>
      <c r="T100" s="9">
        <f t="shared" si="64"/>
        <v>1.5233405990136632E-5</v>
      </c>
      <c r="U100" s="9">
        <f t="shared" si="65"/>
        <v>-7.1699999971315265E-3</v>
      </c>
      <c r="Y100" s="137">
        <f t="shared" si="66"/>
        <v>29905.720999999998</v>
      </c>
      <c r="Z100" s="16">
        <f t="shared" si="67"/>
        <v>2215</v>
      </c>
      <c r="AA100" s="115">
        <f t="shared" si="68"/>
        <v>-5.4717426556904264E-3</v>
      </c>
      <c r="AB100" s="115">
        <f t="shared" si="69"/>
        <v>-1.6982573414411001E-3</v>
      </c>
      <c r="AC100" s="147">
        <f t="shared" si="80"/>
        <v>5.17236849118409E-3</v>
      </c>
      <c r="AD100" s="115"/>
      <c r="AG100" s="115">
        <f t="shared" si="70"/>
        <v>2.8840779977585935E-7</v>
      </c>
      <c r="AH100" s="16">
        <f t="shared" si="71"/>
        <v>6.8706258326251901E-3</v>
      </c>
      <c r="AI100" s="16">
        <f t="shared" si="72"/>
        <v>1.3834766708795925</v>
      </c>
      <c r="AJ100" s="16">
        <f t="shared" si="73"/>
        <v>0.82533973871218813</v>
      </c>
      <c r="AK100" s="16">
        <f t="shared" si="74"/>
        <v>0.12350940971693346</v>
      </c>
      <c r="AL100" s="16">
        <f t="shared" si="75"/>
        <v>0.31158680906223057</v>
      </c>
      <c r="AM100" s="16">
        <f t="shared" si="76"/>
        <v>0.15706621415167288</v>
      </c>
      <c r="AN100" s="115">
        <f t="shared" si="82"/>
        <v>0.20423127489594589</v>
      </c>
      <c r="AO100" s="115">
        <f t="shared" si="82"/>
        <v>0.20404232047344692</v>
      </c>
      <c r="AP100" s="115">
        <f t="shared" si="82"/>
        <v>0.20356339456061628</v>
      </c>
      <c r="AQ100" s="115">
        <f t="shared" si="82"/>
        <v>0.20234971557131057</v>
      </c>
      <c r="AR100" s="115">
        <f t="shared" si="82"/>
        <v>0.19927539677984607</v>
      </c>
      <c r="AS100" s="115">
        <f t="shared" si="82"/>
        <v>0.19149643189003795</v>
      </c>
      <c r="AT100" s="115">
        <f t="shared" si="82"/>
        <v>0.17186441561581792</v>
      </c>
      <c r="AU100" s="115">
        <f t="shared" si="77"/>
        <v>0.12259677181314022</v>
      </c>
      <c r="AV100" s="115"/>
    </row>
    <row r="101" spans="1:48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28">
        <f t="shared" si="61"/>
        <v>2215.4726920023913</v>
      </c>
      <c r="F101" s="28">
        <f t="shared" si="51"/>
        <v>2215.5</v>
      </c>
      <c r="G101" s="9">
        <f t="shared" si="78"/>
        <v>-1.0388999995484482E-2</v>
      </c>
      <c r="I101" s="2">
        <f t="shared" si="81"/>
        <v>-1.0388999995484482E-2</v>
      </c>
      <c r="O101" s="100">
        <f t="shared" si="62"/>
        <v>-1.2343683004832575E-2</v>
      </c>
      <c r="P101" s="15">
        <f t="shared" si="63"/>
        <v>29905.908000000003</v>
      </c>
      <c r="R101" s="2">
        <f t="shared" si="79"/>
        <v>1.5236651012379254E-4</v>
      </c>
      <c r="S101" s="24">
        <v>0.1</v>
      </c>
      <c r="T101" s="9">
        <f t="shared" si="64"/>
        <v>1.5236651012379255E-5</v>
      </c>
      <c r="U101" s="9">
        <f t="shared" si="65"/>
        <v>-1.0388999995484482E-2</v>
      </c>
      <c r="Y101" s="137">
        <f t="shared" si="66"/>
        <v>29905.908000000003</v>
      </c>
      <c r="Z101" s="16">
        <f t="shared" si="67"/>
        <v>2215.5</v>
      </c>
      <c r="AA101" s="115">
        <f t="shared" si="68"/>
        <v>-5.4737036850426978E-3</v>
      </c>
      <c r="AB101" s="115">
        <f t="shared" si="69"/>
        <v>-4.9152963104417847E-3</v>
      </c>
      <c r="AC101" s="147">
        <f t="shared" si="80"/>
        <v>1.9546830093480922E-3</v>
      </c>
      <c r="AD101" s="115"/>
      <c r="AG101" s="115">
        <f t="shared" si="70"/>
        <v>2.4160137819442623E-6</v>
      </c>
      <c r="AH101" s="16">
        <f t="shared" si="71"/>
        <v>6.8699793197898769E-3</v>
      </c>
      <c r="AI101" s="16">
        <f t="shared" si="72"/>
        <v>1.3834420247835959</v>
      </c>
      <c r="AJ101" s="16">
        <f t="shared" si="73"/>
        <v>0.82518138685764764</v>
      </c>
      <c r="AK101" s="16">
        <f t="shared" si="74"/>
        <v>0.12361692856310917</v>
      </c>
      <c r="AL101" s="16">
        <f t="shared" si="75"/>
        <v>0.31186720083277752</v>
      </c>
      <c r="AM101" s="16">
        <f t="shared" si="76"/>
        <v>0.15720987180507195</v>
      </c>
      <c r="AN101" s="115">
        <f t="shared" ref="AN101:AT110" si="83">$AU101+$AB$7*SIN(AO101)</f>
        <v>0.20441677356700158</v>
      </c>
      <c r="AO101" s="115">
        <f t="shared" si="83"/>
        <v>0.20422768455288412</v>
      </c>
      <c r="AP101" s="115">
        <f t="shared" si="83"/>
        <v>0.2037483991510326</v>
      </c>
      <c r="AQ101" s="115">
        <f t="shared" si="83"/>
        <v>0.20253376301105452</v>
      </c>
      <c r="AR101" s="115">
        <f t="shared" si="83"/>
        <v>0.19945690517217557</v>
      </c>
      <c r="AS101" s="115">
        <f t="shared" si="83"/>
        <v>0.19167124104107108</v>
      </c>
      <c r="AT101" s="115">
        <f t="shared" si="83"/>
        <v>0.17202171743195488</v>
      </c>
      <c r="AU101" s="115">
        <f t="shared" si="77"/>
        <v>0.12270914235377894</v>
      </c>
      <c r="AV101" s="115"/>
    </row>
    <row r="102" spans="1:48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28">
        <f t="shared" si="61"/>
        <v>2238.987693132658</v>
      </c>
      <c r="F102" s="28">
        <f t="shared" si="51"/>
        <v>2239</v>
      </c>
      <c r="G102" s="9">
        <f t="shared" si="78"/>
        <v>-4.6819999988656491E-3</v>
      </c>
      <c r="I102" s="2">
        <f t="shared" si="81"/>
        <v>-4.6819999988656491E-3</v>
      </c>
      <c r="O102" s="100">
        <f t="shared" si="62"/>
        <v>-1.2405399384566373E-2</v>
      </c>
      <c r="P102" s="15">
        <f t="shared" si="63"/>
        <v>29914.853999999999</v>
      </c>
      <c r="R102" s="2">
        <f t="shared" si="79"/>
        <v>1.5389393389059975E-4</v>
      </c>
      <c r="S102" s="24">
        <v>0.1</v>
      </c>
      <c r="T102" s="9">
        <f t="shared" si="64"/>
        <v>1.5389393389059976E-5</v>
      </c>
      <c r="U102" s="9">
        <f t="shared" si="65"/>
        <v>-4.6819999988656491E-3</v>
      </c>
      <c r="Y102" s="137">
        <f t="shared" si="66"/>
        <v>29914.853999999999</v>
      </c>
      <c r="Z102" s="16">
        <f t="shared" si="67"/>
        <v>2239</v>
      </c>
      <c r="AA102" s="115">
        <f t="shared" si="68"/>
        <v>-5.5660539157764161E-3</v>
      </c>
      <c r="AB102" s="115">
        <f t="shared" si="69"/>
        <v>8.8405391691076703E-4</v>
      </c>
      <c r="AC102" s="147">
        <f t="shared" si="80"/>
        <v>7.7233993857007237E-3</v>
      </c>
      <c r="AD102" s="115"/>
      <c r="AG102" s="115">
        <f t="shared" si="70"/>
        <v>7.815513280052695E-8</v>
      </c>
      <c r="AH102" s="16">
        <f t="shared" si="71"/>
        <v>6.8393454687899567E-3</v>
      </c>
      <c r="AI102" s="16">
        <f t="shared" si="72"/>
        <v>1.3817817482727541</v>
      </c>
      <c r="AJ102" s="16">
        <f t="shared" si="73"/>
        <v>0.81767504672471758</v>
      </c>
      <c r="AK102" s="16">
        <f t="shared" si="74"/>
        <v>0.12865313087259114</v>
      </c>
      <c r="AL102" s="16">
        <f t="shared" si="75"/>
        <v>0.32502970251088892</v>
      </c>
      <c r="AM102" s="16">
        <f t="shared" si="76"/>
        <v>0.16396086018361297</v>
      </c>
      <c r="AN102" s="115">
        <f t="shared" si="83"/>
        <v>0.21312998821357271</v>
      </c>
      <c r="AO102" s="115">
        <f t="shared" si="83"/>
        <v>0.21293468517016084</v>
      </c>
      <c r="AP102" s="115">
        <f t="shared" si="83"/>
        <v>0.21243873783332562</v>
      </c>
      <c r="AQ102" s="115">
        <f t="shared" si="83"/>
        <v>0.21117958046801993</v>
      </c>
      <c r="AR102" s="115">
        <f t="shared" si="83"/>
        <v>0.2079842355729053</v>
      </c>
      <c r="AS102" s="115">
        <f t="shared" si="83"/>
        <v>0.19988503730169802</v>
      </c>
      <c r="AT102" s="115">
        <f t="shared" si="83"/>
        <v>0.17941419059979732</v>
      </c>
      <c r="AU102" s="115">
        <f t="shared" si="77"/>
        <v>0.12799055776379897</v>
      </c>
      <c r="AV102" s="115"/>
    </row>
    <row r="103" spans="1:48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28">
        <f t="shared" si="61"/>
        <v>2301.9808746760468</v>
      </c>
      <c r="F103" s="28">
        <f t="shared" si="51"/>
        <v>2302</v>
      </c>
      <c r="G103" s="9">
        <f t="shared" si="78"/>
        <v>-7.2759999966365285E-3</v>
      </c>
      <c r="H103" s="2">
        <f>G103</f>
        <v>-7.2759999966365285E-3</v>
      </c>
      <c r="O103" s="100">
        <f t="shared" si="62"/>
        <v>-1.2570215098815068E-2</v>
      </c>
      <c r="P103" s="15">
        <f t="shared" si="63"/>
        <v>29938.819000000003</v>
      </c>
      <c r="R103" s="2">
        <f t="shared" si="79"/>
        <v>2.8028713548135326E-5</v>
      </c>
      <c r="S103" s="24">
        <v>0.1</v>
      </c>
      <c r="T103" s="9">
        <f t="shared" si="64"/>
        <v>2.8028713548135327E-6</v>
      </c>
      <c r="U103" s="9">
        <f t="shared" si="65"/>
        <v>-7.2759999966365285E-3</v>
      </c>
      <c r="Y103" s="137">
        <f t="shared" si="66"/>
        <v>29938.819000000003</v>
      </c>
      <c r="Z103" s="16">
        <f t="shared" si="67"/>
        <v>2302</v>
      </c>
      <c r="AA103" s="115">
        <f t="shared" si="68"/>
        <v>-5.815354111785462E-3</v>
      </c>
      <c r="AB103" s="115">
        <f t="shared" si="69"/>
        <v>-1.4606458848510665E-3</v>
      </c>
      <c r="AC103" s="147">
        <f t="shared" si="80"/>
        <v>5.2942151021785396E-3</v>
      </c>
      <c r="AD103" s="115"/>
      <c r="AG103" s="115">
        <f t="shared" si="70"/>
        <v>2.1334864009323554E-7</v>
      </c>
      <c r="AH103" s="16">
        <f t="shared" si="71"/>
        <v>6.7548609870296062E-3</v>
      </c>
      <c r="AI103" s="16">
        <f t="shared" si="72"/>
        <v>1.3770280920816622</v>
      </c>
      <c r="AJ103" s="16">
        <f t="shared" si="73"/>
        <v>0.79695343080623704</v>
      </c>
      <c r="AK103" s="16">
        <f t="shared" si="74"/>
        <v>0.14198150998909062</v>
      </c>
      <c r="AL103" s="16">
        <f t="shared" si="75"/>
        <v>0.36015578536787207</v>
      </c>
      <c r="AM103" s="16">
        <f t="shared" si="76"/>
        <v>0.18205000211832414</v>
      </c>
      <c r="AN103" s="115">
        <f t="shared" si="83"/>
        <v>0.23643600417952565</v>
      </c>
      <c r="AO103" s="115">
        <f t="shared" si="83"/>
        <v>0.23622515454486875</v>
      </c>
      <c r="AP103" s="115">
        <f t="shared" si="83"/>
        <v>0.23568687825385187</v>
      </c>
      <c r="AQ103" s="115">
        <f t="shared" si="83"/>
        <v>0.23431303224288297</v>
      </c>
      <c r="AR103" s="115">
        <f t="shared" si="83"/>
        <v>0.23080859091483186</v>
      </c>
      <c r="AS103" s="115">
        <f t="shared" si="83"/>
        <v>0.221882315517476</v>
      </c>
      <c r="AT103" s="115">
        <f t="shared" si="83"/>
        <v>0.19922507043967486</v>
      </c>
      <c r="AU103" s="115">
        <f t="shared" si="77"/>
        <v>0.14214924588427791</v>
      </c>
      <c r="AV103" s="115"/>
    </row>
    <row r="104" spans="1:48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28">
        <f t="shared" si="61"/>
        <v>2304.4490823734864</v>
      </c>
      <c r="F104" s="28">
        <f t="shared" si="51"/>
        <v>2304.5</v>
      </c>
      <c r="G104" s="9">
        <f t="shared" si="78"/>
        <v>-1.9370999994862359E-2</v>
      </c>
      <c r="I104" s="2">
        <f t="shared" ref="I104:I111" si="84">G104</f>
        <v>-1.9370999994862359E-2</v>
      </c>
      <c r="O104" s="100">
        <f t="shared" si="62"/>
        <v>-1.257673627273352E-2</v>
      </c>
      <c r="P104" s="15">
        <f t="shared" si="63"/>
        <v>29939.758000000002</v>
      </c>
      <c r="R104" s="2">
        <f t="shared" si="79"/>
        <v>1.5817429527389102E-4</v>
      </c>
      <c r="S104" s="24">
        <v>0.1</v>
      </c>
      <c r="T104" s="9">
        <f t="shared" si="64"/>
        <v>1.5817429527389105E-5</v>
      </c>
      <c r="U104" s="9">
        <f t="shared" si="65"/>
        <v>-1.9370999994862359E-2</v>
      </c>
      <c r="Y104" s="137">
        <f t="shared" si="66"/>
        <v>29939.758000000002</v>
      </c>
      <c r="Z104" s="16">
        <f t="shared" si="67"/>
        <v>2304.5</v>
      </c>
      <c r="AA104" s="115">
        <f t="shared" si="68"/>
        <v>-5.8252976854105435E-3</v>
      </c>
      <c r="AB104" s="115">
        <f t="shared" si="69"/>
        <v>-1.3545702309451815E-2</v>
      </c>
      <c r="AC104" s="147">
        <f t="shared" si="80"/>
        <v>-6.7942637221288394E-3</v>
      </c>
      <c r="AD104" s="115"/>
      <c r="AG104" s="115">
        <f t="shared" si="70"/>
        <v>1.8348605105628823E-5</v>
      </c>
      <c r="AH104" s="16">
        <f t="shared" si="71"/>
        <v>6.7514385873229761E-3</v>
      </c>
      <c r="AI104" s="16">
        <f t="shared" si="72"/>
        <v>1.3768305363713824</v>
      </c>
      <c r="AJ104" s="16">
        <f t="shared" si="73"/>
        <v>0.79611373566512411</v>
      </c>
      <c r="AK104" s="16">
        <f t="shared" si="74"/>
        <v>0.14250501133495891</v>
      </c>
      <c r="AL104" s="16">
        <f t="shared" si="75"/>
        <v>0.3615446432835609</v>
      </c>
      <c r="AM104" s="16">
        <f t="shared" si="76"/>
        <v>0.18276753680849092</v>
      </c>
      <c r="AN104" s="115">
        <f t="shared" si="83"/>
        <v>0.23735918781304799</v>
      </c>
      <c r="AO104" s="115">
        <f t="shared" si="83"/>
        <v>0.23714775559036361</v>
      </c>
      <c r="AP104" s="115">
        <f t="shared" si="83"/>
        <v>0.23660787213025836</v>
      </c>
      <c r="AQ104" s="115">
        <f t="shared" si="83"/>
        <v>0.23522962036073858</v>
      </c>
      <c r="AR104" s="115">
        <f t="shared" si="83"/>
        <v>0.23171318085277448</v>
      </c>
      <c r="AS104" s="115">
        <f t="shared" si="83"/>
        <v>0.22275450790632939</v>
      </c>
      <c r="AT104" s="115">
        <f t="shared" si="83"/>
        <v>0.20001098791294619</v>
      </c>
      <c r="AU104" s="115">
        <f t="shared" si="77"/>
        <v>0.14271109858747155</v>
      </c>
      <c r="AV104" s="115"/>
    </row>
    <row r="105" spans="1:48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28">
        <f t="shared" si="61"/>
        <v>2304.9669065656021</v>
      </c>
      <c r="F105" s="28">
        <f t="shared" si="51"/>
        <v>2305</v>
      </c>
      <c r="G105" s="9">
        <f t="shared" si="78"/>
        <v>-1.2589999998454005E-2</v>
      </c>
      <c r="I105" s="2">
        <f t="shared" si="84"/>
        <v>-1.2589999998454005E-2</v>
      </c>
      <c r="O105" s="100">
        <f t="shared" si="62"/>
        <v>-1.2578040332260393E-2</v>
      </c>
      <c r="P105" s="15">
        <f t="shared" si="63"/>
        <v>29939.955000000002</v>
      </c>
      <c r="R105" s="2">
        <f t="shared" si="79"/>
        <v>1.5820709859996914E-4</v>
      </c>
      <c r="S105" s="24">
        <v>0.1</v>
      </c>
      <c r="T105" s="9">
        <f t="shared" si="64"/>
        <v>1.5820709859996916E-5</v>
      </c>
      <c r="U105" s="9">
        <f t="shared" si="65"/>
        <v>-1.2589999998454005E-2</v>
      </c>
      <c r="Y105" s="137">
        <f t="shared" si="66"/>
        <v>29939.955000000002</v>
      </c>
      <c r="Z105" s="16">
        <f t="shared" si="67"/>
        <v>2305</v>
      </c>
      <c r="AA105" s="115">
        <f t="shared" si="68"/>
        <v>-5.827286857305789E-3</v>
      </c>
      <c r="AB105" s="115">
        <f t="shared" si="69"/>
        <v>-6.7627131411482156E-3</v>
      </c>
      <c r="AC105" s="147">
        <f t="shared" si="80"/>
        <v>-1.1959666193611315E-5</v>
      </c>
      <c r="AD105" s="115"/>
      <c r="AG105" s="115">
        <f t="shared" si="70"/>
        <v>4.5734289029458768E-6</v>
      </c>
      <c r="AH105" s="16">
        <f t="shared" si="71"/>
        <v>6.7507534749546043E-3</v>
      </c>
      <c r="AI105" s="16">
        <f t="shared" si="72"/>
        <v>1.3767909447656796</v>
      </c>
      <c r="AJ105" s="16">
        <f t="shared" si="73"/>
        <v>0.79594564106266119</v>
      </c>
      <c r="AK105" s="16">
        <f t="shared" si="74"/>
        <v>0.14260966075307546</v>
      </c>
      <c r="AL105" s="16">
        <f t="shared" si="75"/>
        <v>0.36182236736670675</v>
      </c>
      <c r="AM105" s="16">
        <f t="shared" si="76"/>
        <v>0.18291104103686748</v>
      </c>
      <c r="AN105" s="115">
        <f t="shared" si="83"/>
        <v>0.23754380887222865</v>
      </c>
      <c r="AO105" s="115">
        <f t="shared" si="83"/>
        <v>0.23733226045222089</v>
      </c>
      <c r="AP105" s="115">
        <f t="shared" si="83"/>
        <v>0.23679205623735772</v>
      </c>
      <c r="AQ105" s="115">
        <f t="shared" si="83"/>
        <v>0.23541292468156139</v>
      </c>
      <c r="AR105" s="115">
        <f t="shared" si="83"/>
        <v>0.23189408805902278</v>
      </c>
      <c r="AS105" s="115">
        <f t="shared" si="83"/>
        <v>0.22292893960129179</v>
      </c>
      <c r="AT105" s="115">
        <f t="shared" si="83"/>
        <v>0.20016816923926295</v>
      </c>
      <c r="AU105" s="115">
        <f t="shared" si="77"/>
        <v>0.14282346912811028</v>
      </c>
      <c r="AV105" s="115"/>
    </row>
    <row r="106" spans="1:48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28">
        <f t="shared" si="61"/>
        <v>2370.4992666347771</v>
      </c>
      <c r="F106" s="28">
        <f t="shared" si="51"/>
        <v>2370.5</v>
      </c>
      <c r="G106" s="9">
        <f t="shared" si="78"/>
        <v>-2.789999998640269E-4</v>
      </c>
      <c r="I106" s="2">
        <f t="shared" si="84"/>
        <v>-2.789999998640269E-4</v>
      </c>
      <c r="O106" s="100">
        <f t="shared" si="62"/>
        <v>-1.2748367040134E-2</v>
      </c>
      <c r="P106" s="15">
        <f t="shared" si="63"/>
        <v>29964.885999999999</v>
      </c>
      <c r="R106" s="2">
        <f t="shared" si="79"/>
        <v>1.6252086218997494E-4</v>
      </c>
      <c r="S106" s="24">
        <v>0.1</v>
      </c>
      <c r="T106" s="9">
        <f t="shared" si="64"/>
        <v>1.6252086218997494E-5</v>
      </c>
      <c r="U106" s="9">
        <f t="shared" si="65"/>
        <v>-2.789999998640269E-4</v>
      </c>
      <c r="Y106" s="137">
        <f t="shared" si="66"/>
        <v>29964.885999999999</v>
      </c>
      <c r="Z106" s="16">
        <f t="shared" si="67"/>
        <v>2370.5</v>
      </c>
      <c r="AA106" s="115">
        <f t="shared" si="68"/>
        <v>-6.0891635592595188E-3</v>
      </c>
      <c r="AB106" s="115">
        <f t="shared" si="69"/>
        <v>5.8101635593954919E-3</v>
      </c>
      <c r="AC106" s="147">
        <f t="shared" si="80"/>
        <v>1.2469367040269973E-2</v>
      </c>
      <c r="AD106" s="115"/>
      <c r="AG106" s="115">
        <f t="shared" si="70"/>
        <v>3.3758000586927297E-6</v>
      </c>
      <c r="AH106" s="16">
        <f t="shared" si="71"/>
        <v>6.6592034808744816E-3</v>
      </c>
      <c r="AI106" s="16">
        <f t="shared" si="72"/>
        <v>1.3713763555172034</v>
      </c>
      <c r="AJ106" s="16">
        <f t="shared" si="73"/>
        <v>0.77348869268449505</v>
      </c>
      <c r="AK106" s="16">
        <f t="shared" si="74"/>
        <v>0.15616828730661139</v>
      </c>
      <c r="AL106" s="16">
        <f t="shared" si="75"/>
        <v>0.39806330577153104</v>
      </c>
      <c r="AM106" s="16">
        <f t="shared" si="76"/>
        <v>0.20170209523327501</v>
      </c>
      <c r="AN106" s="115">
        <f t="shared" si="83"/>
        <v>0.26168261712114382</v>
      </c>
      <c r="AO106" s="115">
        <f t="shared" si="83"/>
        <v>0.2614567847055827</v>
      </c>
      <c r="AP106" s="115">
        <f t="shared" si="83"/>
        <v>0.2608765579338862</v>
      </c>
      <c r="AQ106" s="115">
        <f t="shared" si="83"/>
        <v>0.25938620420178843</v>
      </c>
      <c r="AR106" s="115">
        <f t="shared" si="83"/>
        <v>0.25556081531923802</v>
      </c>
      <c r="AS106" s="115">
        <f t="shared" si="83"/>
        <v>0.24575926233919251</v>
      </c>
      <c r="AT106" s="115">
        <f t="shared" si="83"/>
        <v>0.22075245054437326</v>
      </c>
      <c r="AU106" s="115">
        <f t="shared" si="77"/>
        <v>0.15754400995178286</v>
      </c>
      <c r="AV106" s="115"/>
    </row>
    <row r="107" spans="1:48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28">
        <f t="shared" si="61"/>
        <v>2372.9727314306147</v>
      </c>
      <c r="F107" s="28">
        <f t="shared" si="51"/>
        <v>2373</v>
      </c>
      <c r="G107" s="9">
        <f t="shared" si="78"/>
        <v>-1.0373999997682404E-2</v>
      </c>
      <c r="I107" s="2">
        <f t="shared" si="84"/>
        <v>-1.0373999997682404E-2</v>
      </c>
      <c r="O107" s="100">
        <f t="shared" si="62"/>
        <v>-1.2754848197079224E-2</v>
      </c>
      <c r="P107" s="15">
        <f t="shared" si="63"/>
        <v>29965.826999999997</v>
      </c>
      <c r="R107" s="2">
        <f t="shared" si="79"/>
        <v>1.6268615253053513E-4</v>
      </c>
      <c r="S107" s="24">
        <v>0.1</v>
      </c>
      <c r="T107" s="9">
        <f t="shared" si="64"/>
        <v>1.6268615253053512E-5</v>
      </c>
      <c r="U107" s="9">
        <f t="shared" si="65"/>
        <v>-1.0373999997682404E-2</v>
      </c>
      <c r="Y107" s="137">
        <f t="shared" si="66"/>
        <v>29965.826999999997</v>
      </c>
      <c r="Z107" s="16">
        <f t="shared" si="67"/>
        <v>2373</v>
      </c>
      <c r="AA107" s="115">
        <f t="shared" si="68"/>
        <v>-6.0992088969228572E-3</v>
      </c>
      <c r="AB107" s="115">
        <f t="shared" si="69"/>
        <v>-4.2747911007595465E-3</v>
      </c>
      <c r="AC107" s="147">
        <f t="shared" si="80"/>
        <v>2.3808481993968199E-3</v>
      </c>
      <c r="AD107" s="115"/>
      <c r="AG107" s="115">
        <f t="shared" si="70"/>
        <v>1.8273838955133015E-6</v>
      </c>
      <c r="AH107" s="16">
        <f t="shared" si="71"/>
        <v>6.6556393001563664E-3</v>
      </c>
      <c r="AI107" s="16">
        <f t="shared" si="72"/>
        <v>1.3711608743881489</v>
      </c>
      <c r="AJ107" s="16">
        <f t="shared" si="73"/>
        <v>0.77261485718486644</v>
      </c>
      <c r="AK107" s="16">
        <f t="shared" si="74"/>
        <v>0.15667972657923979</v>
      </c>
      <c r="AL107" s="16">
        <f t="shared" si="75"/>
        <v>0.39944085068417257</v>
      </c>
      <c r="AM107" s="16">
        <f t="shared" si="76"/>
        <v>0.20241898923502694</v>
      </c>
      <c r="AN107" s="115">
        <f t="shared" si="83"/>
        <v>0.26260206085187693</v>
      </c>
      <c r="AO107" s="115">
        <f t="shared" si="83"/>
        <v>0.2623757206592201</v>
      </c>
      <c r="AP107" s="115">
        <f t="shared" si="83"/>
        <v>0.26179404627095704</v>
      </c>
      <c r="AQ107" s="115">
        <f t="shared" si="83"/>
        <v>0.260299609475314</v>
      </c>
      <c r="AR107" s="115">
        <f t="shared" si="83"/>
        <v>0.25646282167958157</v>
      </c>
      <c r="AS107" s="115">
        <f t="shared" si="83"/>
        <v>0.24662982647595044</v>
      </c>
      <c r="AT107" s="115">
        <f t="shared" si="83"/>
        <v>0.22153784683465352</v>
      </c>
      <c r="AU107" s="115">
        <f t="shared" si="77"/>
        <v>0.1581058626549765</v>
      </c>
      <c r="AV107" s="115"/>
    </row>
    <row r="108" spans="1:48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28">
        <f t="shared" si="61"/>
        <v>2386.4966170571929</v>
      </c>
      <c r="F108" s="28">
        <f t="shared" si="51"/>
        <v>2386.5</v>
      </c>
      <c r="G108" s="9">
        <f t="shared" si="78"/>
        <v>-1.286999999138061E-3</v>
      </c>
      <c r="I108" s="2">
        <f t="shared" si="84"/>
        <v>-1.286999999138061E-3</v>
      </c>
      <c r="O108" s="100">
        <f t="shared" si="62"/>
        <v>-1.2789821207601765E-2</v>
      </c>
      <c r="P108" s="15">
        <f t="shared" si="63"/>
        <v>29970.972000000002</v>
      </c>
      <c r="R108" s="2">
        <f t="shared" si="79"/>
        <v>1.6357952652241989E-4</v>
      </c>
      <c r="S108" s="24">
        <v>0.1</v>
      </c>
      <c r="T108" s="9">
        <f t="shared" si="64"/>
        <v>1.635795265224199E-5</v>
      </c>
      <c r="U108" s="9">
        <f t="shared" si="65"/>
        <v>-1.286999999138061E-3</v>
      </c>
      <c r="Y108" s="137">
        <f t="shared" si="66"/>
        <v>29970.972000000002</v>
      </c>
      <c r="Z108" s="16">
        <f t="shared" si="67"/>
        <v>2386.5</v>
      </c>
      <c r="AA108" s="115">
        <f t="shared" si="68"/>
        <v>-6.1535159470235299E-3</v>
      </c>
      <c r="AB108" s="115">
        <f t="shared" si="69"/>
        <v>4.866515947885469E-3</v>
      </c>
      <c r="AC108" s="147">
        <f t="shared" si="80"/>
        <v>1.1502821208463705E-2</v>
      </c>
      <c r="AD108" s="115"/>
      <c r="AG108" s="115">
        <f t="shared" si="70"/>
        <v>2.3682977471023608E-6</v>
      </c>
      <c r="AH108" s="16">
        <f t="shared" si="71"/>
        <v>6.6363052605782355E-3</v>
      </c>
      <c r="AI108" s="16">
        <f t="shared" si="72"/>
        <v>1.3699863067957803</v>
      </c>
      <c r="AJ108" s="16">
        <f t="shared" si="73"/>
        <v>0.76787563749432364</v>
      </c>
      <c r="AK108" s="16">
        <f t="shared" si="74"/>
        <v>0.15943357294227403</v>
      </c>
      <c r="AL108" s="16">
        <f t="shared" si="75"/>
        <v>0.40687212414719154</v>
      </c>
      <c r="AM108" s="16">
        <f t="shared" si="76"/>
        <v>0.20628979752004373</v>
      </c>
      <c r="AN108" s="115">
        <f t="shared" si="83"/>
        <v>0.26756458133898475</v>
      </c>
      <c r="AO108" s="115">
        <f t="shared" si="83"/>
        <v>0.26733554740680754</v>
      </c>
      <c r="AP108" s="115">
        <f t="shared" si="83"/>
        <v>0.26674615953932312</v>
      </c>
      <c r="AQ108" s="115">
        <f t="shared" si="83"/>
        <v>0.26522988529187563</v>
      </c>
      <c r="AR108" s="115">
        <f t="shared" si="83"/>
        <v>0.26133193801373433</v>
      </c>
      <c r="AS108" s="115">
        <f t="shared" si="83"/>
        <v>0.25132978783629401</v>
      </c>
      <c r="AT108" s="115">
        <f t="shared" si="83"/>
        <v>0.22577863899736084</v>
      </c>
      <c r="AU108" s="115">
        <f t="shared" si="77"/>
        <v>0.16113986725222218</v>
      </c>
      <c r="AV108" s="115"/>
    </row>
    <row r="109" spans="1:48">
      <c r="A109" s="52" t="s">
        <v>135</v>
      </c>
      <c r="B109" s="52" t="s">
        <v>92</v>
      </c>
      <c r="C109" s="65">
        <v>45003.339</v>
      </c>
      <c r="D109" s="65" t="s">
        <v>127</v>
      </c>
      <c r="E109" s="28">
        <f t="shared" si="61"/>
        <v>2422.9467087935554</v>
      </c>
      <c r="F109" s="28">
        <f t="shared" si="51"/>
        <v>2423</v>
      </c>
      <c r="G109" s="9">
        <f t="shared" si="78"/>
        <v>-2.0273999994969927E-2</v>
      </c>
      <c r="I109" s="2">
        <f t="shared" si="84"/>
        <v>-2.0273999994969927E-2</v>
      </c>
      <c r="O109" s="100">
        <f t="shared" si="62"/>
        <v>-1.2884164636553808E-2</v>
      </c>
      <c r="P109" s="15">
        <f t="shared" si="63"/>
        <v>29984.839</v>
      </c>
      <c r="R109" s="2">
        <f t="shared" si="79"/>
        <v>1.6600169838182371E-4</v>
      </c>
      <c r="S109" s="24">
        <v>0.1</v>
      </c>
      <c r="T109" s="9">
        <f t="shared" si="64"/>
        <v>1.660016983818237E-5</v>
      </c>
      <c r="U109" s="9">
        <f t="shared" si="65"/>
        <v>-2.0273999994969927E-2</v>
      </c>
      <c r="Y109" s="137">
        <f t="shared" si="66"/>
        <v>29984.839</v>
      </c>
      <c r="Z109" s="16">
        <f t="shared" si="67"/>
        <v>2423</v>
      </c>
      <c r="AA109" s="115">
        <f t="shared" si="68"/>
        <v>-6.3008643777849975E-3</v>
      </c>
      <c r="AB109" s="115">
        <f t="shared" si="69"/>
        <v>-1.3973135617184929E-2</v>
      </c>
      <c r="AC109" s="147">
        <f t="shared" si="80"/>
        <v>-7.3898353584161188E-3</v>
      </c>
      <c r="AD109" s="115"/>
      <c r="AG109" s="115">
        <f t="shared" si="70"/>
        <v>1.9524851897624205E-5</v>
      </c>
      <c r="AH109" s="16">
        <f t="shared" si="71"/>
        <v>6.5833002587688105E-3</v>
      </c>
      <c r="AI109" s="16">
        <f t="shared" si="72"/>
        <v>1.3667192430868562</v>
      </c>
      <c r="AJ109" s="16">
        <f t="shared" si="73"/>
        <v>0.75489281731236402</v>
      </c>
      <c r="AK109" s="16">
        <f t="shared" si="74"/>
        <v>0.16681105523113238</v>
      </c>
      <c r="AL109" s="16">
        <f t="shared" si="75"/>
        <v>0.42689976121928674</v>
      </c>
      <c r="AM109" s="16">
        <f t="shared" si="76"/>
        <v>0.2167517203160457</v>
      </c>
      <c r="AN109" s="115">
        <f t="shared" si="83"/>
        <v>0.28096041901948482</v>
      </c>
      <c r="AO109" s="115">
        <f t="shared" si="83"/>
        <v>0.28072451297977652</v>
      </c>
      <c r="AP109" s="115">
        <f t="shared" si="83"/>
        <v>0.28011515586180957</v>
      </c>
      <c r="AQ109" s="115">
        <f t="shared" si="83"/>
        <v>0.27854164944514426</v>
      </c>
      <c r="AR109" s="115">
        <f t="shared" si="83"/>
        <v>0.27448173955354671</v>
      </c>
      <c r="AS109" s="115">
        <f t="shared" si="83"/>
        <v>0.2640277055805394</v>
      </c>
      <c r="AT109" s="115">
        <f t="shared" si="83"/>
        <v>0.23724147376856786</v>
      </c>
      <c r="AU109" s="115">
        <f t="shared" si="77"/>
        <v>0.16934291671884871</v>
      </c>
      <c r="AV109" s="115"/>
    </row>
    <row r="110" spans="1:48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28">
        <f t="shared" si="61"/>
        <v>2454.5024419222054</v>
      </c>
      <c r="F110" s="28">
        <f t="shared" si="51"/>
        <v>2454.5</v>
      </c>
      <c r="G110" s="9">
        <f t="shared" si="78"/>
        <v>9.290000016335398E-4</v>
      </c>
      <c r="I110" s="2">
        <f t="shared" si="84"/>
        <v>9.290000016335398E-4</v>
      </c>
      <c r="O110" s="100">
        <f t="shared" si="62"/>
        <v>-1.2965334041380396E-2</v>
      </c>
      <c r="P110" s="15">
        <f t="shared" si="63"/>
        <v>29996.843999999997</v>
      </c>
      <c r="R110" s="2">
        <f t="shared" si="79"/>
        <v>1.6809988680457731E-4</v>
      </c>
      <c r="S110" s="24">
        <v>0.1</v>
      </c>
      <c r="T110" s="9">
        <f t="shared" si="64"/>
        <v>1.6809988680457732E-5</v>
      </c>
      <c r="U110" s="9">
        <f t="shared" si="65"/>
        <v>9.290000016335398E-4</v>
      </c>
      <c r="Y110" s="137">
        <f t="shared" si="66"/>
        <v>29996.843999999997</v>
      </c>
      <c r="Z110" s="16">
        <f t="shared" si="67"/>
        <v>2454.5</v>
      </c>
      <c r="AA110" s="115">
        <f t="shared" si="68"/>
        <v>-6.42862257720468E-3</v>
      </c>
      <c r="AB110" s="115">
        <f t="shared" si="69"/>
        <v>7.3576225788382198E-3</v>
      </c>
      <c r="AC110" s="147">
        <f t="shared" si="80"/>
        <v>1.3894334043013936E-2</v>
      </c>
      <c r="AD110" s="115"/>
      <c r="AG110" s="115">
        <f t="shared" si="70"/>
        <v>5.413461001262998E-6</v>
      </c>
      <c r="AH110" s="16">
        <f t="shared" si="71"/>
        <v>6.5367114641757158E-3</v>
      </c>
      <c r="AI110" s="16">
        <f t="shared" si="72"/>
        <v>1.3637948729190494</v>
      </c>
      <c r="AJ110" s="16">
        <f t="shared" si="73"/>
        <v>0.74349680565399845</v>
      </c>
      <c r="AK110" s="16">
        <f t="shared" si="74"/>
        <v>0.17309599023470543</v>
      </c>
      <c r="AL110" s="16">
        <f t="shared" si="75"/>
        <v>0.44410621843660131</v>
      </c>
      <c r="AM110" s="16">
        <f t="shared" si="76"/>
        <v>0.22577619102498356</v>
      </c>
      <c r="AN110" s="115">
        <f t="shared" si="83"/>
        <v>0.29249538373702605</v>
      </c>
      <c r="AO110" s="115">
        <f t="shared" si="83"/>
        <v>0.29225403435350122</v>
      </c>
      <c r="AP110" s="115">
        <f t="shared" si="83"/>
        <v>0.29162849963733251</v>
      </c>
      <c r="AQ110" s="115">
        <f t="shared" si="83"/>
        <v>0.2900077706814625</v>
      </c>
      <c r="AR110" s="115">
        <f t="shared" si="83"/>
        <v>0.28581217513750601</v>
      </c>
      <c r="AS110" s="115">
        <f t="shared" si="83"/>
        <v>0.27497477108375151</v>
      </c>
      <c r="AT110" s="115">
        <f t="shared" si="83"/>
        <v>0.24713039231631162</v>
      </c>
      <c r="AU110" s="115">
        <f t="shared" si="77"/>
        <v>0.1764222607790884</v>
      </c>
      <c r="AV110" s="115"/>
    </row>
    <row r="111" spans="1:48">
      <c r="A111" s="52" t="s">
        <v>135</v>
      </c>
      <c r="B111" s="52" t="s">
        <v>92</v>
      </c>
      <c r="C111" s="65">
        <v>45022.37</v>
      </c>
      <c r="D111" s="65" t="s">
        <v>127</v>
      </c>
      <c r="E111" s="28">
        <f t="shared" si="61"/>
        <v>2472.9706285912694</v>
      </c>
      <c r="F111" s="28">
        <f t="shared" si="51"/>
        <v>2473</v>
      </c>
      <c r="G111" s="9">
        <f t="shared" si="78"/>
        <v>-1.1173999992024619E-2</v>
      </c>
      <c r="I111" s="2">
        <f t="shared" si="84"/>
        <v>-1.1173999992024619E-2</v>
      </c>
      <c r="O111" s="100">
        <f t="shared" si="62"/>
        <v>-1.3012896886638189E-2</v>
      </c>
      <c r="P111" s="15">
        <f t="shared" si="63"/>
        <v>30003.870000000003</v>
      </c>
      <c r="R111" s="2">
        <f t="shared" si="79"/>
        <v>1.6933548538227789E-4</v>
      </c>
      <c r="S111" s="24">
        <v>0.1</v>
      </c>
      <c r="T111" s="9">
        <f t="shared" si="64"/>
        <v>1.6933548538227789E-5</v>
      </c>
      <c r="U111" s="9">
        <f t="shared" si="65"/>
        <v>-1.1173999992024619E-2</v>
      </c>
      <c r="Y111" s="137">
        <f t="shared" si="66"/>
        <v>30003.870000000003</v>
      </c>
      <c r="Z111" s="16">
        <f t="shared" si="67"/>
        <v>2473</v>
      </c>
      <c r="AA111" s="115">
        <f t="shared" si="68"/>
        <v>-6.5039055042261755E-3</v>
      </c>
      <c r="AB111" s="115">
        <f t="shared" si="69"/>
        <v>-4.6700944877984436E-3</v>
      </c>
      <c r="AC111" s="147">
        <f t="shared" si="80"/>
        <v>1.8388968946135703E-3</v>
      </c>
      <c r="AD111" s="115"/>
      <c r="AG111" s="115">
        <f t="shared" si="70"/>
        <v>2.1809782524965407E-6</v>
      </c>
      <c r="AH111" s="16">
        <f t="shared" si="71"/>
        <v>6.5089913824120139E-3</v>
      </c>
      <c r="AI111" s="16">
        <f t="shared" si="72"/>
        <v>1.3620332265587869</v>
      </c>
      <c r="AJ111" s="16">
        <f t="shared" si="73"/>
        <v>0.73672442665877014</v>
      </c>
      <c r="AK111" s="16">
        <f t="shared" si="74"/>
        <v>0.17675088193543681</v>
      </c>
      <c r="AL111" s="16">
        <f t="shared" si="75"/>
        <v>0.45417709007310653</v>
      </c>
      <c r="AM111" s="16">
        <f t="shared" si="76"/>
        <v>0.23107437581030621</v>
      </c>
      <c r="AN111" s="115">
        <f t="shared" ref="AN111:AT120" si="85">$AU111+$AB$7*SIN(AO111)</f>
        <v>0.29925838732037696</v>
      </c>
      <c r="AO111" s="115">
        <f t="shared" si="85"/>
        <v>0.29901405335027359</v>
      </c>
      <c r="AP111" s="115">
        <f t="shared" si="85"/>
        <v>0.29837948032414563</v>
      </c>
      <c r="AQ111" s="115">
        <f t="shared" si="85"/>
        <v>0.29673197384501893</v>
      </c>
      <c r="AR111" s="115">
        <f t="shared" si="85"/>
        <v>0.29245850308352378</v>
      </c>
      <c r="AS111" s="115">
        <f t="shared" si="85"/>
        <v>0.28139889135545826</v>
      </c>
      <c r="AT111" s="115">
        <f t="shared" si="85"/>
        <v>0.25293652714792669</v>
      </c>
      <c r="AU111" s="115">
        <f t="shared" si="77"/>
        <v>0.18057997078272114</v>
      </c>
      <c r="AV111" s="115"/>
    </row>
    <row r="112" spans="1:48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28">
        <f t="shared" si="61"/>
        <v>2514.9617020381875</v>
      </c>
      <c r="F112" s="28">
        <f t="shared" si="51"/>
        <v>2515</v>
      </c>
      <c r="G112" s="9">
        <f t="shared" si="78"/>
        <v>-1.4569999999366701E-2</v>
      </c>
      <c r="H112" s="2">
        <f>G112</f>
        <v>-1.4569999999366701E-2</v>
      </c>
      <c r="O112" s="100">
        <f t="shared" si="62"/>
        <v>-1.3120580515148321E-2</v>
      </c>
      <c r="P112" s="15">
        <f t="shared" si="63"/>
        <v>30019.845000000001</v>
      </c>
      <c r="R112" s="2">
        <f t="shared" si="79"/>
        <v>2.1008168412318726E-6</v>
      </c>
      <c r="S112" s="24">
        <v>0.1</v>
      </c>
      <c r="T112" s="9">
        <f t="shared" si="64"/>
        <v>2.1008168412318726E-7</v>
      </c>
      <c r="U112" s="9">
        <f t="shared" si="65"/>
        <v>-1.4569999999366701E-2</v>
      </c>
      <c r="Y112" s="137">
        <f t="shared" si="66"/>
        <v>30019.845000000001</v>
      </c>
      <c r="Z112" s="16">
        <f t="shared" si="67"/>
        <v>2515</v>
      </c>
      <c r="AA112" s="115">
        <f t="shared" si="68"/>
        <v>-6.6754868758275914E-3</v>
      </c>
      <c r="AB112" s="115">
        <f t="shared" si="69"/>
        <v>-7.8945131235391083E-3</v>
      </c>
      <c r="AC112" s="147">
        <f t="shared" si="80"/>
        <v>-1.4494194842183793E-3</v>
      </c>
      <c r="AD112" s="115"/>
      <c r="AG112" s="115">
        <f t="shared" si="70"/>
        <v>6.2323337457731212E-6</v>
      </c>
      <c r="AH112" s="16">
        <f t="shared" si="71"/>
        <v>6.4450936393207299E-3</v>
      </c>
      <c r="AI112" s="16">
        <f t="shared" si="72"/>
        <v>1.3579158335633532</v>
      </c>
      <c r="AJ112" s="16">
        <f t="shared" si="73"/>
        <v>0.7211405781277701</v>
      </c>
      <c r="AK112" s="16">
        <f t="shared" si="74"/>
        <v>0.18494644490276277</v>
      </c>
      <c r="AL112" s="16">
        <f t="shared" si="75"/>
        <v>0.4769431701807082</v>
      </c>
      <c r="AM112" s="16">
        <f t="shared" si="76"/>
        <v>0.24309736116433034</v>
      </c>
      <c r="AN112" s="115">
        <f t="shared" si="85"/>
        <v>0.31457965830156492</v>
      </c>
      <c r="AO112" s="115">
        <f t="shared" si="85"/>
        <v>0.3143291352663895</v>
      </c>
      <c r="AP112" s="115">
        <f t="shared" si="85"/>
        <v>0.313675330647186</v>
      </c>
      <c r="AQ112" s="115">
        <f t="shared" si="85"/>
        <v>0.31196971055975031</v>
      </c>
      <c r="AR112" s="115">
        <f t="shared" si="85"/>
        <v>0.30752455264351813</v>
      </c>
      <c r="AS112" s="115">
        <f t="shared" si="85"/>
        <v>0.29596882182655765</v>
      </c>
      <c r="AT112" s="115">
        <f t="shared" si="85"/>
        <v>0.26611333449306779</v>
      </c>
      <c r="AU112" s="115">
        <f t="shared" si="77"/>
        <v>0.19001909619637369</v>
      </c>
      <c r="AV112" s="115"/>
    </row>
    <row r="113" spans="1:48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28">
        <f t="shared" si="61"/>
        <v>2612.9382448651331</v>
      </c>
      <c r="F113" s="28">
        <f t="shared" si="51"/>
        <v>2613</v>
      </c>
      <c r="G113" s="9">
        <f t="shared" si="78"/>
        <v>-2.3494000000937376E-2</v>
      </c>
      <c r="I113" s="2">
        <f t="shared" ref="I113:I130" si="86">G113</f>
        <v>-2.3494000000937376E-2</v>
      </c>
      <c r="O113" s="100">
        <f t="shared" si="62"/>
        <v>-1.3370239299318583E-2</v>
      </c>
      <c r="P113" s="15">
        <f t="shared" si="63"/>
        <v>30057.118999999999</v>
      </c>
      <c r="R113" s="2">
        <f t="shared" si="79"/>
        <v>1.7876329892104308E-4</v>
      </c>
      <c r="S113" s="24">
        <v>0.1</v>
      </c>
      <c r="T113" s="9">
        <f t="shared" si="64"/>
        <v>1.7876329892104309E-5</v>
      </c>
      <c r="U113" s="9">
        <f t="shared" si="65"/>
        <v>-2.3494000000937376E-2</v>
      </c>
      <c r="Y113" s="137">
        <f t="shared" si="66"/>
        <v>30057.118999999999</v>
      </c>
      <c r="Z113" s="16">
        <f t="shared" si="67"/>
        <v>2613</v>
      </c>
      <c r="AA113" s="115">
        <f t="shared" si="68"/>
        <v>-7.0792760266821728E-3</v>
      </c>
      <c r="AB113" s="115">
        <f t="shared" si="69"/>
        <v>-1.6414723974255203E-2</v>
      </c>
      <c r="AC113" s="147">
        <f t="shared" si="80"/>
        <v>-1.0123760701618793E-2</v>
      </c>
      <c r="AD113" s="115"/>
      <c r="AG113" s="115">
        <f t="shared" si="70"/>
        <v>2.6944316315098858E-5</v>
      </c>
      <c r="AH113" s="16">
        <f t="shared" si="71"/>
        <v>6.2909632726364101E-3</v>
      </c>
      <c r="AI113" s="16">
        <f t="shared" si="72"/>
        <v>1.3477031467784142</v>
      </c>
      <c r="AJ113" s="16">
        <f t="shared" si="73"/>
        <v>0.68374093340736275</v>
      </c>
      <c r="AK113" s="16">
        <f t="shared" si="74"/>
        <v>0.20349804204932584</v>
      </c>
      <c r="AL113" s="16">
        <f t="shared" si="75"/>
        <v>0.52951353737998141</v>
      </c>
      <c r="AM113" s="16">
        <f t="shared" si="76"/>
        <v>0.27112142673172052</v>
      </c>
      <c r="AN113" s="115">
        <f t="shared" si="85"/>
        <v>0.35014461493832388</v>
      </c>
      <c r="AO113" s="115">
        <f t="shared" si="85"/>
        <v>0.34988282807112914</v>
      </c>
      <c r="AP113" s="115">
        <f t="shared" si="85"/>
        <v>0.3491912115303144</v>
      </c>
      <c r="AQ113" s="115">
        <f t="shared" si="85"/>
        <v>0.34736486144726658</v>
      </c>
      <c r="AR113" s="115">
        <f t="shared" si="85"/>
        <v>0.34254780229755211</v>
      </c>
      <c r="AS113" s="115">
        <f t="shared" si="85"/>
        <v>0.32988187529140889</v>
      </c>
      <c r="AT113" s="115">
        <f t="shared" si="85"/>
        <v>0.29683227825694269</v>
      </c>
      <c r="AU113" s="115">
        <f t="shared" si="77"/>
        <v>0.21204372216156342</v>
      </c>
      <c r="AV113" s="115"/>
    </row>
    <row r="114" spans="1:48">
      <c r="A114" s="52" t="s">
        <v>135</v>
      </c>
      <c r="B114" s="52" t="s">
        <v>92</v>
      </c>
      <c r="C114" s="65">
        <v>45075.623</v>
      </c>
      <c r="D114" s="65" t="s">
        <v>127</v>
      </c>
      <c r="E114" s="28">
        <f t="shared" si="61"/>
        <v>2612.9487590619296</v>
      </c>
      <c r="F114" s="28">
        <f t="shared" si="51"/>
        <v>2613</v>
      </c>
      <c r="G114" s="9">
        <f t="shared" si="78"/>
        <v>-1.9494000000122469E-2</v>
      </c>
      <c r="I114" s="2">
        <f t="shared" si="86"/>
        <v>-1.9494000000122469E-2</v>
      </c>
      <c r="O114" s="100">
        <f t="shared" si="62"/>
        <v>-1.3370239299318583E-2</v>
      </c>
      <c r="P114" s="15">
        <f t="shared" si="63"/>
        <v>30057.123</v>
      </c>
      <c r="R114" s="2">
        <f t="shared" si="79"/>
        <v>1.7876329892104308E-4</v>
      </c>
      <c r="S114" s="24">
        <v>0.1</v>
      </c>
      <c r="T114" s="9">
        <f t="shared" si="64"/>
        <v>1.7876329892104309E-5</v>
      </c>
      <c r="U114" s="9">
        <f t="shared" si="65"/>
        <v>-1.9494000000122469E-2</v>
      </c>
      <c r="Y114" s="137">
        <f t="shared" si="66"/>
        <v>30057.123</v>
      </c>
      <c r="Z114" s="16">
        <f t="shared" si="67"/>
        <v>2613</v>
      </c>
      <c r="AA114" s="115">
        <f t="shared" si="68"/>
        <v>-7.0792760266821728E-3</v>
      </c>
      <c r="AB114" s="115">
        <f t="shared" si="69"/>
        <v>-1.2414723973440296E-2</v>
      </c>
      <c r="AC114" s="147">
        <f t="shared" si="80"/>
        <v>-6.1237607008038861E-3</v>
      </c>
      <c r="AD114" s="115"/>
      <c r="AG114" s="115">
        <f t="shared" si="70"/>
        <v>1.5412537133671323E-5</v>
      </c>
      <c r="AH114" s="16">
        <f t="shared" si="71"/>
        <v>6.2909632726364101E-3</v>
      </c>
      <c r="AI114" s="16">
        <f t="shared" si="72"/>
        <v>1.3477031467784142</v>
      </c>
      <c r="AJ114" s="16">
        <f t="shared" si="73"/>
        <v>0.68374093340736275</v>
      </c>
      <c r="AK114" s="16">
        <f t="shared" si="74"/>
        <v>0.20349804204932584</v>
      </c>
      <c r="AL114" s="16">
        <f t="shared" si="75"/>
        <v>0.52951353737998141</v>
      </c>
      <c r="AM114" s="16">
        <f t="shared" si="76"/>
        <v>0.27112142673172052</v>
      </c>
      <c r="AN114" s="115">
        <f t="shared" si="85"/>
        <v>0.35014461493832388</v>
      </c>
      <c r="AO114" s="115">
        <f t="shared" si="85"/>
        <v>0.34988282807112914</v>
      </c>
      <c r="AP114" s="115">
        <f t="shared" si="85"/>
        <v>0.3491912115303144</v>
      </c>
      <c r="AQ114" s="115">
        <f t="shared" si="85"/>
        <v>0.34736486144726658</v>
      </c>
      <c r="AR114" s="115">
        <f t="shared" si="85"/>
        <v>0.34254780229755211</v>
      </c>
      <c r="AS114" s="115">
        <f t="shared" si="85"/>
        <v>0.32988187529140889</v>
      </c>
      <c r="AT114" s="115">
        <f t="shared" si="85"/>
        <v>0.29683227825694269</v>
      </c>
      <c r="AU114" s="115">
        <f t="shared" si="77"/>
        <v>0.21204372216156342</v>
      </c>
      <c r="AV114" s="115"/>
    </row>
    <row r="115" spans="1:48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28">
        <f t="shared" si="61"/>
        <v>2859.9298703073964</v>
      </c>
      <c r="F115" s="28">
        <f t="shared" si="51"/>
        <v>2860</v>
      </c>
      <c r="G115" s="9">
        <f t="shared" si="78"/>
        <v>-2.667999999539461E-2</v>
      </c>
      <c r="I115" s="2">
        <f t="shared" si="86"/>
        <v>-2.667999999539461E-2</v>
      </c>
      <c r="O115" s="100">
        <f t="shared" si="62"/>
        <v>-1.3989524997194984E-2</v>
      </c>
      <c r="P115" s="15">
        <f t="shared" si="63"/>
        <v>30151.084000000003</v>
      </c>
      <c r="R115" s="2">
        <f t="shared" si="79"/>
        <v>1.9570680964714333E-4</v>
      </c>
      <c r="S115" s="24">
        <v>0.1</v>
      </c>
      <c r="T115" s="9">
        <f t="shared" si="64"/>
        <v>1.9570680964714336E-5</v>
      </c>
      <c r="U115" s="9">
        <f t="shared" si="65"/>
        <v>-2.667999999539461E-2</v>
      </c>
      <c r="Y115" s="137">
        <f t="shared" si="66"/>
        <v>30151.084000000003</v>
      </c>
      <c r="Z115" s="16">
        <f t="shared" si="67"/>
        <v>2860</v>
      </c>
      <c r="AA115" s="115">
        <f t="shared" si="68"/>
        <v>-8.1155443753764371E-3</v>
      </c>
      <c r="AB115" s="115">
        <f t="shared" si="69"/>
        <v>-1.8564455620018173E-2</v>
      </c>
      <c r="AC115" s="147">
        <f t="shared" si="80"/>
        <v>-1.2690474998199626E-2</v>
      </c>
      <c r="AD115" s="115"/>
      <c r="AG115" s="115">
        <f t="shared" si="70"/>
        <v>3.4463901246762432E-5</v>
      </c>
      <c r="AH115" s="16">
        <f t="shared" si="71"/>
        <v>5.8739806218185463E-3</v>
      </c>
      <c r="AI115" s="16">
        <f t="shared" si="72"/>
        <v>1.3186938179874546</v>
      </c>
      <c r="AJ115" s="16">
        <f t="shared" si="73"/>
        <v>0.58437780983795373</v>
      </c>
      <c r="AK115" s="16">
        <f t="shared" si="74"/>
        <v>0.24646131902207241</v>
      </c>
      <c r="AL115" s="16">
        <f t="shared" si="75"/>
        <v>0.65827732682421958</v>
      </c>
      <c r="AM115" s="16">
        <f t="shared" si="76"/>
        <v>0.34156275971624295</v>
      </c>
      <c r="AN115" s="115">
        <f t="shared" si="85"/>
        <v>0.43851522256772102</v>
      </c>
      <c r="AO115" s="115">
        <f t="shared" si="85"/>
        <v>0.43824419231696332</v>
      </c>
      <c r="AP115" s="115">
        <f t="shared" si="85"/>
        <v>0.43750137255062432</v>
      </c>
      <c r="AQ115" s="115">
        <f t="shared" si="85"/>
        <v>0.43546682731116004</v>
      </c>
      <c r="AR115" s="115">
        <f t="shared" si="85"/>
        <v>0.42990412315222193</v>
      </c>
      <c r="AS115" s="115">
        <f t="shared" si="85"/>
        <v>0.41476641419467963</v>
      </c>
      <c r="AT115" s="115">
        <f t="shared" si="85"/>
        <v>0.37406466268294014</v>
      </c>
      <c r="AU115" s="115">
        <f t="shared" si="77"/>
        <v>0.26755476923709232</v>
      </c>
      <c r="AV115" s="115"/>
    </row>
    <row r="116" spans="1:48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28">
        <f t="shared" si="61"/>
        <v>2860.0034696849521</v>
      </c>
      <c r="F116" s="28">
        <f t="shared" ref="F116:F179" si="87">ROUND(2*E116,0)/2</f>
        <v>2860</v>
      </c>
      <c r="G116" s="9">
        <f t="shared" si="78"/>
        <v>1.3200000030337833E-3</v>
      </c>
      <c r="I116" s="2">
        <f t="shared" si="86"/>
        <v>1.3200000030337833E-3</v>
      </c>
      <c r="O116" s="100">
        <f t="shared" si="62"/>
        <v>-1.3989524997194984E-2</v>
      </c>
      <c r="P116" s="15">
        <f t="shared" si="63"/>
        <v>30151.112000000001</v>
      </c>
      <c r="R116" s="2">
        <f t="shared" si="79"/>
        <v>1.9570680964714333E-4</v>
      </c>
      <c r="S116" s="24">
        <v>0.1</v>
      </c>
      <c r="T116" s="9">
        <f t="shared" si="64"/>
        <v>1.9570680964714336E-5</v>
      </c>
      <c r="U116" s="9">
        <f t="shared" si="65"/>
        <v>1.3200000030337833E-3</v>
      </c>
      <c r="Y116" s="137">
        <f t="shared" si="66"/>
        <v>30151.112000000001</v>
      </c>
      <c r="Z116" s="16">
        <f t="shared" si="67"/>
        <v>2860</v>
      </c>
      <c r="AA116" s="115">
        <f t="shared" si="68"/>
        <v>-8.1155443753764371E-3</v>
      </c>
      <c r="AB116" s="115">
        <f t="shared" si="69"/>
        <v>9.4355443784102204E-3</v>
      </c>
      <c r="AC116" s="147">
        <f t="shared" si="80"/>
        <v>1.5309525000228768E-2</v>
      </c>
      <c r="AD116" s="115"/>
      <c r="AG116" s="115">
        <f t="shared" si="70"/>
        <v>8.9029497716948721E-6</v>
      </c>
      <c r="AH116" s="16">
        <f t="shared" si="71"/>
        <v>5.8739806218185463E-3</v>
      </c>
      <c r="AI116" s="16">
        <f t="shared" si="72"/>
        <v>1.3186938179874546</v>
      </c>
      <c r="AJ116" s="16">
        <f t="shared" si="73"/>
        <v>0.58437780983795373</v>
      </c>
      <c r="AK116" s="16">
        <f t="shared" si="74"/>
        <v>0.24646131902207241</v>
      </c>
      <c r="AL116" s="16">
        <f t="shared" si="75"/>
        <v>0.65827732682421958</v>
      </c>
      <c r="AM116" s="16">
        <f t="shared" si="76"/>
        <v>0.34156275971624295</v>
      </c>
      <c r="AN116" s="115">
        <f t="shared" si="85"/>
        <v>0.43851522256772102</v>
      </c>
      <c r="AO116" s="115">
        <f t="shared" si="85"/>
        <v>0.43824419231696332</v>
      </c>
      <c r="AP116" s="115">
        <f t="shared" si="85"/>
        <v>0.43750137255062432</v>
      </c>
      <c r="AQ116" s="115">
        <f t="shared" si="85"/>
        <v>0.43546682731116004</v>
      </c>
      <c r="AR116" s="115">
        <f t="shared" si="85"/>
        <v>0.42990412315222193</v>
      </c>
      <c r="AS116" s="115">
        <f t="shared" si="85"/>
        <v>0.41476641419467963</v>
      </c>
      <c r="AT116" s="115">
        <f t="shared" si="85"/>
        <v>0.37406466268294014</v>
      </c>
      <c r="AU116" s="115">
        <f t="shared" si="77"/>
        <v>0.26755476923709232</v>
      </c>
      <c r="AV116" s="115"/>
    </row>
    <row r="117" spans="1:48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28">
        <f t="shared" si="61"/>
        <v>2870.4466956508072</v>
      </c>
      <c r="F117" s="28">
        <f t="shared" si="87"/>
        <v>2870.5</v>
      </c>
      <c r="G117" s="9">
        <f t="shared" si="78"/>
        <v>-2.0278999996662606E-2</v>
      </c>
      <c r="I117" s="2">
        <f t="shared" si="86"/>
        <v>-2.0278999996662606E-2</v>
      </c>
      <c r="O117" s="100">
        <f t="shared" si="62"/>
        <v>-1.4015535007015844E-2</v>
      </c>
      <c r="P117" s="15">
        <f t="shared" si="63"/>
        <v>30155.084999999999</v>
      </c>
      <c r="R117" s="2">
        <f t="shared" si="79"/>
        <v>1.9643522153288661E-4</v>
      </c>
      <c r="S117" s="24">
        <v>0.1</v>
      </c>
      <c r="T117" s="9">
        <f t="shared" si="64"/>
        <v>1.9643522153288663E-5</v>
      </c>
      <c r="U117" s="9">
        <f t="shared" si="65"/>
        <v>-2.0278999996662606E-2</v>
      </c>
      <c r="Y117" s="137">
        <f t="shared" si="66"/>
        <v>30155.084999999999</v>
      </c>
      <c r="Z117" s="16">
        <f t="shared" si="67"/>
        <v>2870.5</v>
      </c>
      <c r="AA117" s="115">
        <f t="shared" si="68"/>
        <v>-8.1601034231678429E-3</v>
      </c>
      <c r="AB117" s="115">
        <f t="shared" si="69"/>
        <v>-1.2118896573494763E-2</v>
      </c>
      <c r="AC117" s="147">
        <f t="shared" si="80"/>
        <v>-6.2634649896467619E-3</v>
      </c>
      <c r="AD117" s="115"/>
      <c r="AG117" s="115">
        <f t="shared" si="70"/>
        <v>1.468676541590631E-5</v>
      </c>
      <c r="AH117" s="16">
        <f t="shared" si="71"/>
        <v>5.8554315838480015E-3</v>
      </c>
      <c r="AI117" s="16">
        <f t="shared" si="72"/>
        <v>1.3173713414589572</v>
      </c>
      <c r="AJ117" s="16">
        <f t="shared" si="73"/>
        <v>0.58003016115344563</v>
      </c>
      <c r="AK117" s="16">
        <f t="shared" si="74"/>
        <v>0.2481619693225828</v>
      </c>
      <c r="AL117" s="16">
        <f t="shared" si="75"/>
        <v>0.66362472314924581</v>
      </c>
      <c r="AM117" s="16">
        <f t="shared" si="76"/>
        <v>0.34455112139215599</v>
      </c>
      <c r="AN117" s="115">
        <f t="shared" si="85"/>
        <v>0.4422285047785921</v>
      </c>
      <c r="AO117" s="115">
        <f t="shared" si="85"/>
        <v>0.44195765293468658</v>
      </c>
      <c r="AP117" s="115">
        <f t="shared" si="85"/>
        <v>0.44121402428911616</v>
      </c>
      <c r="AQ117" s="115">
        <f t="shared" si="85"/>
        <v>0.43917371862418308</v>
      </c>
      <c r="AR117" s="115">
        <f t="shared" si="85"/>
        <v>0.43358569185454587</v>
      </c>
      <c r="AS117" s="115">
        <f t="shared" si="85"/>
        <v>0.418354092482633</v>
      </c>
      <c r="AT117" s="115">
        <f t="shared" si="85"/>
        <v>0.37734101985161811</v>
      </c>
      <c r="AU117" s="115">
        <f t="shared" si="77"/>
        <v>0.2699145505905054</v>
      </c>
      <c r="AV117" s="115"/>
    </row>
    <row r="118" spans="1:48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28">
        <f t="shared" si="61"/>
        <v>2870.4650954951917</v>
      </c>
      <c r="F118" s="28">
        <f t="shared" si="87"/>
        <v>2870.5</v>
      </c>
      <c r="G118" s="9">
        <f t="shared" ref="G118:G149" si="88">C118-(C$7+C$8*F118)</f>
        <v>-1.3278999998874497E-2</v>
      </c>
      <c r="I118" s="2">
        <f t="shared" si="86"/>
        <v>-1.3278999998874497E-2</v>
      </c>
      <c r="O118" s="100">
        <f t="shared" si="62"/>
        <v>-1.4015535007015844E-2</v>
      </c>
      <c r="P118" s="15">
        <f t="shared" si="63"/>
        <v>30155.091999999997</v>
      </c>
      <c r="R118" s="2">
        <f t="shared" ref="R118:R149" si="89">(O118-H118)^2</f>
        <v>1.9643522153288661E-4</v>
      </c>
      <c r="S118" s="24">
        <v>0.1</v>
      </c>
      <c r="T118" s="9">
        <f t="shared" si="64"/>
        <v>1.9643522153288663E-5</v>
      </c>
      <c r="U118" s="9">
        <f t="shared" si="65"/>
        <v>-1.3278999998874497E-2</v>
      </c>
      <c r="Y118" s="137">
        <f t="shared" si="66"/>
        <v>30155.091999999997</v>
      </c>
      <c r="Z118" s="16">
        <f t="shared" si="67"/>
        <v>2870.5</v>
      </c>
      <c r="AA118" s="115">
        <f t="shared" si="68"/>
        <v>-8.1601034231678429E-3</v>
      </c>
      <c r="AB118" s="115">
        <f t="shared" si="69"/>
        <v>-5.1188965757066537E-3</v>
      </c>
      <c r="AC118" s="147">
        <f t="shared" ref="AC118:AC149" si="90">G118-(AB$3+AB$4*Z118+AB$5*Z118^2)</f>
        <v>7.3653500814134694E-4</v>
      </c>
      <c r="AD118" s="115"/>
      <c r="AG118" s="115">
        <f t="shared" si="70"/>
        <v>2.6203102152781309E-6</v>
      </c>
      <c r="AH118" s="16">
        <f t="shared" si="71"/>
        <v>5.8554315838480015E-3</v>
      </c>
      <c r="AI118" s="16">
        <f t="shared" si="72"/>
        <v>1.3173713414589572</v>
      </c>
      <c r="AJ118" s="16">
        <f t="shared" si="73"/>
        <v>0.58003016115344563</v>
      </c>
      <c r="AK118" s="16">
        <f t="shared" si="74"/>
        <v>0.2481619693225828</v>
      </c>
      <c r="AL118" s="16">
        <f t="shared" si="75"/>
        <v>0.66362472314924581</v>
      </c>
      <c r="AM118" s="16">
        <f t="shared" si="76"/>
        <v>0.34455112139215599</v>
      </c>
      <c r="AN118" s="115">
        <f t="shared" si="85"/>
        <v>0.4422285047785921</v>
      </c>
      <c r="AO118" s="115">
        <f t="shared" si="85"/>
        <v>0.44195765293468658</v>
      </c>
      <c r="AP118" s="115">
        <f t="shared" si="85"/>
        <v>0.44121402428911616</v>
      </c>
      <c r="AQ118" s="115">
        <f t="shared" si="85"/>
        <v>0.43917371862418308</v>
      </c>
      <c r="AR118" s="115">
        <f t="shared" si="85"/>
        <v>0.43358569185454587</v>
      </c>
      <c r="AS118" s="115">
        <f t="shared" si="85"/>
        <v>0.418354092482633</v>
      </c>
      <c r="AT118" s="115">
        <f t="shared" si="85"/>
        <v>0.37734101985161811</v>
      </c>
      <c r="AU118" s="115">
        <f t="shared" si="77"/>
        <v>0.2699145505905054</v>
      </c>
      <c r="AV118" s="115"/>
    </row>
    <row r="119" spans="1:48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28">
        <f t="shared" si="61"/>
        <v>2870.4650954951917</v>
      </c>
      <c r="F119" s="28">
        <f t="shared" si="87"/>
        <v>2870.5</v>
      </c>
      <c r="G119" s="9">
        <f t="shared" si="88"/>
        <v>-1.3278999998874497E-2</v>
      </c>
      <c r="I119" s="2">
        <f t="shared" si="86"/>
        <v>-1.3278999998874497E-2</v>
      </c>
      <c r="O119" s="100">
        <f t="shared" si="62"/>
        <v>-1.4015535007015844E-2</v>
      </c>
      <c r="P119" s="15">
        <f t="shared" si="63"/>
        <v>30155.091999999997</v>
      </c>
      <c r="R119" s="2">
        <f t="shared" si="89"/>
        <v>1.9643522153288661E-4</v>
      </c>
      <c r="S119" s="24">
        <v>0.1</v>
      </c>
      <c r="T119" s="9">
        <f t="shared" si="64"/>
        <v>1.9643522153288663E-5</v>
      </c>
      <c r="U119" s="9">
        <f t="shared" si="65"/>
        <v>-1.3278999998874497E-2</v>
      </c>
      <c r="Y119" s="137">
        <f t="shared" si="66"/>
        <v>30155.091999999997</v>
      </c>
      <c r="Z119" s="16">
        <f t="shared" si="67"/>
        <v>2870.5</v>
      </c>
      <c r="AA119" s="115">
        <f t="shared" si="68"/>
        <v>-8.1601034231678429E-3</v>
      </c>
      <c r="AB119" s="115">
        <f t="shared" si="69"/>
        <v>-5.1188965757066537E-3</v>
      </c>
      <c r="AC119" s="147">
        <f t="shared" si="90"/>
        <v>7.3653500814134694E-4</v>
      </c>
      <c r="AD119" s="115"/>
      <c r="AG119" s="115">
        <f t="shared" si="70"/>
        <v>2.6203102152781309E-6</v>
      </c>
      <c r="AH119" s="16">
        <f t="shared" si="71"/>
        <v>5.8554315838480015E-3</v>
      </c>
      <c r="AI119" s="16">
        <f t="shared" si="72"/>
        <v>1.3173713414589572</v>
      </c>
      <c r="AJ119" s="16">
        <f t="shared" si="73"/>
        <v>0.58003016115344563</v>
      </c>
      <c r="AK119" s="16">
        <f t="shared" si="74"/>
        <v>0.2481619693225828</v>
      </c>
      <c r="AL119" s="16">
        <f t="shared" si="75"/>
        <v>0.66362472314924581</v>
      </c>
      <c r="AM119" s="16">
        <f t="shared" si="76"/>
        <v>0.34455112139215599</v>
      </c>
      <c r="AN119" s="115">
        <f t="shared" si="85"/>
        <v>0.4422285047785921</v>
      </c>
      <c r="AO119" s="115">
        <f t="shared" si="85"/>
        <v>0.44195765293468658</v>
      </c>
      <c r="AP119" s="115">
        <f t="shared" si="85"/>
        <v>0.44121402428911616</v>
      </c>
      <c r="AQ119" s="115">
        <f t="shared" si="85"/>
        <v>0.43917371862418308</v>
      </c>
      <c r="AR119" s="115">
        <f t="shared" si="85"/>
        <v>0.43358569185454587</v>
      </c>
      <c r="AS119" s="115">
        <f t="shared" si="85"/>
        <v>0.418354092482633</v>
      </c>
      <c r="AT119" s="115">
        <f t="shared" si="85"/>
        <v>0.37734101985161811</v>
      </c>
      <c r="AU119" s="115">
        <f t="shared" si="77"/>
        <v>0.2699145505905054</v>
      </c>
      <c r="AV119" s="115"/>
    </row>
    <row r="120" spans="1:48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28">
        <f t="shared" si="61"/>
        <v>2870.4887524379928</v>
      </c>
      <c r="F120" s="28">
        <f t="shared" si="87"/>
        <v>2870.5</v>
      </c>
      <c r="G120" s="9">
        <f t="shared" si="88"/>
        <v>-4.2789999934029765E-3</v>
      </c>
      <c r="I120" s="2">
        <f t="shared" si="86"/>
        <v>-4.2789999934029765E-3</v>
      </c>
      <c r="O120" s="100">
        <f t="shared" si="62"/>
        <v>-1.4015535007015844E-2</v>
      </c>
      <c r="P120" s="15">
        <f t="shared" si="63"/>
        <v>30155.101000000002</v>
      </c>
      <c r="R120" s="2">
        <f t="shared" si="89"/>
        <v>1.9643522153288661E-4</v>
      </c>
      <c r="S120" s="24">
        <v>0.1</v>
      </c>
      <c r="T120" s="9">
        <f t="shared" si="64"/>
        <v>1.9643522153288663E-5</v>
      </c>
      <c r="U120" s="9">
        <f t="shared" si="65"/>
        <v>-4.2789999934029765E-3</v>
      </c>
      <c r="Y120" s="137">
        <f t="shared" si="66"/>
        <v>30155.101000000002</v>
      </c>
      <c r="Z120" s="16">
        <f t="shared" si="67"/>
        <v>2870.5</v>
      </c>
      <c r="AA120" s="115">
        <f t="shared" si="68"/>
        <v>-8.1601034231678429E-3</v>
      </c>
      <c r="AB120" s="115">
        <f t="shared" si="69"/>
        <v>3.8811034297648664E-3</v>
      </c>
      <c r="AC120" s="147">
        <f t="shared" si="90"/>
        <v>9.7365350136128671E-3</v>
      </c>
      <c r="AD120" s="115"/>
      <c r="AG120" s="115">
        <f t="shared" si="70"/>
        <v>1.5062963832532609E-6</v>
      </c>
      <c r="AH120" s="16">
        <f t="shared" si="71"/>
        <v>5.8554315838480015E-3</v>
      </c>
      <c r="AI120" s="16">
        <f t="shared" si="72"/>
        <v>1.3173713414589572</v>
      </c>
      <c r="AJ120" s="16">
        <f t="shared" si="73"/>
        <v>0.58003016115344563</v>
      </c>
      <c r="AK120" s="16">
        <f t="shared" si="74"/>
        <v>0.2481619693225828</v>
      </c>
      <c r="AL120" s="16">
        <f t="shared" si="75"/>
        <v>0.66362472314924581</v>
      </c>
      <c r="AM120" s="16">
        <f t="shared" si="76"/>
        <v>0.34455112139215599</v>
      </c>
      <c r="AN120" s="115">
        <f t="shared" si="85"/>
        <v>0.4422285047785921</v>
      </c>
      <c r="AO120" s="115">
        <f t="shared" si="85"/>
        <v>0.44195765293468658</v>
      </c>
      <c r="AP120" s="115">
        <f t="shared" si="85"/>
        <v>0.44121402428911616</v>
      </c>
      <c r="AQ120" s="115">
        <f t="shared" si="85"/>
        <v>0.43917371862418308</v>
      </c>
      <c r="AR120" s="115">
        <f t="shared" si="85"/>
        <v>0.43358569185454587</v>
      </c>
      <c r="AS120" s="115">
        <f t="shared" si="85"/>
        <v>0.418354092482633</v>
      </c>
      <c r="AT120" s="115">
        <f t="shared" si="85"/>
        <v>0.37734101985161811</v>
      </c>
      <c r="AU120" s="115">
        <f t="shared" si="77"/>
        <v>0.2699145505905054</v>
      </c>
      <c r="AV120" s="115"/>
    </row>
    <row r="121" spans="1:48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28">
        <f t="shared" si="61"/>
        <v>2870.4966380855803</v>
      </c>
      <c r="F121" s="28">
        <f t="shared" si="87"/>
        <v>2870.5</v>
      </c>
      <c r="G121" s="9">
        <f t="shared" si="88"/>
        <v>-1.2789999964297749E-3</v>
      </c>
      <c r="I121" s="2">
        <f t="shared" si="86"/>
        <v>-1.2789999964297749E-3</v>
      </c>
      <c r="O121" s="100">
        <f t="shared" si="62"/>
        <v>-1.4015535007015844E-2</v>
      </c>
      <c r="P121" s="15">
        <f t="shared" si="63"/>
        <v>30155.103999999999</v>
      </c>
      <c r="R121" s="2">
        <f t="shared" si="89"/>
        <v>1.9643522153288661E-4</v>
      </c>
      <c r="S121" s="24">
        <v>0.1</v>
      </c>
      <c r="T121" s="9">
        <f t="shared" si="64"/>
        <v>1.9643522153288663E-5</v>
      </c>
      <c r="U121" s="9">
        <f t="shared" si="65"/>
        <v>-1.2789999964297749E-3</v>
      </c>
      <c r="Y121" s="137">
        <f t="shared" si="66"/>
        <v>30155.103999999999</v>
      </c>
      <c r="Z121" s="16">
        <f t="shared" si="67"/>
        <v>2870.5</v>
      </c>
      <c r="AA121" s="115">
        <f t="shared" si="68"/>
        <v>-8.1601034231678429E-3</v>
      </c>
      <c r="AB121" s="115">
        <f t="shared" si="69"/>
        <v>6.881103426738068E-3</v>
      </c>
      <c r="AC121" s="147">
        <f t="shared" si="90"/>
        <v>1.2736535010586069E-2</v>
      </c>
      <c r="AD121" s="115"/>
      <c r="AG121" s="115">
        <f t="shared" si="70"/>
        <v>4.7349584369466381E-6</v>
      </c>
      <c r="AH121" s="16">
        <f t="shared" si="71"/>
        <v>5.8554315838480015E-3</v>
      </c>
      <c r="AI121" s="16">
        <f t="shared" si="72"/>
        <v>1.3173713414589572</v>
      </c>
      <c r="AJ121" s="16">
        <f t="shared" si="73"/>
        <v>0.58003016115344563</v>
      </c>
      <c r="AK121" s="16">
        <f t="shared" si="74"/>
        <v>0.2481619693225828</v>
      </c>
      <c r="AL121" s="16">
        <f t="shared" si="75"/>
        <v>0.66362472314924581</v>
      </c>
      <c r="AM121" s="16">
        <f t="shared" si="76"/>
        <v>0.34455112139215599</v>
      </c>
      <c r="AN121" s="115">
        <f t="shared" ref="AN121:AT130" si="91">$AU121+$AB$7*SIN(AO121)</f>
        <v>0.4422285047785921</v>
      </c>
      <c r="AO121" s="115">
        <f t="shared" si="91"/>
        <v>0.44195765293468658</v>
      </c>
      <c r="AP121" s="115">
        <f t="shared" si="91"/>
        <v>0.44121402428911616</v>
      </c>
      <c r="AQ121" s="115">
        <f t="shared" si="91"/>
        <v>0.43917371862418308</v>
      </c>
      <c r="AR121" s="115">
        <f t="shared" si="91"/>
        <v>0.43358569185454587</v>
      </c>
      <c r="AS121" s="115">
        <f t="shared" si="91"/>
        <v>0.418354092482633</v>
      </c>
      <c r="AT121" s="115">
        <f t="shared" si="91"/>
        <v>0.37734101985161811</v>
      </c>
      <c r="AU121" s="115">
        <f t="shared" si="77"/>
        <v>0.2699145505905054</v>
      </c>
      <c r="AV121" s="115"/>
    </row>
    <row r="122" spans="1:48">
      <c r="A122" s="66" t="s">
        <v>135</v>
      </c>
      <c r="B122" s="66" t="s">
        <v>95</v>
      </c>
      <c r="C122" s="73">
        <v>45173.606</v>
      </c>
      <c r="D122" s="73" t="s">
        <v>127</v>
      </c>
      <c r="E122" s="28">
        <f t="shared" si="61"/>
        <v>2870.5018951839788</v>
      </c>
      <c r="F122" s="28">
        <f t="shared" si="87"/>
        <v>2870.5</v>
      </c>
      <c r="G122" s="9">
        <f t="shared" si="88"/>
        <v>7.2100000397767872E-4</v>
      </c>
      <c r="I122" s="2">
        <f t="shared" si="86"/>
        <v>7.2100000397767872E-4</v>
      </c>
      <c r="O122" s="100">
        <f t="shared" si="62"/>
        <v>-1.4015535007015844E-2</v>
      </c>
      <c r="P122" s="15">
        <f t="shared" si="63"/>
        <v>30155.106</v>
      </c>
      <c r="R122" s="2">
        <f t="shared" si="89"/>
        <v>1.9643522153288661E-4</v>
      </c>
      <c r="S122" s="24">
        <v>0.1</v>
      </c>
      <c r="T122" s="9">
        <f t="shared" si="64"/>
        <v>1.9643522153288663E-5</v>
      </c>
      <c r="U122" s="9">
        <f t="shared" si="65"/>
        <v>7.2100000397767872E-4</v>
      </c>
      <c r="Y122" s="137">
        <f t="shared" si="66"/>
        <v>30155.106</v>
      </c>
      <c r="Z122" s="16">
        <f t="shared" si="67"/>
        <v>2870.5</v>
      </c>
      <c r="AA122" s="115">
        <f t="shared" si="68"/>
        <v>-8.1601034231678429E-3</v>
      </c>
      <c r="AB122" s="115">
        <f t="shared" si="69"/>
        <v>8.8811034271455216E-3</v>
      </c>
      <c r="AC122" s="147">
        <f t="shared" si="90"/>
        <v>1.4736535010993522E-2</v>
      </c>
      <c r="AD122" s="115"/>
      <c r="AG122" s="115">
        <f t="shared" si="70"/>
        <v>7.8873998083655923E-6</v>
      </c>
      <c r="AH122" s="16">
        <f t="shared" si="71"/>
        <v>5.8554315838480015E-3</v>
      </c>
      <c r="AI122" s="16">
        <f t="shared" si="72"/>
        <v>1.3173713414589572</v>
      </c>
      <c r="AJ122" s="16">
        <f t="shared" si="73"/>
        <v>0.58003016115344563</v>
      </c>
      <c r="AK122" s="16">
        <f t="shared" si="74"/>
        <v>0.2481619693225828</v>
      </c>
      <c r="AL122" s="16">
        <f t="shared" si="75"/>
        <v>0.66362472314924581</v>
      </c>
      <c r="AM122" s="16">
        <f t="shared" si="76"/>
        <v>0.34455112139215599</v>
      </c>
      <c r="AN122" s="115">
        <f t="shared" si="91"/>
        <v>0.4422285047785921</v>
      </c>
      <c r="AO122" s="115">
        <f t="shared" si="91"/>
        <v>0.44195765293468658</v>
      </c>
      <c r="AP122" s="115">
        <f t="shared" si="91"/>
        <v>0.44121402428911616</v>
      </c>
      <c r="AQ122" s="115">
        <f t="shared" si="91"/>
        <v>0.43917371862418308</v>
      </c>
      <c r="AR122" s="115">
        <f t="shared" si="91"/>
        <v>0.43358569185454587</v>
      </c>
      <c r="AS122" s="115">
        <f t="shared" si="91"/>
        <v>0.418354092482633</v>
      </c>
      <c r="AT122" s="115">
        <f t="shared" si="91"/>
        <v>0.37734101985161811</v>
      </c>
      <c r="AU122" s="115">
        <f t="shared" si="77"/>
        <v>0.2699145505905054</v>
      </c>
      <c r="AV122" s="115"/>
    </row>
    <row r="123" spans="1:48">
      <c r="A123" s="66" t="s">
        <v>135</v>
      </c>
      <c r="B123" s="66" t="s">
        <v>92</v>
      </c>
      <c r="C123" s="73">
        <v>45174.536</v>
      </c>
      <c r="D123" s="73" t="s">
        <v>127</v>
      </c>
      <c r="E123" s="28">
        <f t="shared" si="61"/>
        <v>2872.9464459386359</v>
      </c>
      <c r="F123" s="28">
        <f t="shared" si="87"/>
        <v>2873</v>
      </c>
      <c r="G123" s="9">
        <f t="shared" si="88"/>
        <v>-2.0373999999719672E-2</v>
      </c>
      <c r="I123" s="2">
        <f t="shared" si="86"/>
        <v>-2.0373999999719672E-2</v>
      </c>
      <c r="O123" s="100">
        <f t="shared" si="62"/>
        <v>-1.4021724069265966E-2</v>
      </c>
      <c r="P123" s="15">
        <f t="shared" si="63"/>
        <v>30156.036</v>
      </c>
      <c r="R123" s="2">
        <f t="shared" si="89"/>
        <v>1.9660874587463251E-4</v>
      </c>
      <c r="S123" s="24">
        <v>0.1</v>
      </c>
      <c r="T123" s="9">
        <f t="shared" si="64"/>
        <v>1.9660874587463254E-5</v>
      </c>
      <c r="U123" s="9">
        <f t="shared" si="65"/>
        <v>-2.0373999999719672E-2</v>
      </c>
      <c r="Y123" s="137">
        <f t="shared" si="66"/>
        <v>30156.036</v>
      </c>
      <c r="Z123" s="16">
        <f t="shared" si="67"/>
        <v>2873</v>
      </c>
      <c r="AA123" s="115">
        <f t="shared" si="68"/>
        <v>-8.1707180968913079E-3</v>
      </c>
      <c r="AB123" s="115">
        <f t="shared" si="69"/>
        <v>-1.2203281902828364E-2</v>
      </c>
      <c r="AC123" s="147">
        <f t="shared" si="90"/>
        <v>-6.3522759304537064E-3</v>
      </c>
      <c r="AD123" s="115"/>
      <c r="AG123" s="115">
        <f t="shared" si="70"/>
        <v>1.4892008919989827E-5</v>
      </c>
      <c r="AH123" s="16">
        <f t="shared" si="71"/>
        <v>5.8510059723746568E-3</v>
      </c>
      <c r="AI123" s="16">
        <f t="shared" si="72"/>
        <v>1.3170555191964466</v>
      </c>
      <c r="AJ123" s="16">
        <f t="shared" si="73"/>
        <v>0.57899384365362738</v>
      </c>
      <c r="AK123" s="16">
        <f t="shared" si="74"/>
        <v>0.24856534180088816</v>
      </c>
      <c r="AL123" s="16">
        <f t="shared" si="75"/>
        <v>0.66489633521035651</v>
      </c>
      <c r="AM123" s="16">
        <f t="shared" si="76"/>
        <v>0.3452625633876118</v>
      </c>
      <c r="AN123" s="115">
        <f t="shared" si="91"/>
        <v>0.44311207367407146</v>
      </c>
      <c r="AO123" s="115">
        <f t="shared" si="91"/>
        <v>0.44284127072426888</v>
      </c>
      <c r="AP123" s="115">
        <f t="shared" si="91"/>
        <v>0.44209746536926831</v>
      </c>
      <c r="AQ123" s="115">
        <f t="shared" si="91"/>
        <v>0.44005582515031011</v>
      </c>
      <c r="AR123" s="115">
        <f t="shared" si="91"/>
        <v>0.43446184759246109</v>
      </c>
      <c r="AS123" s="115">
        <f t="shared" si="91"/>
        <v>0.41920803429179909</v>
      </c>
      <c r="AT123" s="115">
        <f t="shared" si="91"/>
        <v>0.37812101691103106</v>
      </c>
      <c r="AU123" s="115">
        <f t="shared" si="77"/>
        <v>0.27047640329369904</v>
      </c>
      <c r="AV123" s="115"/>
    </row>
    <row r="124" spans="1:48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28">
        <f t="shared" si="61"/>
        <v>2872.9674743322289</v>
      </c>
      <c r="F124" s="28">
        <f t="shared" si="87"/>
        <v>2873</v>
      </c>
      <c r="G124" s="9">
        <f t="shared" si="88"/>
        <v>-1.2373999998089857E-2</v>
      </c>
      <c r="I124" s="2">
        <f t="shared" si="86"/>
        <v>-1.2373999998089857E-2</v>
      </c>
      <c r="O124" s="100">
        <f t="shared" si="62"/>
        <v>-1.4021724069265966E-2</v>
      </c>
      <c r="P124" s="15">
        <f t="shared" si="63"/>
        <v>30156.044000000002</v>
      </c>
      <c r="R124" s="2">
        <f t="shared" si="89"/>
        <v>1.9660874587463251E-4</v>
      </c>
      <c r="S124" s="24">
        <v>0.1</v>
      </c>
      <c r="T124" s="9">
        <f t="shared" si="64"/>
        <v>1.9660874587463254E-5</v>
      </c>
      <c r="U124" s="9">
        <f t="shared" si="65"/>
        <v>-1.2373999998089857E-2</v>
      </c>
      <c r="Y124" s="137">
        <f t="shared" si="66"/>
        <v>30156.044000000002</v>
      </c>
      <c r="Z124" s="16">
        <f t="shared" si="67"/>
        <v>2873</v>
      </c>
      <c r="AA124" s="115">
        <f t="shared" si="68"/>
        <v>-8.1707180968913079E-3</v>
      </c>
      <c r="AB124" s="115">
        <f t="shared" si="69"/>
        <v>-4.2032819011985495E-3</v>
      </c>
      <c r="AC124" s="147">
        <f t="shared" si="90"/>
        <v>1.6477240711761081E-3</v>
      </c>
      <c r="AD124" s="115"/>
      <c r="AG124" s="115">
        <f t="shared" si="70"/>
        <v>1.7667578740943294E-6</v>
      </c>
      <c r="AH124" s="16">
        <f t="shared" si="71"/>
        <v>5.8510059723746568E-3</v>
      </c>
      <c r="AI124" s="16">
        <f t="shared" si="72"/>
        <v>1.3170555191964466</v>
      </c>
      <c r="AJ124" s="16">
        <f t="shared" si="73"/>
        <v>0.57899384365362738</v>
      </c>
      <c r="AK124" s="16">
        <f t="shared" si="74"/>
        <v>0.24856534180088816</v>
      </c>
      <c r="AL124" s="16">
        <f t="shared" si="75"/>
        <v>0.66489633521035651</v>
      </c>
      <c r="AM124" s="16">
        <f t="shared" si="76"/>
        <v>0.3452625633876118</v>
      </c>
      <c r="AN124" s="115">
        <f t="shared" si="91"/>
        <v>0.44311207367407146</v>
      </c>
      <c r="AO124" s="115">
        <f t="shared" si="91"/>
        <v>0.44284127072426888</v>
      </c>
      <c r="AP124" s="115">
        <f t="shared" si="91"/>
        <v>0.44209746536926831</v>
      </c>
      <c r="AQ124" s="115">
        <f t="shared" si="91"/>
        <v>0.44005582515031011</v>
      </c>
      <c r="AR124" s="115">
        <f t="shared" si="91"/>
        <v>0.43446184759246109</v>
      </c>
      <c r="AS124" s="115">
        <f t="shared" si="91"/>
        <v>0.41920803429179909</v>
      </c>
      <c r="AT124" s="115">
        <f t="shared" si="91"/>
        <v>0.37812101691103106</v>
      </c>
      <c r="AU124" s="115">
        <f t="shared" si="77"/>
        <v>0.27047640329369904</v>
      </c>
      <c r="AV124" s="115"/>
    </row>
    <row r="125" spans="1:48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28">
        <f t="shared" si="61"/>
        <v>2872.9727314306269</v>
      </c>
      <c r="F125" s="28">
        <f t="shared" si="87"/>
        <v>2873</v>
      </c>
      <c r="G125" s="9">
        <f t="shared" si="88"/>
        <v>-1.0373999997682404E-2</v>
      </c>
      <c r="I125" s="2">
        <f t="shared" si="86"/>
        <v>-1.0373999997682404E-2</v>
      </c>
      <c r="O125" s="100">
        <f t="shared" si="62"/>
        <v>-1.4021724069265966E-2</v>
      </c>
      <c r="P125" s="15">
        <f t="shared" si="63"/>
        <v>30156.046000000002</v>
      </c>
      <c r="R125" s="2">
        <f t="shared" si="89"/>
        <v>1.9660874587463251E-4</v>
      </c>
      <c r="S125" s="24">
        <v>0.1</v>
      </c>
      <c r="T125" s="9">
        <f t="shared" si="64"/>
        <v>1.9660874587463254E-5</v>
      </c>
      <c r="U125" s="9">
        <f t="shared" si="65"/>
        <v>-1.0373999997682404E-2</v>
      </c>
      <c r="Y125" s="137">
        <f t="shared" si="66"/>
        <v>30156.046000000002</v>
      </c>
      <c r="Z125" s="16">
        <f t="shared" si="67"/>
        <v>2873</v>
      </c>
      <c r="AA125" s="115">
        <f t="shared" si="68"/>
        <v>-8.1707180968913079E-3</v>
      </c>
      <c r="AB125" s="115">
        <f t="shared" si="69"/>
        <v>-2.2032819007910959E-3</v>
      </c>
      <c r="AC125" s="147">
        <f t="shared" si="90"/>
        <v>3.6477240715835618E-3</v>
      </c>
      <c r="AD125" s="115"/>
      <c r="AG125" s="115">
        <f t="shared" si="70"/>
        <v>4.8544511343536244E-7</v>
      </c>
      <c r="AH125" s="16">
        <f t="shared" si="71"/>
        <v>5.8510059723746568E-3</v>
      </c>
      <c r="AI125" s="16">
        <f t="shared" si="72"/>
        <v>1.3170555191964466</v>
      </c>
      <c r="AJ125" s="16">
        <f t="shared" si="73"/>
        <v>0.57899384365362738</v>
      </c>
      <c r="AK125" s="16">
        <f t="shared" si="74"/>
        <v>0.24856534180088816</v>
      </c>
      <c r="AL125" s="16">
        <f t="shared" si="75"/>
        <v>0.66489633521035651</v>
      </c>
      <c r="AM125" s="16">
        <f t="shared" si="76"/>
        <v>0.3452625633876118</v>
      </c>
      <c r="AN125" s="115">
        <f t="shared" si="91"/>
        <v>0.44311207367407146</v>
      </c>
      <c r="AO125" s="115">
        <f t="shared" si="91"/>
        <v>0.44284127072426888</v>
      </c>
      <c r="AP125" s="115">
        <f t="shared" si="91"/>
        <v>0.44209746536926831</v>
      </c>
      <c r="AQ125" s="115">
        <f t="shared" si="91"/>
        <v>0.44005582515031011</v>
      </c>
      <c r="AR125" s="115">
        <f t="shared" si="91"/>
        <v>0.43446184759246109</v>
      </c>
      <c r="AS125" s="115">
        <f t="shared" si="91"/>
        <v>0.41920803429179909</v>
      </c>
      <c r="AT125" s="115">
        <f t="shared" si="91"/>
        <v>0.37812101691103106</v>
      </c>
      <c r="AU125" s="115">
        <f t="shared" si="77"/>
        <v>0.27047640329369904</v>
      </c>
      <c r="AV125" s="115"/>
    </row>
    <row r="126" spans="1:48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28">
        <f t="shared" si="61"/>
        <v>2872.977988529025</v>
      </c>
      <c r="F126" s="28">
        <f t="shared" si="87"/>
        <v>2873</v>
      </c>
      <c r="G126" s="9">
        <f t="shared" si="88"/>
        <v>-8.3739999972749501E-3</v>
      </c>
      <c r="I126" s="2">
        <f t="shared" si="86"/>
        <v>-8.3739999972749501E-3</v>
      </c>
      <c r="O126" s="100">
        <f t="shared" si="62"/>
        <v>-1.4021724069265966E-2</v>
      </c>
      <c r="P126" s="15">
        <f t="shared" si="63"/>
        <v>30156.048000000003</v>
      </c>
      <c r="R126" s="2">
        <f t="shared" si="89"/>
        <v>1.9660874587463251E-4</v>
      </c>
      <c r="S126" s="24">
        <v>0.1</v>
      </c>
      <c r="T126" s="9">
        <f t="shared" si="64"/>
        <v>1.9660874587463254E-5</v>
      </c>
      <c r="U126" s="9">
        <f t="shared" si="65"/>
        <v>-8.3739999972749501E-3</v>
      </c>
      <c r="Y126" s="137">
        <f t="shared" si="66"/>
        <v>30156.048000000003</v>
      </c>
      <c r="Z126" s="16">
        <f t="shared" si="67"/>
        <v>2873</v>
      </c>
      <c r="AA126" s="115">
        <f t="shared" si="68"/>
        <v>-8.1707180968913079E-3</v>
      </c>
      <c r="AB126" s="115">
        <f t="shared" si="69"/>
        <v>-2.0328190038364224E-4</v>
      </c>
      <c r="AC126" s="147">
        <f t="shared" si="90"/>
        <v>5.6477240719910154E-3</v>
      </c>
      <c r="AD126" s="115"/>
      <c r="AG126" s="115">
        <f t="shared" si="70"/>
        <v>4.1323531023585048E-9</v>
      </c>
      <c r="AH126" s="16">
        <f t="shared" si="71"/>
        <v>5.8510059723746568E-3</v>
      </c>
      <c r="AI126" s="16">
        <f t="shared" si="72"/>
        <v>1.3170555191964466</v>
      </c>
      <c r="AJ126" s="16">
        <f t="shared" si="73"/>
        <v>0.57899384365362738</v>
      </c>
      <c r="AK126" s="16">
        <f t="shared" si="74"/>
        <v>0.24856534180088816</v>
      </c>
      <c r="AL126" s="16">
        <f t="shared" si="75"/>
        <v>0.66489633521035651</v>
      </c>
      <c r="AM126" s="16">
        <f t="shared" si="76"/>
        <v>0.3452625633876118</v>
      </c>
      <c r="AN126" s="115">
        <f t="shared" si="91"/>
        <v>0.44311207367407146</v>
      </c>
      <c r="AO126" s="115">
        <f t="shared" si="91"/>
        <v>0.44284127072426888</v>
      </c>
      <c r="AP126" s="115">
        <f t="shared" si="91"/>
        <v>0.44209746536926831</v>
      </c>
      <c r="AQ126" s="115">
        <f t="shared" si="91"/>
        <v>0.44005582515031011</v>
      </c>
      <c r="AR126" s="115">
        <f t="shared" si="91"/>
        <v>0.43446184759246109</v>
      </c>
      <c r="AS126" s="115">
        <f t="shared" si="91"/>
        <v>0.41920803429179909</v>
      </c>
      <c r="AT126" s="115">
        <f t="shared" si="91"/>
        <v>0.37812101691103106</v>
      </c>
      <c r="AU126" s="115">
        <f t="shared" si="77"/>
        <v>0.27047640329369904</v>
      </c>
      <c r="AV126" s="115"/>
    </row>
    <row r="127" spans="1:48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28">
        <f t="shared" si="61"/>
        <v>2872.9806170782144</v>
      </c>
      <c r="F127" s="28">
        <f t="shared" si="87"/>
        <v>2873</v>
      </c>
      <c r="G127" s="9">
        <f t="shared" si="88"/>
        <v>-7.3740000007092021E-3</v>
      </c>
      <c r="I127" s="2">
        <f t="shared" si="86"/>
        <v>-7.3740000007092021E-3</v>
      </c>
      <c r="O127" s="100">
        <f t="shared" si="62"/>
        <v>-1.4021724069265966E-2</v>
      </c>
      <c r="P127" s="15">
        <f t="shared" si="63"/>
        <v>30156.048999999999</v>
      </c>
      <c r="R127" s="2">
        <f t="shared" si="89"/>
        <v>1.9660874587463251E-4</v>
      </c>
      <c r="S127" s="24">
        <v>0.1</v>
      </c>
      <c r="T127" s="9">
        <f t="shared" si="64"/>
        <v>1.9660874587463254E-5</v>
      </c>
      <c r="U127" s="9">
        <f t="shared" si="65"/>
        <v>-7.3740000007092021E-3</v>
      </c>
      <c r="Y127" s="137">
        <f t="shared" si="66"/>
        <v>30156.048999999999</v>
      </c>
      <c r="Z127" s="16">
        <f t="shared" si="67"/>
        <v>2873</v>
      </c>
      <c r="AA127" s="115">
        <f t="shared" si="68"/>
        <v>-8.1707180968913079E-3</v>
      </c>
      <c r="AB127" s="115">
        <f t="shared" si="69"/>
        <v>7.9671809618210576E-4</v>
      </c>
      <c r="AC127" s="147">
        <f t="shared" si="90"/>
        <v>6.6477240685567634E-3</v>
      </c>
      <c r="AD127" s="115"/>
      <c r="AG127" s="115">
        <f t="shared" si="70"/>
        <v>6.3475972478403914E-8</v>
      </c>
      <c r="AH127" s="16">
        <f t="shared" si="71"/>
        <v>5.8510059723746568E-3</v>
      </c>
      <c r="AI127" s="16">
        <f t="shared" si="72"/>
        <v>1.3170555191964466</v>
      </c>
      <c r="AJ127" s="16">
        <f t="shared" si="73"/>
        <v>0.57899384365362738</v>
      </c>
      <c r="AK127" s="16">
        <f t="shared" si="74"/>
        <v>0.24856534180088816</v>
      </c>
      <c r="AL127" s="16">
        <f t="shared" si="75"/>
        <v>0.66489633521035651</v>
      </c>
      <c r="AM127" s="16">
        <f t="shared" si="76"/>
        <v>0.3452625633876118</v>
      </c>
      <c r="AN127" s="115">
        <f t="shared" si="91"/>
        <v>0.44311207367407146</v>
      </c>
      <c r="AO127" s="115">
        <f t="shared" si="91"/>
        <v>0.44284127072426888</v>
      </c>
      <c r="AP127" s="115">
        <f t="shared" si="91"/>
        <v>0.44209746536926831</v>
      </c>
      <c r="AQ127" s="115">
        <f t="shared" si="91"/>
        <v>0.44005582515031011</v>
      </c>
      <c r="AR127" s="115">
        <f t="shared" si="91"/>
        <v>0.43446184759246109</v>
      </c>
      <c r="AS127" s="115">
        <f t="shared" si="91"/>
        <v>0.41920803429179909</v>
      </c>
      <c r="AT127" s="115">
        <f t="shared" si="91"/>
        <v>0.37812101691103106</v>
      </c>
      <c r="AU127" s="115">
        <f t="shared" si="77"/>
        <v>0.27047640329369904</v>
      </c>
      <c r="AV127" s="115"/>
    </row>
    <row r="128" spans="1:48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28">
        <f t="shared" si="61"/>
        <v>2872.9885027258215</v>
      </c>
      <c r="F128" s="28">
        <f t="shared" si="87"/>
        <v>2873</v>
      </c>
      <c r="G128" s="9">
        <f t="shared" si="88"/>
        <v>-4.3739999964600429E-3</v>
      </c>
      <c r="I128" s="2">
        <f t="shared" si="86"/>
        <v>-4.3739999964600429E-3</v>
      </c>
      <c r="O128" s="100">
        <f t="shared" si="62"/>
        <v>-1.4021724069265966E-2</v>
      </c>
      <c r="P128" s="15">
        <f t="shared" si="63"/>
        <v>30156.052000000003</v>
      </c>
      <c r="R128" s="2">
        <f t="shared" si="89"/>
        <v>1.9660874587463251E-4</v>
      </c>
      <c r="S128" s="24">
        <v>0.1</v>
      </c>
      <c r="T128" s="9">
        <f t="shared" si="64"/>
        <v>1.9660874587463254E-5</v>
      </c>
      <c r="U128" s="9">
        <f t="shared" si="65"/>
        <v>-4.3739999964600429E-3</v>
      </c>
      <c r="Y128" s="137">
        <f t="shared" si="66"/>
        <v>30156.052000000003</v>
      </c>
      <c r="Z128" s="16">
        <f t="shared" si="67"/>
        <v>2873</v>
      </c>
      <c r="AA128" s="115">
        <f t="shared" si="68"/>
        <v>-8.1707180968913079E-3</v>
      </c>
      <c r="AB128" s="115">
        <f t="shared" si="69"/>
        <v>3.796718100431265E-3</v>
      </c>
      <c r="AC128" s="147">
        <f t="shared" si="90"/>
        <v>9.6477240728059226E-3</v>
      </c>
      <c r="AD128" s="115"/>
      <c r="AG128" s="115">
        <f t="shared" si="70"/>
        <v>1.4415068334142393E-6</v>
      </c>
      <c r="AH128" s="16">
        <f t="shared" si="71"/>
        <v>5.8510059723746568E-3</v>
      </c>
      <c r="AI128" s="16">
        <f t="shared" si="72"/>
        <v>1.3170555191964466</v>
      </c>
      <c r="AJ128" s="16">
        <f t="shared" si="73"/>
        <v>0.57899384365362738</v>
      </c>
      <c r="AK128" s="16">
        <f t="shared" si="74"/>
        <v>0.24856534180088816</v>
      </c>
      <c r="AL128" s="16">
        <f t="shared" si="75"/>
        <v>0.66489633521035651</v>
      </c>
      <c r="AM128" s="16">
        <f t="shared" si="76"/>
        <v>0.3452625633876118</v>
      </c>
      <c r="AN128" s="115">
        <f t="shared" si="91"/>
        <v>0.44311207367407146</v>
      </c>
      <c r="AO128" s="115">
        <f t="shared" si="91"/>
        <v>0.44284127072426888</v>
      </c>
      <c r="AP128" s="115">
        <f t="shared" si="91"/>
        <v>0.44209746536926831</v>
      </c>
      <c r="AQ128" s="115">
        <f t="shared" si="91"/>
        <v>0.44005582515031011</v>
      </c>
      <c r="AR128" s="115">
        <f t="shared" si="91"/>
        <v>0.43446184759246109</v>
      </c>
      <c r="AS128" s="115">
        <f t="shared" si="91"/>
        <v>0.41920803429179909</v>
      </c>
      <c r="AT128" s="115">
        <f t="shared" si="91"/>
        <v>0.37812101691103106</v>
      </c>
      <c r="AU128" s="115">
        <f t="shared" si="77"/>
        <v>0.27047640329369904</v>
      </c>
      <c r="AV128" s="115"/>
    </row>
    <row r="129" spans="1:50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28">
        <f t="shared" si="61"/>
        <v>2872.9990169225985</v>
      </c>
      <c r="F129" s="28">
        <f t="shared" si="87"/>
        <v>2873</v>
      </c>
      <c r="G129" s="9">
        <f t="shared" si="88"/>
        <v>-3.7400000292109326E-4</v>
      </c>
      <c r="I129" s="2">
        <f t="shared" si="86"/>
        <v>-3.7400000292109326E-4</v>
      </c>
      <c r="O129" s="100">
        <f t="shared" si="62"/>
        <v>-1.4021724069265966E-2</v>
      </c>
      <c r="P129" s="15">
        <f t="shared" si="63"/>
        <v>30156.055999999997</v>
      </c>
      <c r="R129" s="2">
        <f t="shared" si="89"/>
        <v>1.9660874587463251E-4</v>
      </c>
      <c r="S129" s="24">
        <v>0.1</v>
      </c>
      <c r="T129" s="9">
        <f t="shared" si="64"/>
        <v>1.9660874587463254E-5</v>
      </c>
      <c r="U129" s="9">
        <f t="shared" si="65"/>
        <v>-3.7400000292109326E-4</v>
      </c>
      <c r="Y129" s="137">
        <f t="shared" si="66"/>
        <v>30156.055999999997</v>
      </c>
      <c r="Z129" s="16">
        <f t="shared" si="67"/>
        <v>2873</v>
      </c>
      <c r="AA129" s="115">
        <f t="shared" si="68"/>
        <v>-8.1707180968913079E-3</v>
      </c>
      <c r="AB129" s="115">
        <f t="shared" si="69"/>
        <v>7.7967180939702146E-3</v>
      </c>
      <c r="AC129" s="147">
        <f t="shared" si="90"/>
        <v>1.3647724066344872E-2</v>
      </c>
      <c r="AD129" s="115"/>
      <c r="AG129" s="115">
        <f t="shared" si="70"/>
        <v>6.0788813036842544E-6</v>
      </c>
      <c r="AH129" s="16">
        <f t="shared" si="71"/>
        <v>5.8510059723746568E-3</v>
      </c>
      <c r="AI129" s="16">
        <f t="shared" si="72"/>
        <v>1.3170555191964466</v>
      </c>
      <c r="AJ129" s="16">
        <f t="shared" si="73"/>
        <v>0.57899384365362738</v>
      </c>
      <c r="AK129" s="16">
        <f t="shared" si="74"/>
        <v>0.24856534180088816</v>
      </c>
      <c r="AL129" s="16">
        <f t="shared" si="75"/>
        <v>0.66489633521035651</v>
      </c>
      <c r="AM129" s="16">
        <f t="shared" si="76"/>
        <v>0.3452625633876118</v>
      </c>
      <c r="AN129" s="115">
        <f t="shared" si="91"/>
        <v>0.44311207367407146</v>
      </c>
      <c r="AO129" s="115">
        <f t="shared" si="91"/>
        <v>0.44284127072426888</v>
      </c>
      <c r="AP129" s="115">
        <f t="shared" si="91"/>
        <v>0.44209746536926831</v>
      </c>
      <c r="AQ129" s="115">
        <f t="shared" si="91"/>
        <v>0.44005582515031011</v>
      </c>
      <c r="AR129" s="115">
        <f t="shared" si="91"/>
        <v>0.43446184759246109</v>
      </c>
      <c r="AS129" s="115">
        <f t="shared" si="91"/>
        <v>0.41920803429179909</v>
      </c>
      <c r="AT129" s="115">
        <f t="shared" si="91"/>
        <v>0.37812101691103106</v>
      </c>
      <c r="AU129" s="115">
        <f t="shared" si="77"/>
        <v>0.27047640329369904</v>
      </c>
      <c r="AV129" s="115"/>
    </row>
    <row r="130" spans="1:50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28">
        <f t="shared" si="61"/>
        <v>2873.009531119395</v>
      </c>
      <c r="F130" s="28">
        <f t="shared" si="87"/>
        <v>2873</v>
      </c>
      <c r="G130" s="9">
        <f t="shared" si="88"/>
        <v>3.625999997893814E-3</v>
      </c>
      <c r="I130" s="2">
        <f t="shared" si="86"/>
        <v>3.625999997893814E-3</v>
      </c>
      <c r="O130" s="100">
        <f t="shared" si="62"/>
        <v>-1.4021724069265966E-2</v>
      </c>
      <c r="P130" s="15">
        <f t="shared" si="63"/>
        <v>30156.059999999998</v>
      </c>
      <c r="R130" s="2">
        <f t="shared" si="89"/>
        <v>1.9660874587463251E-4</v>
      </c>
      <c r="S130" s="24">
        <v>0.1</v>
      </c>
      <c r="T130" s="9">
        <f t="shared" si="64"/>
        <v>1.9660874587463254E-5</v>
      </c>
      <c r="U130" s="9">
        <f t="shared" si="65"/>
        <v>3.625999997893814E-3</v>
      </c>
      <c r="Y130" s="137">
        <f t="shared" si="66"/>
        <v>30156.059999999998</v>
      </c>
      <c r="Z130" s="16">
        <f t="shared" si="67"/>
        <v>2873</v>
      </c>
      <c r="AA130" s="115">
        <f t="shared" si="68"/>
        <v>-8.1707180968913079E-3</v>
      </c>
      <c r="AB130" s="115">
        <f t="shared" si="69"/>
        <v>1.1796718094785122E-2</v>
      </c>
      <c r="AC130" s="147">
        <f t="shared" si="90"/>
        <v>1.7647724067159781E-2</v>
      </c>
      <c r="AD130" s="115"/>
      <c r="AG130" s="115">
        <f t="shared" si="70"/>
        <v>1.3916255780783071E-5</v>
      </c>
      <c r="AH130" s="16">
        <f t="shared" si="71"/>
        <v>5.8510059723746568E-3</v>
      </c>
      <c r="AI130" s="16">
        <f t="shared" si="72"/>
        <v>1.3170555191964466</v>
      </c>
      <c r="AJ130" s="16">
        <f t="shared" si="73"/>
        <v>0.57899384365362738</v>
      </c>
      <c r="AK130" s="16">
        <f t="shared" si="74"/>
        <v>0.24856534180088816</v>
      </c>
      <c r="AL130" s="16">
        <f t="shared" si="75"/>
        <v>0.66489633521035651</v>
      </c>
      <c r="AM130" s="16">
        <f t="shared" si="76"/>
        <v>0.3452625633876118</v>
      </c>
      <c r="AN130" s="115">
        <f t="shared" si="91"/>
        <v>0.44311207367407146</v>
      </c>
      <c r="AO130" s="115">
        <f t="shared" si="91"/>
        <v>0.44284127072426888</v>
      </c>
      <c r="AP130" s="115">
        <f t="shared" si="91"/>
        <v>0.44209746536926831</v>
      </c>
      <c r="AQ130" s="115">
        <f t="shared" si="91"/>
        <v>0.44005582515031011</v>
      </c>
      <c r="AR130" s="115">
        <f t="shared" si="91"/>
        <v>0.43446184759246109</v>
      </c>
      <c r="AS130" s="115">
        <f t="shared" si="91"/>
        <v>0.41920803429179909</v>
      </c>
      <c r="AT130" s="115">
        <f t="shared" si="91"/>
        <v>0.37812101691103106</v>
      </c>
      <c r="AU130" s="115">
        <f t="shared" si="77"/>
        <v>0.27047640329369904</v>
      </c>
      <c r="AV130" s="115"/>
    </row>
    <row r="131" spans="1:50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28">
        <f t="shared" si="61"/>
        <v>2875.9824202629643</v>
      </c>
      <c r="F131" s="28">
        <f t="shared" si="87"/>
        <v>2876</v>
      </c>
      <c r="G131" s="9">
        <f t="shared" si="88"/>
        <v>-6.6880000013043173E-3</v>
      </c>
      <c r="H131" s="2">
        <f>G131</f>
        <v>-6.6880000013043173E-3</v>
      </c>
      <c r="O131" s="100">
        <f t="shared" si="62"/>
        <v>-1.4029149016141123E-2</v>
      </c>
      <c r="P131" s="15">
        <f t="shared" si="63"/>
        <v>30157.190999999999</v>
      </c>
      <c r="R131" s="2">
        <f t="shared" si="89"/>
        <v>5.38924688580394E-5</v>
      </c>
      <c r="S131" s="24">
        <v>0.1</v>
      </c>
      <c r="T131" s="9">
        <f t="shared" si="64"/>
        <v>5.3892468858039407E-6</v>
      </c>
      <c r="U131" s="9">
        <f t="shared" si="65"/>
        <v>-6.6880000013043173E-3</v>
      </c>
      <c r="Y131" s="137">
        <f t="shared" si="66"/>
        <v>30157.190999999999</v>
      </c>
      <c r="Z131" s="16">
        <f t="shared" si="67"/>
        <v>2876</v>
      </c>
      <c r="AA131" s="115">
        <f t="shared" si="68"/>
        <v>-8.183458412598394E-3</v>
      </c>
      <c r="AB131" s="115">
        <f t="shared" si="69"/>
        <v>1.4954584112940768E-3</v>
      </c>
      <c r="AC131" s="147">
        <f t="shared" si="90"/>
        <v>7.3411490148368053E-3</v>
      </c>
      <c r="AD131" s="115"/>
      <c r="AG131" s="115">
        <f t="shared" si="70"/>
        <v>2.2363958599102041E-7</v>
      </c>
      <c r="AH131" s="16">
        <f t="shared" si="71"/>
        <v>5.8456906035427294E-3</v>
      </c>
      <c r="AI131" s="16">
        <f t="shared" si="72"/>
        <v>1.3166760556522963</v>
      </c>
      <c r="AJ131" s="16">
        <f t="shared" si="73"/>
        <v>0.57774968198469745</v>
      </c>
      <c r="AK131" s="16">
        <f t="shared" si="74"/>
        <v>0.24904860403950127</v>
      </c>
      <c r="AL131" s="16">
        <f t="shared" si="75"/>
        <v>0.66642146718773987</v>
      </c>
      <c r="AM131" s="16">
        <f t="shared" si="76"/>
        <v>0.34611625692939285</v>
      </c>
      <c r="AN131" s="115">
        <f t="shared" ref="AN131:AT140" si="92">$AU131+$AB$7*SIN(AO131)</f>
        <v>0.44417207848797252</v>
      </c>
      <c r="AO131" s="115">
        <f t="shared" si="92"/>
        <v>0.44390133745180282</v>
      </c>
      <c r="AP131" s="115">
        <f t="shared" si="92"/>
        <v>0.44315732808453967</v>
      </c>
      <c r="AQ131" s="115">
        <f t="shared" si="92"/>
        <v>0.44111410515617122</v>
      </c>
      <c r="AR131" s="115">
        <f t="shared" si="92"/>
        <v>0.43551302649516233</v>
      </c>
      <c r="AS131" s="115">
        <f t="shared" si="92"/>
        <v>0.42023262821299534</v>
      </c>
      <c r="AT131" s="115">
        <f t="shared" si="92"/>
        <v>0.37905696852123522</v>
      </c>
      <c r="AU131" s="115">
        <f t="shared" si="77"/>
        <v>0.27115062653753141</v>
      </c>
      <c r="AV131" s="115"/>
    </row>
    <row r="132" spans="1:50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28">
        <f t="shared" si="61"/>
        <v>2877.9669749078857</v>
      </c>
      <c r="F132" s="28">
        <f t="shared" si="87"/>
        <v>2878</v>
      </c>
      <c r="G132" s="9">
        <f t="shared" si="88"/>
        <v>-1.2563999996928032E-2</v>
      </c>
      <c r="I132" s="2">
        <f t="shared" ref="I132:I152" si="93">G132</f>
        <v>-1.2563999996928032E-2</v>
      </c>
      <c r="O132" s="100">
        <f t="shared" si="62"/>
        <v>-1.4034097812345782E-2</v>
      </c>
      <c r="P132" s="15">
        <f t="shared" si="63"/>
        <v>30157.946000000004</v>
      </c>
      <c r="R132" s="2">
        <f t="shared" si="89"/>
        <v>1.9695590140648866E-4</v>
      </c>
      <c r="S132" s="24">
        <v>0.1</v>
      </c>
      <c r="T132" s="9">
        <f t="shared" si="64"/>
        <v>1.9695590140648866E-5</v>
      </c>
      <c r="U132" s="9">
        <f t="shared" si="65"/>
        <v>-1.2563999996928032E-2</v>
      </c>
      <c r="Y132" s="137">
        <f t="shared" si="66"/>
        <v>30157.946000000004</v>
      </c>
      <c r="Z132" s="16">
        <f t="shared" si="67"/>
        <v>2878</v>
      </c>
      <c r="AA132" s="115">
        <f t="shared" si="68"/>
        <v>-8.1919535907826937E-3</v>
      </c>
      <c r="AB132" s="115">
        <f t="shared" si="69"/>
        <v>-4.3720464061453388E-3</v>
      </c>
      <c r="AC132" s="147">
        <f t="shared" si="90"/>
        <v>1.470097815417749E-3</v>
      </c>
      <c r="AD132" s="115"/>
      <c r="AG132" s="115">
        <f t="shared" si="70"/>
        <v>1.9114789777488374E-6</v>
      </c>
      <c r="AH132" s="16">
        <f t="shared" si="71"/>
        <v>5.8421442215630878E-3</v>
      </c>
      <c r="AI132" s="16">
        <f t="shared" si="72"/>
        <v>1.3164227920766871</v>
      </c>
      <c r="AJ132" s="16">
        <f t="shared" si="73"/>
        <v>0.57691989172933522</v>
      </c>
      <c r="AK132" s="16">
        <f t="shared" si="74"/>
        <v>0.2493703030673747</v>
      </c>
      <c r="AL132" s="16">
        <f t="shared" si="75"/>
        <v>0.66743773503071524</v>
      </c>
      <c r="AM132" s="16">
        <f t="shared" si="76"/>
        <v>0.34668536363728203</v>
      </c>
      <c r="AN132" s="115">
        <f t="shared" si="92"/>
        <v>0.44487857976509854</v>
      </c>
      <c r="AO132" s="115">
        <f t="shared" si="92"/>
        <v>0.44460788196393503</v>
      </c>
      <c r="AP132" s="115">
        <f t="shared" si="92"/>
        <v>0.44386374145385421</v>
      </c>
      <c r="AQ132" s="115">
        <f t="shared" si="92"/>
        <v>0.44181947474776861</v>
      </c>
      <c r="AR132" s="115">
        <f t="shared" si="92"/>
        <v>0.43621368617527878</v>
      </c>
      <c r="AS132" s="115">
        <f t="shared" si="92"/>
        <v>0.42091560809825068</v>
      </c>
      <c r="AT132" s="115">
        <f t="shared" si="92"/>
        <v>0.37968090901774931</v>
      </c>
      <c r="AU132" s="115">
        <f t="shared" si="77"/>
        <v>0.27160010870008633</v>
      </c>
      <c r="AV132" s="115"/>
    </row>
    <row r="133" spans="1:50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28">
        <f t="shared" si="61"/>
        <v>2877.9853747522698</v>
      </c>
      <c r="F133" s="28">
        <f t="shared" si="87"/>
        <v>2878</v>
      </c>
      <c r="G133" s="9">
        <f t="shared" si="88"/>
        <v>-5.5639999991399236E-3</v>
      </c>
      <c r="I133" s="2">
        <f t="shared" si="93"/>
        <v>-5.5639999991399236E-3</v>
      </c>
      <c r="O133" s="100">
        <f t="shared" si="62"/>
        <v>-1.4034097812345782E-2</v>
      </c>
      <c r="P133" s="15">
        <f t="shared" si="63"/>
        <v>30157.953000000001</v>
      </c>
      <c r="R133" s="2">
        <f t="shared" si="89"/>
        <v>1.9695590140648866E-4</v>
      </c>
      <c r="S133" s="24">
        <v>0.1</v>
      </c>
      <c r="T133" s="9">
        <f t="shared" si="64"/>
        <v>1.9695590140648866E-5</v>
      </c>
      <c r="U133" s="9">
        <f t="shared" si="65"/>
        <v>-5.5639999991399236E-3</v>
      </c>
      <c r="Y133" s="137">
        <f t="shared" si="66"/>
        <v>30157.953000000001</v>
      </c>
      <c r="Z133" s="16">
        <f t="shared" si="67"/>
        <v>2878</v>
      </c>
      <c r="AA133" s="115">
        <f t="shared" si="68"/>
        <v>-8.1919535907826937E-3</v>
      </c>
      <c r="AB133" s="115">
        <f t="shared" si="69"/>
        <v>2.6279535916427701E-3</v>
      </c>
      <c r="AC133" s="147">
        <f t="shared" si="90"/>
        <v>8.4700978132058579E-3</v>
      </c>
      <c r="AD133" s="115"/>
      <c r="AG133" s="115">
        <f t="shared" si="70"/>
        <v>6.9061400798281348E-7</v>
      </c>
      <c r="AH133" s="16">
        <f t="shared" si="71"/>
        <v>5.8421442215630878E-3</v>
      </c>
      <c r="AI133" s="16">
        <f t="shared" si="72"/>
        <v>1.3164227920766871</v>
      </c>
      <c r="AJ133" s="16">
        <f t="shared" si="73"/>
        <v>0.57691989172933522</v>
      </c>
      <c r="AK133" s="16">
        <f t="shared" si="74"/>
        <v>0.2493703030673747</v>
      </c>
      <c r="AL133" s="16">
        <f t="shared" si="75"/>
        <v>0.66743773503071524</v>
      </c>
      <c r="AM133" s="16">
        <f t="shared" si="76"/>
        <v>0.34668536363728203</v>
      </c>
      <c r="AN133" s="115">
        <f t="shared" si="92"/>
        <v>0.44487857976509854</v>
      </c>
      <c r="AO133" s="115">
        <f t="shared" si="92"/>
        <v>0.44460788196393503</v>
      </c>
      <c r="AP133" s="115">
        <f t="shared" si="92"/>
        <v>0.44386374145385421</v>
      </c>
      <c r="AQ133" s="115">
        <f t="shared" si="92"/>
        <v>0.44181947474776861</v>
      </c>
      <c r="AR133" s="115">
        <f t="shared" si="92"/>
        <v>0.43621368617527878</v>
      </c>
      <c r="AS133" s="115">
        <f t="shared" si="92"/>
        <v>0.42091560809825068</v>
      </c>
      <c r="AT133" s="115">
        <f t="shared" si="92"/>
        <v>0.37968090901774931</v>
      </c>
      <c r="AU133" s="115">
        <f t="shared" si="77"/>
        <v>0.27160010870008633</v>
      </c>
      <c r="AV133" s="115"/>
    </row>
    <row r="134" spans="1:50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28">
        <f t="shared" si="61"/>
        <v>2878.0248029902468</v>
      </c>
      <c r="F134" s="28">
        <f t="shared" si="87"/>
        <v>2878</v>
      </c>
      <c r="G134" s="9">
        <f t="shared" si="88"/>
        <v>9.4360000002779998E-3</v>
      </c>
      <c r="I134" s="2">
        <f t="shared" si="93"/>
        <v>9.4360000002779998E-3</v>
      </c>
      <c r="O134" s="100">
        <f t="shared" si="62"/>
        <v>-1.4034097812345782E-2</v>
      </c>
      <c r="P134" s="15">
        <f t="shared" si="63"/>
        <v>30157.968000000001</v>
      </c>
      <c r="R134" s="2">
        <f t="shared" si="89"/>
        <v>1.9695590140648866E-4</v>
      </c>
      <c r="S134" s="24">
        <v>0.1</v>
      </c>
      <c r="T134" s="9">
        <f t="shared" si="64"/>
        <v>1.9695590140648866E-5</v>
      </c>
      <c r="U134" s="9">
        <f t="shared" si="65"/>
        <v>9.4360000002779998E-3</v>
      </c>
      <c r="Y134" s="137">
        <f t="shared" si="66"/>
        <v>30157.968000000001</v>
      </c>
      <c r="Z134" s="16">
        <f t="shared" si="67"/>
        <v>2878</v>
      </c>
      <c r="AA134" s="115">
        <f t="shared" si="68"/>
        <v>-8.1919535907826937E-3</v>
      </c>
      <c r="AB134" s="115">
        <f t="shared" si="69"/>
        <v>1.7627953591060695E-2</v>
      </c>
      <c r="AC134" s="147">
        <f t="shared" si="90"/>
        <v>2.3470097812623783E-2</v>
      </c>
      <c r="AD134" s="115"/>
      <c r="AG134" s="115">
        <f t="shared" si="70"/>
        <v>3.1074474780858963E-5</v>
      </c>
      <c r="AH134" s="16">
        <f t="shared" si="71"/>
        <v>5.8421442215630878E-3</v>
      </c>
      <c r="AI134" s="16">
        <f t="shared" si="72"/>
        <v>1.3164227920766871</v>
      </c>
      <c r="AJ134" s="16">
        <f t="shared" si="73"/>
        <v>0.57691989172933522</v>
      </c>
      <c r="AK134" s="16">
        <f t="shared" si="74"/>
        <v>0.2493703030673747</v>
      </c>
      <c r="AL134" s="16">
        <f t="shared" si="75"/>
        <v>0.66743773503071524</v>
      </c>
      <c r="AM134" s="16">
        <f t="shared" si="76"/>
        <v>0.34668536363728203</v>
      </c>
      <c r="AN134" s="115">
        <f t="shared" si="92"/>
        <v>0.44487857976509854</v>
      </c>
      <c r="AO134" s="115">
        <f t="shared" si="92"/>
        <v>0.44460788196393503</v>
      </c>
      <c r="AP134" s="115">
        <f t="shared" si="92"/>
        <v>0.44386374145385421</v>
      </c>
      <c r="AQ134" s="115">
        <f t="shared" si="92"/>
        <v>0.44181947474776861</v>
      </c>
      <c r="AR134" s="115">
        <f t="shared" si="92"/>
        <v>0.43621368617527878</v>
      </c>
      <c r="AS134" s="115">
        <f t="shared" si="92"/>
        <v>0.42091560809825068</v>
      </c>
      <c r="AT134" s="115">
        <f t="shared" si="92"/>
        <v>0.37968090901774931</v>
      </c>
      <c r="AU134" s="115">
        <f t="shared" si="77"/>
        <v>0.27160010870008633</v>
      </c>
      <c r="AV134" s="115"/>
    </row>
    <row r="135" spans="1:50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28">
        <f t="shared" si="61"/>
        <v>2880.953006797441</v>
      </c>
      <c r="F135" s="28">
        <f t="shared" si="87"/>
        <v>2881</v>
      </c>
      <c r="G135" s="9">
        <f t="shared" si="88"/>
        <v>-1.7877999991469551E-2</v>
      </c>
      <c r="I135" s="2">
        <f t="shared" si="93"/>
        <v>-1.7877999991469551E-2</v>
      </c>
      <c r="O135" s="100">
        <f t="shared" si="62"/>
        <v>-1.4041519254084596E-2</v>
      </c>
      <c r="P135" s="15">
        <f t="shared" si="63"/>
        <v>30159.082000000002</v>
      </c>
      <c r="R135" s="2">
        <f t="shared" si="89"/>
        <v>1.9716426296282843E-4</v>
      </c>
      <c r="S135" s="24">
        <v>0.1</v>
      </c>
      <c r="T135" s="9">
        <f t="shared" si="64"/>
        <v>1.9716426296282846E-5</v>
      </c>
      <c r="U135" s="9">
        <f t="shared" si="65"/>
        <v>-1.7877999991469551E-2</v>
      </c>
      <c r="Y135" s="137">
        <f t="shared" si="66"/>
        <v>30159.082000000002</v>
      </c>
      <c r="Z135" s="16">
        <f t="shared" si="67"/>
        <v>2881</v>
      </c>
      <c r="AA135" s="115">
        <f t="shared" si="68"/>
        <v>-8.2046987994366383E-3</v>
      </c>
      <c r="AB135" s="115">
        <f t="shared" si="69"/>
        <v>-9.6733011920329126E-3</v>
      </c>
      <c r="AC135" s="147">
        <f t="shared" si="90"/>
        <v>-3.8364807373849549E-3</v>
      </c>
      <c r="AD135" s="115"/>
      <c r="AG135" s="115">
        <f t="shared" si="70"/>
        <v>9.3572755951785383E-6</v>
      </c>
      <c r="AH135" s="16">
        <f t="shared" si="71"/>
        <v>5.8368204546479577E-3</v>
      </c>
      <c r="AI135" s="16">
        <f t="shared" si="72"/>
        <v>1.3160424666653781</v>
      </c>
      <c r="AJ135" s="16">
        <f t="shared" si="73"/>
        <v>0.57567468707034108</v>
      </c>
      <c r="AK135" s="16">
        <f t="shared" si="74"/>
        <v>0.24985213759658731</v>
      </c>
      <c r="AL135" s="16">
        <f t="shared" si="75"/>
        <v>0.66896140587060637</v>
      </c>
      <c r="AM135" s="16">
        <f t="shared" si="76"/>
        <v>0.34753899024375201</v>
      </c>
      <c r="AN135" s="115">
        <f t="shared" si="92"/>
        <v>0.44593807846636363</v>
      </c>
      <c r="AO135" s="115">
        <f t="shared" si="92"/>
        <v>0.44566744844883888</v>
      </c>
      <c r="AP135" s="115">
        <f t="shared" si="92"/>
        <v>0.44492311851159222</v>
      </c>
      <c r="AQ135" s="115">
        <f t="shared" si="92"/>
        <v>0.44287730317350971</v>
      </c>
      <c r="AR135" s="115">
        <f t="shared" si="92"/>
        <v>0.43726448598573292</v>
      </c>
      <c r="AS135" s="115">
        <f t="shared" si="92"/>
        <v>0.4219399535878251</v>
      </c>
      <c r="AT135" s="115">
        <f t="shared" si="92"/>
        <v>0.38061677880897105</v>
      </c>
      <c r="AU135" s="115">
        <f t="shared" si="77"/>
        <v>0.2722743319439187</v>
      </c>
      <c r="AV135" s="115"/>
    </row>
    <row r="136" spans="1:50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28">
        <f t="shared" si="61"/>
        <v>2880.9687780926356</v>
      </c>
      <c r="F136" s="28">
        <f t="shared" si="87"/>
        <v>2881</v>
      </c>
      <c r="G136" s="9">
        <f t="shared" si="88"/>
        <v>-1.187799999024719E-2</v>
      </c>
      <c r="I136" s="2">
        <f t="shared" si="93"/>
        <v>-1.187799999024719E-2</v>
      </c>
      <c r="O136" s="100">
        <f t="shared" si="62"/>
        <v>-1.4041519254084596E-2</v>
      </c>
      <c r="P136" s="15">
        <f t="shared" si="63"/>
        <v>30159.088000000003</v>
      </c>
      <c r="R136" s="2">
        <f t="shared" si="89"/>
        <v>1.9716426296282843E-4</v>
      </c>
      <c r="S136" s="24">
        <v>0.1</v>
      </c>
      <c r="T136" s="9">
        <f t="shared" si="64"/>
        <v>1.9716426296282846E-5</v>
      </c>
      <c r="U136" s="9">
        <f t="shared" si="65"/>
        <v>-1.187799999024719E-2</v>
      </c>
      <c r="Y136" s="137">
        <f t="shared" si="66"/>
        <v>30159.088000000003</v>
      </c>
      <c r="Z136" s="16">
        <f t="shared" si="67"/>
        <v>2881</v>
      </c>
      <c r="AA136" s="115">
        <f t="shared" si="68"/>
        <v>-8.2046987994366383E-3</v>
      </c>
      <c r="AB136" s="115">
        <f t="shared" si="69"/>
        <v>-3.6733011908105517E-3</v>
      </c>
      <c r="AC136" s="147">
        <f t="shared" si="90"/>
        <v>2.1635192638374059E-3</v>
      </c>
      <c r="AD136" s="115"/>
      <c r="AG136" s="115">
        <f t="shared" si="70"/>
        <v>1.3493141638410219E-6</v>
      </c>
      <c r="AH136" s="16">
        <f t="shared" si="71"/>
        <v>5.8368204546479577E-3</v>
      </c>
      <c r="AI136" s="16">
        <f t="shared" si="72"/>
        <v>1.3160424666653781</v>
      </c>
      <c r="AJ136" s="16">
        <f t="shared" si="73"/>
        <v>0.57567468707034108</v>
      </c>
      <c r="AK136" s="16">
        <f t="shared" si="74"/>
        <v>0.24985213759658731</v>
      </c>
      <c r="AL136" s="16">
        <f t="shared" si="75"/>
        <v>0.66896140587060637</v>
      </c>
      <c r="AM136" s="16">
        <f t="shared" si="76"/>
        <v>0.34753899024375201</v>
      </c>
      <c r="AN136" s="115">
        <f t="shared" si="92"/>
        <v>0.44593807846636363</v>
      </c>
      <c r="AO136" s="115">
        <f t="shared" si="92"/>
        <v>0.44566744844883888</v>
      </c>
      <c r="AP136" s="115">
        <f t="shared" si="92"/>
        <v>0.44492311851159222</v>
      </c>
      <c r="AQ136" s="115">
        <f t="shared" si="92"/>
        <v>0.44287730317350971</v>
      </c>
      <c r="AR136" s="115">
        <f t="shared" si="92"/>
        <v>0.43726448598573292</v>
      </c>
      <c r="AS136" s="115">
        <f t="shared" si="92"/>
        <v>0.4219399535878251</v>
      </c>
      <c r="AT136" s="115">
        <f t="shared" si="92"/>
        <v>0.38061677880897105</v>
      </c>
      <c r="AU136" s="115">
        <f t="shared" si="77"/>
        <v>0.2722743319439187</v>
      </c>
      <c r="AV136" s="115"/>
    </row>
    <row r="137" spans="1:50">
      <c r="A137" s="66" t="s">
        <v>135</v>
      </c>
      <c r="B137" s="66" t="s">
        <v>92</v>
      </c>
      <c r="C137" s="73">
        <v>45177.589</v>
      </c>
      <c r="D137" s="73" t="s">
        <v>127</v>
      </c>
      <c r="E137" s="28">
        <f t="shared" si="61"/>
        <v>2880.9714066418251</v>
      </c>
      <c r="F137" s="28">
        <f t="shared" si="87"/>
        <v>2881</v>
      </c>
      <c r="G137" s="9">
        <f t="shared" si="88"/>
        <v>-1.0877999993681442E-2</v>
      </c>
      <c r="I137" s="2">
        <f t="shared" si="93"/>
        <v>-1.0877999993681442E-2</v>
      </c>
      <c r="O137" s="100">
        <f t="shared" si="62"/>
        <v>-1.4041519254084596E-2</v>
      </c>
      <c r="P137" s="15">
        <f t="shared" si="63"/>
        <v>30159.089</v>
      </c>
      <c r="R137" s="2">
        <f t="shared" si="89"/>
        <v>1.9716426296282843E-4</v>
      </c>
      <c r="S137" s="24">
        <v>0.1</v>
      </c>
      <c r="T137" s="9">
        <f t="shared" si="64"/>
        <v>1.9716426296282846E-5</v>
      </c>
      <c r="U137" s="9">
        <f t="shared" si="65"/>
        <v>-1.0877999993681442E-2</v>
      </c>
      <c r="Y137" s="137">
        <f t="shared" si="66"/>
        <v>30159.089</v>
      </c>
      <c r="Z137" s="16">
        <f t="shared" si="67"/>
        <v>2881</v>
      </c>
      <c r="AA137" s="115">
        <f t="shared" si="68"/>
        <v>-8.2046987994366383E-3</v>
      </c>
      <c r="AB137" s="115">
        <f t="shared" si="69"/>
        <v>-2.6733011942448037E-3</v>
      </c>
      <c r="AC137" s="147">
        <f t="shared" si="90"/>
        <v>3.163519260403154E-3</v>
      </c>
      <c r="AD137" s="115"/>
      <c r="AG137" s="115">
        <f t="shared" si="70"/>
        <v>7.1465392751506937E-7</v>
      </c>
      <c r="AH137" s="16">
        <f t="shared" si="71"/>
        <v>5.8368204546479577E-3</v>
      </c>
      <c r="AI137" s="16">
        <f t="shared" si="72"/>
        <v>1.3160424666653781</v>
      </c>
      <c r="AJ137" s="16">
        <f t="shared" si="73"/>
        <v>0.57567468707034108</v>
      </c>
      <c r="AK137" s="16">
        <f t="shared" si="74"/>
        <v>0.24985213759658731</v>
      </c>
      <c r="AL137" s="16">
        <f t="shared" si="75"/>
        <v>0.66896140587060637</v>
      </c>
      <c r="AM137" s="16">
        <f t="shared" si="76"/>
        <v>0.34753899024375201</v>
      </c>
      <c r="AN137" s="115">
        <f t="shared" si="92"/>
        <v>0.44593807846636363</v>
      </c>
      <c r="AO137" s="115">
        <f t="shared" si="92"/>
        <v>0.44566744844883888</v>
      </c>
      <c r="AP137" s="115">
        <f t="shared" si="92"/>
        <v>0.44492311851159222</v>
      </c>
      <c r="AQ137" s="115">
        <f t="shared" si="92"/>
        <v>0.44287730317350971</v>
      </c>
      <c r="AR137" s="115">
        <f t="shared" si="92"/>
        <v>0.43726448598573292</v>
      </c>
      <c r="AS137" s="115">
        <f t="shared" si="92"/>
        <v>0.4219399535878251</v>
      </c>
      <c r="AT137" s="115">
        <f t="shared" si="92"/>
        <v>0.38061677880897105</v>
      </c>
      <c r="AU137" s="115">
        <f t="shared" si="77"/>
        <v>0.2722743319439187</v>
      </c>
      <c r="AV137" s="115"/>
    </row>
    <row r="138" spans="1:50">
      <c r="A138" s="66" t="s">
        <v>135</v>
      </c>
      <c r="B138" s="66" t="s">
        <v>92</v>
      </c>
      <c r="C138" s="73">
        <v>45177.59</v>
      </c>
      <c r="D138" s="73" t="s">
        <v>127</v>
      </c>
      <c r="E138" s="28">
        <f t="shared" si="61"/>
        <v>2880.9740351910145</v>
      </c>
      <c r="F138" s="28">
        <f t="shared" si="87"/>
        <v>2881</v>
      </c>
      <c r="G138" s="9">
        <f t="shared" si="88"/>
        <v>-9.877999997115694E-3</v>
      </c>
      <c r="I138" s="2">
        <f t="shared" si="93"/>
        <v>-9.877999997115694E-3</v>
      </c>
      <c r="O138" s="100">
        <f t="shared" si="62"/>
        <v>-1.4041519254084596E-2</v>
      </c>
      <c r="P138" s="15">
        <f t="shared" si="63"/>
        <v>30159.089999999997</v>
      </c>
      <c r="R138" s="2">
        <f t="shared" si="89"/>
        <v>1.9716426296282843E-4</v>
      </c>
      <c r="S138" s="24">
        <v>0.1</v>
      </c>
      <c r="T138" s="9">
        <f t="shared" si="64"/>
        <v>1.9716426296282846E-5</v>
      </c>
      <c r="U138" s="9">
        <f t="shared" si="65"/>
        <v>-9.877999997115694E-3</v>
      </c>
      <c r="Y138" s="137">
        <f t="shared" si="66"/>
        <v>30159.089999999997</v>
      </c>
      <c r="Z138" s="16">
        <f t="shared" si="67"/>
        <v>2881</v>
      </c>
      <c r="AA138" s="115">
        <f t="shared" si="68"/>
        <v>-8.2046987994366383E-3</v>
      </c>
      <c r="AB138" s="115">
        <f t="shared" si="69"/>
        <v>-1.6733011976790557E-3</v>
      </c>
      <c r="AC138" s="147">
        <f t="shared" si="90"/>
        <v>4.163519256968902E-3</v>
      </c>
      <c r="AD138" s="115"/>
      <c r="AG138" s="115">
        <f t="shared" si="70"/>
        <v>2.7999368981541627E-7</v>
      </c>
      <c r="AH138" s="16">
        <f t="shared" si="71"/>
        <v>5.8368204546479577E-3</v>
      </c>
      <c r="AI138" s="16">
        <f t="shared" si="72"/>
        <v>1.3160424666653781</v>
      </c>
      <c r="AJ138" s="16">
        <f t="shared" si="73"/>
        <v>0.57567468707034108</v>
      </c>
      <c r="AK138" s="16">
        <f t="shared" si="74"/>
        <v>0.24985213759658731</v>
      </c>
      <c r="AL138" s="16">
        <f t="shared" si="75"/>
        <v>0.66896140587060637</v>
      </c>
      <c r="AM138" s="16">
        <f t="shared" si="76"/>
        <v>0.34753899024375201</v>
      </c>
      <c r="AN138" s="115">
        <f t="shared" si="92"/>
        <v>0.44593807846636363</v>
      </c>
      <c r="AO138" s="115">
        <f t="shared" si="92"/>
        <v>0.44566744844883888</v>
      </c>
      <c r="AP138" s="115">
        <f t="shared" si="92"/>
        <v>0.44492311851159222</v>
      </c>
      <c r="AQ138" s="115">
        <f t="shared" si="92"/>
        <v>0.44287730317350971</v>
      </c>
      <c r="AR138" s="115">
        <f t="shared" si="92"/>
        <v>0.43726448598573292</v>
      </c>
      <c r="AS138" s="115">
        <f t="shared" si="92"/>
        <v>0.4219399535878251</v>
      </c>
      <c r="AT138" s="115">
        <f t="shared" si="92"/>
        <v>0.38061677880897105</v>
      </c>
      <c r="AU138" s="115">
        <f t="shared" si="77"/>
        <v>0.2722743319439187</v>
      </c>
      <c r="AV138" s="115"/>
    </row>
    <row r="139" spans="1:50">
      <c r="A139" s="66" t="s">
        <v>135</v>
      </c>
      <c r="B139" s="66" t="s">
        <v>92</v>
      </c>
      <c r="C139" s="73">
        <v>45177.591</v>
      </c>
      <c r="D139" s="73" t="s">
        <v>127</v>
      </c>
      <c r="E139" s="28">
        <f t="shared" si="61"/>
        <v>2880.9766637402236</v>
      </c>
      <c r="F139" s="28">
        <f t="shared" si="87"/>
        <v>2881</v>
      </c>
      <c r="G139" s="9">
        <f t="shared" si="88"/>
        <v>-8.8779999932739884E-3</v>
      </c>
      <c r="I139" s="2">
        <f t="shared" si="93"/>
        <v>-8.8779999932739884E-3</v>
      </c>
      <c r="O139" s="100">
        <f t="shared" si="62"/>
        <v>-1.4041519254084596E-2</v>
      </c>
      <c r="P139" s="15">
        <f t="shared" si="63"/>
        <v>30159.091</v>
      </c>
      <c r="R139" s="2">
        <f t="shared" si="89"/>
        <v>1.9716426296282843E-4</v>
      </c>
      <c r="S139" s="24">
        <v>0.1</v>
      </c>
      <c r="T139" s="9">
        <f t="shared" si="64"/>
        <v>1.9716426296282846E-5</v>
      </c>
      <c r="U139" s="9">
        <f t="shared" si="65"/>
        <v>-8.8779999932739884E-3</v>
      </c>
      <c r="Y139" s="137">
        <f t="shared" si="66"/>
        <v>30159.091</v>
      </c>
      <c r="Z139" s="16">
        <f t="shared" si="67"/>
        <v>2881</v>
      </c>
      <c r="AA139" s="115">
        <f t="shared" si="68"/>
        <v>-8.2046987994366383E-3</v>
      </c>
      <c r="AB139" s="115">
        <f t="shared" si="69"/>
        <v>-6.733011938373501E-4</v>
      </c>
      <c r="AC139" s="147">
        <f t="shared" si="90"/>
        <v>5.1635192608106076E-3</v>
      </c>
      <c r="AD139" s="115"/>
      <c r="AG139" s="115">
        <f t="shared" si="70"/>
        <v>4.5333449762280088E-8</v>
      </c>
      <c r="AH139" s="16">
        <f t="shared" si="71"/>
        <v>5.8368204546479577E-3</v>
      </c>
      <c r="AI139" s="16">
        <f t="shared" si="72"/>
        <v>1.3160424666653781</v>
      </c>
      <c r="AJ139" s="16">
        <f t="shared" si="73"/>
        <v>0.57567468707034108</v>
      </c>
      <c r="AK139" s="16">
        <f t="shared" si="74"/>
        <v>0.24985213759658731</v>
      </c>
      <c r="AL139" s="16">
        <f t="shared" si="75"/>
        <v>0.66896140587060637</v>
      </c>
      <c r="AM139" s="16">
        <f t="shared" si="76"/>
        <v>0.34753899024375201</v>
      </c>
      <c r="AN139" s="115">
        <f t="shared" si="92"/>
        <v>0.44593807846636363</v>
      </c>
      <c r="AO139" s="115">
        <f t="shared" si="92"/>
        <v>0.44566744844883888</v>
      </c>
      <c r="AP139" s="115">
        <f t="shared" si="92"/>
        <v>0.44492311851159222</v>
      </c>
      <c r="AQ139" s="115">
        <f t="shared" si="92"/>
        <v>0.44287730317350971</v>
      </c>
      <c r="AR139" s="115">
        <f t="shared" si="92"/>
        <v>0.43726448598573292</v>
      </c>
      <c r="AS139" s="115">
        <f t="shared" si="92"/>
        <v>0.4219399535878251</v>
      </c>
      <c r="AT139" s="115">
        <f t="shared" si="92"/>
        <v>0.38061677880897105</v>
      </c>
      <c r="AU139" s="115">
        <f t="shared" si="77"/>
        <v>0.2722743319439187</v>
      </c>
      <c r="AV139" s="115"/>
    </row>
    <row r="140" spans="1:50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28">
        <f t="shared" si="61"/>
        <v>2880.9819208386216</v>
      </c>
      <c r="F140" s="28">
        <f t="shared" si="87"/>
        <v>2881</v>
      </c>
      <c r="G140" s="9">
        <f t="shared" si="88"/>
        <v>-6.8779999928665347E-3</v>
      </c>
      <c r="I140" s="2">
        <f t="shared" si="93"/>
        <v>-6.8779999928665347E-3</v>
      </c>
      <c r="O140" s="100">
        <f t="shared" si="62"/>
        <v>-1.4041519254084596E-2</v>
      </c>
      <c r="P140" s="15">
        <f t="shared" si="63"/>
        <v>30159.093000000001</v>
      </c>
      <c r="R140" s="2">
        <f t="shared" si="89"/>
        <v>1.9716426296282843E-4</v>
      </c>
      <c r="S140" s="24">
        <v>0.1</v>
      </c>
      <c r="T140" s="9">
        <f t="shared" si="64"/>
        <v>1.9716426296282846E-5</v>
      </c>
      <c r="U140" s="9">
        <f t="shared" si="65"/>
        <v>-6.8779999928665347E-3</v>
      </c>
      <c r="Y140" s="137">
        <f t="shared" si="66"/>
        <v>30159.093000000001</v>
      </c>
      <c r="Z140" s="16">
        <f t="shared" si="67"/>
        <v>2881</v>
      </c>
      <c r="AA140" s="115">
        <f t="shared" si="68"/>
        <v>-8.2046987994366383E-3</v>
      </c>
      <c r="AB140" s="115">
        <f t="shared" si="69"/>
        <v>1.3266988065701035E-3</v>
      </c>
      <c r="AC140" s="147">
        <f t="shared" si="90"/>
        <v>7.1635192612180612E-3</v>
      </c>
      <c r="AD140" s="115"/>
      <c r="AG140" s="115">
        <f t="shared" si="70"/>
        <v>1.7601297233545369E-7</v>
      </c>
      <c r="AH140" s="16">
        <f t="shared" si="71"/>
        <v>5.8368204546479577E-3</v>
      </c>
      <c r="AI140" s="16">
        <f t="shared" si="72"/>
        <v>1.3160424666653781</v>
      </c>
      <c r="AJ140" s="16">
        <f t="shared" si="73"/>
        <v>0.57567468707034108</v>
      </c>
      <c r="AK140" s="16">
        <f t="shared" si="74"/>
        <v>0.24985213759658731</v>
      </c>
      <c r="AL140" s="16">
        <f t="shared" si="75"/>
        <v>0.66896140587060637</v>
      </c>
      <c r="AM140" s="16">
        <f t="shared" si="76"/>
        <v>0.34753899024375201</v>
      </c>
      <c r="AN140" s="115">
        <f t="shared" si="92"/>
        <v>0.44593807846636363</v>
      </c>
      <c r="AO140" s="115">
        <f t="shared" si="92"/>
        <v>0.44566744844883888</v>
      </c>
      <c r="AP140" s="115">
        <f t="shared" si="92"/>
        <v>0.44492311851159222</v>
      </c>
      <c r="AQ140" s="115">
        <f t="shared" si="92"/>
        <v>0.44287730317350971</v>
      </c>
      <c r="AR140" s="115">
        <f t="shared" si="92"/>
        <v>0.43726448598573292</v>
      </c>
      <c r="AS140" s="115">
        <f t="shared" si="92"/>
        <v>0.4219399535878251</v>
      </c>
      <c r="AT140" s="115">
        <f t="shared" si="92"/>
        <v>0.38061677880897105</v>
      </c>
      <c r="AU140" s="115">
        <f t="shared" si="77"/>
        <v>0.2722743319439187</v>
      </c>
      <c r="AV140" s="115"/>
      <c r="AX140" s="115"/>
    </row>
    <row r="141" spans="1:50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28">
        <f t="shared" si="61"/>
        <v>2881.0003206830056</v>
      </c>
      <c r="F141" s="28">
        <f t="shared" si="87"/>
        <v>2881</v>
      </c>
      <c r="G141" s="9">
        <f t="shared" si="88"/>
        <v>1.2200000492157415E-4</v>
      </c>
      <c r="I141" s="2">
        <f t="shared" si="93"/>
        <v>1.2200000492157415E-4</v>
      </c>
      <c r="O141" s="100">
        <f t="shared" si="62"/>
        <v>-1.4041519254084596E-2</v>
      </c>
      <c r="P141" s="15">
        <f t="shared" si="63"/>
        <v>30159.1</v>
      </c>
      <c r="R141" s="2">
        <f t="shared" si="89"/>
        <v>1.9716426296282843E-4</v>
      </c>
      <c r="S141" s="24">
        <v>0.1</v>
      </c>
      <c r="T141" s="9">
        <f t="shared" si="64"/>
        <v>1.9716426296282846E-5</v>
      </c>
      <c r="U141" s="9">
        <f t="shared" si="65"/>
        <v>1.2200000492157415E-4</v>
      </c>
      <c r="Y141" s="137">
        <f t="shared" si="66"/>
        <v>30159.1</v>
      </c>
      <c r="Z141" s="16">
        <f t="shared" si="67"/>
        <v>2881</v>
      </c>
      <c r="AA141" s="115">
        <f t="shared" si="68"/>
        <v>-8.2046987994366383E-3</v>
      </c>
      <c r="AB141" s="115">
        <f t="shared" si="69"/>
        <v>8.3266988043582124E-3</v>
      </c>
      <c r="AC141" s="147">
        <f t="shared" si="90"/>
        <v>1.416351925900617E-2</v>
      </c>
      <c r="AD141" s="115"/>
      <c r="AG141" s="115">
        <f t="shared" si="70"/>
        <v>6.933391297850048E-6</v>
      </c>
      <c r="AH141" s="16">
        <f t="shared" si="71"/>
        <v>5.8368204546479577E-3</v>
      </c>
      <c r="AI141" s="16">
        <f t="shared" si="72"/>
        <v>1.3160424666653781</v>
      </c>
      <c r="AJ141" s="16">
        <f t="shared" si="73"/>
        <v>0.57567468707034108</v>
      </c>
      <c r="AK141" s="16">
        <f t="shared" si="74"/>
        <v>0.24985213759658731</v>
      </c>
      <c r="AL141" s="16">
        <f t="shared" si="75"/>
        <v>0.66896140587060637</v>
      </c>
      <c r="AM141" s="16">
        <f t="shared" si="76"/>
        <v>0.34753899024375201</v>
      </c>
      <c r="AN141" s="115">
        <f t="shared" ref="AN141:AT150" si="94">$AU141+$AB$7*SIN(AO141)</f>
        <v>0.44593807846636363</v>
      </c>
      <c r="AO141" s="115">
        <f t="shared" si="94"/>
        <v>0.44566744844883888</v>
      </c>
      <c r="AP141" s="115">
        <f t="shared" si="94"/>
        <v>0.44492311851159222</v>
      </c>
      <c r="AQ141" s="115">
        <f t="shared" si="94"/>
        <v>0.44287730317350971</v>
      </c>
      <c r="AR141" s="115">
        <f t="shared" si="94"/>
        <v>0.43726448598573292</v>
      </c>
      <c r="AS141" s="115">
        <f t="shared" si="94"/>
        <v>0.4219399535878251</v>
      </c>
      <c r="AT141" s="115">
        <f t="shared" si="94"/>
        <v>0.38061677880897105</v>
      </c>
      <c r="AU141" s="115">
        <f t="shared" si="77"/>
        <v>0.2722743319439187</v>
      </c>
      <c r="AV141" s="115"/>
      <c r="AX141" s="115"/>
    </row>
    <row r="142" spans="1:50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28">
        <f t="shared" si="61"/>
        <v>2881.0029492322142</v>
      </c>
      <c r="F142" s="28">
        <f t="shared" si="87"/>
        <v>2881</v>
      </c>
      <c r="G142" s="9">
        <f t="shared" si="88"/>
        <v>1.1220000087632798E-3</v>
      </c>
      <c r="I142" s="2">
        <f t="shared" si="93"/>
        <v>1.1220000087632798E-3</v>
      </c>
      <c r="O142" s="100">
        <f t="shared" si="62"/>
        <v>-1.4041519254084596E-2</v>
      </c>
      <c r="P142" s="15">
        <f t="shared" si="63"/>
        <v>30159.101000000002</v>
      </c>
      <c r="R142" s="2">
        <f t="shared" si="89"/>
        <v>1.9716426296282843E-4</v>
      </c>
      <c r="S142" s="24">
        <v>0.1</v>
      </c>
      <c r="T142" s="9">
        <f t="shared" si="64"/>
        <v>1.9716426296282846E-5</v>
      </c>
      <c r="U142" s="9">
        <f t="shared" si="65"/>
        <v>1.1220000087632798E-3</v>
      </c>
      <c r="Y142" s="137">
        <f t="shared" si="66"/>
        <v>30159.101000000002</v>
      </c>
      <c r="Z142" s="16">
        <f t="shared" si="67"/>
        <v>2881</v>
      </c>
      <c r="AA142" s="115">
        <f t="shared" si="68"/>
        <v>-8.2046987994366383E-3</v>
      </c>
      <c r="AB142" s="115">
        <f t="shared" si="69"/>
        <v>9.326698808199918E-3</v>
      </c>
      <c r="AC142" s="147">
        <f t="shared" si="90"/>
        <v>1.5163519262847876E-2</v>
      </c>
      <c r="AD142" s="115"/>
      <c r="AG142" s="115">
        <f t="shared" si="70"/>
        <v>8.6987310658877775E-6</v>
      </c>
      <c r="AH142" s="16">
        <f t="shared" si="71"/>
        <v>5.8368204546479577E-3</v>
      </c>
      <c r="AI142" s="16">
        <f t="shared" si="72"/>
        <v>1.3160424666653781</v>
      </c>
      <c r="AJ142" s="16">
        <f t="shared" si="73"/>
        <v>0.57567468707034108</v>
      </c>
      <c r="AK142" s="16">
        <f t="shared" si="74"/>
        <v>0.24985213759658731</v>
      </c>
      <c r="AL142" s="16">
        <f t="shared" si="75"/>
        <v>0.66896140587060637</v>
      </c>
      <c r="AM142" s="16">
        <f t="shared" si="76"/>
        <v>0.34753899024375201</v>
      </c>
      <c r="AN142" s="115">
        <f t="shared" si="94"/>
        <v>0.44593807846636363</v>
      </c>
      <c r="AO142" s="115">
        <f t="shared" si="94"/>
        <v>0.44566744844883888</v>
      </c>
      <c r="AP142" s="115">
        <f t="shared" si="94"/>
        <v>0.44492311851159222</v>
      </c>
      <c r="AQ142" s="115">
        <f t="shared" si="94"/>
        <v>0.44287730317350971</v>
      </c>
      <c r="AR142" s="115">
        <f t="shared" si="94"/>
        <v>0.43726448598573292</v>
      </c>
      <c r="AS142" s="115">
        <f t="shared" si="94"/>
        <v>0.4219399535878251</v>
      </c>
      <c r="AT142" s="115">
        <f t="shared" si="94"/>
        <v>0.38061677880897105</v>
      </c>
      <c r="AU142" s="115">
        <f t="shared" si="77"/>
        <v>0.2722743319439187</v>
      </c>
      <c r="AV142" s="115"/>
      <c r="AX142" s="115"/>
    </row>
    <row r="143" spans="1:50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28">
        <f t="shared" si="61"/>
        <v>2883.4737854788432</v>
      </c>
      <c r="F143" s="28">
        <f t="shared" si="87"/>
        <v>2883.5</v>
      </c>
      <c r="G143" s="9">
        <f t="shared" si="88"/>
        <v>-9.9730000001727603E-3</v>
      </c>
      <c r="I143" s="2">
        <f t="shared" si="93"/>
        <v>-9.9730000001727603E-3</v>
      </c>
      <c r="O143" s="100">
        <f t="shared" si="62"/>
        <v>-1.404770218234612E-2</v>
      </c>
      <c r="P143" s="15">
        <f t="shared" si="63"/>
        <v>30160.040999999997</v>
      </c>
      <c r="R143" s="2">
        <f t="shared" si="89"/>
        <v>1.9733793660389192E-4</v>
      </c>
      <c r="S143" s="24">
        <v>0.1</v>
      </c>
      <c r="T143" s="9">
        <f t="shared" si="64"/>
        <v>1.9733793660389195E-5</v>
      </c>
      <c r="U143" s="9">
        <f t="shared" si="65"/>
        <v>-9.9730000001727603E-3</v>
      </c>
      <c r="Y143" s="137">
        <f t="shared" si="66"/>
        <v>30160.040999999997</v>
      </c>
      <c r="Z143" s="16">
        <f t="shared" si="67"/>
        <v>2883.5</v>
      </c>
      <c r="AA143" s="115">
        <f t="shared" si="68"/>
        <v>-8.2153220358209371E-3</v>
      </c>
      <c r="AB143" s="115">
        <f t="shared" si="69"/>
        <v>-1.7576779643518232E-3</v>
      </c>
      <c r="AC143" s="147">
        <f t="shared" si="90"/>
        <v>4.0747021821733592E-3</v>
      </c>
      <c r="AD143" s="115"/>
      <c r="AG143" s="115">
        <f t="shared" si="70"/>
        <v>3.0894318263679695E-7</v>
      </c>
      <c r="AH143" s="16">
        <f t="shared" si="71"/>
        <v>5.8323801465251825E-3</v>
      </c>
      <c r="AI143" s="16">
        <f t="shared" si="72"/>
        <v>1.3157251361332878</v>
      </c>
      <c r="AJ143" s="16">
        <f t="shared" si="73"/>
        <v>0.57463654432660427</v>
      </c>
      <c r="AK143" s="16">
        <f t="shared" si="74"/>
        <v>0.2502530115925431</v>
      </c>
      <c r="AL143" s="16">
        <f t="shared" si="75"/>
        <v>0.67023046094838912</v>
      </c>
      <c r="AM143" s="16">
        <f t="shared" si="76"/>
        <v>0.3482503151032933</v>
      </c>
      <c r="AN143" s="115">
        <f t="shared" si="94"/>
        <v>0.44682076166683893</v>
      </c>
      <c r="AO143" s="115">
        <f t="shared" si="94"/>
        <v>0.44655019081585473</v>
      </c>
      <c r="AP143" s="115">
        <f t="shared" si="94"/>
        <v>0.44580570969292332</v>
      </c>
      <c r="AQ143" s="115">
        <f t="shared" si="94"/>
        <v>0.44375861943593636</v>
      </c>
      <c r="AR143" s="115">
        <f t="shared" si="94"/>
        <v>0.43813997831315454</v>
      </c>
      <c r="AS143" s="115">
        <f t="shared" si="94"/>
        <v>0.42279346064196988</v>
      </c>
      <c r="AT143" s="115">
        <f t="shared" si="94"/>
        <v>0.38139663268518942</v>
      </c>
      <c r="AU143" s="115">
        <f t="shared" si="77"/>
        <v>0.27283618464711212</v>
      </c>
      <c r="AV143" s="115"/>
      <c r="AX143" s="115"/>
    </row>
    <row r="144" spans="1:50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28">
        <f t="shared" si="61"/>
        <v>2883.4816711264502</v>
      </c>
      <c r="F144" s="28">
        <f t="shared" si="87"/>
        <v>2883.5</v>
      </c>
      <c r="G144" s="9">
        <f t="shared" si="88"/>
        <v>-6.9729999959236011E-3</v>
      </c>
      <c r="I144" s="2">
        <f t="shared" si="93"/>
        <v>-6.9729999959236011E-3</v>
      </c>
      <c r="O144" s="100">
        <f t="shared" si="62"/>
        <v>-1.404770218234612E-2</v>
      </c>
      <c r="P144" s="15">
        <f t="shared" si="63"/>
        <v>30160.044000000002</v>
      </c>
      <c r="R144" s="2">
        <f t="shared" si="89"/>
        <v>1.9733793660389192E-4</v>
      </c>
      <c r="S144" s="24">
        <v>0.1</v>
      </c>
      <c r="T144" s="9">
        <f t="shared" si="64"/>
        <v>1.9733793660389195E-5</v>
      </c>
      <c r="U144" s="9">
        <f t="shared" si="65"/>
        <v>-6.9729999959236011E-3</v>
      </c>
      <c r="Y144" s="137">
        <f t="shared" si="66"/>
        <v>30160.044000000002</v>
      </c>
      <c r="Z144" s="16">
        <f t="shared" si="67"/>
        <v>2883.5</v>
      </c>
      <c r="AA144" s="115">
        <f t="shared" si="68"/>
        <v>-8.2153220358209371E-3</v>
      </c>
      <c r="AB144" s="115">
        <f t="shared" si="69"/>
        <v>1.242322039897336E-3</v>
      </c>
      <c r="AC144" s="147">
        <f t="shared" si="90"/>
        <v>7.0747021864225185E-3</v>
      </c>
      <c r="AD144" s="115"/>
      <c r="AG144" s="115">
        <f t="shared" si="70"/>
        <v>1.5433640508146781E-7</v>
      </c>
      <c r="AH144" s="16">
        <f t="shared" si="71"/>
        <v>5.8323801465251825E-3</v>
      </c>
      <c r="AI144" s="16">
        <f t="shared" si="72"/>
        <v>1.3157251361332878</v>
      </c>
      <c r="AJ144" s="16">
        <f t="shared" si="73"/>
        <v>0.57463654432660427</v>
      </c>
      <c r="AK144" s="16">
        <f t="shared" si="74"/>
        <v>0.2502530115925431</v>
      </c>
      <c r="AL144" s="16">
        <f t="shared" si="75"/>
        <v>0.67023046094838912</v>
      </c>
      <c r="AM144" s="16">
        <f t="shared" si="76"/>
        <v>0.3482503151032933</v>
      </c>
      <c r="AN144" s="115">
        <f t="shared" si="94"/>
        <v>0.44682076166683893</v>
      </c>
      <c r="AO144" s="115">
        <f t="shared" si="94"/>
        <v>0.44655019081585473</v>
      </c>
      <c r="AP144" s="115">
        <f t="shared" si="94"/>
        <v>0.44580570969292332</v>
      </c>
      <c r="AQ144" s="115">
        <f t="shared" si="94"/>
        <v>0.44375861943593636</v>
      </c>
      <c r="AR144" s="115">
        <f t="shared" si="94"/>
        <v>0.43813997831315454</v>
      </c>
      <c r="AS144" s="115">
        <f t="shared" si="94"/>
        <v>0.42279346064196988</v>
      </c>
      <c r="AT144" s="115">
        <f t="shared" si="94"/>
        <v>0.38139663268518942</v>
      </c>
      <c r="AU144" s="115">
        <f t="shared" si="77"/>
        <v>0.27283618464711212</v>
      </c>
      <c r="AV144" s="115"/>
      <c r="AX144" s="115"/>
    </row>
    <row r="145" spans="1:50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28">
        <f t="shared" si="61"/>
        <v>2883.4921853232463</v>
      </c>
      <c r="F145" s="28">
        <f t="shared" si="87"/>
        <v>2883.5</v>
      </c>
      <c r="G145" s="9">
        <f t="shared" si="88"/>
        <v>-2.9729999951086938E-3</v>
      </c>
      <c r="I145" s="2">
        <f t="shared" si="93"/>
        <v>-2.9729999951086938E-3</v>
      </c>
      <c r="O145" s="100">
        <f t="shared" si="62"/>
        <v>-1.404770218234612E-2</v>
      </c>
      <c r="P145" s="15">
        <f t="shared" si="63"/>
        <v>30160.048000000003</v>
      </c>
      <c r="R145" s="2">
        <f t="shared" si="89"/>
        <v>1.9733793660389192E-4</v>
      </c>
      <c r="S145" s="24">
        <v>0.1</v>
      </c>
      <c r="T145" s="9">
        <f t="shared" si="64"/>
        <v>1.9733793660389195E-5</v>
      </c>
      <c r="U145" s="9">
        <f t="shared" si="65"/>
        <v>-2.9729999951086938E-3</v>
      </c>
      <c r="Y145" s="137">
        <f t="shared" si="66"/>
        <v>30160.048000000003</v>
      </c>
      <c r="Z145" s="16">
        <f t="shared" si="67"/>
        <v>2883.5</v>
      </c>
      <c r="AA145" s="115">
        <f t="shared" si="68"/>
        <v>-8.2153220358209371E-3</v>
      </c>
      <c r="AB145" s="115">
        <f t="shared" si="69"/>
        <v>5.2423220407122433E-3</v>
      </c>
      <c r="AC145" s="147">
        <f t="shared" si="90"/>
        <v>1.1074702187237426E-2</v>
      </c>
      <c r="AD145" s="115"/>
      <c r="AG145" s="115">
        <f t="shared" si="70"/>
        <v>2.7481940378537381E-6</v>
      </c>
      <c r="AH145" s="16">
        <f t="shared" si="71"/>
        <v>5.8323801465251825E-3</v>
      </c>
      <c r="AI145" s="16">
        <f t="shared" si="72"/>
        <v>1.3157251361332878</v>
      </c>
      <c r="AJ145" s="16">
        <f t="shared" si="73"/>
        <v>0.57463654432660427</v>
      </c>
      <c r="AK145" s="16">
        <f t="shared" si="74"/>
        <v>0.2502530115925431</v>
      </c>
      <c r="AL145" s="16">
        <f t="shared" si="75"/>
        <v>0.67023046094838912</v>
      </c>
      <c r="AM145" s="16">
        <f t="shared" si="76"/>
        <v>0.3482503151032933</v>
      </c>
      <c r="AN145" s="115">
        <f t="shared" si="94"/>
        <v>0.44682076166683893</v>
      </c>
      <c r="AO145" s="115">
        <f t="shared" si="94"/>
        <v>0.44655019081585473</v>
      </c>
      <c r="AP145" s="115">
        <f t="shared" si="94"/>
        <v>0.44580570969292332</v>
      </c>
      <c r="AQ145" s="115">
        <f t="shared" si="94"/>
        <v>0.44375861943593636</v>
      </c>
      <c r="AR145" s="115">
        <f t="shared" si="94"/>
        <v>0.43813997831315454</v>
      </c>
      <c r="AS145" s="115">
        <f t="shared" si="94"/>
        <v>0.42279346064196988</v>
      </c>
      <c r="AT145" s="115">
        <f t="shared" si="94"/>
        <v>0.38139663268518942</v>
      </c>
      <c r="AU145" s="115">
        <f t="shared" si="77"/>
        <v>0.27283618464711212</v>
      </c>
      <c r="AV145" s="115"/>
      <c r="AX145" s="115"/>
    </row>
    <row r="146" spans="1:50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28">
        <f t="shared" si="61"/>
        <v>2883.5026995200428</v>
      </c>
      <c r="F146" s="28">
        <f t="shared" si="87"/>
        <v>2883.5</v>
      </c>
      <c r="G146" s="9">
        <f t="shared" si="88"/>
        <v>1.0270000057062134E-3</v>
      </c>
      <c r="I146" s="2">
        <f t="shared" si="93"/>
        <v>1.0270000057062134E-3</v>
      </c>
      <c r="O146" s="100">
        <f t="shared" si="62"/>
        <v>-1.404770218234612E-2</v>
      </c>
      <c r="P146" s="15">
        <f t="shared" si="63"/>
        <v>30160.052000000003</v>
      </c>
      <c r="R146" s="2">
        <f t="shared" si="89"/>
        <v>1.9733793660389192E-4</v>
      </c>
      <c r="S146" s="24">
        <v>0.1</v>
      </c>
      <c r="T146" s="9">
        <f t="shared" si="64"/>
        <v>1.9733793660389195E-5</v>
      </c>
      <c r="U146" s="9">
        <f t="shared" si="65"/>
        <v>1.0270000057062134E-3</v>
      </c>
      <c r="Y146" s="137">
        <f t="shared" si="66"/>
        <v>30160.052000000003</v>
      </c>
      <c r="Z146" s="16">
        <f t="shared" si="67"/>
        <v>2883.5</v>
      </c>
      <c r="AA146" s="115">
        <f t="shared" si="68"/>
        <v>-8.2153220358209371E-3</v>
      </c>
      <c r="AB146" s="115">
        <f t="shared" si="69"/>
        <v>9.2423220415271505E-3</v>
      </c>
      <c r="AC146" s="147">
        <f t="shared" si="90"/>
        <v>1.5074702188052333E-2</v>
      </c>
      <c r="AD146" s="115"/>
      <c r="AG146" s="115">
        <f t="shared" si="70"/>
        <v>8.5420516719298597E-6</v>
      </c>
      <c r="AH146" s="16">
        <f t="shared" si="71"/>
        <v>5.8323801465251825E-3</v>
      </c>
      <c r="AI146" s="16">
        <f t="shared" si="72"/>
        <v>1.3157251361332878</v>
      </c>
      <c r="AJ146" s="16">
        <f t="shared" si="73"/>
        <v>0.57463654432660427</v>
      </c>
      <c r="AK146" s="16">
        <f t="shared" si="74"/>
        <v>0.2502530115925431</v>
      </c>
      <c r="AL146" s="16">
        <f t="shared" si="75"/>
        <v>0.67023046094838912</v>
      </c>
      <c r="AM146" s="16">
        <f t="shared" si="76"/>
        <v>0.3482503151032933</v>
      </c>
      <c r="AN146" s="115">
        <f t="shared" si="94"/>
        <v>0.44682076166683893</v>
      </c>
      <c r="AO146" s="115">
        <f t="shared" si="94"/>
        <v>0.44655019081585473</v>
      </c>
      <c r="AP146" s="115">
        <f t="shared" si="94"/>
        <v>0.44580570969292332</v>
      </c>
      <c r="AQ146" s="115">
        <f t="shared" si="94"/>
        <v>0.44375861943593636</v>
      </c>
      <c r="AR146" s="115">
        <f t="shared" si="94"/>
        <v>0.43813997831315454</v>
      </c>
      <c r="AS146" s="115">
        <f t="shared" si="94"/>
        <v>0.42279346064196988</v>
      </c>
      <c r="AT146" s="115">
        <f t="shared" si="94"/>
        <v>0.38139663268518942</v>
      </c>
      <c r="AU146" s="115">
        <f t="shared" si="77"/>
        <v>0.27283618464711212</v>
      </c>
      <c r="AV146" s="115"/>
      <c r="AX146" s="115"/>
    </row>
    <row r="147" spans="1:50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28">
        <f t="shared" si="61"/>
        <v>2883.5079566184218</v>
      </c>
      <c r="F147" s="28">
        <f t="shared" si="87"/>
        <v>2883.5</v>
      </c>
      <c r="G147" s="9">
        <f t="shared" si="88"/>
        <v>3.0269999988377094E-3</v>
      </c>
      <c r="I147" s="2">
        <f t="shared" si="93"/>
        <v>3.0269999988377094E-3</v>
      </c>
      <c r="O147" s="100">
        <f t="shared" si="62"/>
        <v>-1.404770218234612E-2</v>
      </c>
      <c r="P147" s="15">
        <f t="shared" si="63"/>
        <v>30160.053999999996</v>
      </c>
      <c r="R147" s="2">
        <f t="shared" si="89"/>
        <v>1.9733793660389192E-4</v>
      </c>
      <c r="S147" s="24">
        <v>0.1</v>
      </c>
      <c r="T147" s="9">
        <f t="shared" si="64"/>
        <v>1.9733793660389195E-5</v>
      </c>
      <c r="U147" s="9">
        <f t="shared" si="65"/>
        <v>3.0269999988377094E-3</v>
      </c>
      <c r="Y147" s="137">
        <f t="shared" si="66"/>
        <v>30160.053999999996</v>
      </c>
      <c r="Z147" s="16">
        <f t="shared" si="67"/>
        <v>2883.5</v>
      </c>
      <c r="AA147" s="115">
        <f t="shared" si="68"/>
        <v>-8.2153220358209371E-3</v>
      </c>
      <c r="AB147" s="115">
        <f t="shared" si="69"/>
        <v>1.1242322034658647E-2</v>
      </c>
      <c r="AC147" s="147">
        <f t="shared" si="90"/>
        <v>1.7074702181183829E-2</v>
      </c>
      <c r="AD147" s="115"/>
      <c r="AG147" s="115">
        <f t="shared" si="70"/>
        <v>1.2638980473097135E-5</v>
      </c>
      <c r="AH147" s="16">
        <f t="shared" si="71"/>
        <v>5.8323801465251825E-3</v>
      </c>
      <c r="AI147" s="16">
        <f t="shared" si="72"/>
        <v>1.3157251361332878</v>
      </c>
      <c r="AJ147" s="16">
        <f t="shared" si="73"/>
        <v>0.57463654432660427</v>
      </c>
      <c r="AK147" s="16">
        <f t="shared" si="74"/>
        <v>0.2502530115925431</v>
      </c>
      <c r="AL147" s="16">
        <f t="shared" si="75"/>
        <v>0.67023046094838912</v>
      </c>
      <c r="AM147" s="16">
        <f t="shared" si="76"/>
        <v>0.3482503151032933</v>
      </c>
      <c r="AN147" s="115">
        <f t="shared" si="94"/>
        <v>0.44682076166683893</v>
      </c>
      <c r="AO147" s="115">
        <f t="shared" si="94"/>
        <v>0.44655019081585473</v>
      </c>
      <c r="AP147" s="115">
        <f t="shared" si="94"/>
        <v>0.44580570969292332</v>
      </c>
      <c r="AQ147" s="115">
        <f t="shared" si="94"/>
        <v>0.44375861943593636</v>
      </c>
      <c r="AR147" s="115">
        <f t="shared" si="94"/>
        <v>0.43813997831315454</v>
      </c>
      <c r="AS147" s="115">
        <f t="shared" si="94"/>
        <v>0.42279346064196988</v>
      </c>
      <c r="AT147" s="115">
        <f t="shared" si="94"/>
        <v>0.38139663268518942</v>
      </c>
      <c r="AU147" s="115">
        <f t="shared" si="77"/>
        <v>0.27283618464711212</v>
      </c>
      <c r="AV147" s="115"/>
      <c r="AX147" s="115"/>
    </row>
    <row r="148" spans="1:50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28">
        <f t="shared" si="61"/>
        <v>2922.9808799331463</v>
      </c>
      <c r="F148" s="28">
        <f t="shared" si="87"/>
        <v>2923</v>
      </c>
      <c r="G148" s="9">
        <f t="shared" si="88"/>
        <v>-7.273999995959457E-3</v>
      </c>
      <c r="I148" s="2">
        <f t="shared" si="93"/>
        <v>-7.273999995959457E-3</v>
      </c>
      <c r="O148" s="100">
        <f t="shared" si="62"/>
        <v>-1.4145198614838527E-2</v>
      </c>
      <c r="P148" s="15">
        <f t="shared" si="63"/>
        <v>30175.071000000004</v>
      </c>
      <c r="R148" s="2">
        <f t="shared" si="89"/>
        <v>2.0008664385322977E-4</v>
      </c>
      <c r="S148" s="24">
        <v>0.1</v>
      </c>
      <c r="T148" s="9">
        <f t="shared" si="64"/>
        <v>2.0008664385322977E-5</v>
      </c>
      <c r="U148" s="9">
        <f t="shared" si="65"/>
        <v>-7.273999995959457E-3</v>
      </c>
      <c r="Y148" s="137">
        <f t="shared" si="66"/>
        <v>30175.071000000004</v>
      </c>
      <c r="Z148" s="16">
        <f t="shared" si="67"/>
        <v>2923</v>
      </c>
      <c r="AA148" s="115">
        <f t="shared" si="68"/>
        <v>-8.3834317982398703E-3</v>
      </c>
      <c r="AB148" s="115">
        <f t="shared" si="69"/>
        <v>1.1094318022804132E-3</v>
      </c>
      <c r="AC148" s="147">
        <f t="shared" si="90"/>
        <v>6.8711986188790698E-3</v>
      </c>
      <c r="AD148" s="115"/>
      <c r="AG148" s="115">
        <f t="shared" si="70"/>
        <v>1.2308389239111661E-7</v>
      </c>
      <c r="AH148" s="16">
        <f t="shared" si="71"/>
        <v>5.7617668165986565E-3</v>
      </c>
      <c r="AI148" s="16">
        <f t="shared" si="72"/>
        <v>1.3106650317168373</v>
      </c>
      <c r="AJ148" s="16">
        <f t="shared" si="73"/>
        <v>0.55817965485280274</v>
      </c>
      <c r="AK148" s="16">
        <f t="shared" si="74"/>
        <v>0.25650764017061384</v>
      </c>
      <c r="AL148" s="16">
        <f t="shared" si="75"/>
        <v>0.6902001892127605</v>
      </c>
      <c r="AM148" s="16">
        <f t="shared" si="76"/>
        <v>0.35948556736075599</v>
      </c>
      <c r="AN148" s="115">
        <f t="shared" si="94"/>
        <v>0.46073892551007589</v>
      </c>
      <c r="AO148" s="115">
        <f t="shared" si="94"/>
        <v>0.46046960790519603</v>
      </c>
      <c r="AP148" s="115">
        <f t="shared" si="94"/>
        <v>0.45972353568126656</v>
      </c>
      <c r="AQ148" s="115">
        <f t="shared" si="94"/>
        <v>0.45765817902266492</v>
      </c>
      <c r="AR148" s="115">
        <f t="shared" si="94"/>
        <v>0.45195153963633594</v>
      </c>
      <c r="AS148" s="115">
        <f t="shared" si="94"/>
        <v>0.43626494311187003</v>
      </c>
      <c r="AT148" s="115">
        <f t="shared" si="94"/>
        <v>0.39371373056206788</v>
      </c>
      <c r="AU148" s="115">
        <f t="shared" si="77"/>
        <v>0.28171345735757125</v>
      </c>
      <c r="AV148" s="115"/>
      <c r="AX148" s="115"/>
    </row>
    <row r="149" spans="1:50">
      <c r="A149" s="66" t="s">
        <v>135</v>
      </c>
      <c r="B149" s="66" t="s">
        <v>95</v>
      </c>
      <c r="C149" s="73">
        <v>45197.55</v>
      </c>
      <c r="D149" s="73" t="s">
        <v>127</v>
      </c>
      <c r="E149" s="28">
        <f t="shared" ref="E149:E212" si="95">(C149-C$7)/C$8</f>
        <v>2933.4398771941965</v>
      </c>
      <c r="F149" s="28">
        <f t="shared" si="87"/>
        <v>2933.5</v>
      </c>
      <c r="G149" s="9">
        <f t="shared" si="88"/>
        <v>-2.2872999994433485E-2</v>
      </c>
      <c r="I149" s="2">
        <f t="shared" si="93"/>
        <v>-2.2872999994433485E-2</v>
      </c>
      <c r="O149" s="100">
        <f t="shared" ref="O149:O212" si="96">D$11+D$12*F149+D$13*F149^2</f>
        <v>-1.4171054048146741E-2</v>
      </c>
      <c r="P149" s="15">
        <f t="shared" ref="P149:P212" si="97">C149-15018.5</f>
        <v>30179.050000000003</v>
      </c>
      <c r="R149" s="2">
        <f t="shared" si="89"/>
        <v>2.0081877283549613E-4</v>
      </c>
      <c r="S149" s="24">
        <v>0.1</v>
      </c>
      <c r="T149" s="9">
        <f t="shared" ref="T149:T212" si="98">S149*R149</f>
        <v>2.0081877283549614E-5</v>
      </c>
      <c r="U149" s="9">
        <f t="shared" ref="U149:U212" si="99">SUM(H149,I149)</f>
        <v>-2.2872999994433485E-2</v>
      </c>
      <c r="Y149" s="137">
        <f t="shared" ref="Y149:Y212" si="100">+C149-15018.5</f>
        <v>30179.050000000003</v>
      </c>
      <c r="Z149" s="16">
        <f t="shared" ref="Z149:Z212" si="101">F149</f>
        <v>2933.5</v>
      </c>
      <c r="AA149" s="115">
        <f t="shared" ref="AA149:AA212" si="102">AB$3+AB$4*Z149+AB$5*Z149^2+AH149</f>
        <v>-8.4281999788963294E-3</v>
      </c>
      <c r="AB149" s="115">
        <f t="shared" ref="AB149:AB212" si="103">+G149-AA149</f>
        <v>-1.4444800015537156E-2</v>
      </c>
      <c r="AC149" s="147">
        <f t="shared" si="90"/>
        <v>-8.7019459462867443E-3</v>
      </c>
      <c r="AD149" s="115"/>
      <c r="AG149" s="115">
        <f t="shared" ref="AG149:AG212" si="104">+(G149-AA149)^2*S149</f>
        <v>2.086522474888622E-5</v>
      </c>
      <c r="AH149" s="16">
        <f t="shared" ref="AH149:AH212" si="105">$AB$6*($AB$11/AI149*AJ149+$AB$12)</f>
        <v>5.7428540692504113E-3</v>
      </c>
      <c r="AI149" s="16">
        <f t="shared" ref="AI149:AI212" si="106">1+$AB$7*COS(AL149)</f>
        <v>1.3093056981279507</v>
      </c>
      <c r="AJ149" s="16">
        <f t="shared" ref="AJ149:AJ212" si="107">SIN(AL149+RADIANS($AB$9))</f>
        <v>0.55378887863527781</v>
      </c>
      <c r="AK149" s="16">
        <f t="shared" ref="AK149:AK212" si="108">$AB$7*SIN(AL149)</f>
        <v>0.25814514619318657</v>
      </c>
      <c r="AL149" s="16">
        <f t="shared" ref="AL149:AL212" si="109">2*ATAN(AM149)</f>
        <v>0.69548270380857868</v>
      </c>
      <c r="AM149" s="16">
        <f t="shared" ref="AM149:AM212" si="110">SQRT((1+$AB$7)/(1-$AB$7))*TAN(AN149/2)</f>
        <v>0.36247099559239371</v>
      </c>
      <c r="AN149" s="115">
        <f t="shared" si="94"/>
        <v>0.46442968720387978</v>
      </c>
      <c r="AO149" s="115">
        <f t="shared" si="94"/>
        <v>0.46416080162471984</v>
      </c>
      <c r="AP149" s="115">
        <f t="shared" si="94"/>
        <v>0.46341455610065641</v>
      </c>
      <c r="AQ149" s="115">
        <f t="shared" si="94"/>
        <v>0.46134493550680927</v>
      </c>
      <c r="AR149" s="115">
        <f t="shared" si="94"/>
        <v>0.4556161791552813</v>
      </c>
      <c r="AS149" s="115">
        <f t="shared" si="94"/>
        <v>0.43984150637950375</v>
      </c>
      <c r="AT149" s="115">
        <f t="shared" si="94"/>
        <v>0.39698642202019285</v>
      </c>
      <c r="AU149" s="115">
        <f t="shared" ref="AU149:AU212" si="111">RADIANS($AB$9)+$AB$18*(F149-AB$15)</f>
        <v>0.28407323871098455</v>
      </c>
      <c r="AV149" s="115"/>
      <c r="AX149" s="115"/>
    </row>
    <row r="150" spans="1:50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28">
        <f t="shared" si="95"/>
        <v>2933.4687912353766</v>
      </c>
      <c r="F150" s="28">
        <f t="shared" si="87"/>
        <v>2933.5</v>
      </c>
      <c r="G150" s="9">
        <f t="shared" ref="G150:G166" si="112">C150-(C$7+C$8*F150)</f>
        <v>-1.1872999995830469E-2</v>
      </c>
      <c r="I150" s="2">
        <f t="shared" si="93"/>
        <v>-1.1872999995830469E-2</v>
      </c>
      <c r="O150" s="100">
        <f t="shared" si="96"/>
        <v>-1.4171054048146741E-2</v>
      </c>
      <c r="P150" s="15">
        <f t="shared" si="97"/>
        <v>30179.061000000002</v>
      </c>
      <c r="R150" s="2">
        <f t="shared" ref="R150:R166" si="113">(O150-H150)^2</f>
        <v>2.0081877283549613E-4</v>
      </c>
      <c r="S150" s="24">
        <v>0.1</v>
      </c>
      <c r="T150" s="9">
        <f t="shared" si="98"/>
        <v>2.0081877283549614E-5</v>
      </c>
      <c r="U150" s="9">
        <f t="shared" si="99"/>
        <v>-1.1872999995830469E-2</v>
      </c>
      <c r="Y150" s="137">
        <f t="shared" si="100"/>
        <v>30179.061000000002</v>
      </c>
      <c r="Z150" s="16">
        <f t="shared" si="101"/>
        <v>2933.5</v>
      </c>
      <c r="AA150" s="115">
        <f t="shared" si="102"/>
        <v>-8.4281999788963294E-3</v>
      </c>
      <c r="AB150" s="115">
        <f t="shared" si="103"/>
        <v>-3.4448000169341395E-3</v>
      </c>
      <c r="AC150" s="147">
        <f t="shared" ref="AC150:AC166" si="114">G150-(AB$3+AB$4*Z150+AB$5*Z150^2)</f>
        <v>2.2980540523162719E-3</v>
      </c>
      <c r="AD150" s="115"/>
      <c r="AG150" s="115">
        <f t="shared" si="104"/>
        <v>1.1866647156669449E-6</v>
      </c>
      <c r="AH150" s="16">
        <f t="shared" si="105"/>
        <v>5.7428540692504113E-3</v>
      </c>
      <c r="AI150" s="16">
        <f t="shared" si="106"/>
        <v>1.3093056981279507</v>
      </c>
      <c r="AJ150" s="16">
        <f t="shared" si="107"/>
        <v>0.55378887863527781</v>
      </c>
      <c r="AK150" s="16">
        <f t="shared" si="108"/>
        <v>0.25814514619318657</v>
      </c>
      <c r="AL150" s="16">
        <f t="shared" si="109"/>
        <v>0.69548270380857868</v>
      </c>
      <c r="AM150" s="16">
        <f t="shared" si="110"/>
        <v>0.36247099559239371</v>
      </c>
      <c r="AN150" s="115">
        <f t="shared" si="94"/>
        <v>0.46442968720387978</v>
      </c>
      <c r="AO150" s="115">
        <f t="shared" si="94"/>
        <v>0.46416080162471984</v>
      </c>
      <c r="AP150" s="115">
        <f t="shared" si="94"/>
        <v>0.46341455610065641</v>
      </c>
      <c r="AQ150" s="115">
        <f t="shared" si="94"/>
        <v>0.46134493550680927</v>
      </c>
      <c r="AR150" s="115">
        <f t="shared" si="94"/>
        <v>0.4556161791552813</v>
      </c>
      <c r="AS150" s="115">
        <f t="shared" si="94"/>
        <v>0.43984150637950375</v>
      </c>
      <c r="AT150" s="115">
        <f t="shared" si="94"/>
        <v>0.39698642202019285</v>
      </c>
      <c r="AU150" s="115">
        <f t="shared" si="111"/>
        <v>0.28407323871098455</v>
      </c>
      <c r="AV150" s="115"/>
      <c r="AX150" s="115"/>
    </row>
    <row r="151" spans="1:50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28">
        <f t="shared" si="95"/>
        <v>2938.4498919666307</v>
      </c>
      <c r="F151" s="28">
        <f t="shared" si="87"/>
        <v>2938.5</v>
      </c>
      <c r="G151" s="9">
        <f t="shared" si="112"/>
        <v>-1.906299999973271E-2</v>
      </c>
      <c r="I151" s="2">
        <f t="shared" si="93"/>
        <v>-1.906299999973271E-2</v>
      </c>
      <c r="O151" s="100">
        <f t="shared" si="96"/>
        <v>-1.418335710431034E-2</v>
      </c>
      <c r="P151" s="15">
        <f t="shared" si="97"/>
        <v>30180.955999999998</v>
      </c>
      <c r="R151" s="2">
        <f t="shared" si="113"/>
        <v>2.0116761874839061E-4</v>
      </c>
      <c r="S151" s="24">
        <v>0.1</v>
      </c>
      <c r="T151" s="9">
        <f t="shared" si="98"/>
        <v>2.0116761874839064E-5</v>
      </c>
      <c r="U151" s="9">
        <f t="shared" si="99"/>
        <v>-1.906299999973271E-2</v>
      </c>
      <c r="Y151" s="137">
        <f t="shared" si="100"/>
        <v>30180.955999999998</v>
      </c>
      <c r="Z151" s="16">
        <f t="shared" si="101"/>
        <v>2938.5</v>
      </c>
      <c r="AA151" s="115">
        <f t="shared" si="102"/>
        <v>-8.4495297237127936E-3</v>
      </c>
      <c r="AB151" s="115">
        <f t="shared" si="103"/>
        <v>-1.0613470276019917E-2</v>
      </c>
      <c r="AC151" s="147">
        <f t="shared" si="114"/>
        <v>-4.8796428954223699E-3</v>
      </c>
      <c r="AD151" s="115"/>
      <c r="AG151" s="115">
        <f t="shared" si="104"/>
        <v>1.1264575129995829E-5</v>
      </c>
      <c r="AH151" s="16">
        <f t="shared" si="105"/>
        <v>5.7338273805975469E-3</v>
      </c>
      <c r="AI151" s="16">
        <f t="shared" si="106"/>
        <v>1.3086563561007083</v>
      </c>
      <c r="AJ151" s="16">
        <f t="shared" si="107"/>
        <v>0.55169580099386917</v>
      </c>
      <c r="AK151" s="16">
        <f t="shared" si="108"/>
        <v>0.25892119503075323</v>
      </c>
      <c r="AL151" s="16">
        <f t="shared" si="109"/>
        <v>0.69799434161640905</v>
      </c>
      <c r="AM151" s="16">
        <f t="shared" si="110"/>
        <v>0.36389245833675316</v>
      </c>
      <c r="AN151" s="115">
        <f t="shared" ref="AN151:AT160" si="115">$AU151+$AB$7*SIN(AO151)</f>
        <v>0.46618585317506012</v>
      </c>
      <c r="AO151" s="115">
        <f t="shared" si="115"/>
        <v>0.46591718762144801</v>
      </c>
      <c r="AP151" s="115">
        <f t="shared" si="115"/>
        <v>0.46517089598057138</v>
      </c>
      <c r="AQ151" s="115">
        <f t="shared" si="115"/>
        <v>0.46309933187661229</v>
      </c>
      <c r="AR151" s="115">
        <f t="shared" si="115"/>
        <v>0.45736023222523869</v>
      </c>
      <c r="AS151" s="115">
        <f t="shared" si="115"/>
        <v>0.44154396422086228</v>
      </c>
      <c r="AT151" s="115">
        <f t="shared" si="115"/>
        <v>0.39854462584159323</v>
      </c>
      <c r="AU151" s="115">
        <f t="shared" si="111"/>
        <v>0.28519694411737162</v>
      </c>
      <c r="AV151" s="115"/>
      <c r="AX151" s="115"/>
    </row>
    <row r="152" spans="1:50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28">
        <f t="shared" si="95"/>
        <v>2938.4525205158393</v>
      </c>
      <c r="F152" s="28">
        <f t="shared" si="87"/>
        <v>2938.5</v>
      </c>
      <c r="G152" s="9">
        <f t="shared" si="112"/>
        <v>-1.8062999995891005E-2</v>
      </c>
      <c r="I152" s="2">
        <f t="shared" si="93"/>
        <v>-1.8062999995891005E-2</v>
      </c>
      <c r="O152" s="100">
        <f t="shared" si="96"/>
        <v>-1.418335710431034E-2</v>
      </c>
      <c r="P152" s="15">
        <f t="shared" si="97"/>
        <v>30180.957000000002</v>
      </c>
      <c r="R152" s="2">
        <f t="shared" si="113"/>
        <v>2.0116761874839061E-4</v>
      </c>
      <c r="S152" s="24">
        <v>0.1</v>
      </c>
      <c r="T152" s="9">
        <f t="shared" si="98"/>
        <v>2.0116761874839064E-5</v>
      </c>
      <c r="U152" s="9">
        <f t="shared" si="99"/>
        <v>-1.8062999995891005E-2</v>
      </c>
      <c r="Y152" s="137">
        <f t="shared" si="100"/>
        <v>30180.957000000002</v>
      </c>
      <c r="Z152" s="16">
        <f t="shared" si="101"/>
        <v>2938.5</v>
      </c>
      <c r="AA152" s="115">
        <f t="shared" si="102"/>
        <v>-8.4495297237127936E-3</v>
      </c>
      <c r="AB152" s="115">
        <f t="shared" si="103"/>
        <v>-9.6134702721782112E-3</v>
      </c>
      <c r="AC152" s="147">
        <f t="shared" si="114"/>
        <v>-3.8796428915806643E-3</v>
      </c>
      <c r="AD152" s="115"/>
      <c r="AG152" s="115">
        <f t="shared" si="104"/>
        <v>9.2418810674054217E-6</v>
      </c>
      <c r="AH152" s="16">
        <f t="shared" si="105"/>
        <v>5.7338273805975469E-3</v>
      </c>
      <c r="AI152" s="16">
        <f t="shared" si="106"/>
        <v>1.3086563561007083</v>
      </c>
      <c r="AJ152" s="16">
        <f t="shared" si="107"/>
        <v>0.55169580099386917</v>
      </c>
      <c r="AK152" s="16">
        <f t="shared" si="108"/>
        <v>0.25892119503075323</v>
      </c>
      <c r="AL152" s="16">
        <f t="shared" si="109"/>
        <v>0.69799434161640905</v>
      </c>
      <c r="AM152" s="16">
        <f t="shared" si="110"/>
        <v>0.36389245833675316</v>
      </c>
      <c r="AN152" s="115">
        <f t="shared" si="115"/>
        <v>0.46618585317506012</v>
      </c>
      <c r="AO152" s="115">
        <f t="shared" si="115"/>
        <v>0.46591718762144801</v>
      </c>
      <c r="AP152" s="115">
        <f t="shared" si="115"/>
        <v>0.46517089598057138</v>
      </c>
      <c r="AQ152" s="115">
        <f t="shared" si="115"/>
        <v>0.46309933187661229</v>
      </c>
      <c r="AR152" s="115">
        <f t="shared" si="115"/>
        <v>0.45736023222523869</v>
      </c>
      <c r="AS152" s="115">
        <f t="shared" si="115"/>
        <v>0.44154396422086228</v>
      </c>
      <c r="AT152" s="115">
        <f t="shared" si="115"/>
        <v>0.39854462584159323</v>
      </c>
      <c r="AU152" s="115">
        <f t="shared" si="111"/>
        <v>0.28519694411737162</v>
      </c>
      <c r="AV152" s="115"/>
      <c r="AX152" s="115"/>
    </row>
    <row r="153" spans="1:50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28">
        <f t="shared" si="95"/>
        <v>2939.9613077558115</v>
      </c>
      <c r="F153" s="28">
        <f t="shared" si="87"/>
        <v>2940</v>
      </c>
      <c r="G153" s="9">
        <f t="shared" si="112"/>
        <v>-1.4719999991939403E-2</v>
      </c>
      <c r="H153" s="2">
        <f>G153</f>
        <v>-1.4719999991939403E-2</v>
      </c>
      <c r="O153" s="100">
        <f t="shared" si="96"/>
        <v>-1.4187046881990111E-2</v>
      </c>
      <c r="P153" s="15">
        <f t="shared" si="97"/>
        <v>30181.531000000003</v>
      </c>
      <c r="R153" s="2">
        <f t="shared" si="113"/>
        <v>2.8403901740462206E-7</v>
      </c>
      <c r="S153" s="24">
        <v>0.1</v>
      </c>
      <c r="T153" s="9">
        <f t="shared" si="98"/>
        <v>2.8403901740462206E-8</v>
      </c>
      <c r="U153" s="9">
        <f t="shared" si="99"/>
        <v>-1.4719999991939403E-2</v>
      </c>
      <c r="Y153" s="137">
        <f t="shared" si="100"/>
        <v>30181.531000000003</v>
      </c>
      <c r="Z153" s="16">
        <f t="shared" si="101"/>
        <v>2940</v>
      </c>
      <c r="AA153" s="115">
        <f t="shared" si="102"/>
        <v>-8.455930087935333E-3</v>
      </c>
      <c r="AB153" s="115">
        <f t="shared" si="103"/>
        <v>-6.2640699040040701E-3</v>
      </c>
      <c r="AC153" s="147">
        <f t="shared" si="114"/>
        <v>-5.3295310994929193E-4</v>
      </c>
      <c r="AD153" s="115"/>
      <c r="AG153" s="115">
        <f t="shared" si="104"/>
        <v>3.9238571762249562E-6</v>
      </c>
      <c r="AH153" s="16">
        <f t="shared" si="105"/>
        <v>5.7311167940547782E-3</v>
      </c>
      <c r="AI153" s="16">
        <f t="shared" si="106"/>
        <v>1.3084612992131801</v>
      </c>
      <c r="AJ153" s="16">
        <f t="shared" si="107"/>
        <v>0.55106760284776246</v>
      </c>
      <c r="AK153" s="16">
        <f t="shared" si="108"/>
        <v>0.2591535419114267</v>
      </c>
      <c r="AL153" s="16">
        <f t="shared" si="109"/>
        <v>0.69874734833301821</v>
      </c>
      <c r="AM153" s="16">
        <f t="shared" si="110"/>
        <v>0.36431887585402117</v>
      </c>
      <c r="AN153" s="115">
        <f t="shared" si="115"/>
        <v>0.46671253403611546</v>
      </c>
      <c r="AO153" s="115">
        <f t="shared" si="115"/>
        <v>0.46644393627720415</v>
      </c>
      <c r="AP153" s="115">
        <f t="shared" si="115"/>
        <v>0.46569763536348174</v>
      </c>
      <c r="AQ153" s="115">
        <f t="shared" si="115"/>
        <v>0.4636254991261094</v>
      </c>
      <c r="AR153" s="115">
        <f t="shared" si="115"/>
        <v>0.45788332022263289</v>
      </c>
      <c r="AS153" s="115">
        <f t="shared" si="115"/>
        <v>0.44205461726163842</v>
      </c>
      <c r="AT153" s="115">
        <f t="shared" si="115"/>
        <v>0.39901205910346621</v>
      </c>
      <c r="AU153" s="115">
        <f t="shared" si="111"/>
        <v>0.28553405573928781</v>
      </c>
      <c r="AV153" s="115"/>
      <c r="AX153" s="115"/>
    </row>
    <row r="154" spans="1:50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28">
        <f t="shared" si="95"/>
        <v>2946.461709923834</v>
      </c>
      <c r="F154" s="28">
        <f t="shared" si="87"/>
        <v>2946.5</v>
      </c>
      <c r="G154" s="9">
        <f t="shared" si="112"/>
        <v>-1.4566999998351093E-2</v>
      </c>
      <c r="I154" s="2">
        <f>G154</f>
        <v>-1.4566999998351093E-2</v>
      </c>
      <c r="O154" s="100">
        <f t="shared" si="96"/>
        <v>-1.4203029843032787E-2</v>
      </c>
      <c r="P154" s="15">
        <f t="shared" si="97"/>
        <v>30184.004000000001</v>
      </c>
      <c r="R154" s="2">
        <f t="shared" si="113"/>
        <v>2.0172605672207994E-4</v>
      </c>
      <c r="S154" s="24">
        <v>0.1</v>
      </c>
      <c r="T154" s="9">
        <f t="shared" si="98"/>
        <v>2.0172605672207994E-5</v>
      </c>
      <c r="U154" s="9">
        <f t="shared" si="99"/>
        <v>-1.4566999998351093E-2</v>
      </c>
      <c r="Y154" s="137">
        <f t="shared" si="100"/>
        <v>30184.004000000001</v>
      </c>
      <c r="Z154" s="16">
        <f t="shared" si="101"/>
        <v>2946.5</v>
      </c>
      <c r="AA154" s="115">
        <f t="shared" si="102"/>
        <v>-8.4836726266936911E-3</v>
      </c>
      <c r="AB154" s="115">
        <f t="shared" si="103"/>
        <v>-6.0833273716574023E-3</v>
      </c>
      <c r="AC154" s="147">
        <f t="shared" si="114"/>
        <v>-3.6397015531830675E-4</v>
      </c>
      <c r="AD154" s="115"/>
      <c r="AG154" s="115">
        <f t="shared" si="104"/>
        <v>3.7006871910756161E-6</v>
      </c>
      <c r="AH154" s="16">
        <f t="shared" si="105"/>
        <v>5.7193572163390955E-3</v>
      </c>
      <c r="AI154" s="16">
        <f t="shared" si="106"/>
        <v>1.3076147063365173</v>
      </c>
      <c r="AJ154" s="16">
        <f t="shared" si="107"/>
        <v>0.548343969064917</v>
      </c>
      <c r="AK154" s="16">
        <f t="shared" si="108"/>
        <v>0.26015788253100997</v>
      </c>
      <c r="AL154" s="16">
        <f t="shared" si="109"/>
        <v>0.70200778932022656</v>
      </c>
      <c r="AM154" s="16">
        <f t="shared" si="110"/>
        <v>0.36616657167044253</v>
      </c>
      <c r="AN154" s="115">
        <f t="shared" si="115"/>
        <v>0.46899391518838496</v>
      </c>
      <c r="AO154" s="115">
        <f t="shared" si="115"/>
        <v>0.46872562068850349</v>
      </c>
      <c r="AP154" s="115">
        <f t="shared" si="115"/>
        <v>0.46797930384942388</v>
      </c>
      <c r="AQ154" s="115">
        <f t="shared" si="115"/>
        <v>0.46590474653183156</v>
      </c>
      <c r="AR154" s="115">
        <f t="shared" si="115"/>
        <v>0.46014935085014119</v>
      </c>
      <c r="AS154" s="115">
        <f t="shared" si="115"/>
        <v>0.4442669960881539</v>
      </c>
      <c r="AT154" s="115">
        <f t="shared" si="115"/>
        <v>0.40103745402626811</v>
      </c>
      <c r="AU154" s="115">
        <f t="shared" si="111"/>
        <v>0.28699487276759128</v>
      </c>
      <c r="AV154" s="115"/>
      <c r="AX154" s="115"/>
    </row>
    <row r="155" spans="1:50">
      <c r="A155" s="66" t="s">
        <v>135</v>
      </c>
      <c r="B155" s="66" t="s">
        <v>95</v>
      </c>
      <c r="C155" s="73">
        <v>45210.5</v>
      </c>
      <c r="D155" s="73" t="s">
        <v>127</v>
      </c>
      <c r="E155" s="28">
        <f t="shared" si="95"/>
        <v>2967.4795893154806</v>
      </c>
      <c r="F155" s="28">
        <f t="shared" si="87"/>
        <v>2967.5</v>
      </c>
      <c r="G155" s="9">
        <f t="shared" si="112"/>
        <v>-7.764999994833488E-3</v>
      </c>
      <c r="I155" s="2">
        <f>G155</f>
        <v>-7.764999994833488E-3</v>
      </c>
      <c r="O155" s="100">
        <f t="shared" si="96"/>
        <v>-1.4254599627911478E-2</v>
      </c>
      <c r="P155" s="15">
        <f t="shared" si="97"/>
        <v>30192</v>
      </c>
      <c r="R155" s="2">
        <f t="shared" si="113"/>
        <v>2.0319361055205404E-4</v>
      </c>
      <c r="S155" s="24">
        <v>0.1</v>
      </c>
      <c r="T155" s="9">
        <f t="shared" si="98"/>
        <v>2.0319361055205407E-5</v>
      </c>
      <c r="U155" s="9">
        <f t="shared" si="99"/>
        <v>-7.764999994833488E-3</v>
      </c>
      <c r="Y155" s="137">
        <f t="shared" si="100"/>
        <v>30192</v>
      </c>
      <c r="Z155" s="16">
        <f t="shared" si="101"/>
        <v>2967.5</v>
      </c>
      <c r="AA155" s="115">
        <f t="shared" si="102"/>
        <v>-8.5733856614679076E-3</v>
      </c>
      <c r="AB155" s="115">
        <f t="shared" si="103"/>
        <v>8.0838566663441955E-4</v>
      </c>
      <c r="AC155" s="147">
        <f t="shared" si="114"/>
        <v>6.4895996330779897E-3</v>
      </c>
      <c r="AD155" s="115"/>
      <c r="AG155" s="115">
        <f t="shared" si="104"/>
        <v>6.5348738601997487E-8</v>
      </c>
      <c r="AH155" s="16">
        <f t="shared" si="105"/>
        <v>5.6812139664435711E-3</v>
      </c>
      <c r="AI155" s="16">
        <f t="shared" si="106"/>
        <v>1.3048648495920625</v>
      </c>
      <c r="AJ155" s="16">
        <f t="shared" si="107"/>
        <v>0.5395291173742558</v>
      </c>
      <c r="AK155" s="16">
        <f t="shared" si="108"/>
        <v>0.26337493214186058</v>
      </c>
      <c r="AL155" s="16">
        <f t="shared" si="109"/>
        <v>0.71251269514243054</v>
      </c>
      <c r="AM155" s="16">
        <f t="shared" si="110"/>
        <v>0.37213479615093059</v>
      </c>
      <c r="AN155" s="115">
        <f t="shared" si="115"/>
        <v>0.47635446786222568</v>
      </c>
      <c r="AO155" s="115">
        <f t="shared" si="115"/>
        <v>0.47608725720074946</v>
      </c>
      <c r="AP155" s="115">
        <f t="shared" si="115"/>
        <v>0.47534115641030261</v>
      </c>
      <c r="AQ155" s="115">
        <f t="shared" si="115"/>
        <v>0.47325942119738518</v>
      </c>
      <c r="AR155" s="115">
        <f t="shared" si="115"/>
        <v>0.46746273265772886</v>
      </c>
      <c r="AS155" s="115">
        <f t="shared" si="115"/>
        <v>0.45140963916115651</v>
      </c>
      <c r="AT155" s="115">
        <f t="shared" si="115"/>
        <v>0.40757936826771463</v>
      </c>
      <c r="AU155" s="115">
        <f t="shared" si="111"/>
        <v>0.29171443547441767</v>
      </c>
      <c r="AV155" s="115"/>
      <c r="AX155" s="115"/>
    </row>
    <row r="156" spans="1:50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28">
        <f t="shared" si="95"/>
        <v>3116.9940962785104</v>
      </c>
      <c r="F156" s="28">
        <f t="shared" si="87"/>
        <v>3117</v>
      </c>
      <c r="G156" s="9">
        <f t="shared" si="112"/>
        <v>-2.2459999963757582E-3</v>
      </c>
      <c r="I156" s="2">
        <f>G156</f>
        <v>-2.2459999963757582E-3</v>
      </c>
      <c r="O156" s="100">
        <f t="shared" si="96"/>
        <v>-1.4618749213865146E-2</v>
      </c>
      <c r="P156" s="15">
        <f t="shared" si="97"/>
        <v>30248.881000000001</v>
      </c>
      <c r="R156" s="2">
        <f t="shared" si="113"/>
        <v>2.1370782857788284E-4</v>
      </c>
      <c r="S156" s="24">
        <v>0.1</v>
      </c>
      <c r="T156" s="9">
        <f t="shared" si="98"/>
        <v>2.1370782857788287E-5</v>
      </c>
      <c r="U156" s="9">
        <f t="shared" si="99"/>
        <v>-2.2459999963757582E-3</v>
      </c>
      <c r="Y156" s="137">
        <f t="shared" si="100"/>
        <v>30248.881000000001</v>
      </c>
      <c r="Z156" s="16">
        <f t="shared" si="101"/>
        <v>3117</v>
      </c>
      <c r="AA156" s="115">
        <f t="shared" si="102"/>
        <v>-9.2153562311286571E-3</v>
      </c>
      <c r="AB156" s="115">
        <f t="shared" si="103"/>
        <v>6.9693562347528989E-3</v>
      </c>
      <c r="AC156" s="147">
        <f t="shared" si="114"/>
        <v>1.2372749217489388E-2</v>
      </c>
      <c r="AD156" s="115"/>
      <c r="AG156" s="115">
        <f t="shared" si="104"/>
        <v>4.8571926326889108E-6</v>
      </c>
      <c r="AH156" s="16">
        <f t="shared" si="105"/>
        <v>5.4033929827364893E-3</v>
      </c>
      <c r="AI156" s="16">
        <f t="shared" si="106"/>
        <v>1.2847032099359241</v>
      </c>
      <c r="AJ156" s="16">
        <f t="shared" si="107"/>
        <v>0.4762500512110398</v>
      </c>
      <c r="AK156" s="16">
        <f t="shared" si="108"/>
        <v>0.2850491425170435</v>
      </c>
      <c r="AL156" s="16">
        <f t="shared" si="109"/>
        <v>0.78600532638171883</v>
      </c>
      <c r="AM156" s="16">
        <f t="shared" si="110"/>
        <v>0.41456927495563084</v>
      </c>
      <c r="AN156" s="115">
        <f t="shared" si="115"/>
        <v>0.52830053311799918</v>
      </c>
      <c r="AO156" s="115">
        <f t="shared" si="115"/>
        <v>0.52804528235512949</v>
      </c>
      <c r="AP156" s="115">
        <f t="shared" si="115"/>
        <v>0.52731196320671969</v>
      </c>
      <c r="AQ156" s="115">
        <f t="shared" si="115"/>
        <v>0.5252069227243279</v>
      </c>
      <c r="AR156" s="115">
        <f t="shared" si="115"/>
        <v>0.51917845030618859</v>
      </c>
      <c r="AS156" s="115">
        <f t="shared" si="115"/>
        <v>0.50202700236077291</v>
      </c>
      <c r="AT156" s="115">
        <f t="shared" si="115"/>
        <v>0.45407459734857258</v>
      </c>
      <c r="AU156" s="115">
        <f t="shared" si="111"/>
        <v>0.32531322712539557</v>
      </c>
      <c r="AV156" s="115"/>
      <c r="AX156" s="115"/>
    </row>
    <row r="157" spans="1:50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28">
        <f t="shared" si="95"/>
        <v>3150.9470662762533</v>
      </c>
      <c r="F157" s="28">
        <f t="shared" si="87"/>
        <v>3151</v>
      </c>
      <c r="G157" s="9">
        <f t="shared" si="112"/>
        <v>-2.013799999258481E-2</v>
      </c>
      <c r="I157" s="2">
        <f>G157</f>
        <v>-2.013799999258481E-2</v>
      </c>
      <c r="O157" s="100">
        <f t="shared" si="96"/>
        <v>-1.4700836890587697E-2</v>
      </c>
      <c r="P157" s="15">
        <f t="shared" si="97"/>
        <v>30261.798000000003</v>
      </c>
      <c r="R157" s="2">
        <f t="shared" si="113"/>
        <v>2.1611460528366417E-4</v>
      </c>
      <c r="S157" s="24">
        <v>0.1</v>
      </c>
      <c r="T157" s="9">
        <f t="shared" si="98"/>
        <v>2.1611460528366418E-5</v>
      </c>
      <c r="U157" s="9">
        <f t="shared" si="99"/>
        <v>-2.013799999258481E-2</v>
      </c>
      <c r="Y157" s="137">
        <f t="shared" si="100"/>
        <v>30261.798000000003</v>
      </c>
      <c r="Z157" s="16">
        <f t="shared" si="101"/>
        <v>3151</v>
      </c>
      <c r="AA157" s="115">
        <f t="shared" si="102"/>
        <v>-9.3620582033895339E-3</v>
      </c>
      <c r="AB157" s="115">
        <f t="shared" si="103"/>
        <v>-1.0775941789195276E-2</v>
      </c>
      <c r="AC157" s="147">
        <f t="shared" si="114"/>
        <v>-5.4371631019971122E-3</v>
      </c>
      <c r="AD157" s="115"/>
      <c r="AG157" s="115">
        <f t="shared" si="104"/>
        <v>1.1612092144412509E-5</v>
      </c>
      <c r="AH157" s="16">
        <f t="shared" si="105"/>
        <v>5.3387786871981627E-3</v>
      </c>
      <c r="AI157" s="16">
        <f t="shared" si="106"/>
        <v>1.2799923753147131</v>
      </c>
      <c r="AJ157" s="16">
        <f t="shared" si="107"/>
        <v>0.46177224107719733</v>
      </c>
      <c r="AK157" s="16">
        <f t="shared" si="108"/>
        <v>0.28967775400114087</v>
      </c>
      <c r="AL157" s="16">
        <f t="shared" si="109"/>
        <v>0.80239825719729618</v>
      </c>
      <c r="AM157" s="16">
        <f t="shared" si="110"/>
        <v>0.42420741414869584</v>
      </c>
      <c r="AN157" s="115">
        <f t="shared" si="115"/>
        <v>0.5400006733480206</v>
      </c>
      <c r="AO157" s="115">
        <f t="shared" si="115"/>
        <v>0.53974907697045038</v>
      </c>
      <c r="AP157" s="115">
        <f t="shared" si="115"/>
        <v>0.53902124114412753</v>
      </c>
      <c r="AQ157" s="115">
        <f t="shared" si="115"/>
        <v>0.53691748655277749</v>
      </c>
      <c r="AR157" s="115">
        <f t="shared" si="115"/>
        <v>0.53085146858520504</v>
      </c>
      <c r="AS157" s="115">
        <f t="shared" si="115"/>
        <v>0.51347952037706557</v>
      </c>
      <c r="AT157" s="115">
        <f t="shared" si="115"/>
        <v>0.46462899731117457</v>
      </c>
      <c r="AU157" s="115">
        <f t="shared" si="111"/>
        <v>0.33295442388882868</v>
      </c>
      <c r="AV157" s="115"/>
      <c r="AX157" s="115"/>
    </row>
    <row r="158" spans="1:50">
      <c r="A158" s="66" t="s">
        <v>135</v>
      </c>
      <c r="B158" s="66" t="s">
        <v>92</v>
      </c>
      <c r="C158" s="73">
        <v>45294.39</v>
      </c>
      <c r="D158" s="73" t="s">
        <v>127</v>
      </c>
      <c r="E158" s="28">
        <f t="shared" si="95"/>
        <v>3187.9885815822872</v>
      </c>
      <c r="F158" s="28">
        <f t="shared" si="87"/>
        <v>3188</v>
      </c>
      <c r="G158" s="9">
        <f t="shared" si="112"/>
        <v>-4.3440000008558854E-3</v>
      </c>
      <c r="I158" s="2">
        <f>G158</f>
        <v>-4.3440000008558854E-3</v>
      </c>
      <c r="O158" s="100">
        <f t="shared" si="96"/>
        <v>-1.478986066450368E-2</v>
      </c>
      <c r="P158" s="15">
        <f t="shared" si="97"/>
        <v>30275.89</v>
      </c>
      <c r="R158" s="2">
        <f t="shared" si="113"/>
        <v>2.1873997847543321E-4</v>
      </c>
      <c r="S158" s="24">
        <v>0.1</v>
      </c>
      <c r="T158" s="9">
        <f t="shared" si="98"/>
        <v>2.1873997847543321E-5</v>
      </c>
      <c r="U158" s="9">
        <f t="shared" si="99"/>
        <v>-4.3440000008558854E-3</v>
      </c>
      <c r="Y158" s="137">
        <f t="shared" si="100"/>
        <v>30275.89</v>
      </c>
      <c r="Z158" s="16">
        <f t="shared" si="101"/>
        <v>3188</v>
      </c>
      <c r="AA158" s="115">
        <f t="shared" si="102"/>
        <v>-9.521952805445098E-3</v>
      </c>
      <c r="AB158" s="115">
        <f t="shared" si="103"/>
        <v>5.1779528045892125E-3</v>
      </c>
      <c r="AC158" s="147">
        <f t="shared" si="114"/>
        <v>1.0445860663647794E-2</v>
      </c>
      <c r="AD158" s="115"/>
      <c r="AG158" s="115">
        <f t="shared" si="104"/>
        <v>2.6811195246553292E-6</v>
      </c>
      <c r="AH158" s="16">
        <f t="shared" si="105"/>
        <v>5.2679078590585817E-3</v>
      </c>
      <c r="AI158" s="16">
        <f t="shared" si="106"/>
        <v>1.2748207825903162</v>
      </c>
      <c r="AJ158" s="16">
        <f t="shared" si="107"/>
        <v>0.44599870956760612</v>
      </c>
      <c r="AK158" s="16">
        <f t="shared" si="108"/>
        <v>0.29458864345722297</v>
      </c>
      <c r="AL158" s="16">
        <f t="shared" si="109"/>
        <v>0.8201006535434473</v>
      </c>
      <c r="AM158" s="16">
        <f t="shared" si="110"/>
        <v>0.43469103962324923</v>
      </c>
      <c r="AN158" s="115">
        <f t="shared" si="115"/>
        <v>0.55268428640144096</v>
      </c>
      <c r="AO158" s="115">
        <f t="shared" si="115"/>
        <v>0.55243701071650686</v>
      </c>
      <c r="AP158" s="115">
        <f t="shared" si="115"/>
        <v>0.5517161397255036</v>
      </c>
      <c r="AQ158" s="115">
        <f t="shared" si="115"/>
        <v>0.54961644051780301</v>
      </c>
      <c r="AR158" s="115">
        <f t="shared" si="115"/>
        <v>0.54351589227436059</v>
      </c>
      <c r="AS158" s="115">
        <f t="shared" si="115"/>
        <v>0.52591656125817676</v>
      </c>
      <c r="AT158" s="115">
        <f t="shared" si="115"/>
        <v>0.47610592654407857</v>
      </c>
      <c r="AU158" s="115">
        <f t="shared" si="111"/>
        <v>0.34126984389609416</v>
      </c>
      <c r="AV158" s="115"/>
      <c r="AX158" s="115"/>
    </row>
    <row r="159" spans="1:50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28">
        <f t="shared" si="95"/>
        <v>3230.9785037246684</v>
      </c>
      <c r="F159" s="28">
        <f t="shared" si="87"/>
        <v>3231</v>
      </c>
      <c r="G159" s="9">
        <f t="shared" si="112"/>
        <v>-8.1779999964055605E-3</v>
      </c>
      <c r="H159" s="2">
        <f>G159</f>
        <v>-8.1779999964055605E-3</v>
      </c>
      <c r="O159" s="100">
        <f t="shared" si="96"/>
        <v>-1.4892918803781258E-2</v>
      </c>
      <c r="P159" s="15">
        <f t="shared" si="97"/>
        <v>30292.245000000003</v>
      </c>
      <c r="R159" s="2">
        <f t="shared" si="113"/>
        <v>4.5090134589647861E-5</v>
      </c>
      <c r="S159" s="24">
        <v>0.1</v>
      </c>
      <c r="T159" s="9">
        <f t="shared" si="98"/>
        <v>4.5090134589647865E-6</v>
      </c>
      <c r="U159" s="9">
        <f t="shared" si="99"/>
        <v>-8.1779999964055605E-3</v>
      </c>
      <c r="Y159" s="137">
        <f t="shared" si="100"/>
        <v>30292.245000000003</v>
      </c>
      <c r="Z159" s="16">
        <f t="shared" si="101"/>
        <v>3231</v>
      </c>
      <c r="AA159" s="115">
        <f t="shared" si="102"/>
        <v>-9.708070057835359E-3</v>
      </c>
      <c r="AB159" s="115">
        <f t="shared" si="103"/>
        <v>1.5300700614297984E-3</v>
      </c>
      <c r="AC159" s="147">
        <f t="shared" si="114"/>
        <v>6.7149188073756978E-3</v>
      </c>
      <c r="AD159" s="115"/>
      <c r="AG159" s="115">
        <f t="shared" si="104"/>
        <v>2.3411143928837872E-7</v>
      </c>
      <c r="AH159" s="16">
        <f t="shared" si="105"/>
        <v>5.1848487459458994E-3</v>
      </c>
      <c r="AI159" s="16">
        <f t="shared" si="106"/>
        <v>1.2687565691365719</v>
      </c>
      <c r="AJ159" s="16">
        <f t="shared" si="107"/>
        <v>0.4276549981371689</v>
      </c>
      <c r="AK159" s="16">
        <f t="shared" si="108"/>
        <v>0.30013136780993027</v>
      </c>
      <c r="AL159" s="16">
        <f t="shared" si="109"/>
        <v>0.84049345411815279</v>
      </c>
      <c r="AM159" s="16">
        <f t="shared" si="110"/>
        <v>0.44686851000626926</v>
      </c>
      <c r="AN159" s="115">
        <f t="shared" si="115"/>
        <v>0.5673600756817373</v>
      </c>
      <c r="AO159" s="115">
        <f t="shared" si="115"/>
        <v>0.5671182369633041</v>
      </c>
      <c r="AP159" s="115">
        <f t="shared" si="115"/>
        <v>0.56640670305961671</v>
      </c>
      <c r="AQ159" s="115">
        <f t="shared" si="115"/>
        <v>0.5643151029553104</v>
      </c>
      <c r="AR159" s="115">
        <f t="shared" si="115"/>
        <v>0.55818264689179231</v>
      </c>
      <c r="AS159" s="115">
        <f t="shared" si="115"/>
        <v>0.54033565528666649</v>
      </c>
      <c r="AT159" s="115">
        <f t="shared" si="115"/>
        <v>0.48943225084632708</v>
      </c>
      <c r="AU159" s="115">
        <f t="shared" si="111"/>
        <v>0.35093371039102439</v>
      </c>
      <c r="AV159" s="115"/>
      <c r="AX159" s="115"/>
    </row>
    <row r="160" spans="1:50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28">
        <f t="shared" si="95"/>
        <v>3316.4825806044623</v>
      </c>
      <c r="F160" s="28">
        <f t="shared" si="87"/>
        <v>3316.5</v>
      </c>
      <c r="G160" s="9">
        <f t="shared" si="112"/>
        <v>-6.627000002481509E-3</v>
      </c>
      <c r="I160" s="2">
        <f>G160</f>
        <v>-6.627000002481509E-3</v>
      </c>
      <c r="O160" s="100">
        <f t="shared" si="96"/>
        <v>-1.5096553063323141E-2</v>
      </c>
      <c r="P160" s="15">
        <f t="shared" si="97"/>
        <v>30324.773999999998</v>
      </c>
      <c r="R160" s="2">
        <f t="shared" si="113"/>
        <v>2.2790591439373129E-4</v>
      </c>
      <c r="S160" s="24">
        <v>0.1</v>
      </c>
      <c r="T160" s="9">
        <f t="shared" si="98"/>
        <v>2.2790591439373131E-5</v>
      </c>
      <c r="U160" s="9">
        <f t="shared" si="99"/>
        <v>-6.627000002481509E-3</v>
      </c>
      <c r="Y160" s="137">
        <f t="shared" si="100"/>
        <v>30324.773999999998</v>
      </c>
      <c r="Z160" s="16">
        <f t="shared" si="101"/>
        <v>3316.5</v>
      </c>
      <c r="AA160" s="115">
        <f t="shared" si="102"/>
        <v>-1.0078935498078329E-2</v>
      </c>
      <c r="AB160" s="115">
        <f t="shared" si="103"/>
        <v>3.4519354955968203E-3</v>
      </c>
      <c r="AC160" s="147">
        <f t="shared" si="114"/>
        <v>8.4695530608416315E-3</v>
      </c>
      <c r="AD160" s="115"/>
      <c r="AG160" s="115">
        <f t="shared" si="104"/>
        <v>1.1915858665761265E-6</v>
      </c>
      <c r="AH160" s="16">
        <f t="shared" si="105"/>
        <v>5.0176175652448113E-3</v>
      </c>
      <c r="AI160" s="16">
        <f t="shared" si="106"/>
        <v>1.2565489819837055</v>
      </c>
      <c r="AJ160" s="16">
        <f t="shared" si="107"/>
        <v>0.39119285632687772</v>
      </c>
      <c r="AK160" s="16">
        <f t="shared" si="108"/>
        <v>0.31063089228318064</v>
      </c>
      <c r="AL160" s="16">
        <f t="shared" si="109"/>
        <v>0.88046305506401989</v>
      </c>
      <c r="AM160" s="16">
        <f t="shared" si="110"/>
        <v>0.4710634000910558</v>
      </c>
      <c r="AN160" s="115">
        <f t="shared" si="115"/>
        <v>0.59633212203710562</v>
      </c>
      <c r="AO160" s="115">
        <f t="shared" si="115"/>
        <v>0.59610225912270132</v>
      </c>
      <c r="AP160" s="115">
        <f t="shared" si="115"/>
        <v>0.59541295264218874</v>
      </c>
      <c r="AQ160" s="115">
        <f t="shared" si="115"/>
        <v>0.59334780549967792</v>
      </c>
      <c r="AR160" s="115">
        <f t="shared" si="115"/>
        <v>0.58717778086999661</v>
      </c>
      <c r="AS160" s="115">
        <f t="shared" si="115"/>
        <v>0.56889184397797066</v>
      </c>
      <c r="AT160" s="115">
        <f t="shared" si="115"/>
        <v>0.51589118073827267</v>
      </c>
      <c r="AU160" s="115">
        <f t="shared" si="111"/>
        <v>0.3701490728402459</v>
      </c>
      <c r="AV160" s="115"/>
      <c r="AX160" s="115"/>
    </row>
    <row r="161" spans="1:50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28">
        <f t="shared" si="95"/>
        <v>3384.9746870712206</v>
      </c>
      <c r="F161" s="28">
        <f t="shared" si="87"/>
        <v>3385</v>
      </c>
      <c r="G161" s="9">
        <f t="shared" si="112"/>
        <v>-9.6300000004703179E-3</v>
      </c>
      <c r="I161" s="2">
        <f>G161</f>
        <v>-9.6300000004703179E-3</v>
      </c>
      <c r="O161" s="100">
        <f t="shared" si="96"/>
        <v>-1.5258466116905805E-2</v>
      </c>
      <c r="P161" s="15">
        <f t="shared" si="97"/>
        <v>30350.830999999998</v>
      </c>
      <c r="R161" s="2">
        <f t="shared" si="113"/>
        <v>2.3282078824076249E-4</v>
      </c>
      <c r="S161" s="24">
        <v>0.1</v>
      </c>
      <c r="T161" s="9">
        <f t="shared" si="98"/>
        <v>2.3282078824076252E-5</v>
      </c>
      <c r="U161" s="9">
        <f t="shared" si="99"/>
        <v>-9.6300000004703179E-3</v>
      </c>
      <c r="Y161" s="137">
        <f t="shared" si="100"/>
        <v>30350.830999999998</v>
      </c>
      <c r="Z161" s="16">
        <f t="shared" si="101"/>
        <v>3385</v>
      </c>
      <c r="AA161" s="115">
        <f t="shared" si="102"/>
        <v>-1.0376664699441271E-2</v>
      </c>
      <c r="AB161" s="115">
        <f t="shared" si="103"/>
        <v>7.4666469897095335E-4</v>
      </c>
      <c r="AC161" s="147">
        <f t="shared" si="114"/>
        <v>5.6284661164354866E-3</v>
      </c>
      <c r="AD161" s="115"/>
      <c r="AG161" s="115">
        <f t="shared" si="104"/>
        <v>5.5750817268938445E-8</v>
      </c>
      <c r="AH161" s="16">
        <f t="shared" si="105"/>
        <v>4.8818014174645333E-3</v>
      </c>
      <c r="AI161" s="16">
        <f t="shared" si="106"/>
        <v>1.2466498479744719</v>
      </c>
      <c r="AJ161" s="16">
        <f t="shared" si="107"/>
        <v>0.36204719346688391</v>
      </c>
      <c r="AK161" s="16">
        <f t="shared" si="108"/>
        <v>0.31854793028944717</v>
      </c>
      <c r="AL161" s="16">
        <f t="shared" si="109"/>
        <v>0.91192729690850705</v>
      </c>
      <c r="AM161" s="16">
        <f t="shared" si="110"/>
        <v>0.49043162251756917</v>
      </c>
      <c r="AN161" s="115">
        <f t="shared" ref="AN161:AT170" si="116">$AU161+$AB$7*SIN(AO161)</f>
        <v>0.61934065472493716</v>
      </c>
      <c r="AO161" s="115">
        <f t="shared" si="116"/>
        <v>0.61912131955173677</v>
      </c>
      <c r="AP161" s="115">
        <f t="shared" si="116"/>
        <v>0.61845297260486776</v>
      </c>
      <c r="AQ161" s="115">
        <f t="shared" si="116"/>
        <v>0.61641837572840485</v>
      </c>
      <c r="AR161" s="115">
        <f t="shared" si="116"/>
        <v>0.6102425508922924</v>
      </c>
      <c r="AS161" s="115">
        <f t="shared" si="116"/>
        <v>0.59165672492999533</v>
      </c>
      <c r="AT161" s="115">
        <f t="shared" si="116"/>
        <v>0.53705057242782717</v>
      </c>
      <c r="AU161" s="115">
        <f t="shared" si="111"/>
        <v>0.38554383690775085</v>
      </c>
      <c r="AV161" s="115"/>
      <c r="AX161" s="115"/>
    </row>
    <row r="162" spans="1:50">
      <c r="A162" s="66" t="s">
        <v>133</v>
      </c>
      <c r="B162" s="66" t="s">
        <v>92</v>
      </c>
      <c r="C162" s="73">
        <v>45562.589</v>
      </c>
      <c r="D162" s="73" t="s">
        <v>126</v>
      </c>
      <c r="E162" s="28">
        <f t="shared" si="95"/>
        <v>3892.9628480856345</v>
      </c>
      <c r="F162" s="28">
        <f t="shared" si="87"/>
        <v>3893</v>
      </c>
      <c r="G162" s="9">
        <f t="shared" si="112"/>
        <v>-1.4133999997284263E-2</v>
      </c>
      <c r="H162" s="2">
        <f>G162</f>
        <v>-1.4133999997284263E-2</v>
      </c>
      <c r="O162" s="100">
        <f t="shared" si="96"/>
        <v>-1.6425005402413026E-2</v>
      </c>
      <c r="P162" s="15">
        <f t="shared" si="97"/>
        <v>30544.089</v>
      </c>
      <c r="R162" s="2">
        <f t="shared" si="113"/>
        <v>5.2487057663292055E-6</v>
      </c>
      <c r="S162" s="24">
        <v>0.1</v>
      </c>
      <c r="T162" s="9">
        <f t="shared" si="98"/>
        <v>5.2487057663292053E-7</v>
      </c>
      <c r="U162" s="9">
        <f t="shared" si="99"/>
        <v>-1.4133999997284263E-2</v>
      </c>
      <c r="Y162" s="137">
        <f t="shared" si="100"/>
        <v>30544.089</v>
      </c>
      <c r="Z162" s="16">
        <f t="shared" si="101"/>
        <v>3893</v>
      </c>
      <c r="AA162" s="115">
        <f t="shared" si="102"/>
        <v>-1.2587525660823629E-2</v>
      </c>
      <c r="AB162" s="115">
        <f t="shared" si="103"/>
        <v>-1.5464743364606345E-3</v>
      </c>
      <c r="AC162" s="147">
        <f t="shared" si="114"/>
        <v>2.2910054051287626E-3</v>
      </c>
      <c r="AD162" s="115"/>
      <c r="AG162" s="115">
        <f t="shared" si="104"/>
        <v>2.3915828733313601E-7</v>
      </c>
      <c r="AH162" s="16">
        <f t="shared" si="105"/>
        <v>3.8374797415893966E-3</v>
      </c>
      <c r="AI162" s="16">
        <f t="shared" si="106"/>
        <v>1.1719459286352032</v>
      </c>
      <c r="AJ162" s="16">
        <f t="shared" si="107"/>
        <v>0.15195051816786834</v>
      </c>
      <c r="AK162" s="16">
        <f t="shared" si="108"/>
        <v>0.3643398537400187</v>
      </c>
      <c r="AL162" s="16">
        <f t="shared" si="109"/>
        <v>1.1298490310165425</v>
      </c>
      <c r="AM162" s="16">
        <f t="shared" si="110"/>
        <v>0.63383101044312351</v>
      </c>
      <c r="AN162" s="115">
        <f t="shared" si="116"/>
        <v>0.78421335967176242</v>
      </c>
      <c r="AO162" s="115">
        <f t="shared" si="116"/>
        <v>0.78408205272397224</v>
      </c>
      <c r="AP162" s="115">
        <f t="shared" si="116"/>
        <v>0.7836218374567121</v>
      </c>
      <c r="AQ162" s="115">
        <f t="shared" si="116"/>
        <v>0.78201050037402975</v>
      </c>
      <c r="AR162" s="115">
        <f t="shared" si="116"/>
        <v>0.77638895870663505</v>
      </c>
      <c r="AS162" s="115">
        <f t="shared" si="116"/>
        <v>0.75701420684856768</v>
      </c>
      <c r="AT162" s="115">
        <f t="shared" si="116"/>
        <v>0.69275954210739743</v>
      </c>
      <c r="AU162" s="115">
        <f t="shared" si="111"/>
        <v>0.49971230619669305</v>
      </c>
      <c r="AV162" s="115"/>
      <c r="AX162" s="115"/>
    </row>
    <row r="163" spans="1:50">
      <c r="A163" s="2" t="s">
        <v>61</v>
      </c>
      <c r="B163" s="25"/>
      <c r="C163" s="40">
        <v>45915.434999999998</v>
      </c>
      <c r="D163" s="40"/>
      <c r="E163" s="2">
        <f t="shared" si="95"/>
        <v>4820.4359185990897</v>
      </c>
      <c r="F163" s="28">
        <f t="shared" si="87"/>
        <v>4820.5</v>
      </c>
      <c r="G163" s="9">
        <f t="shared" si="112"/>
        <v>-2.4379000002227258E-2</v>
      </c>
      <c r="I163" s="2">
        <f>G163</f>
        <v>-2.4379000002227258E-2</v>
      </c>
      <c r="O163" s="100">
        <f t="shared" si="96"/>
        <v>-1.8399297115516848E-2</v>
      </c>
      <c r="P163" s="15">
        <f t="shared" si="97"/>
        <v>30896.934999999998</v>
      </c>
      <c r="R163" s="2">
        <f t="shared" si="113"/>
        <v>3.3853413434506663E-4</v>
      </c>
      <c r="S163" s="24">
        <v>0.1</v>
      </c>
      <c r="T163" s="9">
        <f t="shared" si="98"/>
        <v>3.3853413434506664E-5</v>
      </c>
      <c r="U163" s="9">
        <f t="shared" si="99"/>
        <v>-2.4379000002227258E-2</v>
      </c>
      <c r="Y163" s="137">
        <f t="shared" si="100"/>
        <v>30896.934999999998</v>
      </c>
      <c r="Z163" s="16">
        <f t="shared" si="101"/>
        <v>4820.5</v>
      </c>
      <c r="AA163" s="115">
        <f t="shared" si="102"/>
        <v>-1.6522144312283521E-2</v>
      </c>
      <c r="AB163" s="115">
        <f t="shared" si="103"/>
        <v>-7.856855689943737E-3</v>
      </c>
      <c r="AC163" s="147">
        <f t="shared" si="114"/>
        <v>-5.9797028867104099E-3</v>
      </c>
      <c r="AD163" s="115"/>
      <c r="AG163" s="115">
        <f t="shared" si="104"/>
        <v>6.1730181332601277E-6</v>
      </c>
      <c r="AH163" s="16">
        <f t="shared" si="105"/>
        <v>1.8771528032333279E-3</v>
      </c>
      <c r="AI163" s="16">
        <f t="shared" si="106"/>
        <v>1.0433670892782161</v>
      </c>
      <c r="AJ163" s="16">
        <f t="shared" si="107"/>
        <v>-0.17957371344100176</v>
      </c>
      <c r="AK163" s="16">
        <f t="shared" si="108"/>
        <v>0.40053492602400587</v>
      </c>
      <c r="AL163" s="16">
        <f t="shared" si="109"/>
        <v>1.4629435428214144</v>
      </c>
      <c r="AM163" s="16">
        <f t="shared" si="110"/>
        <v>0.89757150660108964</v>
      </c>
      <c r="AN163" s="115">
        <f t="shared" si="116"/>
        <v>1.0595092683411569</v>
      </c>
      <c r="AO163" s="115">
        <f t="shared" si="116"/>
        <v>1.0594857700232247</v>
      </c>
      <c r="AP163" s="115">
        <f t="shared" si="116"/>
        <v>1.0593665838336075</v>
      </c>
      <c r="AQ163" s="115">
        <f t="shared" si="116"/>
        <v>1.058762446990317</v>
      </c>
      <c r="AR163" s="115">
        <f t="shared" si="116"/>
        <v>1.0557100981381162</v>
      </c>
      <c r="AS163" s="115">
        <f t="shared" si="116"/>
        <v>1.040532856096287</v>
      </c>
      <c r="AT163" s="115">
        <f t="shared" si="116"/>
        <v>0.97020501239884194</v>
      </c>
      <c r="AU163" s="115">
        <f t="shared" si="111"/>
        <v>0.70815965908152312</v>
      </c>
      <c r="AV163" s="115"/>
      <c r="AX163" s="115"/>
    </row>
    <row r="164" spans="1:50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28">
        <f t="shared" si="95"/>
        <v>6042.4458124582861</v>
      </c>
      <c r="F164" s="28">
        <f t="shared" si="87"/>
        <v>6042.5</v>
      </c>
      <c r="G164" s="9">
        <f t="shared" si="112"/>
        <v>-2.0614999993995298E-2</v>
      </c>
      <c r="I164" s="2">
        <f>G164</f>
        <v>-2.0614999993995298E-2</v>
      </c>
      <c r="O164" s="100">
        <f t="shared" si="96"/>
        <v>-2.0693569590056519E-2</v>
      </c>
      <c r="P164" s="15">
        <f t="shared" si="97"/>
        <v>31361.834000000003</v>
      </c>
      <c r="R164" s="2">
        <f t="shared" si="113"/>
        <v>4.2822382237851195E-4</v>
      </c>
      <c r="S164" s="24">
        <v>0.1</v>
      </c>
      <c r="T164" s="9">
        <f t="shared" si="98"/>
        <v>4.2822382237851198E-5</v>
      </c>
      <c r="U164" s="9">
        <f t="shared" si="99"/>
        <v>-2.0614999993995298E-2</v>
      </c>
      <c r="Y164" s="137">
        <f t="shared" si="100"/>
        <v>31361.834000000003</v>
      </c>
      <c r="Z164" s="16">
        <f t="shared" si="101"/>
        <v>6042.5</v>
      </c>
      <c r="AA164" s="115">
        <f t="shared" si="102"/>
        <v>-2.125212617469496E-2</v>
      </c>
      <c r="AB164" s="115">
        <f t="shared" si="103"/>
        <v>6.3712618069966184E-4</v>
      </c>
      <c r="AC164" s="147">
        <f t="shared" si="114"/>
        <v>7.8569596061221769E-5</v>
      </c>
      <c r="AD164" s="115"/>
      <c r="AG164" s="115">
        <f t="shared" si="104"/>
        <v>4.0592977013293819E-8</v>
      </c>
      <c r="AH164" s="16">
        <f t="shared" si="105"/>
        <v>-5.5855658463844083E-4</v>
      </c>
      <c r="AI164" s="16">
        <f t="shared" si="106"/>
        <v>0.90767751849204936</v>
      </c>
      <c r="AJ164" s="16">
        <f t="shared" si="107"/>
        <v>-0.49654957880773554</v>
      </c>
      <c r="AK164" s="16">
        <f t="shared" si="108"/>
        <v>0.3921549321451086</v>
      </c>
      <c r="AL164" s="16">
        <f t="shared" si="109"/>
        <v>1.8020095730690062</v>
      </c>
      <c r="AM164" s="16">
        <f t="shared" si="110"/>
        <v>1.2627619014636084</v>
      </c>
      <c r="AN164" s="115">
        <f t="shared" si="116"/>
        <v>1.3782218175847378</v>
      </c>
      <c r="AO164" s="115">
        <f t="shared" si="116"/>
        <v>1.3782216402411736</v>
      </c>
      <c r="AP164" s="115">
        <f t="shared" si="116"/>
        <v>1.3782193402292298</v>
      </c>
      <c r="AQ164" s="115">
        <f t="shared" si="116"/>
        <v>1.3781895132704529</v>
      </c>
      <c r="AR164" s="115">
        <f t="shared" si="116"/>
        <v>1.3778031243636761</v>
      </c>
      <c r="AS164" s="115">
        <f t="shared" si="116"/>
        <v>1.3728650239381879</v>
      </c>
      <c r="AT164" s="115">
        <f t="shared" si="116"/>
        <v>1.3180061068026487</v>
      </c>
      <c r="AU164" s="115">
        <f t="shared" si="111"/>
        <v>0.98279326040256099</v>
      </c>
      <c r="AV164" s="115"/>
      <c r="AX164" s="115"/>
    </row>
    <row r="165" spans="1:50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28">
        <f t="shared" si="95"/>
        <v>6050.4366020218959</v>
      </c>
      <c r="F165" s="28">
        <f t="shared" si="87"/>
        <v>6050.5</v>
      </c>
      <c r="G165" s="9">
        <f t="shared" si="112"/>
        <v>-2.4118999994243495E-2</v>
      </c>
      <c r="I165" s="2">
        <f>G165</f>
        <v>-2.4118999994243495E-2</v>
      </c>
      <c r="O165" s="100">
        <f t="shared" si="96"/>
        <v>-2.0707439692403965E-2</v>
      </c>
      <c r="P165" s="15">
        <f t="shared" si="97"/>
        <v>31364.874000000003</v>
      </c>
      <c r="R165" s="2">
        <f t="shared" si="113"/>
        <v>4.2879805861454723E-4</v>
      </c>
      <c r="S165" s="24">
        <v>0.1</v>
      </c>
      <c r="T165" s="9">
        <f t="shared" si="98"/>
        <v>4.2879805861454723E-5</v>
      </c>
      <c r="U165" s="9">
        <f t="shared" si="99"/>
        <v>-2.4118999994243495E-2</v>
      </c>
      <c r="Y165" s="137">
        <f t="shared" si="100"/>
        <v>31364.874000000003</v>
      </c>
      <c r="Z165" s="16">
        <f t="shared" si="101"/>
        <v>6050.5</v>
      </c>
      <c r="AA165" s="115">
        <f t="shared" si="102"/>
        <v>-2.1280957506153289E-2</v>
      </c>
      <c r="AB165" s="115">
        <f t="shared" si="103"/>
        <v>-2.8380424880902061E-3</v>
      </c>
      <c r="AC165" s="147">
        <f t="shared" si="114"/>
        <v>-3.41156030183953E-3</v>
      </c>
      <c r="AD165" s="115"/>
      <c r="AG165" s="115">
        <f t="shared" si="104"/>
        <v>8.0544851642052483E-7</v>
      </c>
      <c r="AH165" s="16">
        <f t="shared" si="105"/>
        <v>-5.7351781374932547E-4</v>
      </c>
      <c r="AI165" s="16">
        <f t="shared" si="106"/>
        <v>0.90692067445157576</v>
      </c>
      <c r="AJ165" s="16">
        <f t="shared" si="107"/>
        <v>-0.49822425735726028</v>
      </c>
      <c r="AK165" s="16">
        <f t="shared" si="108"/>
        <v>0.39197598211238793</v>
      </c>
      <c r="AL165" s="16">
        <f t="shared" si="109"/>
        <v>1.8039399747192506</v>
      </c>
      <c r="AM165" s="16">
        <f t="shared" si="110"/>
        <v>1.2652692370374936</v>
      </c>
      <c r="AN165" s="115">
        <f t="shared" si="116"/>
        <v>1.380169145920098</v>
      </c>
      <c r="AO165" s="115">
        <f t="shared" si="116"/>
        <v>1.380168977691937</v>
      </c>
      <c r="AP165" s="115">
        <f t="shared" si="116"/>
        <v>1.3801667738863399</v>
      </c>
      <c r="AQ165" s="115">
        <f t="shared" si="116"/>
        <v>1.3801379061384513</v>
      </c>
      <c r="AR165" s="115">
        <f t="shared" si="116"/>
        <v>1.3797601641463777</v>
      </c>
      <c r="AS165" s="115">
        <f t="shared" si="116"/>
        <v>1.3748836025445204</v>
      </c>
      <c r="AT165" s="115">
        <f t="shared" si="116"/>
        <v>1.3202052863640719</v>
      </c>
      <c r="AU165" s="115">
        <f t="shared" si="111"/>
        <v>0.98459118905278054</v>
      </c>
      <c r="AV165" s="115"/>
      <c r="AX165" s="115"/>
    </row>
    <row r="166" spans="1:50">
      <c r="A166" s="52" t="s">
        <v>136</v>
      </c>
      <c r="B166" s="52" t="s">
        <v>92</v>
      </c>
      <c r="C166" s="65">
        <v>46387.377</v>
      </c>
      <c r="D166" s="65" t="s">
        <v>127</v>
      </c>
      <c r="E166" s="28">
        <f t="shared" si="95"/>
        <v>6060.9586844637051</v>
      </c>
      <c r="F166" s="28">
        <f t="shared" si="87"/>
        <v>6061</v>
      </c>
      <c r="G166" s="9">
        <f t="shared" si="112"/>
        <v>-1.5717999995104037E-2</v>
      </c>
      <c r="I166" s="2">
        <f>G166</f>
        <v>-1.5717999995104037E-2</v>
      </c>
      <c r="O166" s="100">
        <f t="shared" si="96"/>
        <v>-2.072562150597718E-2</v>
      </c>
      <c r="P166" s="15">
        <f t="shared" si="97"/>
        <v>31368.877</v>
      </c>
      <c r="R166" s="2">
        <f t="shared" si="113"/>
        <v>4.295513868090238E-4</v>
      </c>
      <c r="S166" s="24">
        <v>0.1</v>
      </c>
      <c r="T166" s="9">
        <f t="shared" si="98"/>
        <v>4.2955138680902385E-5</v>
      </c>
      <c r="U166" s="9">
        <f t="shared" si="99"/>
        <v>-1.5717999995104037E-2</v>
      </c>
      <c r="Y166" s="137">
        <f t="shared" si="100"/>
        <v>31368.877</v>
      </c>
      <c r="Z166" s="16">
        <f t="shared" si="101"/>
        <v>6061</v>
      </c>
      <c r="AA166" s="115">
        <f t="shared" si="102"/>
        <v>-2.1318753712523543E-2</v>
      </c>
      <c r="AB166" s="115">
        <f t="shared" si="103"/>
        <v>5.6007537174195057E-3</v>
      </c>
      <c r="AC166" s="147">
        <f t="shared" si="114"/>
        <v>5.0076215108731427E-3</v>
      </c>
      <c r="AD166" s="115"/>
      <c r="AG166" s="115">
        <f t="shared" si="104"/>
        <v>3.1368442203188419E-6</v>
      </c>
      <c r="AH166" s="16">
        <f t="shared" si="105"/>
        <v>-5.9313220654636184E-4</v>
      </c>
      <c r="AI166" s="16">
        <f t="shared" si="106"/>
        <v>0.90592975469941273</v>
      </c>
      <c r="AJ166" s="16">
        <f t="shared" si="107"/>
        <v>-0.50041523041415659</v>
      </c>
      <c r="AK166" s="16">
        <f t="shared" si="108"/>
        <v>0.39173935256316533</v>
      </c>
      <c r="AL166" s="16">
        <f t="shared" si="109"/>
        <v>1.8064687480640282</v>
      </c>
      <c r="AM166" s="16">
        <f t="shared" si="110"/>
        <v>1.2685630594041406</v>
      </c>
      <c r="AN166" s="115">
        <f t="shared" si="116"/>
        <v>1.3827225522853273</v>
      </c>
      <c r="AO166" s="115">
        <f t="shared" si="116"/>
        <v>1.3827223954332311</v>
      </c>
      <c r="AP166" s="115">
        <f t="shared" si="116"/>
        <v>1.3827203130940966</v>
      </c>
      <c r="AQ166" s="115">
        <f t="shared" si="116"/>
        <v>1.3826926705072615</v>
      </c>
      <c r="AR166" s="115">
        <f t="shared" si="116"/>
        <v>1.3823261009335941</v>
      </c>
      <c r="AS166" s="115">
        <f t="shared" si="116"/>
        <v>1.3775299595613479</v>
      </c>
      <c r="AT166" s="115">
        <f t="shared" si="116"/>
        <v>1.3230900629312634</v>
      </c>
      <c r="AU166" s="115">
        <f t="shared" si="111"/>
        <v>0.98695097040619373</v>
      </c>
      <c r="AV166" s="115"/>
      <c r="AX166" s="115"/>
    </row>
    <row r="167" spans="1:50">
      <c r="A167" s="2" t="s">
        <v>63</v>
      </c>
      <c r="B167" s="25" t="s">
        <v>95</v>
      </c>
      <c r="C167" s="40">
        <v>46612.534</v>
      </c>
      <c r="D167" s="40"/>
      <c r="E167" s="2">
        <f t="shared" si="95"/>
        <v>6652.7949363628304</v>
      </c>
      <c r="F167" s="28">
        <f t="shared" si="87"/>
        <v>6653</v>
      </c>
      <c r="O167" s="100">
        <f t="shared" si="96"/>
        <v>-2.1709055736908341E-2</v>
      </c>
      <c r="P167" s="15">
        <f t="shared" si="97"/>
        <v>31594.034</v>
      </c>
      <c r="Q167" s="9">
        <f>C167-(C$7+C$8*F167)</f>
        <v>-7.8013999998802319E-2</v>
      </c>
      <c r="S167" s="24"/>
      <c r="T167" s="9">
        <f t="shared" si="98"/>
        <v>0</v>
      </c>
      <c r="U167" s="9">
        <f t="shared" si="99"/>
        <v>0</v>
      </c>
      <c r="Y167" s="137">
        <f t="shared" si="100"/>
        <v>31594.034</v>
      </c>
      <c r="Z167" s="16">
        <f t="shared" si="101"/>
        <v>6653</v>
      </c>
      <c r="AA167" s="115">
        <f t="shared" si="102"/>
        <v>-2.3365789792588063E-2</v>
      </c>
      <c r="AB167" s="115">
        <f t="shared" si="103"/>
        <v>2.3365789792588063E-2</v>
      </c>
      <c r="AC167" s="147"/>
      <c r="AD167" s="115"/>
      <c r="AG167" s="115">
        <f t="shared" si="104"/>
        <v>0</v>
      </c>
      <c r="AH167" s="16">
        <f t="shared" si="105"/>
        <v>-1.6567340556797221E-3</v>
      </c>
      <c r="AI167" s="16">
        <f t="shared" si="106"/>
        <v>0.85434164126671841</v>
      </c>
      <c r="AJ167" s="16">
        <f t="shared" si="107"/>
        <v>-0.61179828469138542</v>
      </c>
      <c r="AK167" s="16">
        <f t="shared" si="108"/>
        <v>0.37562291454149505</v>
      </c>
      <c r="AL167" s="16">
        <f t="shared" si="109"/>
        <v>1.9407224292492655</v>
      </c>
      <c r="AM167" s="16">
        <f t="shared" si="110"/>
        <v>1.4603320611544428</v>
      </c>
      <c r="AN167" s="115">
        <f t="shared" si="116"/>
        <v>1.5224018358823848</v>
      </c>
      <c r="AO167" s="115">
        <f t="shared" si="116"/>
        <v>1.5224018357259443</v>
      </c>
      <c r="AP167" s="115">
        <f t="shared" si="116"/>
        <v>1.5224018276989848</v>
      </c>
      <c r="AQ167" s="115">
        <f t="shared" si="116"/>
        <v>1.5224014158371346</v>
      </c>
      <c r="AR167" s="115">
        <f t="shared" si="116"/>
        <v>1.5223802879784558</v>
      </c>
      <c r="AS167" s="115">
        <f t="shared" si="116"/>
        <v>1.5213085511842985</v>
      </c>
      <c r="AT167" s="115">
        <f t="shared" si="116"/>
        <v>1.4826259945214857</v>
      </c>
      <c r="AU167" s="115">
        <f t="shared" si="111"/>
        <v>1.1199976905224411</v>
      </c>
      <c r="AV167" s="115"/>
      <c r="AX167" s="115"/>
    </row>
    <row r="168" spans="1:50">
      <c r="A168" s="2" t="s">
        <v>64</v>
      </c>
      <c r="B168" s="25" t="s">
        <v>95</v>
      </c>
      <c r="C168" s="40">
        <v>46705.409</v>
      </c>
      <c r="D168" s="40"/>
      <c r="E168" s="2">
        <f t="shared" si="95"/>
        <v>6896.9214431786586</v>
      </c>
      <c r="F168" s="28">
        <f t="shared" si="87"/>
        <v>6897</v>
      </c>
      <c r="G168" s="9">
        <f t="shared" ref="G168:G175" si="117">C168-(C$7+C$8*F168)</f>
        <v>-2.9885999996622559E-2</v>
      </c>
      <c r="I168" s="2">
        <f t="shared" ref="I168:I175" si="118">G168</f>
        <v>-2.9885999996622559E-2</v>
      </c>
      <c r="O168" s="100">
        <f t="shared" si="96"/>
        <v>-2.2090557058159016E-2</v>
      </c>
      <c r="P168" s="15">
        <f t="shared" si="97"/>
        <v>31686.909</v>
      </c>
      <c r="R168" s="2">
        <f t="shared" ref="R168:R175" si="119">(O168-H168)^2</f>
        <v>4.8799271113977914E-4</v>
      </c>
      <c r="S168" s="24">
        <v>0.1</v>
      </c>
      <c r="T168" s="9">
        <f t="shared" si="98"/>
        <v>4.8799271113977918E-5</v>
      </c>
      <c r="U168" s="9">
        <f t="shared" si="99"/>
        <v>-2.9885999996622559E-2</v>
      </c>
      <c r="Y168" s="137">
        <f t="shared" si="100"/>
        <v>31686.909</v>
      </c>
      <c r="Z168" s="16">
        <f t="shared" si="101"/>
        <v>6897</v>
      </c>
      <c r="AA168" s="115">
        <f t="shared" si="102"/>
        <v>-2.416058917151102E-2</v>
      </c>
      <c r="AB168" s="115">
        <f t="shared" si="103"/>
        <v>-5.7254108251115383E-3</v>
      </c>
      <c r="AC168" s="147">
        <f t="shared" ref="AC168:AC175" si="120">G168-(AB$3+AB$4*Z168+AB$5*Z168^2)</f>
        <v>-7.7954429384635426E-3</v>
      </c>
      <c r="AD168" s="115"/>
      <c r="AG168" s="115">
        <f t="shared" si="104"/>
        <v>3.2780329116304388E-6</v>
      </c>
      <c r="AH168" s="16">
        <f t="shared" si="105"/>
        <v>-2.0700321133520039E-3</v>
      </c>
      <c r="AI168" s="16">
        <f t="shared" si="106"/>
        <v>0.8353674120743797</v>
      </c>
      <c r="AJ168" s="16">
        <f t="shared" si="107"/>
        <v>-0.65135829848768489</v>
      </c>
      <c r="AK168" s="16">
        <f t="shared" si="108"/>
        <v>0.36770238290012963</v>
      </c>
      <c r="AL168" s="16">
        <f t="shared" si="109"/>
        <v>1.9917636349399719</v>
      </c>
      <c r="AM168" s="16">
        <f t="shared" si="110"/>
        <v>1.5433906349083908</v>
      </c>
      <c r="AN168" s="115">
        <f t="shared" si="116"/>
        <v>1.5777007379429602</v>
      </c>
      <c r="AO168" s="115">
        <f t="shared" si="116"/>
        <v>1.5777007379429535</v>
      </c>
      <c r="AP168" s="115">
        <f t="shared" si="116"/>
        <v>1.5777007379452861</v>
      </c>
      <c r="AQ168" s="115">
        <f t="shared" si="116"/>
        <v>1.5777007371067779</v>
      </c>
      <c r="AR168" s="115">
        <f t="shared" si="116"/>
        <v>1.577701038548577</v>
      </c>
      <c r="AS168" s="115">
        <f t="shared" si="116"/>
        <v>1.5775918093037431</v>
      </c>
      <c r="AT168" s="115">
        <f t="shared" si="116"/>
        <v>1.5465382361944233</v>
      </c>
      <c r="AU168" s="115">
        <f t="shared" si="111"/>
        <v>1.1748345143541377</v>
      </c>
      <c r="AV168" s="115"/>
      <c r="AX168" s="115"/>
    </row>
    <row r="169" spans="1:50">
      <c r="A169" s="2" t="s">
        <v>64</v>
      </c>
      <c r="B169" s="25"/>
      <c r="C169" s="40">
        <v>46727.307000000001</v>
      </c>
      <c r="D169" s="40"/>
      <c r="E169" s="2">
        <f t="shared" si="95"/>
        <v>6954.481413528626</v>
      </c>
      <c r="F169" s="28">
        <f t="shared" si="87"/>
        <v>6954.5</v>
      </c>
      <c r="G169" s="9">
        <f t="shared" si="117"/>
        <v>-7.0709999999962747E-3</v>
      </c>
      <c r="I169" s="2">
        <f t="shared" si="118"/>
        <v>-7.0709999999962747E-3</v>
      </c>
      <c r="O169" s="100">
        <f t="shared" si="96"/>
        <v>-2.2178434502790563E-2</v>
      </c>
      <c r="P169" s="15">
        <f t="shared" si="97"/>
        <v>31708.807000000001</v>
      </c>
      <c r="R169" s="2">
        <f t="shared" si="119"/>
        <v>4.9188295699457085E-4</v>
      </c>
      <c r="S169" s="24">
        <v>0.1</v>
      </c>
      <c r="T169" s="9">
        <f t="shared" si="98"/>
        <v>4.9188295699457085E-5</v>
      </c>
      <c r="U169" s="9">
        <f t="shared" si="99"/>
        <v>-7.0709999999962747E-3</v>
      </c>
      <c r="Y169" s="137">
        <f t="shared" si="100"/>
        <v>31708.807000000001</v>
      </c>
      <c r="Z169" s="16">
        <f t="shared" si="101"/>
        <v>6954.5</v>
      </c>
      <c r="AA169" s="115">
        <f t="shared" si="102"/>
        <v>-2.4343672386190233E-2</v>
      </c>
      <c r="AB169" s="115">
        <f t="shared" si="103"/>
        <v>1.7272672386193958E-2</v>
      </c>
      <c r="AC169" s="147">
        <f t="shared" si="120"/>
        <v>1.5107434502794288E-2</v>
      </c>
      <c r="AD169" s="115"/>
      <c r="AG169" s="115">
        <f t="shared" si="104"/>
        <v>2.9834521136078727E-5</v>
      </c>
      <c r="AH169" s="16">
        <f t="shared" si="105"/>
        <v>-2.1652378833996689E-3</v>
      </c>
      <c r="AI169" s="16">
        <f t="shared" si="106"/>
        <v>0.83107611882083321</v>
      </c>
      <c r="AJ169" s="16">
        <f t="shared" si="107"/>
        <v>-0.66019223910704306</v>
      </c>
      <c r="AK169" s="16">
        <f t="shared" si="108"/>
        <v>0.3657508082901354</v>
      </c>
      <c r="AL169" s="16">
        <f t="shared" si="109"/>
        <v>2.0034651159333241</v>
      </c>
      <c r="AM169" s="16">
        <f t="shared" si="110"/>
        <v>1.5633586980388028</v>
      </c>
      <c r="AN169" s="115">
        <f t="shared" si="116"/>
        <v>1.5905543183853492</v>
      </c>
      <c r="AO169" s="115">
        <f t="shared" si="116"/>
        <v>1.5905543183855961</v>
      </c>
      <c r="AP169" s="115">
        <f t="shared" si="116"/>
        <v>1.5905543183545479</v>
      </c>
      <c r="AQ169" s="115">
        <f t="shared" si="116"/>
        <v>1.5905543222553371</v>
      </c>
      <c r="AR169" s="115">
        <f t="shared" si="116"/>
        <v>1.5905538321696397</v>
      </c>
      <c r="AS169" s="115">
        <f t="shared" si="116"/>
        <v>1.5906153104759169</v>
      </c>
      <c r="AT169" s="115">
        <f t="shared" si="116"/>
        <v>1.5614377691591534</v>
      </c>
      <c r="AU169" s="115">
        <f t="shared" si="111"/>
        <v>1.1877571265275908</v>
      </c>
      <c r="AV169" s="115"/>
      <c r="AX169" s="115"/>
    </row>
    <row r="170" spans="1:50">
      <c r="A170" s="2" t="s">
        <v>66</v>
      </c>
      <c r="B170" s="25" t="s">
        <v>95</v>
      </c>
      <c r="C170" s="40">
        <v>47387.553</v>
      </c>
      <c r="D170" s="40"/>
      <c r="E170" s="2">
        <f t="shared" si="95"/>
        <v>8689.9705076779992</v>
      </c>
      <c r="F170" s="28">
        <f t="shared" si="87"/>
        <v>8690</v>
      </c>
      <c r="G170" s="9">
        <f t="shared" si="117"/>
        <v>-1.1220000000321306E-2</v>
      </c>
      <c r="I170" s="2">
        <f t="shared" si="118"/>
        <v>-1.1220000000321306E-2</v>
      </c>
      <c r="O170" s="100">
        <f t="shared" si="96"/>
        <v>-2.4467234585029321E-2</v>
      </c>
      <c r="P170" s="15">
        <f t="shared" si="97"/>
        <v>32369.053</v>
      </c>
      <c r="R170" s="2">
        <f t="shared" si="119"/>
        <v>5.9864556823885492E-4</v>
      </c>
      <c r="S170" s="24">
        <v>0.1</v>
      </c>
      <c r="T170" s="9">
        <f t="shared" si="98"/>
        <v>5.9864556823885498E-5</v>
      </c>
      <c r="U170" s="9">
        <f t="shared" si="99"/>
        <v>-1.1220000000321306E-2</v>
      </c>
      <c r="Y170" s="137">
        <f t="shared" si="100"/>
        <v>32369.053</v>
      </c>
      <c r="Z170" s="16">
        <f t="shared" si="101"/>
        <v>8690</v>
      </c>
      <c r="AA170" s="115">
        <f t="shared" si="102"/>
        <v>-2.9105688915265816E-2</v>
      </c>
      <c r="AB170" s="115">
        <f t="shared" si="103"/>
        <v>1.7885688914944509E-2</v>
      </c>
      <c r="AC170" s="147">
        <f t="shared" si="120"/>
        <v>1.3247234584708015E-2</v>
      </c>
      <c r="AD170" s="115"/>
      <c r="AG170" s="115">
        <f t="shared" si="104"/>
        <v>3.1989786796216891E-5</v>
      </c>
      <c r="AH170" s="16">
        <f t="shared" si="105"/>
        <v>-4.6384543302364955E-3</v>
      </c>
      <c r="AI170" s="16">
        <f t="shared" si="106"/>
        <v>0.7285508838167698</v>
      </c>
      <c r="AJ170" s="16">
        <f t="shared" si="107"/>
        <v>-0.85612113435677095</v>
      </c>
      <c r="AK170" s="16">
        <f t="shared" si="108"/>
        <v>0.29769835189477256</v>
      </c>
      <c r="AL170" s="16">
        <f t="shared" si="109"/>
        <v>2.3101068775852251</v>
      </c>
      <c r="AM170" s="16">
        <f t="shared" si="110"/>
        <v>2.2651282352329671</v>
      </c>
      <c r="AN170" s="115">
        <f t="shared" si="116"/>
        <v>1.9517843626786273</v>
      </c>
      <c r="AO170" s="115">
        <f t="shared" si="116"/>
        <v>1.9517817804251651</v>
      </c>
      <c r="AP170" s="115">
        <f t="shared" si="116"/>
        <v>1.9517990176572204</v>
      </c>
      <c r="AQ170" s="115">
        <f t="shared" si="116"/>
        <v>1.9516839404717654</v>
      </c>
      <c r="AR170" s="115">
        <f t="shared" si="116"/>
        <v>1.9524515799597577</v>
      </c>
      <c r="AS170" s="115">
        <f t="shared" si="116"/>
        <v>1.9473027738952431</v>
      </c>
      <c r="AT170" s="115">
        <f t="shared" si="116"/>
        <v>1.980661231914449</v>
      </c>
      <c r="AU170" s="115">
        <f t="shared" si="111"/>
        <v>1.5777952730845966</v>
      </c>
      <c r="AV170" s="115"/>
      <c r="AX170" s="115"/>
    </row>
    <row r="171" spans="1:50">
      <c r="A171" s="2" t="s">
        <v>66</v>
      </c>
      <c r="B171" s="25"/>
      <c r="C171" s="40">
        <v>47388.487999999998</v>
      </c>
      <c r="D171" s="40"/>
      <c r="E171" s="2">
        <f t="shared" si="95"/>
        <v>8692.4282011786418</v>
      </c>
      <c r="F171" s="28">
        <f t="shared" si="87"/>
        <v>8692.5</v>
      </c>
      <c r="G171" s="9">
        <f t="shared" si="117"/>
        <v>-2.7314999999362044E-2</v>
      </c>
      <c r="I171" s="2">
        <f t="shared" si="118"/>
        <v>-2.7314999999362044E-2</v>
      </c>
      <c r="O171" s="100">
        <f t="shared" si="96"/>
        <v>-2.4470023957123156E-2</v>
      </c>
      <c r="P171" s="15">
        <f t="shared" si="97"/>
        <v>32369.987999999998</v>
      </c>
      <c r="R171" s="2">
        <f t="shared" si="119"/>
        <v>5.9878207246218118E-4</v>
      </c>
      <c r="S171" s="24">
        <v>0.1</v>
      </c>
      <c r="T171" s="9">
        <f t="shared" si="98"/>
        <v>5.9878207246218123E-5</v>
      </c>
      <c r="U171" s="9">
        <f t="shared" si="99"/>
        <v>-2.7314999999362044E-2</v>
      </c>
      <c r="Y171" s="137">
        <f t="shared" si="100"/>
        <v>32369.987999999998</v>
      </c>
      <c r="Z171" s="16">
        <f t="shared" si="101"/>
        <v>8692.5</v>
      </c>
      <c r="AA171" s="115">
        <f t="shared" si="102"/>
        <v>-2.9111483130174795E-2</v>
      </c>
      <c r="AB171" s="115">
        <f t="shared" si="103"/>
        <v>1.796483130812751E-3</v>
      </c>
      <c r="AC171" s="147">
        <f t="shared" si="120"/>
        <v>-2.8449760422388885E-3</v>
      </c>
      <c r="AD171" s="115"/>
      <c r="AG171" s="115">
        <f t="shared" si="104"/>
        <v>3.2273516392947839E-7</v>
      </c>
      <c r="AH171" s="16">
        <f t="shared" si="105"/>
        <v>-4.6414591730516404E-3</v>
      </c>
      <c r="AI171" s="16">
        <f t="shared" si="106"/>
        <v>0.72843512613583838</v>
      </c>
      <c r="AJ171" s="16">
        <f t="shared" si="107"/>
        <v>-0.85632204924958588</v>
      </c>
      <c r="AK171" s="16">
        <f t="shared" si="108"/>
        <v>0.29759275979207328</v>
      </c>
      <c r="AL171" s="16">
        <f t="shared" si="109"/>
        <v>2.3104957887488551</v>
      </c>
      <c r="AM171" s="16">
        <f t="shared" si="110"/>
        <v>2.2663209300230593</v>
      </c>
      <c r="AN171" s="115">
        <f t="shared" ref="AN171:AT180" si="121">$AU171+$AB$7*SIN(AO171)</f>
        <v>1.9522729778742687</v>
      </c>
      <c r="AO171" s="115">
        <f t="shared" si="121"/>
        <v>1.9522703729125623</v>
      </c>
      <c r="AP171" s="115">
        <f t="shared" si="121"/>
        <v>1.9522877405431962</v>
      </c>
      <c r="AQ171" s="115">
        <f t="shared" si="121"/>
        <v>1.9521719340002184</v>
      </c>
      <c r="AR171" s="115">
        <f t="shared" si="121"/>
        <v>1.952943495885749</v>
      </c>
      <c r="AS171" s="115">
        <f t="shared" si="121"/>
        <v>1.9477746332509869</v>
      </c>
      <c r="AT171" s="115">
        <f t="shared" si="121"/>
        <v>1.9812214367830194</v>
      </c>
      <c r="AU171" s="115">
        <f t="shared" si="111"/>
        <v>1.5783571257877902</v>
      </c>
      <c r="AV171" s="115"/>
      <c r="AX171" s="115"/>
    </row>
    <row r="172" spans="1:50">
      <c r="A172" s="2" t="s">
        <v>66</v>
      </c>
      <c r="B172" s="25"/>
      <c r="C172" s="40">
        <v>47452.39</v>
      </c>
      <c r="D172" s="40"/>
      <c r="E172" s="2">
        <f t="shared" si="95"/>
        <v>8860.3977520647313</v>
      </c>
      <c r="F172" s="28">
        <f t="shared" si="87"/>
        <v>8860.5</v>
      </c>
      <c r="G172" s="9">
        <f t="shared" si="117"/>
        <v>-3.8898999999219086E-2</v>
      </c>
      <c r="I172" s="2">
        <f t="shared" si="118"/>
        <v>-3.8898999999219086E-2</v>
      </c>
      <c r="O172" s="100">
        <f t="shared" si="96"/>
        <v>-2.4654123057650568E-2</v>
      </c>
      <c r="P172" s="15">
        <f t="shared" si="97"/>
        <v>32433.89</v>
      </c>
      <c r="R172" s="2">
        <f t="shared" si="119"/>
        <v>6.0782578374177741E-4</v>
      </c>
      <c r="S172" s="24">
        <v>0.1</v>
      </c>
      <c r="T172" s="9">
        <f t="shared" si="98"/>
        <v>6.0782578374177743E-5</v>
      </c>
      <c r="U172" s="9">
        <f t="shared" si="99"/>
        <v>-3.8898999999219086E-2</v>
      </c>
      <c r="Y172" s="137">
        <f t="shared" si="100"/>
        <v>32433.89</v>
      </c>
      <c r="Z172" s="16">
        <f t="shared" si="101"/>
        <v>8860.5</v>
      </c>
      <c r="AA172" s="115">
        <f t="shared" si="102"/>
        <v>-2.9493882452102257E-2</v>
      </c>
      <c r="AB172" s="115">
        <f t="shared" si="103"/>
        <v>-9.4051175471168286E-3</v>
      </c>
      <c r="AC172" s="147">
        <f t="shared" si="120"/>
        <v>-1.4244876941568518E-2</v>
      </c>
      <c r="AD172" s="115"/>
      <c r="AG172" s="115">
        <f t="shared" si="104"/>
        <v>8.8456236075084877E-6</v>
      </c>
      <c r="AH172" s="16">
        <f t="shared" si="105"/>
        <v>-4.8397593944516891E-3</v>
      </c>
      <c r="AI172" s="16">
        <f t="shared" si="106"/>
        <v>0.72083193521285516</v>
      </c>
      <c r="AJ172" s="16">
        <f t="shared" si="107"/>
        <v>-0.86938790925723586</v>
      </c>
      <c r="AK172" s="16">
        <f t="shared" si="108"/>
        <v>0.29047224135968841</v>
      </c>
      <c r="AL172" s="16">
        <f t="shared" si="109"/>
        <v>2.3363526831133643</v>
      </c>
      <c r="AM172" s="16">
        <f t="shared" si="110"/>
        <v>2.3480518753546464</v>
      </c>
      <c r="AN172" s="115">
        <f t="shared" si="121"/>
        <v>1.984932743051131</v>
      </c>
      <c r="AO172" s="115">
        <f t="shared" si="121"/>
        <v>1.9849282234080341</v>
      </c>
      <c r="AP172" s="115">
        <f t="shared" si="121"/>
        <v>1.9849561017019428</v>
      </c>
      <c r="AQ172" s="115">
        <f t="shared" si="121"/>
        <v>1.9847841131890027</v>
      </c>
      <c r="AR172" s="115">
        <f t="shared" si="121"/>
        <v>1.9858440847785706</v>
      </c>
      <c r="AS172" s="115">
        <f t="shared" si="121"/>
        <v>1.9792702148426307</v>
      </c>
      <c r="AT172" s="115">
        <f t="shared" si="121"/>
        <v>2.0185758399816587</v>
      </c>
      <c r="AU172" s="115">
        <f t="shared" si="111"/>
        <v>1.6161136274424008</v>
      </c>
      <c r="AV172" s="115"/>
      <c r="AX172" s="115"/>
    </row>
    <row r="173" spans="1:50">
      <c r="A173" s="2" t="s">
        <v>66</v>
      </c>
      <c r="B173" s="25"/>
      <c r="C173" s="40">
        <v>47468.381999999998</v>
      </c>
      <c r="D173" s="40"/>
      <c r="E173" s="2">
        <f t="shared" si="95"/>
        <v>8902.4335108480245</v>
      </c>
      <c r="F173" s="28">
        <f t="shared" si="87"/>
        <v>8902.5</v>
      </c>
      <c r="G173" s="9">
        <f t="shared" si="117"/>
        <v>-2.5294999999459833E-2</v>
      </c>
      <c r="I173" s="2">
        <f t="shared" si="118"/>
        <v>-2.5294999999459833E-2</v>
      </c>
      <c r="O173" s="100">
        <f t="shared" si="96"/>
        <v>-2.4699117322698104E-2</v>
      </c>
      <c r="P173" s="15">
        <f t="shared" si="97"/>
        <v>32449.881999999998</v>
      </c>
      <c r="R173" s="2">
        <f t="shared" si="119"/>
        <v>6.1004639652040553E-4</v>
      </c>
      <c r="S173" s="24">
        <v>0.1</v>
      </c>
      <c r="T173" s="9">
        <f t="shared" si="98"/>
        <v>6.1004639652040557E-5</v>
      </c>
      <c r="U173" s="9">
        <f t="shared" si="99"/>
        <v>-2.5294999999459833E-2</v>
      </c>
      <c r="Y173" s="137">
        <f t="shared" si="100"/>
        <v>32449.881999999998</v>
      </c>
      <c r="Z173" s="16">
        <f t="shared" si="101"/>
        <v>8902.5</v>
      </c>
      <c r="AA173" s="115">
        <f t="shared" si="102"/>
        <v>-2.9587338279412873E-2</v>
      </c>
      <c r="AB173" s="115">
        <f t="shared" si="103"/>
        <v>4.2923382799530396E-3</v>
      </c>
      <c r="AC173" s="147">
        <f t="shared" si="120"/>
        <v>-5.9588267676172896E-4</v>
      </c>
      <c r="AD173" s="115"/>
      <c r="AG173" s="115">
        <f t="shared" si="104"/>
        <v>1.8424167909550219E-6</v>
      </c>
      <c r="AH173" s="16">
        <f t="shared" si="105"/>
        <v>-4.8882209567147703E-3</v>
      </c>
      <c r="AI173" s="16">
        <f t="shared" si="106"/>
        <v>0.71898423514204957</v>
      </c>
      <c r="AJ173" s="16">
        <f t="shared" si="107"/>
        <v>-0.87252305172249556</v>
      </c>
      <c r="AK173" s="16">
        <f t="shared" si="108"/>
        <v>0.28868507287149736</v>
      </c>
      <c r="AL173" s="16">
        <f t="shared" si="109"/>
        <v>2.3427333115081179</v>
      </c>
      <c r="AM173" s="16">
        <f t="shared" si="110"/>
        <v>2.3689884077875774</v>
      </c>
      <c r="AN173" s="115">
        <f t="shared" si="121"/>
        <v>1.9930447657146562</v>
      </c>
      <c r="AO173" s="115">
        <f t="shared" si="121"/>
        <v>1.9930396323614548</v>
      </c>
      <c r="AP173" s="115">
        <f t="shared" si="121"/>
        <v>1.9930707233642515</v>
      </c>
      <c r="AQ173" s="115">
        <f t="shared" si="121"/>
        <v>1.9928823826023878</v>
      </c>
      <c r="AR173" s="115">
        <f t="shared" si="121"/>
        <v>1.9940220925026881</v>
      </c>
      <c r="AS173" s="115">
        <f t="shared" si="121"/>
        <v>1.9870805300077543</v>
      </c>
      <c r="AT173" s="115">
        <f t="shared" si="121"/>
        <v>2.0278247655354189</v>
      </c>
      <c r="AU173" s="115">
        <f t="shared" si="111"/>
        <v>1.6255527528560536</v>
      </c>
      <c r="AV173" s="115"/>
      <c r="AX173" s="115"/>
    </row>
    <row r="174" spans="1:50">
      <c r="A174" s="2" t="s">
        <v>66</v>
      </c>
      <c r="B174" s="25" t="s">
        <v>95</v>
      </c>
      <c r="C174" s="40">
        <v>47472.379000000001</v>
      </c>
      <c r="D174" s="40"/>
      <c r="E174" s="2">
        <f t="shared" si="95"/>
        <v>8912.9398219946579</v>
      </c>
      <c r="F174" s="28">
        <f t="shared" si="87"/>
        <v>8913</v>
      </c>
      <c r="G174" s="9">
        <f t="shared" si="117"/>
        <v>-2.2893999994266778E-2</v>
      </c>
      <c r="I174" s="2">
        <f t="shared" si="118"/>
        <v>-2.2893999994266778E-2</v>
      </c>
      <c r="O174" s="100">
        <f t="shared" si="96"/>
        <v>-2.471030148207972E-2</v>
      </c>
      <c r="P174" s="15">
        <f t="shared" si="97"/>
        <v>32453.879000000001</v>
      </c>
      <c r="R174" s="2">
        <f t="shared" si="119"/>
        <v>6.1059899933527118E-4</v>
      </c>
      <c r="S174" s="24">
        <v>0.1</v>
      </c>
      <c r="T174" s="9">
        <f t="shared" si="98"/>
        <v>6.1059899933527126E-5</v>
      </c>
      <c r="U174" s="9">
        <f t="shared" si="99"/>
        <v>-2.2893999994266778E-2</v>
      </c>
      <c r="Y174" s="137">
        <f t="shared" si="100"/>
        <v>32453.879000000001</v>
      </c>
      <c r="Z174" s="16">
        <f t="shared" si="101"/>
        <v>8913</v>
      </c>
      <c r="AA174" s="115">
        <f t="shared" si="102"/>
        <v>-2.9610568420483912E-2</v>
      </c>
      <c r="AB174" s="115">
        <f t="shared" si="103"/>
        <v>6.7165684262171337E-3</v>
      </c>
      <c r="AC174" s="147">
        <f t="shared" si="120"/>
        <v>1.8163014878129422E-3</v>
      </c>
      <c r="AD174" s="115"/>
      <c r="AG174" s="115">
        <f t="shared" si="104"/>
        <v>4.51122914240569E-6</v>
      </c>
      <c r="AH174" s="16">
        <f t="shared" si="105"/>
        <v>-4.9002669384041906E-3</v>
      </c>
      <c r="AI174" s="16">
        <f t="shared" si="106"/>
        <v>0.71852556439365167</v>
      </c>
      <c r="AJ174" s="16">
        <f t="shared" si="107"/>
        <v>-0.8732988080221219</v>
      </c>
      <c r="AK174" s="16">
        <f t="shared" si="108"/>
        <v>0.28823787658392203</v>
      </c>
      <c r="AL174" s="16">
        <f t="shared" si="109"/>
        <v>2.3443233701188677</v>
      </c>
      <c r="AM174" s="16">
        <f t="shared" si="110"/>
        <v>2.374255146453784</v>
      </c>
      <c r="AN174" s="115">
        <f t="shared" si="121"/>
        <v>1.9950695292357228</v>
      </c>
      <c r="AO174" s="115">
        <f t="shared" si="121"/>
        <v>1.9950642329802959</v>
      </c>
      <c r="AP174" s="115">
        <f t="shared" si="121"/>
        <v>1.9950961667605529</v>
      </c>
      <c r="AQ174" s="115">
        <f t="shared" si="121"/>
        <v>1.9949035877389778</v>
      </c>
      <c r="AR174" s="115">
        <f t="shared" si="121"/>
        <v>1.9960637072620915</v>
      </c>
      <c r="AS174" s="115">
        <f t="shared" si="121"/>
        <v>1.9890292715529569</v>
      </c>
      <c r="AT174" s="115">
        <f t="shared" si="121"/>
        <v>2.0301313960356238</v>
      </c>
      <c r="AU174" s="115">
        <f t="shared" si="111"/>
        <v>1.6279125342094667</v>
      </c>
      <c r="AV174" s="115"/>
      <c r="AX174" s="115"/>
    </row>
    <row r="175" spans="1:50">
      <c r="A175" s="2" t="s">
        <v>66</v>
      </c>
      <c r="B175" s="25" t="s">
        <v>95</v>
      </c>
      <c r="C175" s="40">
        <v>47480.364999999998</v>
      </c>
      <c r="D175" s="40"/>
      <c r="E175" s="2">
        <f t="shared" si="95"/>
        <v>8933.9314158943125</v>
      </c>
      <c r="F175" s="28">
        <f t="shared" si="87"/>
        <v>8934</v>
      </c>
      <c r="G175" s="9">
        <f t="shared" si="117"/>
        <v>-2.6092000000062399E-2</v>
      </c>
      <c r="I175" s="2">
        <f t="shared" si="118"/>
        <v>-2.6092000000062399E-2</v>
      </c>
      <c r="O175" s="100">
        <f t="shared" si="96"/>
        <v>-2.4732592512586617E-2</v>
      </c>
      <c r="P175" s="15">
        <f t="shared" si="97"/>
        <v>32461.864999999998</v>
      </c>
      <c r="R175" s="2">
        <f t="shared" si="119"/>
        <v>6.1170113239365559E-4</v>
      </c>
      <c r="S175" s="24">
        <v>0.1</v>
      </c>
      <c r="T175" s="9">
        <f t="shared" si="98"/>
        <v>6.1170113239365556E-5</v>
      </c>
      <c r="U175" s="9">
        <f t="shared" si="99"/>
        <v>-2.6092000000062399E-2</v>
      </c>
      <c r="Y175" s="137">
        <f t="shared" si="100"/>
        <v>32461.864999999998</v>
      </c>
      <c r="Z175" s="16">
        <f t="shared" si="101"/>
        <v>8934</v>
      </c>
      <c r="AA175" s="115">
        <f t="shared" si="102"/>
        <v>-2.9656868199298404E-2</v>
      </c>
      <c r="AB175" s="115">
        <f t="shared" si="103"/>
        <v>3.564868199236005E-3</v>
      </c>
      <c r="AC175" s="147">
        <f t="shared" si="120"/>
        <v>-1.3594074874757819E-3</v>
      </c>
      <c r="AD175" s="115"/>
      <c r="AG175" s="115">
        <f t="shared" si="104"/>
        <v>1.2708285277924158E-6</v>
      </c>
      <c r="AH175" s="16">
        <f t="shared" si="105"/>
        <v>-4.9242756867117869E-3</v>
      </c>
      <c r="AI175" s="16">
        <f t="shared" si="106"/>
        <v>0.71761210282090948</v>
      </c>
      <c r="AJ175" s="16">
        <f t="shared" si="107"/>
        <v>-0.87484075504241188</v>
      </c>
      <c r="AK175" s="16">
        <f t="shared" si="108"/>
        <v>0.28734301265959472</v>
      </c>
      <c r="AL175" s="16">
        <f t="shared" si="109"/>
        <v>2.3474974185381861</v>
      </c>
      <c r="AM175" s="16">
        <f t="shared" si="110"/>
        <v>2.3848282131949299</v>
      </c>
      <c r="AN175" s="115">
        <f t="shared" si="121"/>
        <v>1.9991151914042136</v>
      </c>
      <c r="AO175" s="115">
        <f t="shared" si="121"/>
        <v>1.9991095575453597</v>
      </c>
      <c r="AP175" s="115">
        <f t="shared" si="121"/>
        <v>1.9991432256078889</v>
      </c>
      <c r="AQ175" s="115">
        <f t="shared" si="121"/>
        <v>1.9989419876094294</v>
      </c>
      <c r="AR175" s="115">
        <f t="shared" si="121"/>
        <v>2.0001434948348815</v>
      </c>
      <c r="AS175" s="115">
        <f t="shared" si="121"/>
        <v>1.9929222041296653</v>
      </c>
      <c r="AT175" s="115">
        <f t="shared" si="121"/>
        <v>2.0347379379983055</v>
      </c>
      <c r="AU175" s="115">
        <f t="shared" si="111"/>
        <v>1.6326320969162931</v>
      </c>
      <c r="AV175" s="115"/>
      <c r="AX175" s="115"/>
    </row>
    <row r="176" spans="1:50">
      <c r="A176" s="2" t="s">
        <v>66</v>
      </c>
      <c r="B176" s="25" t="s">
        <v>95</v>
      </c>
      <c r="C176" s="40">
        <v>47525.300999999999</v>
      </c>
      <c r="D176" s="40"/>
      <c r="E176" s="2">
        <f t="shared" si="95"/>
        <v>9052.0479026806006</v>
      </c>
      <c r="F176" s="28">
        <f t="shared" si="87"/>
        <v>9052</v>
      </c>
      <c r="O176" s="100">
        <f t="shared" si="96"/>
        <v>-2.4855930499606944E-2</v>
      </c>
      <c r="P176" s="15">
        <f t="shared" si="97"/>
        <v>32506.800999999999</v>
      </c>
      <c r="Q176" s="9">
        <f>C176-(C$7+C$8*F176)</f>
        <v>1.8223999999463558E-2</v>
      </c>
      <c r="S176" s="24"/>
      <c r="T176" s="9">
        <f t="shared" si="98"/>
        <v>0</v>
      </c>
      <c r="U176" s="9">
        <f t="shared" si="99"/>
        <v>0</v>
      </c>
      <c r="Y176" s="137">
        <f t="shared" si="100"/>
        <v>32506.800999999999</v>
      </c>
      <c r="Z176" s="16">
        <f t="shared" si="101"/>
        <v>9052</v>
      </c>
      <c r="AA176" s="115">
        <f t="shared" si="102"/>
        <v>-2.9913053032594155E-2</v>
      </c>
      <c r="AB176" s="115">
        <f t="shared" si="103"/>
        <v>2.9913053032594155E-2</v>
      </c>
      <c r="AC176" s="147"/>
      <c r="AD176" s="115"/>
      <c r="AG176" s="115">
        <f t="shared" si="104"/>
        <v>0</v>
      </c>
      <c r="AH176" s="16">
        <f t="shared" si="105"/>
        <v>-5.0571225329872098E-3</v>
      </c>
      <c r="AI176" s="16">
        <f t="shared" si="106"/>
        <v>0.71257427217899216</v>
      </c>
      <c r="AJ176" s="16">
        <f t="shared" si="107"/>
        <v>-0.88327129142383298</v>
      </c>
      <c r="AK176" s="16">
        <f t="shared" si="108"/>
        <v>0.2823037059340251</v>
      </c>
      <c r="AL176" s="16">
        <f t="shared" si="109"/>
        <v>2.3651845187821676</v>
      </c>
      <c r="AM176" s="16">
        <f t="shared" si="110"/>
        <v>2.4452443931369139</v>
      </c>
      <c r="AN176" s="115">
        <f t="shared" si="121"/>
        <v>2.021753409855902</v>
      </c>
      <c r="AO176" s="115">
        <f t="shared" si="121"/>
        <v>2.0217455642491</v>
      </c>
      <c r="AP176" s="115">
        <f t="shared" si="121"/>
        <v>2.0217902457816663</v>
      </c>
      <c r="AQ176" s="115">
        <f t="shared" si="121"/>
        <v>2.0215357247399233</v>
      </c>
      <c r="AR176" s="115">
        <f t="shared" si="121"/>
        <v>2.0229837776308734</v>
      </c>
      <c r="AS176" s="115">
        <f t="shared" si="121"/>
        <v>2.0146866610707019</v>
      </c>
      <c r="AT176" s="115">
        <f t="shared" si="121"/>
        <v>2.0604558393716661</v>
      </c>
      <c r="AU176" s="115">
        <f t="shared" si="111"/>
        <v>1.6591515445070317</v>
      </c>
      <c r="AV176" s="115"/>
      <c r="AX176" s="115"/>
    </row>
    <row r="177" spans="1:50">
      <c r="A177" s="2" t="s">
        <v>66</v>
      </c>
      <c r="B177" s="25"/>
      <c r="C177" s="40">
        <v>47526.235000000001</v>
      </c>
      <c r="D177" s="40"/>
      <c r="E177" s="2">
        <f t="shared" si="95"/>
        <v>9054.5029676320537</v>
      </c>
      <c r="F177" s="28">
        <f t="shared" si="87"/>
        <v>9054.5</v>
      </c>
      <c r="O177" s="100">
        <f t="shared" si="96"/>
        <v>-2.4858508395141535E-2</v>
      </c>
      <c r="P177" s="15">
        <f t="shared" si="97"/>
        <v>32507.735000000001</v>
      </c>
      <c r="Q177" s="9">
        <f>C177-(C$7+C$8*F177)</f>
        <v>1.1290000038570724E-3</v>
      </c>
      <c r="S177" s="24"/>
      <c r="T177" s="9">
        <f t="shared" si="98"/>
        <v>0</v>
      </c>
      <c r="U177" s="9">
        <f t="shared" si="99"/>
        <v>0</v>
      </c>
      <c r="Y177" s="137">
        <f t="shared" si="100"/>
        <v>32507.735000000001</v>
      </c>
      <c r="Z177" s="16">
        <f t="shared" si="101"/>
        <v>9054.5</v>
      </c>
      <c r="AA177" s="115">
        <f t="shared" si="102"/>
        <v>-2.9918407722930442E-2</v>
      </c>
      <c r="AB177" s="115">
        <f t="shared" si="103"/>
        <v>2.9918407722930442E-2</v>
      </c>
      <c r="AC177" s="147"/>
      <c r="AD177" s="115"/>
      <c r="AG177" s="115">
        <f t="shared" si="104"/>
        <v>0</v>
      </c>
      <c r="AH177" s="16">
        <f t="shared" si="105"/>
        <v>-5.0598993277889059E-3</v>
      </c>
      <c r="AI177" s="16">
        <f t="shared" si="106"/>
        <v>0.71246926101459773</v>
      </c>
      <c r="AJ177" s="16">
        <f t="shared" si="107"/>
        <v>-0.88344567043807698</v>
      </c>
      <c r="AK177" s="16">
        <f t="shared" si="108"/>
        <v>0.28219674969075936</v>
      </c>
      <c r="AL177" s="16">
        <f t="shared" si="109"/>
        <v>2.365556568661443</v>
      </c>
      <c r="AM177" s="16">
        <f t="shared" si="110"/>
        <v>2.4465432929965059</v>
      </c>
      <c r="AN177" s="115">
        <f t="shared" si="121"/>
        <v>2.0222313186006393</v>
      </c>
      <c r="AO177" s="115">
        <f t="shared" si="121"/>
        <v>2.0222234199619527</v>
      </c>
      <c r="AP177" s="115">
        <f t="shared" si="121"/>
        <v>2.0222683591642587</v>
      </c>
      <c r="AQ177" s="115">
        <f t="shared" si="121"/>
        <v>2.0220126225600703</v>
      </c>
      <c r="AR177" s="115">
        <f t="shared" si="121"/>
        <v>2.0234661534798457</v>
      </c>
      <c r="AS177" s="115">
        <f t="shared" si="121"/>
        <v>2.0151457968901108</v>
      </c>
      <c r="AT177" s="115">
        <f t="shared" si="121"/>
        <v>2.0609976549353881</v>
      </c>
      <c r="AU177" s="115">
        <f t="shared" si="111"/>
        <v>1.6597133972102251</v>
      </c>
      <c r="AV177" s="115"/>
      <c r="AX177" s="115"/>
    </row>
    <row r="178" spans="1:50">
      <c r="A178" s="2" t="s">
        <v>68</v>
      </c>
      <c r="B178" s="25"/>
      <c r="C178" s="40">
        <v>47529.264000000003</v>
      </c>
      <c r="D178" s="40"/>
      <c r="E178" s="2">
        <f t="shared" si="95"/>
        <v>9062.4648431544847</v>
      </c>
      <c r="F178" s="28">
        <f t="shared" si="87"/>
        <v>9062.5</v>
      </c>
      <c r="G178" s="9">
        <f t="shared" ref="G178:G183" si="122">C178-(C$7+C$8*F178)</f>
        <v>-1.3374999994994141E-2</v>
      </c>
      <c r="I178" s="2">
        <f t="shared" ref="I178:I183" si="123">G178</f>
        <v>-1.3374999994994141E-2</v>
      </c>
      <c r="O178" s="100">
        <f t="shared" si="96"/>
        <v>-2.4866747846470451E-2</v>
      </c>
      <c r="P178" s="15">
        <f t="shared" si="97"/>
        <v>32510.764000000003</v>
      </c>
      <c r="R178" s="2">
        <f t="shared" ref="R178:R183" si="124">(O178-H178)^2</f>
        <v>6.1835514845994281E-4</v>
      </c>
      <c r="S178" s="24">
        <v>0.1</v>
      </c>
      <c r="T178" s="9">
        <f t="shared" si="98"/>
        <v>6.1835514845994281E-5</v>
      </c>
      <c r="U178" s="9">
        <f t="shared" si="99"/>
        <v>-1.3374999994994141E-2</v>
      </c>
      <c r="Y178" s="137">
        <f t="shared" si="100"/>
        <v>32510.764000000003</v>
      </c>
      <c r="Z178" s="16">
        <f t="shared" si="101"/>
        <v>9062.5</v>
      </c>
      <c r="AA178" s="115">
        <f t="shared" si="102"/>
        <v>-2.9935522407015965E-2</v>
      </c>
      <c r="AB178" s="115">
        <f t="shared" si="103"/>
        <v>1.6560522412021824E-2</v>
      </c>
      <c r="AC178" s="147">
        <f t="shared" ref="AC178:AC183" si="125">G178-(AB$3+AB$4*Z178+AB$5*Z178^2)</f>
        <v>1.149174785147631E-2</v>
      </c>
      <c r="AD178" s="115"/>
      <c r="AG178" s="115">
        <f t="shared" si="104"/>
        <v>2.7425090255907717E-5</v>
      </c>
      <c r="AH178" s="16">
        <f t="shared" si="105"/>
        <v>-5.0687745605455144E-3</v>
      </c>
      <c r="AI178" s="16">
        <f t="shared" si="106"/>
        <v>0.71213370023832834</v>
      </c>
      <c r="AJ178" s="16">
        <f t="shared" si="107"/>
        <v>-0.88400251736708002</v>
      </c>
      <c r="AK178" s="16">
        <f t="shared" si="108"/>
        <v>0.28185443913311714</v>
      </c>
      <c r="AL178" s="16">
        <f t="shared" si="109"/>
        <v>2.3667463923630181</v>
      </c>
      <c r="AM178" s="16">
        <f t="shared" si="110"/>
        <v>2.4507051517871594</v>
      </c>
      <c r="AN178" s="115">
        <f t="shared" si="121"/>
        <v>2.0237601540354402</v>
      </c>
      <c r="AO178" s="115">
        <f t="shared" si="121"/>
        <v>2.0237520838727399</v>
      </c>
      <c r="AP178" s="115">
        <f t="shared" si="121"/>
        <v>2.0237978546623925</v>
      </c>
      <c r="AQ178" s="115">
        <f t="shared" si="121"/>
        <v>2.0235382036905607</v>
      </c>
      <c r="AR178" s="115">
        <f t="shared" si="121"/>
        <v>2.025009334624543</v>
      </c>
      <c r="AS178" s="115">
        <f t="shared" si="121"/>
        <v>2.0166144924642992</v>
      </c>
      <c r="AT178" s="115">
        <f t="shared" si="121"/>
        <v>2.0627306135026751</v>
      </c>
      <c r="AU178" s="115">
        <f t="shared" si="111"/>
        <v>1.6615113258604448</v>
      </c>
      <c r="AV178" s="115"/>
      <c r="AX178" s="115"/>
    </row>
    <row r="179" spans="1:50">
      <c r="A179" s="2" t="s">
        <v>68</v>
      </c>
      <c r="B179" s="25"/>
      <c r="C179" s="40">
        <v>47535.345000000001</v>
      </c>
      <c r="D179" s="40"/>
      <c r="E179" s="2">
        <f t="shared" si="95"/>
        <v>9078.4490508308954</v>
      </c>
      <c r="F179" s="28">
        <f t="shared" si="87"/>
        <v>9078.5</v>
      </c>
      <c r="G179" s="9">
        <f t="shared" si="122"/>
        <v>-1.9382999998924788E-2</v>
      </c>
      <c r="I179" s="2">
        <f t="shared" si="123"/>
        <v>-1.9382999998924788E-2</v>
      </c>
      <c r="O179" s="100">
        <f t="shared" si="96"/>
        <v>-2.4883181883383121E-2</v>
      </c>
      <c r="P179" s="15">
        <f t="shared" si="97"/>
        <v>32516.845000000001</v>
      </c>
      <c r="R179" s="2">
        <f t="shared" si="124"/>
        <v>6.1917274064152595E-4</v>
      </c>
      <c r="S179" s="24">
        <v>0.1</v>
      </c>
      <c r="T179" s="9">
        <f t="shared" si="98"/>
        <v>6.1917274064152595E-5</v>
      </c>
      <c r="U179" s="9">
        <f t="shared" si="99"/>
        <v>-1.9382999998924788E-2</v>
      </c>
      <c r="Y179" s="137">
        <f t="shared" si="100"/>
        <v>32516.845000000001</v>
      </c>
      <c r="Z179" s="16">
        <f t="shared" si="101"/>
        <v>9078.5</v>
      </c>
      <c r="AA179" s="115">
        <f t="shared" si="102"/>
        <v>-2.9969658877612791E-2</v>
      </c>
      <c r="AB179" s="115">
        <f t="shared" si="103"/>
        <v>1.0586658878688003E-2</v>
      </c>
      <c r="AC179" s="147">
        <f t="shared" si="125"/>
        <v>5.5001818844583328E-3</v>
      </c>
      <c r="AD179" s="115"/>
      <c r="AG179" s="115">
        <f t="shared" si="104"/>
        <v>1.1207734621370354E-5</v>
      </c>
      <c r="AH179" s="16">
        <f t="shared" si="105"/>
        <v>-5.0864769942296712E-3</v>
      </c>
      <c r="AI179" s="16">
        <f t="shared" si="106"/>
        <v>0.7114647448965441</v>
      </c>
      <c r="AJ179" s="16">
        <f t="shared" si="107"/>
        <v>-0.8851108949730091</v>
      </c>
      <c r="AK179" s="16">
        <f t="shared" si="108"/>
        <v>0.28116958932271502</v>
      </c>
      <c r="AL179" s="16">
        <f t="shared" si="109"/>
        <v>2.3691226853565257</v>
      </c>
      <c r="AM179" s="16">
        <f t="shared" si="110"/>
        <v>2.4590535663720789</v>
      </c>
      <c r="AN179" s="115">
        <f t="shared" si="121"/>
        <v>2.0268156698468087</v>
      </c>
      <c r="AO179" s="115">
        <f t="shared" si="121"/>
        <v>2.0268072482108384</v>
      </c>
      <c r="AP179" s="115">
        <f t="shared" si="121"/>
        <v>2.0268547146178495</v>
      </c>
      <c r="AQ179" s="115">
        <f t="shared" si="121"/>
        <v>2.0265871222547558</v>
      </c>
      <c r="AR179" s="115">
        <f t="shared" si="121"/>
        <v>2.028093773970606</v>
      </c>
      <c r="AS179" s="115">
        <f t="shared" si="121"/>
        <v>2.0195494304662036</v>
      </c>
      <c r="AT179" s="115">
        <f t="shared" si="121"/>
        <v>2.066192639971375</v>
      </c>
      <c r="AU179" s="115">
        <f t="shared" si="111"/>
        <v>1.6651071831608839</v>
      </c>
      <c r="AV179" s="115"/>
      <c r="AX179" s="115"/>
    </row>
    <row r="180" spans="1:50">
      <c r="A180" s="2" t="s">
        <v>68</v>
      </c>
      <c r="B180" s="25"/>
      <c r="C180" s="40">
        <v>47540.277999999998</v>
      </c>
      <c r="D180" s="40"/>
      <c r="E180" s="2">
        <f t="shared" si="95"/>
        <v>9091.4156840273608</v>
      </c>
      <c r="F180" s="28">
        <f t="shared" ref="F180:F243" si="126">ROUND(2*E180,0)/2</f>
        <v>9091.5</v>
      </c>
      <c r="G180" s="9">
        <f t="shared" si="122"/>
        <v>-3.2076999996206723E-2</v>
      </c>
      <c r="I180" s="2">
        <f t="shared" si="123"/>
        <v>-3.2076999996206723E-2</v>
      </c>
      <c r="O180" s="100">
        <f t="shared" si="96"/>
        <v>-2.4896490490494652E-2</v>
      </c>
      <c r="P180" s="15">
        <f t="shared" si="97"/>
        <v>32521.777999999998</v>
      </c>
      <c r="R180" s="2">
        <f t="shared" si="124"/>
        <v>6.1983523874329066E-4</v>
      </c>
      <c r="S180" s="24">
        <v>0.1</v>
      </c>
      <c r="T180" s="9">
        <f t="shared" si="98"/>
        <v>6.1983523874329068E-5</v>
      </c>
      <c r="U180" s="9">
        <f t="shared" si="99"/>
        <v>-3.2076999996206723E-2</v>
      </c>
      <c r="Y180" s="137">
        <f t="shared" si="100"/>
        <v>32521.777999999998</v>
      </c>
      <c r="Z180" s="16">
        <f t="shared" si="101"/>
        <v>9091.5</v>
      </c>
      <c r="AA180" s="115">
        <f t="shared" si="102"/>
        <v>-2.9997303578756466E-2</v>
      </c>
      <c r="AB180" s="115">
        <f t="shared" si="103"/>
        <v>-2.0796964174502573E-3</v>
      </c>
      <c r="AC180" s="147">
        <f t="shared" si="125"/>
        <v>-7.180509505712071E-3</v>
      </c>
      <c r="AD180" s="115"/>
      <c r="AG180" s="115">
        <f t="shared" si="104"/>
        <v>4.3251371887554353E-7</v>
      </c>
      <c r="AH180" s="16">
        <f t="shared" si="105"/>
        <v>-5.1008130882618137E-3</v>
      </c>
      <c r="AI180" s="16">
        <f t="shared" si="106"/>
        <v>0.71092333858973911</v>
      </c>
      <c r="AJ180" s="16">
        <f t="shared" si="107"/>
        <v>-0.88600625107566278</v>
      </c>
      <c r="AK180" s="16">
        <f t="shared" si="108"/>
        <v>0.28061292775889357</v>
      </c>
      <c r="AL180" s="16">
        <f t="shared" si="109"/>
        <v>2.3710501434839264</v>
      </c>
      <c r="AM180" s="16">
        <f t="shared" si="110"/>
        <v>2.4658610464330954</v>
      </c>
      <c r="AN180" s="115">
        <f t="shared" si="121"/>
        <v>2.0292961677294858</v>
      </c>
      <c r="AO180" s="115">
        <f t="shared" si="121"/>
        <v>2.0292874521175976</v>
      </c>
      <c r="AP180" s="115">
        <f t="shared" si="121"/>
        <v>2.0293363283934234</v>
      </c>
      <c r="AQ180" s="115">
        <f t="shared" si="121"/>
        <v>2.0290621725842182</v>
      </c>
      <c r="AR180" s="115">
        <f t="shared" si="121"/>
        <v>2.030597998825256</v>
      </c>
      <c r="AS180" s="115">
        <f t="shared" si="121"/>
        <v>2.0219316743185813</v>
      </c>
      <c r="AT180" s="115">
        <f t="shared" si="121"/>
        <v>2.0690017177200746</v>
      </c>
      <c r="AU180" s="115">
        <f t="shared" si="111"/>
        <v>1.6680288172174906</v>
      </c>
      <c r="AV180" s="115"/>
      <c r="AX180" s="115"/>
    </row>
    <row r="181" spans="1:50">
      <c r="A181" s="2" t="s">
        <v>69</v>
      </c>
      <c r="B181" s="25" t="s">
        <v>95</v>
      </c>
      <c r="C181" s="40">
        <v>47742.483999999997</v>
      </c>
      <c r="D181" s="40"/>
      <c r="E181" s="2">
        <f t="shared" si="95"/>
        <v>9622.9241032704394</v>
      </c>
      <c r="F181" s="28">
        <f t="shared" si="126"/>
        <v>9623</v>
      </c>
      <c r="G181" s="9">
        <f t="shared" si="122"/>
        <v>-2.8874000003270339E-2</v>
      </c>
      <c r="I181" s="2">
        <f t="shared" si="123"/>
        <v>-2.8874000003270339E-2</v>
      </c>
      <c r="O181" s="100">
        <f t="shared" si="96"/>
        <v>-2.5406794687183147E-2</v>
      </c>
      <c r="P181" s="15">
        <f t="shared" si="97"/>
        <v>32723.983999999997</v>
      </c>
      <c r="R181" s="2">
        <f t="shared" si="124"/>
        <v>6.4550521627667777E-4</v>
      </c>
      <c r="S181" s="24">
        <v>0.1</v>
      </c>
      <c r="T181" s="9">
        <f t="shared" si="98"/>
        <v>6.4550521627667774E-5</v>
      </c>
      <c r="U181" s="9">
        <f t="shared" si="99"/>
        <v>-2.8874000003270339E-2</v>
      </c>
      <c r="Y181" s="137">
        <f t="shared" si="100"/>
        <v>32723.983999999997</v>
      </c>
      <c r="Z181" s="16">
        <f t="shared" si="101"/>
        <v>9623</v>
      </c>
      <c r="AA181" s="115">
        <f t="shared" si="102"/>
        <v>-3.1057827361698584E-2</v>
      </c>
      <c r="AB181" s="115">
        <f t="shared" si="103"/>
        <v>2.1838273584282447E-3</v>
      </c>
      <c r="AC181" s="147">
        <f t="shared" si="125"/>
        <v>-3.4672053160871921E-3</v>
      </c>
      <c r="AD181" s="115"/>
      <c r="AG181" s="115">
        <f t="shared" si="104"/>
        <v>4.7691019314196861E-7</v>
      </c>
      <c r="AH181" s="16">
        <f t="shared" si="105"/>
        <v>-5.6510326745154368E-3</v>
      </c>
      <c r="AI181" s="16">
        <f t="shared" si="106"/>
        <v>0.69034007955110865</v>
      </c>
      <c r="AJ181" s="16">
        <f t="shared" si="107"/>
        <v>-0.91882497628375026</v>
      </c>
      <c r="AK181" s="16">
        <f t="shared" si="108"/>
        <v>0.25772012933627614</v>
      </c>
      <c r="AL181" s="16">
        <f t="shared" si="109"/>
        <v>2.4474832628614775</v>
      </c>
      <c r="AM181" s="16">
        <f t="shared" si="110"/>
        <v>2.7647655949881429</v>
      </c>
      <c r="AN181" s="115">
        <f t="shared" ref="AN181:AT190" si="127">$AU181+$AB$7*SIN(AO181)</f>
        <v>2.1291708462864833</v>
      </c>
      <c r="AO181" s="115">
        <f t="shared" si="127"/>
        <v>2.1291420968427039</v>
      </c>
      <c r="AP181" s="115">
        <f t="shared" si="127"/>
        <v>2.1292767798023138</v>
      </c>
      <c r="AQ181" s="115">
        <f t="shared" si="127"/>
        <v>2.1286455776220157</v>
      </c>
      <c r="AR181" s="115">
        <f t="shared" si="127"/>
        <v>2.131598269797478</v>
      </c>
      <c r="AS181" s="115">
        <f t="shared" si="127"/>
        <v>2.1176633633522668</v>
      </c>
      <c r="AT181" s="115">
        <f t="shared" si="127"/>
        <v>2.1809337126490176</v>
      </c>
      <c r="AU181" s="115">
        <f t="shared" si="111"/>
        <v>1.7874787019164526</v>
      </c>
      <c r="AV181" s="115"/>
      <c r="AX181" s="115"/>
    </row>
    <row r="182" spans="1:50">
      <c r="A182" s="2" t="s">
        <v>69</v>
      </c>
      <c r="B182" s="25"/>
      <c r="C182" s="40">
        <v>47748.381000000001</v>
      </c>
      <c r="D182" s="40"/>
      <c r="E182" s="2">
        <f t="shared" si="95"/>
        <v>9638.424657894333</v>
      </c>
      <c r="F182" s="28">
        <f t="shared" si="126"/>
        <v>9638.5</v>
      </c>
      <c r="G182" s="9">
        <f t="shared" si="122"/>
        <v>-2.8662999997322913E-2</v>
      </c>
      <c r="I182" s="2">
        <f t="shared" si="123"/>
        <v>-2.8662999997322913E-2</v>
      </c>
      <c r="O182" s="100">
        <f t="shared" si="96"/>
        <v>-2.5420685949385957E-2</v>
      </c>
      <c r="P182" s="15">
        <f t="shared" si="97"/>
        <v>32729.881000000001</v>
      </c>
      <c r="R182" s="2">
        <f t="shared" si="124"/>
        <v>6.4621127413730861E-4</v>
      </c>
      <c r="S182" s="24">
        <v>0.1</v>
      </c>
      <c r="T182" s="9">
        <f t="shared" si="98"/>
        <v>6.4621127413730869E-5</v>
      </c>
      <c r="U182" s="9">
        <f t="shared" si="99"/>
        <v>-2.8662999997322913E-2</v>
      </c>
      <c r="Y182" s="137">
        <f t="shared" si="100"/>
        <v>32729.881000000001</v>
      </c>
      <c r="Z182" s="16">
        <f t="shared" si="101"/>
        <v>9638.5</v>
      </c>
      <c r="AA182" s="115">
        <f t="shared" si="102"/>
        <v>-3.1086720897655015E-2</v>
      </c>
      <c r="AB182" s="115">
        <f t="shared" si="103"/>
        <v>2.4237209003321013E-3</v>
      </c>
      <c r="AC182" s="147">
        <f t="shared" si="125"/>
        <v>-3.2423140479369561E-3</v>
      </c>
      <c r="AD182" s="115"/>
      <c r="AG182" s="115">
        <f t="shared" si="104"/>
        <v>5.8744230027066525E-7</v>
      </c>
      <c r="AH182" s="16">
        <f t="shared" si="105"/>
        <v>-5.6660349482690574E-3</v>
      </c>
      <c r="AI182" s="16">
        <f t="shared" si="106"/>
        <v>0.68978318418705875</v>
      </c>
      <c r="AJ182" s="16">
        <f t="shared" si="107"/>
        <v>-0.91967674922259945</v>
      </c>
      <c r="AK182" s="16">
        <f t="shared" si="108"/>
        <v>0.25704952554789956</v>
      </c>
      <c r="AL182" s="16">
        <f t="shared" si="109"/>
        <v>2.4496469302086465</v>
      </c>
      <c r="AM182" s="16">
        <f t="shared" si="110"/>
        <v>2.7741449456828504</v>
      </c>
      <c r="AN182" s="115">
        <f t="shared" si="127"/>
        <v>2.1320406001704475</v>
      </c>
      <c r="AO182" s="115">
        <f t="shared" si="127"/>
        <v>2.1320109864029231</v>
      </c>
      <c r="AP182" s="115">
        <f t="shared" si="127"/>
        <v>2.1321490845018092</v>
      </c>
      <c r="AQ182" s="115">
        <f t="shared" si="127"/>
        <v>2.1315048312728777</v>
      </c>
      <c r="AR182" s="115">
        <f t="shared" si="127"/>
        <v>2.1345047720875225</v>
      </c>
      <c r="AS182" s="115">
        <f t="shared" si="127"/>
        <v>2.120411255166553</v>
      </c>
      <c r="AT182" s="115">
        <f t="shared" si="127"/>
        <v>2.1841130920442664</v>
      </c>
      <c r="AU182" s="115">
        <f t="shared" si="111"/>
        <v>1.7909621886762532</v>
      </c>
      <c r="AV182" s="115"/>
      <c r="AX182" s="115"/>
    </row>
    <row r="183" spans="1:50">
      <c r="A183" s="2" t="s">
        <v>70</v>
      </c>
      <c r="B183" s="25" t="s">
        <v>95</v>
      </c>
      <c r="C183" s="40">
        <v>47767.601999999999</v>
      </c>
      <c r="D183" s="40"/>
      <c r="E183" s="2">
        <f t="shared" si="95"/>
        <v>9688.9480020397586</v>
      </c>
      <c r="F183" s="28">
        <f t="shared" si="126"/>
        <v>9689</v>
      </c>
      <c r="G183" s="9">
        <f t="shared" si="122"/>
        <v>-1.978199999575736E-2</v>
      </c>
      <c r="I183" s="2">
        <f t="shared" si="123"/>
        <v>-1.978199999575736E-2</v>
      </c>
      <c r="O183" s="100">
        <f t="shared" si="96"/>
        <v>-2.5465555157205687E-2</v>
      </c>
      <c r="P183" s="15">
        <f t="shared" si="97"/>
        <v>32749.101999999999</v>
      </c>
      <c r="R183" s="2">
        <f t="shared" si="124"/>
        <v>6.4849449946468511E-4</v>
      </c>
      <c r="S183" s="24">
        <v>0.1</v>
      </c>
      <c r="T183" s="9">
        <f t="shared" si="98"/>
        <v>6.4849449946468513E-5</v>
      </c>
      <c r="U183" s="9">
        <f t="shared" si="99"/>
        <v>-1.978199999575736E-2</v>
      </c>
      <c r="Y183" s="137">
        <f t="shared" si="100"/>
        <v>32749.101999999999</v>
      </c>
      <c r="Z183" s="16">
        <f t="shared" si="101"/>
        <v>9689</v>
      </c>
      <c r="AA183" s="115">
        <f t="shared" si="102"/>
        <v>-3.1180061768767926E-2</v>
      </c>
      <c r="AB183" s="115">
        <f t="shared" si="103"/>
        <v>1.1398061773010566E-2</v>
      </c>
      <c r="AC183" s="147">
        <f t="shared" si="125"/>
        <v>5.6835551614483268E-3</v>
      </c>
      <c r="AD183" s="115"/>
      <c r="AG183" s="115">
        <f t="shared" si="104"/>
        <v>1.2991581218136479E-5</v>
      </c>
      <c r="AH183" s="16">
        <f t="shared" si="105"/>
        <v>-5.7145066115622378E-3</v>
      </c>
      <c r="AI183" s="16">
        <f t="shared" si="106"/>
        <v>0.68798499933542656</v>
      </c>
      <c r="AJ183" s="16">
        <f t="shared" si="107"/>
        <v>-0.92241270775475226</v>
      </c>
      <c r="AK183" s="16">
        <f t="shared" si="108"/>
        <v>0.2548638278724677</v>
      </c>
      <c r="AL183" s="16">
        <f t="shared" si="109"/>
        <v>2.4566722498015414</v>
      </c>
      <c r="AM183" s="16">
        <f t="shared" si="110"/>
        <v>2.8049913277542062</v>
      </c>
      <c r="AN183" s="115">
        <f t="shared" si="127"/>
        <v>2.1413744954869682</v>
      </c>
      <c r="AO183" s="115">
        <f t="shared" si="127"/>
        <v>2.1413419374507505</v>
      </c>
      <c r="AP183" s="115">
        <f t="shared" si="127"/>
        <v>2.1414915503971477</v>
      </c>
      <c r="AQ183" s="115">
        <f t="shared" si="127"/>
        <v>2.1408037502095372</v>
      </c>
      <c r="AR183" s="115">
        <f t="shared" si="127"/>
        <v>2.1439596355593178</v>
      </c>
      <c r="AS183" s="115">
        <f t="shared" si="127"/>
        <v>2.1293487843698897</v>
      </c>
      <c r="AT183" s="115">
        <f t="shared" si="127"/>
        <v>2.1944386424366202</v>
      </c>
      <c r="AU183" s="115">
        <f t="shared" si="111"/>
        <v>1.8023116132807642</v>
      </c>
      <c r="AV183" s="115"/>
      <c r="AX183" s="115"/>
    </row>
    <row r="184" spans="1:50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28">
        <f t="shared" si="95"/>
        <v>9689.71816695493</v>
      </c>
      <c r="F184" s="28">
        <f t="shared" si="126"/>
        <v>9689.5</v>
      </c>
      <c r="O184" s="100">
        <f t="shared" si="96"/>
        <v>-2.5465996427422172E-2</v>
      </c>
      <c r="P184" s="15">
        <f t="shared" si="97"/>
        <v>32749.394999999997</v>
      </c>
      <c r="Q184" s="9">
        <f>C184-(C$7+C$8*F184)</f>
        <v>8.2998999998380896E-2</v>
      </c>
      <c r="S184" s="24"/>
      <c r="T184" s="9">
        <f t="shared" si="98"/>
        <v>0</v>
      </c>
      <c r="U184" s="9">
        <f t="shared" si="99"/>
        <v>0</v>
      </c>
      <c r="Y184" s="137">
        <f t="shared" si="100"/>
        <v>32749.394999999997</v>
      </c>
      <c r="Z184" s="16">
        <f t="shared" si="101"/>
        <v>9689.5</v>
      </c>
      <c r="AA184" s="115">
        <f t="shared" si="102"/>
        <v>-3.1180979847859419E-2</v>
      </c>
      <c r="AB184" s="115">
        <f t="shared" si="103"/>
        <v>3.1180979847859419E-2</v>
      </c>
      <c r="AC184" s="147"/>
      <c r="AD184" s="115"/>
      <c r="AG184" s="115">
        <f t="shared" si="104"/>
        <v>0</v>
      </c>
      <c r="AH184" s="16">
        <f t="shared" si="105"/>
        <v>-5.7149834204372465E-3</v>
      </c>
      <c r="AI184" s="16">
        <f t="shared" si="106"/>
        <v>0.687967318919807</v>
      </c>
      <c r="AJ184" s="16">
        <f t="shared" si="107"/>
        <v>-0.92243949853374541</v>
      </c>
      <c r="AK184" s="16">
        <f t="shared" si="108"/>
        <v>0.25484218123267433</v>
      </c>
      <c r="AL184" s="16">
        <f t="shared" si="109"/>
        <v>2.4567416247561096</v>
      </c>
      <c r="AM184" s="16">
        <f t="shared" si="110"/>
        <v>2.8052989654150351</v>
      </c>
      <c r="AN184" s="115">
        <f t="shared" si="127"/>
        <v>2.1414667890188253</v>
      </c>
      <c r="AO184" s="115">
        <f t="shared" si="127"/>
        <v>2.1414342008360414</v>
      </c>
      <c r="AP184" s="115">
        <f t="shared" si="127"/>
        <v>2.1415839307777467</v>
      </c>
      <c r="AQ184" s="115">
        <f t="shared" si="127"/>
        <v>2.1408956916178763</v>
      </c>
      <c r="AR184" s="115">
        <f t="shared" si="127"/>
        <v>2.1440531359938184</v>
      </c>
      <c r="AS184" s="115">
        <f t="shared" si="127"/>
        <v>2.1294371594841457</v>
      </c>
      <c r="AT184" s="115">
        <f t="shared" si="127"/>
        <v>2.1945406228649693</v>
      </c>
      <c r="AU184" s="115">
        <f t="shared" si="111"/>
        <v>1.8024239838214029</v>
      </c>
      <c r="AV184" s="115"/>
      <c r="AX184" s="115"/>
    </row>
    <row r="185" spans="1:50">
      <c r="A185" s="2" t="s">
        <v>69</v>
      </c>
      <c r="B185" s="25" t="s">
        <v>95</v>
      </c>
      <c r="C185" s="40">
        <v>47768.366000000002</v>
      </c>
      <c r="D185" s="40"/>
      <c r="E185" s="2">
        <f t="shared" si="95"/>
        <v>9690.9562136274617</v>
      </c>
      <c r="F185" s="28">
        <f t="shared" si="126"/>
        <v>9691</v>
      </c>
      <c r="G185" s="9">
        <f>C185-(C$7+C$8*F185)</f>
        <v>-1.6657999993185513E-2</v>
      </c>
      <c r="I185" s="2">
        <f>G185</f>
        <v>-1.6657999993185513E-2</v>
      </c>
      <c r="O185" s="100">
        <f t="shared" si="96"/>
        <v>-2.5467319887557981E-2</v>
      </c>
      <c r="P185" s="15">
        <f t="shared" si="97"/>
        <v>32749.866000000002</v>
      </c>
      <c r="R185" s="2">
        <f>(O185-H185)^2</f>
        <v>6.4858438225520623E-4</v>
      </c>
      <c r="S185" s="24">
        <v>0.1</v>
      </c>
      <c r="T185" s="9">
        <f t="shared" si="98"/>
        <v>6.4858438225520631E-5</v>
      </c>
      <c r="U185" s="9">
        <f t="shared" si="99"/>
        <v>-1.6657999993185513E-2</v>
      </c>
      <c r="Y185" s="137">
        <f t="shared" si="100"/>
        <v>32749.866000000002</v>
      </c>
      <c r="Z185" s="16">
        <f t="shared" si="101"/>
        <v>9691</v>
      </c>
      <c r="AA185" s="115">
        <f t="shared" si="102"/>
        <v>-3.1183733369190877E-2</v>
      </c>
      <c r="AB185" s="115">
        <f t="shared" si="103"/>
        <v>1.4525733376005365E-2</v>
      </c>
      <c r="AC185" s="147">
        <f>G185-(AB$3+AB$4*Z185+AB$5*Z185^2)</f>
        <v>8.8093198943724679E-3</v>
      </c>
      <c r="AD185" s="115"/>
      <c r="AG185" s="115">
        <f t="shared" si="104"/>
        <v>2.1099693011079623E-5</v>
      </c>
      <c r="AH185" s="16">
        <f t="shared" si="105"/>
        <v>-5.7164134816328977E-3</v>
      </c>
      <c r="AI185" s="16">
        <f t="shared" si="106"/>
        <v>0.68791429212801281</v>
      </c>
      <c r="AJ185" s="16">
        <f t="shared" si="107"/>
        <v>-0.9225198359856982</v>
      </c>
      <c r="AK185" s="16">
        <f t="shared" si="108"/>
        <v>0.25477724062317897</v>
      </c>
      <c r="AL185" s="16">
        <f t="shared" si="109"/>
        <v>2.4569497282518902</v>
      </c>
      <c r="AM185" s="16">
        <f t="shared" si="110"/>
        <v>2.8062221429164858</v>
      </c>
      <c r="AN185" s="115">
        <f t="shared" si="127"/>
        <v>2.1417436554154952</v>
      </c>
      <c r="AO185" s="115">
        <f t="shared" si="127"/>
        <v>2.141710976674605</v>
      </c>
      <c r="AP185" s="115">
        <f t="shared" si="127"/>
        <v>2.1418610579551873</v>
      </c>
      <c r="AQ185" s="115">
        <f t="shared" si="127"/>
        <v>2.1411715009626198</v>
      </c>
      <c r="AR185" s="115">
        <f t="shared" si="127"/>
        <v>2.1443336241538531</v>
      </c>
      <c r="AS185" s="115">
        <f t="shared" si="127"/>
        <v>2.1297022714157139</v>
      </c>
      <c r="AT185" s="115">
        <f t="shared" si="127"/>
        <v>2.1948465344426746</v>
      </c>
      <c r="AU185" s="115">
        <f t="shared" si="111"/>
        <v>1.8027610954433191</v>
      </c>
      <c r="AV185" s="115"/>
      <c r="AX185" s="115"/>
    </row>
    <row r="186" spans="1:50">
      <c r="A186" s="2" t="s">
        <v>70</v>
      </c>
      <c r="B186" s="25"/>
      <c r="C186" s="40">
        <v>47768.536999999997</v>
      </c>
      <c r="D186" s="40"/>
      <c r="E186" s="2">
        <f t="shared" si="95"/>
        <v>9691.4056955404012</v>
      </c>
      <c r="F186" s="28">
        <f t="shared" si="126"/>
        <v>9691.5</v>
      </c>
      <c r="G186" s="9">
        <f>C186-(C$7+C$8*F186)</f>
        <v>-3.5877000002074055E-2</v>
      </c>
      <c r="I186" s="2">
        <f>G186</f>
        <v>-3.5877000002074055E-2</v>
      </c>
      <c r="O186" s="100">
        <f t="shared" si="96"/>
        <v>-2.5467760924098713E-2</v>
      </c>
      <c r="P186" s="15">
        <f t="shared" si="97"/>
        <v>32750.036999999997</v>
      </c>
      <c r="R186" s="2">
        <f>(O186-H186)^2</f>
        <v>6.4860684648704932E-4</v>
      </c>
      <c r="S186" s="24">
        <v>0.1</v>
      </c>
      <c r="T186" s="9">
        <f t="shared" si="98"/>
        <v>6.486068464870493E-5</v>
      </c>
      <c r="U186" s="9">
        <f t="shared" si="99"/>
        <v>-3.5877000002074055E-2</v>
      </c>
      <c r="Y186" s="137">
        <f t="shared" si="100"/>
        <v>32750.036999999997</v>
      </c>
      <c r="Z186" s="16">
        <f t="shared" si="101"/>
        <v>9691.5</v>
      </c>
      <c r="AA186" s="115">
        <f t="shared" si="102"/>
        <v>-3.1184650970991587E-2</v>
      </c>
      <c r="AB186" s="115">
        <f t="shared" si="103"/>
        <v>-4.6923490310824684E-3</v>
      </c>
      <c r="AC186" s="147">
        <f>G186-(AB$3+AB$4*Z186+AB$5*Z186^2)</f>
        <v>-1.0409239077975342E-2</v>
      </c>
      <c r="AD186" s="115"/>
      <c r="AG186" s="115">
        <f t="shared" si="104"/>
        <v>2.2018139429500582E-6</v>
      </c>
      <c r="AH186" s="16">
        <f t="shared" si="105"/>
        <v>-5.7168900468928755E-3</v>
      </c>
      <c r="AI186" s="16">
        <f t="shared" si="106"/>
        <v>0.68789662134812368</v>
      </c>
      <c r="AJ186" s="16">
        <f t="shared" si="107"/>
        <v>-0.9225466035106008</v>
      </c>
      <c r="AK186" s="16">
        <f t="shared" si="108"/>
        <v>0.25475559352368332</v>
      </c>
      <c r="AL186" s="16">
        <f t="shared" si="109"/>
        <v>2.4570190889631052</v>
      </c>
      <c r="AM186" s="16">
        <f t="shared" si="110"/>
        <v>2.8065299569618563</v>
      </c>
      <c r="AN186" s="115">
        <f t="shared" si="127"/>
        <v>2.1418359394825019</v>
      </c>
      <c r="AO186" s="115">
        <f t="shared" si="127"/>
        <v>2.141803230516087</v>
      </c>
      <c r="AP186" s="115">
        <f t="shared" si="127"/>
        <v>2.141953429027303</v>
      </c>
      <c r="AQ186" s="115">
        <f t="shared" si="127"/>
        <v>2.1412634324519213</v>
      </c>
      <c r="AR186" s="115">
        <f t="shared" si="127"/>
        <v>2.1444271158266996</v>
      </c>
      <c r="AS186" s="115">
        <f t="shared" si="127"/>
        <v>2.1297906375915492</v>
      </c>
      <c r="AT186" s="115">
        <f t="shared" si="127"/>
        <v>2.194948495066567</v>
      </c>
      <c r="AU186" s="115">
        <f t="shared" si="111"/>
        <v>1.8028734659839578</v>
      </c>
      <c r="AV186" s="115"/>
      <c r="AX186" s="115"/>
    </row>
    <row r="187" spans="1:50">
      <c r="A187" s="2" t="s">
        <v>70</v>
      </c>
      <c r="B187" s="25"/>
      <c r="C187" s="40">
        <v>47770.442999999999</v>
      </c>
      <c r="D187" s="40"/>
      <c r="E187" s="2">
        <f t="shared" si="95"/>
        <v>9696.4157103128546</v>
      </c>
      <c r="F187" s="28">
        <f t="shared" si="126"/>
        <v>9696.5</v>
      </c>
      <c r="G187" s="9">
        <f>C187-(C$7+C$8*F187)</f>
        <v>-3.2067000000097323E-2</v>
      </c>
      <c r="I187" s="2">
        <f>G187</f>
        <v>-3.2067000000097323E-2</v>
      </c>
      <c r="O187" s="100">
        <f t="shared" si="96"/>
        <v>-2.5472168076464338E-2</v>
      </c>
      <c r="P187" s="15">
        <f t="shared" si="97"/>
        <v>32751.942999999999</v>
      </c>
      <c r="R187" s="2">
        <f>(O187-H187)^2</f>
        <v>6.4883134651564896E-4</v>
      </c>
      <c r="S187" s="24">
        <v>0.1</v>
      </c>
      <c r="T187" s="9">
        <f t="shared" si="98"/>
        <v>6.4883134651564904E-5</v>
      </c>
      <c r="U187" s="9">
        <f t="shared" si="99"/>
        <v>-3.2067000000097323E-2</v>
      </c>
      <c r="Y187" s="137">
        <f t="shared" si="100"/>
        <v>32751.942999999999</v>
      </c>
      <c r="Z187" s="16">
        <f t="shared" si="101"/>
        <v>9696.5</v>
      </c>
      <c r="AA187" s="115">
        <f t="shared" si="102"/>
        <v>-3.1193820426663122E-2</v>
      </c>
      <c r="AB187" s="115">
        <f t="shared" si="103"/>
        <v>-8.7317957343420113E-4</v>
      </c>
      <c r="AC187" s="147">
        <f>G187-(AB$3+AB$4*Z187+AB$5*Z187^2)</f>
        <v>-6.594831923632985E-3</v>
      </c>
      <c r="AD187" s="115"/>
      <c r="AG187" s="115">
        <f t="shared" si="104"/>
        <v>7.6244256746273355E-8</v>
      </c>
      <c r="AH187" s="16">
        <f t="shared" si="105"/>
        <v>-5.721652350198783E-3</v>
      </c>
      <c r="AI187" s="16">
        <f t="shared" si="106"/>
        <v>0.68772004595174363</v>
      </c>
      <c r="AJ187" s="16">
        <f t="shared" si="107"/>
        <v>-0.92281395925112619</v>
      </c>
      <c r="AK187" s="16">
        <f t="shared" si="108"/>
        <v>0.25453911624176656</v>
      </c>
      <c r="AL187" s="16">
        <f t="shared" si="109"/>
        <v>2.4577125004041402</v>
      </c>
      <c r="AM187" s="16">
        <f t="shared" si="110"/>
        <v>2.80961052620661</v>
      </c>
      <c r="AN187" s="115">
        <f t="shared" si="127"/>
        <v>2.1427586501092466</v>
      </c>
      <c r="AO187" s="115">
        <f t="shared" si="127"/>
        <v>2.1427256378000683</v>
      </c>
      <c r="AP187" s="115">
        <f t="shared" si="127"/>
        <v>2.1428770118554583</v>
      </c>
      <c r="AQ187" s="115">
        <f t="shared" si="127"/>
        <v>2.1421826110620521</v>
      </c>
      <c r="AR187" s="115">
        <f t="shared" si="127"/>
        <v>2.1453619121420373</v>
      </c>
      <c r="AS187" s="115">
        <f t="shared" si="127"/>
        <v>2.1306741766624833</v>
      </c>
      <c r="AT187" s="115">
        <f t="shared" si="127"/>
        <v>2.1959678290340001</v>
      </c>
      <c r="AU187" s="115">
        <f t="shared" si="111"/>
        <v>1.8039971713903449</v>
      </c>
      <c r="AV187" s="115"/>
      <c r="AX187" s="115"/>
    </row>
    <row r="188" spans="1:50">
      <c r="A188" s="2" t="s">
        <v>70</v>
      </c>
      <c r="B188" s="25"/>
      <c r="C188" s="40">
        <v>47812.337</v>
      </c>
      <c r="D188" s="40"/>
      <c r="E188" s="2">
        <f t="shared" si="95"/>
        <v>9806.536150437134</v>
      </c>
      <c r="F188" s="28">
        <f t="shared" si="126"/>
        <v>9806.5</v>
      </c>
      <c r="O188" s="100">
        <f t="shared" si="96"/>
        <v>-2.556764742935095E-2</v>
      </c>
      <c r="P188" s="15">
        <f t="shared" si="97"/>
        <v>32793.837</v>
      </c>
      <c r="Q188" s="9">
        <f>C188-(C$7+C$8*F188)</f>
        <v>1.3752999999269377E-2</v>
      </c>
      <c r="S188" s="24"/>
      <c r="T188" s="9">
        <f t="shared" si="98"/>
        <v>0</v>
      </c>
      <c r="U188" s="9">
        <f t="shared" si="99"/>
        <v>0</v>
      </c>
      <c r="Y188" s="137">
        <f t="shared" si="100"/>
        <v>32793.837</v>
      </c>
      <c r="Z188" s="16">
        <f t="shared" si="101"/>
        <v>9806.5</v>
      </c>
      <c r="AA188" s="115">
        <f t="shared" si="102"/>
        <v>-3.1392532441769136E-2</v>
      </c>
      <c r="AB188" s="115">
        <f t="shared" si="103"/>
        <v>3.1392532441769136E-2</v>
      </c>
      <c r="AC188" s="147"/>
      <c r="AD188" s="115"/>
      <c r="AG188" s="115">
        <f t="shared" si="104"/>
        <v>0</v>
      </c>
      <c r="AH188" s="16">
        <f t="shared" si="105"/>
        <v>-5.8248850124181838E-3</v>
      </c>
      <c r="AI188" s="16">
        <f t="shared" si="106"/>
        <v>0.68389572668058873</v>
      </c>
      <c r="AJ188" s="16">
        <f t="shared" si="107"/>
        <v>-0.92855030841121333</v>
      </c>
      <c r="AK188" s="16">
        <f t="shared" si="108"/>
        <v>0.24977393736482498</v>
      </c>
      <c r="AL188" s="16">
        <f t="shared" si="109"/>
        <v>2.472878659360874</v>
      </c>
      <c r="AM188" s="16">
        <f t="shared" si="110"/>
        <v>2.8785233046360363</v>
      </c>
      <c r="AN188" s="115">
        <f t="shared" si="127"/>
        <v>2.1629990929586702</v>
      </c>
      <c r="AO188" s="115">
        <f t="shared" si="127"/>
        <v>2.1629588952734089</v>
      </c>
      <c r="AP188" s="115">
        <f t="shared" si="127"/>
        <v>2.1631376329109444</v>
      </c>
      <c r="AQ188" s="115">
        <f t="shared" si="127"/>
        <v>2.1623425178340803</v>
      </c>
      <c r="AR188" s="115">
        <f t="shared" si="127"/>
        <v>2.1658724167251719</v>
      </c>
      <c r="AS188" s="115">
        <f t="shared" si="127"/>
        <v>2.1500569792844222</v>
      </c>
      <c r="AT188" s="115">
        <f t="shared" si="127"/>
        <v>2.2182681948328571</v>
      </c>
      <c r="AU188" s="115">
        <f t="shared" si="111"/>
        <v>1.8287186903308639</v>
      </c>
      <c r="AV188" s="115"/>
      <c r="AX188" s="115"/>
    </row>
    <row r="189" spans="1:50">
      <c r="A189" s="2" t="s">
        <v>70</v>
      </c>
      <c r="B189" s="25" t="s">
        <v>95</v>
      </c>
      <c r="C189" s="40">
        <v>47816.317000000003</v>
      </c>
      <c r="D189" s="40"/>
      <c r="E189" s="2">
        <f t="shared" si="95"/>
        <v>9816.9977762473918</v>
      </c>
      <c r="F189" s="28">
        <f t="shared" si="126"/>
        <v>9817</v>
      </c>
      <c r="O189" s="100">
        <f t="shared" si="96"/>
        <v>-2.5576613538455844E-2</v>
      </c>
      <c r="P189" s="15">
        <f t="shared" si="97"/>
        <v>32797.817000000003</v>
      </c>
      <c r="Q189" s="9">
        <f>C189-(C$7+C$8*F189)</f>
        <v>-8.459999953629449E-4</v>
      </c>
      <c r="S189" s="24"/>
      <c r="T189" s="9">
        <f t="shared" si="98"/>
        <v>0</v>
      </c>
      <c r="U189" s="9">
        <f t="shared" si="99"/>
        <v>0</v>
      </c>
      <c r="Y189" s="137">
        <f t="shared" si="100"/>
        <v>32797.817000000003</v>
      </c>
      <c r="Z189" s="16">
        <f t="shared" si="101"/>
        <v>9817</v>
      </c>
      <c r="AA189" s="115">
        <f t="shared" si="102"/>
        <v>-3.1411199036464152E-2</v>
      </c>
      <c r="AB189" s="115">
        <f t="shared" si="103"/>
        <v>3.1411199036464152E-2</v>
      </c>
      <c r="AC189" s="147"/>
      <c r="AD189" s="115"/>
      <c r="AG189" s="115">
        <f t="shared" si="104"/>
        <v>0</v>
      </c>
      <c r="AH189" s="16">
        <f t="shared" si="105"/>
        <v>-5.834585498008308E-3</v>
      </c>
      <c r="AI189" s="16">
        <f t="shared" si="106"/>
        <v>0.68353665237890515</v>
      </c>
      <c r="AJ189" s="16">
        <f t="shared" si="107"/>
        <v>-0.92908347900709765</v>
      </c>
      <c r="AK189" s="16">
        <f t="shared" si="108"/>
        <v>0.24931883404582714</v>
      </c>
      <c r="AL189" s="16">
        <f t="shared" si="109"/>
        <v>2.4743175671563713</v>
      </c>
      <c r="AM189" s="16">
        <f t="shared" si="110"/>
        <v>2.8852179445248511</v>
      </c>
      <c r="AN189" s="115">
        <f t="shared" si="127"/>
        <v>2.1649252828043788</v>
      </c>
      <c r="AO189" s="115">
        <f t="shared" si="127"/>
        <v>2.1648843468318635</v>
      </c>
      <c r="AP189" s="115">
        <f t="shared" si="127"/>
        <v>2.1650658477918672</v>
      </c>
      <c r="AQ189" s="115">
        <f t="shared" si="127"/>
        <v>2.1642607414508301</v>
      </c>
      <c r="AR189" s="115">
        <f t="shared" si="127"/>
        <v>2.1678247749919075</v>
      </c>
      <c r="AS189" s="115">
        <f t="shared" si="127"/>
        <v>2.1519017977463775</v>
      </c>
      <c r="AT189" s="115">
        <f t="shared" si="127"/>
        <v>2.2203843949531077</v>
      </c>
      <c r="AU189" s="115">
        <f t="shared" si="111"/>
        <v>1.831078471684277</v>
      </c>
      <c r="AV189" s="115"/>
      <c r="AX189" s="115"/>
    </row>
    <row r="190" spans="1:50">
      <c r="A190" s="2" t="s">
        <v>70</v>
      </c>
      <c r="B190" s="25" t="s">
        <v>95</v>
      </c>
      <c r="C190" s="40">
        <v>47846.28</v>
      </c>
      <c r="D190" s="40"/>
      <c r="E190" s="2">
        <f t="shared" si="95"/>
        <v>9895.7569958836957</v>
      </c>
      <c r="F190" s="28">
        <f t="shared" si="126"/>
        <v>9896</v>
      </c>
      <c r="O190" s="100">
        <f t="shared" si="96"/>
        <v>-2.5643246733314078E-2</v>
      </c>
      <c r="P190" s="15">
        <f t="shared" si="97"/>
        <v>32827.78</v>
      </c>
      <c r="Q190" s="9">
        <f>C190-(C$7+C$8*F190)</f>
        <v>-9.2447999995783903E-2</v>
      </c>
      <c r="S190" s="24"/>
      <c r="T190" s="9">
        <f t="shared" si="98"/>
        <v>0</v>
      </c>
      <c r="U190" s="9">
        <f t="shared" si="99"/>
        <v>0</v>
      </c>
      <c r="Y190" s="137">
        <f t="shared" si="100"/>
        <v>32827.78</v>
      </c>
      <c r="Z190" s="16">
        <f t="shared" si="101"/>
        <v>9896</v>
      </c>
      <c r="AA190" s="115">
        <f t="shared" si="102"/>
        <v>-3.1549961399607349E-2</v>
      </c>
      <c r="AB190" s="115">
        <f t="shared" si="103"/>
        <v>3.1549961399607349E-2</v>
      </c>
      <c r="AC190" s="147"/>
      <c r="AD190" s="115"/>
      <c r="AG190" s="115">
        <f t="shared" si="104"/>
        <v>0</v>
      </c>
      <c r="AH190" s="16">
        <f t="shared" si="105"/>
        <v>-5.9067146662932718E-3</v>
      </c>
      <c r="AI190" s="16">
        <f t="shared" si="106"/>
        <v>0.68086790177534939</v>
      </c>
      <c r="AJ190" s="16">
        <f t="shared" si="107"/>
        <v>-0.93301593534538152</v>
      </c>
      <c r="AK190" s="16">
        <f t="shared" si="108"/>
        <v>0.24589354460874435</v>
      </c>
      <c r="AL190" s="16">
        <f t="shared" si="109"/>
        <v>2.4850956691722632</v>
      </c>
      <c r="AM190" s="16">
        <f t="shared" si="110"/>
        <v>2.9362622172510426</v>
      </c>
      <c r="AN190" s="115">
        <f t="shared" si="127"/>
        <v>2.1793854588450317</v>
      </c>
      <c r="AO190" s="115">
        <f t="shared" si="127"/>
        <v>2.1793386650954369</v>
      </c>
      <c r="AP190" s="115">
        <f t="shared" si="127"/>
        <v>2.1795418101946304</v>
      </c>
      <c r="AQ190" s="115">
        <f t="shared" si="127"/>
        <v>2.1786594689661825</v>
      </c>
      <c r="AR190" s="115">
        <f t="shared" si="127"/>
        <v>2.1824837617895101</v>
      </c>
      <c r="AS190" s="115">
        <f t="shared" si="127"/>
        <v>2.1657532197085811</v>
      </c>
      <c r="AT190" s="115">
        <f t="shared" si="127"/>
        <v>2.2362368635818424</v>
      </c>
      <c r="AU190" s="115">
        <f t="shared" si="111"/>
        <v>1.8488330171051952</v>
      </c>
      <c r="AV190" s="115"/>
      <c r="AX190" s="115"/>
    </row>
    <row r="191" spans="1:50">
      <c r="A191" s="2" t="s">
        <v>70</v>
      </c>
      <c r="B191" s="25" t="s">
        <v>95</v>
      </c>
      <c r="C191" s="40">
        <v>47857.317999999999</v>
      </c>
      <c r="D191" s="40"/>
      <c r="E191" s="2">
        <f t="shared" si="95"/>
        <v>9924.7709219373519</v>
      </c>
      <c r="F191" s="28">
        <f t="shared" si="126"/>
        <v>9925</v>
      </c>
      <c r="O191" s="100">
        <f t="shared" si="96"/>
        <v>-2.5667341083800164E-2</v>
      </c>
      <c r="P191" s="15">
        <f t="shared" si="97"/>
        <v>32838.817999999999</v>
      </c>
      <c r="Q191" s="9">
        <f>C191-(C$7+C$8*F191)</f>
        <v>-8.7149999999382999E-2</v>
      </c>
      <c r="S191" s="24"/>
      <c r="T191" s="9">
        <f t="shared" si="98"/>
        <v>0</v>
      </c>
      <c r="U191" s="9">
        <f t="shared" si="99"/>
        <v>0</v>
      </c>
      <c r="Y191" s="137">
        <f t="shared" si="100"/>
        <v>32838.817999999999</v>
      </c>
      <c r="Z191" s="16">
        <f t="shared" si="101"/>
        <v>9925</v>
      </c>
      <c r="AA191" s="115">
        <f t="shared" si="102"/>
        <v>-3.1600155297287089E-2</v>
      </c>
      <c r="AB191" s="115">
        <f t="shared" si="103"/>
        <v>3.1600155297287089E-2</v>
      </c>
      <c r="AC191" s="147"/>
      <c r="AD191" s="115"/>
      <c r="AG191" s="115">
        <f t="shared" si="104"/>
        <v>0</v>
      </c>
      <c r="AH191" s="16">
        <f t="shared" si="105"/>
        <v>-5.9328142134869267E-3</v>
      </c>
      <c r="AI191" s="16">
        <f t="shared" si="106"/>
        <v>0.67990265141675121</v>
      </c>
      <c r="AJ191" s="16">
        <f t="shared" si="107"/>
        <v>-0.93442485203476866</v>
      </c>
      <c r="AK191" s="16">
        <f t="shared" si="108"/>
        <v>0.24463568592397703</v>
      </c>
      <c r="AL191" s="16">
        <f t="shared" si="109"/>
        <v>2.4890312108389394</v>
      </c>
      <c r="AM191" s="16">
        <f t="shared" si="110"/>
        <v>2.9553054458451293</v>
      </c>
      <c r="AN191" s="115">
        <f t="shared" ref="AN191:AT200" si="128">$AU191+$AB$7*SIN(AO191)</f>
        <v>2.1846795557491792</v>
      </c>
      <c r="AO191" s="115">
        <f t="shared" si="128"/>
        <v>2.1846304749701546</v>
      </c>
      <c r="AP191" s="115">
        <f t="shared" si="128"/>
        <v>2.1848419446711325</v>
      </c>
      <c r="AQ191" s="115">
        <f t="shared" si="128"/>
        <v>2.1839303523551949</v>
      </c>
      <c r="AR191" s="115">
        <f t="shared" si="128"/>
        <v>2.1878516240909329</v>
      </c>
      <c r="AS191" s="115">
        <f t="shared" si="128"/>
        <v>2.1708255690023837</v>
      </c>
      <c r="AT191" s="115">
        <f t="shared" si="128"/>
        <v>2.2420254498279992</v>
      </c>
      <c r="AU191" s="115">
        <f t="shared" si="111"/>
        <v>1.855350508462241</v>
      </c>
      <c r="AV191" s="115"/>
      <c r="AX191" s="115"/>
    </row>
    <row r="192" spans="1:50">
      <c r="A192" s="2" t="s">
        <v>71</v>
      </c>
      <c r="B192" s="25"/>
      <c r="C192" s="40">
        <v>47894.453000000001</v>
      </c>
      <c r="D192" s="40"/>
      <c r="E192" s="2">
        <f t="shared" si="95"/>
        <v>10022.38209642571</v>
      </c>
      <c r="F192" s="28">
        <f t="shared" si="126"/>
        <v>10022.5</v>
      </c>
      <c r="G192" s="9">
        <f t="shared" ref="G192:G200" si="129">C192-(C$7+C$8*F192)</f>
        <v>-4.4854999992821831E-2</v>
      </c>
      <c r="I192" s="2">
        <f t="shared" ref="I192:I200" si="130">G192</f>
        <v>-4.4854999992821831E-2</v>
      </c>
      <c r="O192" s="100">
        <f t="shared" si="96"/>
        <v>-2.5746906902635466E-2</v>
      </c>
      <c r="P192" s="15">
        <f t="shared" si="97"/>
        <v>32875.953000000001</v>
      </c>
      <c r="R192" s="2">
        <f t="shared" ref="R192:R200" si="131">(O192-H192)^2</f>
        <v>6.6290321505297787E-4</v>
      </c>
      <c r="S192" s="24">
        <v>0.1</v>
      </c>
      <c r="T192" s="9">
        <f t="shared" si="98"/>
        <v>6.6290321505297785E-5</v>
      </c>
      <c r="U192" s="9">
        <f t="shared" si="99"/>
        <v>-4.4854999992821831E-2</v>
      </c>
      <c r="Y192" s="137">
        <f t="shared" si="100"/>
        <v>32875.953000000001</v>
      </c>
      <c r="Z192" s="16">
        <f t="shared" si="101"/>
        <v>10022.5</v>
      </c>
      <c r="AA192" s="115">
        <f t="shared" si="102"/>
        <v>-3.1765984725035008E-2</v>
      </c>
      <c r="AB192" s="115">
        <f t="shared" si="103"/>
        <v>-1.3089015267786823E-2</v>
      </c>
      <c r="AC192" s="147">
        <f t="shared" ref="AC192:AC200" si="132">G192-(AB$3+AB$4*Z192+AB$5*Z192^2)</f>
        <v>-1.9108093090186365E-2</v>
      </c>
      <c r="AD192" s="115"/>
      <c r="AG192" s="115">
        <f t="shared" si="104"/>
        <v>1.7132232068035654E-5</v>
      </c>
      <c r="AH192" s="16">
        <f t="shared" si="105"/>
        <v>-6.0190778223995394E-3</v>
      </c>
      <c r="AI192" s="16">
        <f t="shared" si="106"/>
        <v>0.67671327483878452</v>
      </c>
      <c r="AJ192" s="16">
        <f t="shared" si="107"/>
        <v>-0.9390277008120208</v>
      </c>
      <c r="AK192" s="16">
        <f t="shared" si="108"/>
        <v>0.24040512625993923</v>
      </c>
      <c r="AL192" s="16">
        <f t="shared" si="109"/>
        <v>2.5021819830327074</v>
      </c>
      <c r="AM192" s="16">
        <f t="shared" si="110"/>
        <v>3.0205784823905435</v>
      </c>
      <c r="AN192" s="115">
        <f t="shared" si="128"/>
        <v>2.2024243124964928</v>
      </c>
      <c r="AO192" s="115">
        <f t="shared" si="128"/>
        <v>2.2023669888509865</v>
      </c>
      <c r="AP192" s="115">
        <f t="shared" si="128"/>
        <v>2.2026079433508778</v>
      </c>
      <c r="AQ192" s="115">
        <f t="shared" si="128"/>
        <v>2.2015945790107483</v>
      </c>
      <c r="AR192" s="115">
        <f t="shared" si="128"/>
        <v>2.2058469985908769</v>
      </c>
      <c r="AS192" s="115">
        <f t="shared" si="128"/>
        <v>2.1878327887341449</v>
      </c>
      <c r="AT192" s="115">
        <f t="shared" si="128"/>
        <v>2.2613668190977236</v>
      </c>
      <c r="AU192" s="115">
        <f t="shared" si="111"/>
        <v>1.877262763886792</v>
      </c>
      <c r="AV192" s="115"/>
      <c r="AX192" s="115"/>
    </row>
    <row r="193" spans="1:64">
      <c r="A193" s="2" t="s">
        <v>71</v>
      </c>
      <c r="B193" s="25"/>
      <c r="C193" s="40">
        <v>47896.358</v>
      </c>
      <c r="D193" s="40"/>
      <c r="E193" s="2">
        <f t="shared" si="95"/>
        <v>10027.389482648954</v>
      </c>
      <c r="F193" s="28">
        <f t="shared" si="126"/>
        <v>10027.5</v>
      </c>
      <c r="G193" s="9">
        <f t="shared" si="129"/>
        <v>-4.2044999994686805E-2</v>
      </c>
      <c r="I193" s="2">
        <f t="shared" si="130"/>
        <v>-4.2044999994686805E-2</v>
      </c>
      <c r="O193" s="100">
        <f t="shared" si="96"/>
        <v>-2.5750927321624786E-2</v>
      </c>
      <c r="P193" s="15">
        <f t="shared" si="97"/>
        <v>32877.858</v>
      </c>
      <c r="R193" s="2">
        <f t="shared" si="131"/>
        <v>6.6311025792360181E-4</v>
      </c>
      <c r="S193" s="24">
        <v>0.1</v>
      </c>
      <c r="T193" s="9">
        <f t="shared" si="98"/>
        <v>6.6311025792360187E-5</v>
      </c>
      <c r="U193" s="9">
        <f t="shared" si="99"/>
        <v>-4.2044999994686805E-2</v>
      </c>
      <c r="Y193" s="137">
        <f t="shared" si="100"/>
        <v>32877.858</v>
      </c>
      <c r="Z193" s="16">
        <f t="shared" si="101"/>
        <v>10027.5</v>
      </c>
      <c r="AA193" s="115">
        <f t="shared" si="102"/>
        <v>-3.1774367342880978E-2</v>
      </c>
      <c r="AB193" s="115">
        <f t="shared" si="103"/>
        <v>-1.0270632651805826E-2</v>
      </c>
      <c r="AC193" s="147">
        <f t="shared" si="132"/>
        <v>-1.6294072673062019E-2</v>
      </c>
      <c r="AD193" s="115"/>
      <c r="AG193" s="115">
        <f t="shared" si="104"/>
        <v>1.0548589506834E-5</v>
      </c>
      <c r="AH193" s="16">
        <f t="shared" si="105"/>
        <v>-6.0234400212561927E-3</v>
      </c>
      <c r="AI193" s="16">
        <f t="shared" si="106"/>
        <v>0.67655201441710089</v>
      </c>
      <c r="AJ193" s="16">
        <f t="shared" si="107"/>
        <v>-0.93925823758660631</v>
      </c>
      <c r="AK193" s="16">
        <f t="shared" si="108"/>
        <v>0.24018811798231257</v>
      </c>
      <c r="AL193" s="16">
        <f t="shared" si="109"/>
        <v>2.5028530720151827</v>
      </c>
      <c r="AM193" s="16">
        <f t="shared" si="110"/>
        <v>3.0239789460040014</v>
      </c>
      <c r="AN193" s="115">
        <f t="shared" si="128"/>
        <v>2.2033320684678741</v>
      </c>
      <c r="AO193" s="115">
        <f t="shared" si="128"/>
        <v>2.2032742987351166</v>
      </c>
      <c r="AP193" s="115">
        <f t="shared" si="128"/>
        <v>2.203516827426689</v>
      </c>
      <c r="AQ193" s="115">
        <f t="shared" si="128"/>
        <v>2.2024981048965597</v>
      </c>
      <c r="AR193" s="115">
        <f t="shared" si="128"/>
        <v>2.206767702516848</v>
      </c>
      <c r="AS193" s="115">
        <f t="shared" si="128"/>
        <v>2.1887030864026964</v>
      </c>
      <c r="AT193" s="115">
        <f t="shared" si="128"/>
        <v>2.2623537020885376</v>
      </c>
      <c r="AU193" s="115">
        <f t="shared" si="111"/>
        <v>1.8783864692931793</v>
      </c>
      <c r="AV193" s="115"/>
      <c r="AX193" s="115"/>
    </row>
    <row r="194" spans="1:64">
      <c r="A194" s="2" t="s">
        <v>71</v>
      </c>
      <c r="B194" s="25" t="s">
        <v>95</v>
      </c>
      <c r="C194" s="40">
        <v>47929.26</v>
      </c>
      <c r="D194" s="40"/>
      <c r="E194" s="2">
        <f t="shared" si="95"/>
        <v>10113.874008379828</v>
      </c>
      <c r="F194" s="28">
        <f t="shared" si="126"/>
        <v>10114</v>
      </c>
      <c r="G194" s="9">
        <f t="shared" si="129"/>
        <v>-4.7931999994034413E-2</v>
      </c>
      <c r="I194" s="2">
        <f t="shared" si="130"/>
        <v>-4.7931999994034413E-2</v>
      </c>
      <c r="O194" s="100">
        <f t="shared" si="96"/>
        <v>-2.5819555827544704E-2</v>
      </c>
      <c r="P194" s="15">
        <f t="shared" si="97"/>
        <v>32910.76</v>
      </c>
      <c r="R194" s="2">
        <f t="shared" si="131"/>
        <v>6.6664946313169766E-4</v>
      </c>
      <c r="S194" s="24">
        <v>0.1</v>
      </c>
      <c r="T194" s="9">
        <f t="shared" si="98"/>
        <v>6.6664946313169763E-5</v>
      </c>
      <c r="U194" s="9">
        <f t="shared" si="99"/>
        <v>-4.7931999994034413E-2</v>
      </c>
      <c r="Y194" s="137">
        <f t="shared" si="100"/>
        <v>32910.76</v>
      </c>
      <c r="Z194" s="16">
        <f t="shared" si="101"/>
        <v>10114</v>
      </c>
      <c r="AA194" s="115">
        <f t="shared" si="102"/>
        <v>-3.1917513706941944E-2</v>
      </c>
      <c r="AB194" s="115">
        <f t="shared" si="103"/>
        <v>-1.6014486287092469E-2</v>
      </c>
      <c r="AC194" s="147">
        <f t="shared" si="132"/>
        <v>-2.2112444166489709E-2</v>
      </c>
      <c r="AD194" s="115"/>
      <c r="AG194" s="115">
        <f t="shared" si="104"/>
        <v>2.5646377103947276E-5</v>
      </c>
      <c r="AH194" s="16">
        <f t="shared" si="105"/>
        <v>-6.0979578793972393E-3</v>
      </c>
      <c r="AI194" s="16">
        <f t="shared" si="106"/>
        <v>0.67379716917201216</v>
      </c>
      <c r="AJ194" s="16">
        <f t="shared" si="107"/>
        <v>-0.94316283498760356</v>
      </c>
      <c r="AK194" s="16">
        <f t="shared" si="108"/>
        <v>0.23643317144031992</v>
      </c>
      <c r="AL194" s="16">
        <f t="shared" si="109"/>
        <v>2.5144128349930037</v>
      </c>
      <c r="AM194" s="16">
        <f t="shared" si="110"/>
        <v>3.0836563780897364</v>
      </c>
      <c r="AN194" s="115">
        <f t="shared" si="128"/>
        <v>2.2190023828897969</v>
      </c>
      <c r="AO194" s="115">
        <f t="shared" si="128"/>
        <v>2.2189365276914188</v>
      </c>
      <c r="AP194" s="115">
        <f t="shared" si="128"/>
        <v>2.2192072453627363</v>
      </c>
      <c r="AQ194" s="115">
        <f t="shared" si="128"/>
        <v>2.2180937590816856</v>
      </c>
      <c r="AR194" s="115">
        <f t="shared" si="128"/>
        <v>2.2226632065342211</v>
      </c>
      <c r="AS194" s="115">
        <f t="shared" si="128"/>
        <v>2.2037316901464257</v>
      </c>
      <c r="AT194" s="115">
        <f t="shared" si="128"/>
        <v>2.2793501811027772</v>
      </c>
      <c r="AU194" s="115">
        <f t="shared" si="111"/>
        <v>1.8978265728236783</v>
      </c>
      <c r="AV194" s="115"/>
      <c r="AX194" s="115"/>
    </row>
    <row r="195" spans="1:64">
      <c r="A195" s="2" t="s">
        <v>72</v>
      </c>
      <c r="B195" s="25" t="s">
        <v>95</v>
      </c>
      <c r="C195" s="40">
        <v>48068.510999999999</v>
      </c>
      <c r="D195" s="40"/>
      <c r="E195" s="2">
        <f t="shared" si="95"/>
        <v>10479.902112827849</v>
      </c>
      <c r="F195" s="28">
        <f t="shared" si="126"/>
        <v>10480</v>
      </c>
      <c r="G195" s="9">
        <f t="shared" si="129"/>
        <v>-3.7239999997837003E-2</v>
      </c>
      <c r="I195" s="2">
        <f t="shared" si="130"/>
        <v>-3.7239999997837003E-2</v>
      </c>
      <c r="O195" s="100">
        <f t="shared" si="96"/>
        <v>-2.6090587608693136E-2</v>
      </c>
      <c r="P195" s="15">
        <f t="shared" si="97"/>
        <v>33050.010999999999</v>
      </c>
      <c r="R195" s="2">
        <f t="shared" si="131"/>
        <v>6.8071876176689183E-4</v>
      </c>
      <c r="S195" s="24">
        <v>0.1</v>
      </c>
      <c r="T195" s="9">
        <f t="shared" si="98"/>
        <v>6.8071876176689191E-5</v>
      </c>
      <c r="U195" s="9">
        <f t="shared" si="99"/>
        <v>-3.7239999997837003E-2</v>
      </c>
      <c r="Y195" s="137">
        <f t="shared" si="100"/>
        <v>33050.010999999999</v>
      </c>
      <c r="Z195" s="16">
        <f t="shared" si="101"/>
        <v>10480</v>
      </c>
      <c r="AA195" s="115">
        <f t="shared" si="102"/>
        <v>-3.2484145761741454E-2</v>
      </c>
      <c r="AB195" s="115">
        <f t="shared" si="103"/>
        <v>-4.7558542360955497E-3</v>
      </c>
      <c r="AC195" s="147">
        <f t="shared" si="132"/>
        <v>-1.1149412389143867E-2</v>
      </c>
      <c r="AD195" s="115"/>
      <c r="AG195" s="115">
        <f t="shared" si="104"/>
        <v>2.2618149514987984E-6</v>
      </c>
      <c r="AH195" s="16">
        <f t="shared" si="105"/>
        <v>-6.3935581530483142E-3</v>
      </c>
      <c r="AI195" s="16">
        <f t="shared" si="106"/>
        <v>0.66284738063405257</v>
      </c>
      <c r="AJ195" s="16">
        <f t="shared" si="107"/>
        <v>-0.95799766402321085</v>
      </c>
      <c r="AK195" s="16">
        <f t="shared" si="108"/>
        <v>0.2205380752890557</v>
      </c>
      <c r="AL195" s="16">
        <f t="shared" si="109"/>
        <v>2.5623269814110055</v>
      </c>
      <c r="AM195" s="16">
        <f t="shared" si="110"/>
        <v>3.3555586475121957</v>
      </c>
      <c r="AN195" s="115">
        <f t="shared" si="128"/>
        <v>2.2846275958091207</v>
      </c>
      <c r="AO195" s="115">
        <f t="shared" si="128"/>
        <v>2.2845196118575504</v>
      </c>
      <c r="AP195" s="115">
        <f t="shared" si="128"/>
        <v>2.2849289425747585</v>
      </c>
      <c r="AQ195" s="115">
        <f t="shared" si="128"/>
        <v>2.2833762830801505</v>
      </c>
      <c r="AR195" s="115">
        <f t="shared" si="128"/>
        <v>2.2892511293136395</v>
      </c>
      <c r="AS195" s="115">
        <f t="shared" si="128"/>
        <v>2.266807160835139</v>
      </c>
      <c r="AT195" s="115">
        <f t="shared" si="128"/>
        <v>2.3496822680567213</v>
      </c>
      <c r="AU195" s="115">
        <f t="shared" si="111"/>
        <v>1.9800818085712231</v>
      </c>
      <c r="AV195" s="115"/>
      <c r="AX195" s="115"/>
    </row>
    <row r="196" spans="1:64">
      <c r="A196" s="2" t="s">
        <v>73</v>
      </c>
      <c r="B196" s="25" t="s">
        <v>95</v>
      </c>
      <c r="C196" s="40">
        <v>48084.487999999998</v>
      </c>
      <c r="D196" s="40"/>
      <c r="E196" s="2">
        <f t="shared" si="95"/>
        <v>10521.898443373166</v>
      </c>
      <c r="F196" s="28">
        <f t="shared" si="126"/>
        <v>10522</v>
      </c>
      <c r="G196" s="9">
        <f t="shared" si="129"/>
        <v>-3.8635999997495674E-2</v>
      </c>
      <c r="I196" s="2">
        <f t="shared" si="130"/>
        <v>-3.8635999997495674E-2</v>
      </c>
      <c r="O196" s="100">
        <f t="shared" si="96"/>
        <v>-2.6119687482487816E-2</v>
      </c>
      <c r="P196" s="15">
        <f t="shared" si="97"/>
        <v>33065.987999999998</v>
      </c>
      <c r="R196" s="2">
        <f t="shared" si="131"/>
        <v>6.8223807418283072E-4</v>
      </c>
      <c r="S196" s="24">
        <v>0.1</v>
      </c>
      <c r="T196" s="9">
        <f t="shared" si="98"/>
        <v>6.8223807418283072E-5</v>
      </c>
      <c r="U196" s="9">
        <f t="shared" si="99"/>
        <v>-3.8635999997495674E-2</v>
      </c>
      <c r="Y196" s="137">
        <f t="shared" si="100"/>
        <v>33065.987999999998</v>
      </c>
      <c r="Z196" s="16">
        <f t="shared" si="101"/>
        <v>10522</v>
      </c>
      <c r="AA196" s="115">
        <f t="shared" si="102"/>
        <v>-3.2545144176540343E-2</v>
      </c>
      <c r="AB196" s="115">
        <f t="shared" si="103"/>
        <v>-6.0908558209553307E-3</v>
      </c>
      <c r="AC196" s="147">
        <f t="shared" si="132"/>
        <v>-1.2516312515007857E-2</v>
      </c>
      <c r="AD196" s="115"/>
      <c r="AG196" s="115">
        <f t="shared" si="104"/>
        <v>3.7098524631665439E-6</v>
      </c>
      <c r="AH196" s="16">
        <f t="shared" si="105"/>
        <v>-6.4254566940525268E-3</v>
      </c>
      <c r="AI196" s="16">
        <f t="shared" si="106"/>
        <v>0.66166128526886636</v>
      </c>
      <c r="AJ196" s="16">
        <f t="shared" si="107"/>
        <v>-0.95953242253698434</v>
      </c>
      <c r="AK196" s="16">
        <f t="shared" si="108"/>
        <v>0.21871407250473207</v>
      </c>
      <c r="AL196" s="16">
        <f t="shared" si="109"/>
        <v>2.567727489927071</v>
      </c>
      <c r="AM196" s="16">
        <f t="shared" si="110"/>
        <v>3.3889659340097364</v>
      </c>
      <c r="AN196" s="115">
        <f t="shared" si="128"/>
        <v>2.292091266059102</v>
      </c>
      <c r="AO196" s="115">
        <f t="shared" si="128"/>
        <v>2.2919776210682872</v>
      </c>
      <c r="AP196" s="115">
        <f t="shared" si="128"/>
        <v>2.2924047416804338</v>
      </c>
      <c r="AQ196" s="115">
        <f t="shared" si="128"/>
        <v>2.2907983845028816</v>
      </c>
      <c r="AR196" s="115">
        <f t="shared" si="128"/>
        <v>2.2968245942261039</v>
      </c>
      <c r="AS196" s="115">
        <f t="shared" si="128"/>
        <v>2.2739988775929083</v>
      </c>
      <c r="AT196" s="115">
        <f t="shared" si="128"/>
        <v>2.3575916135203308</v>
      </c>
      <c r="AU196" s="115">
        <f t="shared" si="111"/>
        <v>1.9895209339848758</v>
      </c>
      <c r="AV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</row>
    <row r="197" spans="1:64">
      <c r="A197" s="2" t="s">
        <v>73</v>
      </c>
      <c r="B197" s="25"/>
      <c r="C197" s="40">
        <v>48085.43</v>
      </c>
      <c r="D197" s="40"/>
      <c r="E197" s="2">
        <f t="shared" si="95"/>
        <v>10524.374536718211</v>
      </c>
      <c r="F197" s="28">
        <f t="shared" si="126"/>
        <v>10524.5</v>
      </c>
      <c r="G197" s="9">
        <f t="shared" si="129"/>
        <v>-4.7730999998748302E-2</v>
      </c>
      <c r="I197" s="2">
        <f t="shared" si="130"/>
        <v>-4.7730999998748302E-2</v>
      </c>
      <c r="O197" s="100">
        <f t="shared" si="96"/>
        <v>-2.6121406619618807E-2</v>
      </c>
      <c r="P197" s="15">
        <f t="shared" si="97"/>
        <v>33066.93</v>
      </c>
      <c r="R197" s="2">
        <f t="shared" si="131"/>
        <v>6.8232788378746524E-4</v>
      </c>
      <c r="S197" s="24">
        <v>0.1</v>
      </c>
      <c r="T197" s="9">
        <f t="shared" si="98"/>
        <v>6.8232788378746529E-5</v>
      </c>
      <c r="U197" s="9">
        <f t="shared" si="99"/>
        <v>-4.7730999998748302E-2</v>
      </c>
      <c r="Y197" s="137">
        <f t="shared" si="100"/>
        <v>33066.93</v>
      </c>
      <c r="Z197" s="16">
        <f t="shared" si="101"/>
        <v>10524.5</v>
      </c>
      <c r="AA197" s="115">
        <f t="shared" si="102"/>
        <v>-3.254874898779414E-2</v>
      </c>
      <c r="AB197" s="115">
        <f t="shared" si="103"/>
        <v>-1.5182251010954162E-2</v>
      </c>
      <c r="AC197" s="147">
        <f t="shared" si="132"/>
        <v>-2.1609593379129495E-2</v>
      </c>
      <c r="AD197" s="115"/>
      <c r="AG197" s="115">
        <f t="shared" si="104"/>
        <v>2.3050074575961869E-5</v>
      </c>
      <c r="AH197" s="16">
        <f t="shared" si="105"/>
        <v>-6.4273423681753305E-3</v>
      </c>
      <c r="AI197" s="16">
        <f t="shared" si="106"/>
        <v>0.66159112792033703</v>
      </c>
      <c r="AJ197" s="16">
        <f t="shared" si="107"/>
        <v>-0.95962272437567031</v>
      </c>
      <c r="AK197" s="16">
        <f t="shared" si="108"/>
        <v>0.21860550472321344</v>
      </c>
      <c r="AL197" s="16">
        <f t="shared" si="109"/>
        <v>2.5680483415494577</v>
      </c>
      <c r="AM197" s="16">
        <f t="shared" si="110"/>
        <v>3.3909699542752927</v>
      </c>
      <c r="AN197" s="115">
        <f t="shared" si="128"/>
        <v>2.292535113260104</v>
      </c>
      <c r="AO197" s="115">
        <f t="shared" si="128"/>
        <v>2.2924211259913845</v>
      </c>
      <c r="AP197" s="115">
        <f t="shared" si="128"/>
        <v>2.2928493168802859</v>
      </c>
      <c r="AQ197" s="115">
        <f t="shared" si="128"/>
        <v>2.2912397459461329</v>
      </c>
      <c r="AR197" s="115">
        <f t="shared" si="128"/>
        <v>2.2972749631671441</v>
      </c>
      <c r="AS197" s="115">
        <f t="shared" si="128"/>
        <v>2.274426688929323</v>
      </c>
      <c r="AT197" s="115">
        <f t="shared" si="128"/>
        <v>2.3580613724299067</v>
      </c>
      <c r="AU197" s="115">
        <f t="shared" si="111"/>
        <v>1.9900827866880695</v>
      </c>
      <c r="AV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</row>
    <row r="198" spans="1:64">
      <c r="A198" s="2" t="s">
        <v>73</v>
      </c>
      <c r="B198" s="25" t="s">
        <v>95</v>
      </c>
      <c r="C198" s="40">
        <v>48089.444000000003</v>
      </c>
      <c r="D198" s="40"/>
      <c r="E198" s="2">
        <f t="shared" si="95"/>
        <v>10534.92553320122</v>
      </c>
      <c r="F198" s="28">
        <f t="shared" si="126"/>
        <v>10535</v>
      </c>
      <c r="G198" s="9">
        <f t="shared" si="129"/>
        <v>-2.8329999993729871E-2</v>
      </c>
      <c r="I198" s="2">
        <f t="shared" si="130"/>
        <v>-2.8329999993729871E-2</v>
      </c>
      <c r="O198" s="100">
        <f t="shared" si="96"/>
        <v>-2.6128611047198609E-2</v>
      </c>
      <c r="P198" s="15">
        <f t="shared" si="97"/>
        <v>33070.944000000003</v>
      </c>
      <c r="R198" s="2">
        <f t="shared" si="131"/>
        <v>6.8270431525578915E-4</v>
      </c>
      <c r="S198" s="24">
        <v>0.1</v>
      </c>
      <c r="T198" s="9">
        <f t="shared" si="98"/>
        <v>6.8270431525578924E-5</v>
      </c>
      <c r="U198" s="9">
        <f t="shared" si="99"/>
        <v>-2.8329999993729871E-2</v>
      </c>
      <c r="Y198" s="137">
        <f t="shared" si="100"/>
        <v>33070.944000000003</v>
      </c>
      <c r="Z198" s="16">
        <f t="shared" si="101"/>
        <v>10535</v>
      </c>
      <c r="AA198" s="115">
        <f t="shared" si="102"/>
        <v>-3.2563857250277654E-2</v>
      </c>
      <c r="AB198" s="115">
        <f t="shared" si="103"/>
        <v>4.2338572565477836E-3</v>
      </c>
      <c r="AC198" s="147">
        <f t="shared" si="132"/>
        <v>-2.2013889465312617E-3</v>
      </c>
      <c r="AD198" s="115"/>
      <c r="AG198" s="115">
        <f t="shared" si="104"/>
        <v>1.7925547268822328E-6</v>
      </c>
      <c r="AH198" s="16">
        <f t="shared" si="105"/>
        <v>-6.4352462030790444E-3</v>
      </c>
      <c r="AI198" s="16">
        <f t="shared" si="106"/>
        <v>0.66129700912797063</v>
      </c>
      <c r="AJ198" s="16">
        <f t="shared" si="107"/>
        <v>-0.96000070585026853</v>
      </c>
      <c r="AK198" s="16">
        <f t="shared" si="108"/>
        <v>0.21814952526160256</v>
      </c>
      <c r="AL198" s="16">
        <f t="shared" si="109"/>
        <v>2.5693951777744073</v>
      </c>
      <c r="AM198" s="16">
        <f t="shared" si="110"/>
        <v>3.3994060553589338</v>
      </c>
      <c r="AN198" s="115">
        <f t="shared" si="128"/>
        <v>2.2943987602225526</v>
      </c>
      <c r="AO198" s="115">
        <f t="shared" si="128"/>
        <v>2.2942833288929063</v>
      </c>
      <c r="AP198" s="115">
        <f t="shared" si="128"/>
        <v>2.2947160286987867</v>
      </c>
      <c r="AQ198" s="115">
        <f t="shared" si="128"/>
        <v>2.2930929392662502</v>
      </c>
      <c r="AR198" s="115">
        <f t="shared" si="128"/>
        <v>2.2991659831627747</v>
      </c>
      <c r="AS198" s="115">
        <f t="shared" si="128"/>
        <v>2.2762231743411228</v>
      </c>
      <c r="AT198" s="115">
        <f t="shared" si="128"/>
        <v>2.3600330916904371</v>
      </c>
      <c r="AU198" s="115">
        <f t="shared" si="111"/>
        <v>1.9924425680414826</v>
      </c>
      <c r="AV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</row>
    <row r="199" spans="1:64">
      <c r="A199" s="2" t="s">
        <v>73</v>
      </c>
      <c r="B199" s="25" t="s">
        <v>95</v>
      </c>
      <c r="C199" s="40">
        <v>48108.455000000002</v>
      </c>
      <c r="D199" s="40"/>
      <c r="E199" s="2">
        <f t="shared" si="95"/>
        <v>10584.896882014953</v>
      </c>
      <c r="F199" s="28">
        <f t="shared" si="126"/>
        <v>10585</v>
      </c>
      <c r="G199" s="9">
        <f t="shared" si="129"/>
        <v>-3.9229999994859099E-2</v>
      </c>
      <c r="I199" s="2">
        <f t="shared" si="130"/>
        <v>-3.9229999994859099E-2</v>
      </c>
      <c r="O199" s="100">
        <f t="shared" si="96"/>
        <v>-2.6162564410616592E-2</v>
      </c>
      <c r="P199" s="15">
        <f t="shared" si="97"/>
        <v>33089.955000000002</v>
      </c>
      <c r="R199" s="2">
        <f t="shared" si="131"/>
        <v>6.8447977653966188E-4</v>
      </c>
      <c r="S199" s="24">
        <v>0.1</v>
      </c>
      <c r="T199" s="9">
        <f t="shared" si="98"/>
        <v>6.8447977653966196E-5</v>
      </c>
      <c r="U199" s="9">
        <f t="shared" si="99"/>
        <v>-3.9229999994859099E-2</v>
      </c>
      <c r="Y199" s="137">
        <f t="shared" si="100"/>
        <v>33089.955000000002</v>
      </c>
      <c r="Z199" s="16">
        <f t="shared" si="101"/>
        <v>10585</v>
      </c>
      <c r="AA199" s="115">
        <f t="shared" si="102"/>
        <v>-3.2635093771519241E-2</v>
      </c>
      <c r="AB199" s="115">
        <f t="shared" si="103"/>
        <v>-6.5949062233398581E-3</v>
      </c>
      <c r="AC199" s="147">
        <f t="shared" si="132"/>
        <v>-1.3067435584242507E-2</v>
      </c>
      <c r="AD199" s="115"/>
      <c r="AG199" s="115">
        <f t="shared" si="104"/>
        <v>4.3492788094646794E-6</v>
      </c>
      <c r="AH199" s="16">
        <f t="shared" si="105"/>
        <v>-6.4725293609026501E-3</v>
      </c>
      <c r="AI199" s="16">
        <f t="shared" si="106"/>
        <v>0.65990840186353683</v>
      </c>
      <c r="AJ199" s="16">
        <f t="shared" si="107"/>
        <v>-0.96177225210640171</v>
      </c>
      <c r="AK199" s="16">
        <f t="shared" si="108"/>
        <v>0.21597832362185579</v>
      </c>
      <c r="AL199" s="16">
        <f t="shared" si="109"/>
        <v>2.5757923832628857</v>
      </c>
      <c r="AM199" s="16">
        <f t="shared" si="110"/>
        <v>3.4400092192271181</v>
      </c>
      <c r="AN199" s="115">
        <f t="shared" si="128"/>
        <v>2.3032620064920586</v>
      </c>
      <c r="AO199" s="115">
        <f t="shared" si="128"/>
        <v>2.3031395554501226</v>
      </c>
      <c r="AP199" s="115">
        <f t="shared" si="128"/>
        <v>2.3035940264085522</v>
      </c>
      <c r="AQ199" s="115">
        <f t="shared" si="128"/>
        <v>2.3019061223294739</v>
      </c>
      <c r="AR199" s="115">
        <f t="shared" si="128"/>
        <v>2.3081591337099039</v>
      </c>
      <c r="AS199" s="115">
        <f t="shared" si="128"/>
        <v>2.2847708633376524</v>
      </c>
      <c r="AT199" s="115">
        <f t="shared" si="128"/>
        <v>2.3693941867660246</v>
      </c>
      <c r="AU199" s="115">
        <f t="shared" si="111"/>
        <v>2.0036796221053548</v>
      </c>
      <c r="AV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</row>
    <row r="200" spans="1:64">
      <c r="A200" s="2" t="s">
        <v>73</v>
      </c>
      <c r="B200" s="25"/>
      <c r="C200" s="40">
        <v>48112.453000000001</v>
      </c>
      <c r="D200" s="40"/>
      <c r="E200" s="2">
        <f t="shared" si="95"/>
        <v>10595.405821710776</v>
      </c>
      <c r="F200" s="28">
        <f t="shared" si="126"/>
        <v>10595.5</v>
      </c>
      <c r="G200" s="9">
        <f t="shared" si="129"/>
        <v>-3.5828999993100297E-2</v>
      </c>
      <c r="I200" s="2">
        <f t="shared" si="130"/>
        <v>-3.5828999993100297E-2</v>
      </c>
      <c r="O200" s="100">
        <f t="shared" si="96"/>
        <v>-2.6169620395672329E-2</v>
      </c>
      <c r="P200" s="15">
        <f t="shared" si="97"/>
        <v>33093.953000000001</v>
      </c>
      <c r="R200" s="2">
        <f t="shared" si="131"/>
        <v>6.8484903165358911E-4</v>
      </c>
      <c r="S200" s="24">
        <v>0.1</v>
      </c>
      <c r="T200" s="9">
        <f t="shared" si="98"/>
        <v>6.8484903165358911E-5</v>
      </c>
      <c r="U200" s="9">
        <f t="shared" si="99"/>
        <v>-3.5828999993100297E-2</v>
      </c>
      <c r="Y200" s="137">
        <f t="shared" si="100"/>
        <v>33093.953000000001</v>
      </c>
      <c r="Z200" s="16">
        <f t="shared" si="101"/>
        <v>10595.5</v>
      </c>
      <c r="AA200" s="115">
        <f t="shared" si="102"/>
        <v>-3.2649904930241794E-2</v>
      </c>
      <c r="AB200" s="115">
        <f t="shared" si="103"/>
        <v>-3.179095062858503E-3</v>
      </c>
      <c r="AC200" s="147">
        <f t="shared" si="132"/>
        <v>-9.6593795974279674E-3</v>
      </c>
      <c r="AD200" s="115"/>
      <c r="AG200" s="115">
        <f t="shared" si="104"/>
        <v>1.0106645418691309E-6</v>
      </c>
      <c r="AH200" s="16">
        <f t="shared" si="105"/>
        <v>-6.4802845345694627E-3</v>
      </c>
      <c r="AI200" s="16">
        <f t="shared" si="106"/>
        <v>0.65961929278888398</v>
      </c>
      <c r="AJ200" s="16">
        <f t="shared" si="107"/>
        <v>-0.96213835276149384</v>
      </c>
      <c r="AK200" s="16">
        <f t="shared" si="108"/>
        <v>0.2155224015177567</v>
      </c>
      <c r="AL200" s="16">
        <f t="shared" si="109"/>
        <v>2.5771323996964521</v>
      </c>
      <c r="AM200" s="16">
        <f t="shared" si="110"/>
        <v>3.4486277447396527</v>
      </c>
      <c r="AN200" s="115">
        <f t="shared" si="128"/>
        <v>2.3051209388766245</v>
      </c>
      <c r="AO200" s="115">
        <f t="shared" si="128"/>
        <v>2.3049969837920425</v>
      </c>
      <c r="AP200" s="115">
        <f t="shared" si="128"/>
        <v>2.3054560885711295</v>
      </c>
      <c r="AQ200" s="115">
        <f t="shared" si="128"/>
        <v>2.3037544852366585</v>
      </c>
      <c r="AR200" s="115">
        <f t="shared" si="128"/>
        <v>2.3100452437556465</v>
      </c>
      <c r="AS200" s="115">
        <f t="shared" si="128"/>
        <v>2.2865644394682896</v>
      </c>
      <c r="AT200" s="115">
        <f t="shared" si="128"/>
        <v>2.3713541416824966</v>
      </c>
      <c r="AU200" s="115">
        <f t="shared" si="111"/>
        <v>2.0060394034587681</v>
      </c>
      <c r="AV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</row>
    <row r="201" spans="1:64">
      <c r="A201" s="2" t="s">
        <v>73</v>
      </c>
      <c r="B201" s="25"/>
      <c r="C201" s="40">
        <v>48123.451000000001</v>
      </c>
      <c r="D201" s="40"/>
      <c r="E201" s="2">
        <f t="shared" si="95"/>
        <v>10624.314605796486</v>
      </c>
      <c r="F201" s="28">
        <f t="shared" si="126"/>
        <v>10624.5</v>
      </c>
      <c r="O201" s="100">
        <f t="shared" si="96"/>
        <v>-2.618897451660844E-2</v>
      </c>
      <c r="P201" s="15">
        <f t="shared" si="97"/>
        <v>33104.951000000001</v>
      </c>
      <c r="Q201" s="9">
        <f>C201-(C$7+C$8*F201)</f>
        <v>-7.0530999997572508E-2</v>
      </c>
      <c r="S201" s="24"/>
      <c r="T201" s="9">
        <f t="shared" si="98"/>
        <v>0</v>
      </c>
      <c r="U201" s="9">
        <f t="shared" si="99"/>
        <v>0</v>
      </c>
      <c r="Y201" s="137">
        <f t="shared" si="100"/>
        <v>33104.951000000001</v>
      </c>
      <c r="Z201" s="16">
        <f t="shared" si="101"/>
        <v>10624.5</v>
      </c>
      <c r="AA201" s="115">
        <f t="shared" si="102"/>
        <v>-3.2690544328261267E-2</v>
      </c>
      <c r="AB201" s="115">
        <f t="shared" si="103"/>
        <v>3.2690544328261267E-2</v>
      </c>
      <c r="AC201" s="147"/>
      <c r="AD201" s="115"/>
      <c r="AG201" s="115">
        <f t="shared" si="104"/>
        <v>0</v>
      </c>
      <c r="AH201" s="16">
        <f t="shared" si="105"/>
        <v>-6.501569811652827E-3</v>
      </c>
      <c r="AI201" s="16">
        <f t="shared" si="106"/>
        <v>0.65882527747288777</v>
      </c>
      <c r="AJ201" s="16">
        <f t="shared" si="107"/>
        <v>-0.96313887904965179</v>
      </c>
      <c r="AK201" s="16">
        <f t="shared" si="108"/>
        <v>0.21426324954613321</v>
      </c>
      <c r="AL201" s="16">
        <f t="shared" si="109"/>
        <v>2.5808273318593624</v>
      </c>
      <c r="AM201" s="16">
        <f t="shared" si="110"/>
        <v>3.4725999459970329</v>
      </c>
      <c r="AN201" s="115">
        <f t="shared" ref="AN201:AT210" si="133">$AU201+$AB$7*SIN(AO201)</f>
        <v>2.3102509326677985</v>
      </c>
      <c r="AO201" s="115">
        <f t="shared" si="133"/>
        <v>2.3101227700856461</v>
      </c>
      <c r="AP201" s="115">
        <f t="shared" si="133"/>
        <v>2.3105947819056309</v>
      </c>
      <c r="AQ201" s="115">
        <f t="shared" si="133"/>
        <v>2.3088551936881188</v>
      </c>
      <c r="AR201" s="115">
        <f t="shared" si="133"/>
        <v>2.315250094649552</v>
      </c>
      <c r="AS201" s="115">
        <f t="shared" si="133"/>
        <v>2.2915156042473956</v>
      </c>
      <c r="AT201" s="115">
        <f t="shared" si="133"/>
        <v>2.3767567892309454</v>
      </c>
      <c r="AU201" s="115">
        <f t="shared" si="111"/>
        <v>2.0125568948158139</v>
      </c>
      <c r="AV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</row>
    <row r="202" spans="1:64">
      <c r="A202" s="2" t="s">
        <v>73</v>
      </c>
      <c r="B202" s="25"/>
      <c r="C202" s="40">
        <v>48123.519999999997</v>
      </c>
      <c r="D202" s="40"/>
      <c r="E202" s="2">
        <f t="shared" si="95"/>
        <v>10624.495975691176</v>
      </c>
      <c r="F202" s="28">
        <f t="shared" si="126"/>
        <v>10624.5</v>
      </c>
      <c r="O202" s="100">
        <f t="shared" si="96"/>
        <v>-2.618897451660844E-2</v>
      </c>
      <c r="P202" s="15">
        <f t="shared" si="97"/>
        <v>33105.019999999997</v>
      </c>
      <c r="Q202" s="9">
        <f>C202-(C$7+C$8*F202)</f>
        <v>-1.5310000017052516E-3</v>
      </c>
      <c r="S202" s="24"/>
      <c r="T202" s="9">
        <f t="shared" si="98"/>
        <v>0</v>
      </c>
      <c r="U202" s="9">
        <f t="shared" si="99"/>
        <v>0</v>
      </c>
      <c r="Y202" s="137">
        <f t="shared" si="100"/>
        <v>33105.019999999997</v>
      </c>
      <c r="Z202" s="16">
        <f t="shared" si="101"/>
        <v>10624.5</v>
      </c>
      <c r="AA202" s="115">
        <f t="shared" si="102"/>
        <v>-3.2690544328261267E-2</v>
      </c>
      <c r="AB202" s="115">
        <f t="shared" si="103"/>
        <v>3.2690544328261267E-2</v>
      </c>
      <c r="AC202" s="147"/>
      <c r="AD202" s="115"/>
      <c r="AG202" s="115">
        <f t="shared" si="104"/>
        <v>0</v>
      </c>
      <c r="AH202" s="16">
        <f t="shared" si="105"/>
        <v>-6.501569811652827E-3</v>
      </c>
      <c r="AI202" s="16">
        <f t="shared" si="106"/>
        <v>0.65882527747288777</v>
      </c>
      <c r="AJ202" s="16">
        <f t="shared" si="107"/>
        <v>-0.96313887904965179</v>
      </c>
      <c r="AK202" s="16">
        <f t="shared" si="108"/>
        <v>0.21426324954613321</v>
      </c>
      <c r="AL202" s="16">
        <f t="shared" si="109"/>
        <v>2.5808273318593624</v>
      </c>
      <c r="AM202" s="16">
        <f t="shared" si="110"/>
        <v>3.4725999459970329</v>
      </c>
      <c r="AN202" s="115">
        <f t="shared" si="133"/>
        <v>2.3102509326677985</v>
      </c>
      <c r="AO202" s="115">
        <f t="shared" si="133"/>
        <v>2.3101227700856461</v>
      </c>
      <c r="AP202" s="115">
        <f t="shared" si="133"/>
        <v>2.3105947819056309</v>
      </c>
      <c r="AQ202" s="115">
        <f t="shared" si="133"/>
        <v>2.3088551936881188</v>
      </c>
      <c r="AR202" s="115">
        <f t="shared" si="133"/>
        <v>2.315250094649552</v>
      </c>
      <c r="AS202" s="115">
        <f t="shared" si="133"/>
        <v>2.2915156042473956</v>
      </c>
      <c r="AT202" s="115">
        <f t="shared" si="133"/>
        <v>2.3767567892309454</v>
      </c>
      <c r="AU202" s="115">
        <f t="shared" si="111"/>
        <v>2.0125568948158139</v>
      </c>
      <c r="AV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</row>
    <row r="203" spans="1:64">
      <c r="A203" s="2" t="s">
        <v>73</v>
      </c>
      <c r="B203" s="25"/>
      <c r="C203" s="40">
        <v>48125.383999999998</v>
      </c>
      <c r="D203" s="40"/>
      <c r="E203" s="2">
        <f t="shared" si="95"/>
        <v>10629.395591397286</v>
      </c>
      <c r="F203" s="28">
        <f t="shared" si="126"/>
        <v>10629.5</v>
      </c>
      <c r="G203" s="9">
        <f t="shared" ref="G203:G234" si="134">C203-(C$7+C$8*F203)</f>
        <v>-3.9721000001009088E-2</v>
      </c>
      <c r="I203" s="2">
        <f t="shared" ref="I203:I215" si="135">G203</f>
        <v>-3.9721000001009088E-2</v>
      </c>
      <c r="O203" s="100">
        <f t="shared" si="96"/>
        <v>-2.6192291571571959E-2</v>
      </c>
      <c r="P203" s="15">
        <f t="shared" si="97"/>
        <v>33106.883999999998</v>
      </c>
      <c r="R203" s="2">
        <f t="shared" ref="R203:R234" si="136">(O203-H203)^2</f>
        <v>6.8603613777023956E-4</v>
      </c>
      <c r="S203" s="24">
        <v>0.1</v>
      </c>
      <c r="T203" s="9">
        <f t="shared" si="98"/>
        <v>6.8603613777023964E-5</v>
      </c>
      <c r="U203" s="9">
        <f t="shared" si="99"/>
        <v>-3.9721000001009088E-2</v>
      </c>
      <c r="Y203" s="137">
        <f t="shared" si="100"/>
        <v>33106.883999999998</v>
      </c>
      <c r="Z203" s="16">
        <f t="shared" si="101"/>
        <v>10629.5</v>
      </c>
      <c r="AA203" s="115">
        <f t="shared" si="102"/>
        <v>-3.2697511419378288E-2</v>
      </c>
      <c r="AB203" s="115">
        <f t="shared" si="103"/>
        <v>-7.0234885816308004E-3</v>
      </c>
      <c r="AC203" s="147">
        <f t="shared" ref="AC203:AC234" si="137">G203-(AB$3+AB$4*Z203+AB$5*Z203^2)</f>
        <v>-1.3528708429437129E-2</v>
      </c>
      <c r="AD203" s="115"/>
      <c r="AG203" s="115">
        <f t="shared" si="104"/>
        <v>4.9329391856298232E-6</v>
      </c>
      <c r="AH203" s="16">
        <f t="shared" si="105"/>
        <v>-6.5052198478063299E-3</v>
      </c>
      <c r="AI203" s="16">
        <f t="shared" si="106"/>
        <v>0.65868904050001964</v>
      </c>
      <c r="AJ203" s="16">
        <f t="shared" si="107"/>
        <v>-0.96330981453141962</v>
      </c>
      <c r="AK203" s="16">
        <f t="shared" si="108"/>
        <v>0.21404616399908549</v>
      </c>
      <c r="AL203" s="16">
        <f t="shared" si="109"/>
        <v>2.5814634933069747</v>
      </c>
      <c r="AM203" s="16">
        <f t="shared" si="110"/>
        <v>3.4767583397528159</v>
      </c>
      <c r="AN203" s="115">
        <f t="shared" si="133"/>
        <v>2.3111347936253397</v>
      </c>
      <c r="AO203" s="115">
        <f t="shared" si="133"/>
        <v>2.311005897712854</v>
      </c>
      <c r="AP203" s="115">
        <f t="shared" si="133"/>
        <v>2.3114801508342819</v>
      </c>
      <c r="AQ203" s="115">
        <f t="shared" si="133"/>
        <v>2.3097339921708535</v>
      </c>
      <c r="AR203" s="115">
        <f t="shared" si="133"/>
        <v>2.316146830058476</v>
      </c>
      <c r="AS203" s="115">
        <f t="shared" si="133"/>
        <v>2.2923688844017329</v>
      </c>
      <c r="AT203" s="115">
        <f t="shared" si="133"/>
        <v>2.3776867152699586</v>
      </c>
      <c r="AU203" s="115">
        <f t="shared" si="111"/>
        <v>2.0136806002222012</v>
      </c>
      <c r="AV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</row>
    <row r="204" spans="1:64">
      <c r="A204" s="2" t="s">
        <v>73</v>
      </c>
      <c r="B204" s="25"/>
      <c r="C204" s="40">
        <v>48163.442999999999</v>
      </c>
      <c r="D204" s="40"/>
      <c r="E204" s="2">
        <f t="shared" si="95"/>
        <v>10729.435545345108</v>
      </c>
      <c r="F204" s="28">
        <f t="shared" si="126"/>
        <v>10729.5</v>
      </c>
      <c r="G204" s="9">
        <f t="shared" si="134"/>
        <v>-2.4520999999367632E-2</v>
      </c>
      <c r="I204" s="2">
        <f t="shared" si="135"/>
        <v>-2.4520999999367632E-2</v>
      </c>
      <c r="O204" s="100">
        <f t="shared" si="96"/>
        <v>-2.6257405873122759E-2</v>
      </c>
      <c r="P204" s="15">
        <f t="shared" si="97"/>
        <v>33144.942999999999</v>
      </c>
      <c r="R204" s="2">
        <f t="shared" si="136"/>
        <v>6.894513631859016E-4</v>
      </c>
      <c r="S204" s="24">
        <v>0.1</v>
      </c>
      <c r="T204" s="9">
        <f t="shared" si="98"/>
        <v>6.8945136318590162E-5</v>
      </c>
      <c r="U204" s="9">
        <f t="shared" si="99"/>
        <v>-2.4520999999367632E-2</v>
      </c>
      <c r="Y204" s="137">
        <f t="shared" si="100"/>
        <v>33144.942999999999</v>
      </c>
      <c r="Z204" s="16">
        <f t="shared" si="101"/>
        <v>10729.5</v>
      </c>
      <c r="AA204" s="115">
        <f t="shared" si="102"/>
        <v>-3.2834403636439635E-2</v>
      </c>
      <c r="AB204" s="115">
        <f t="shared" si="103"/>
        <v>8.3134036370720032E-3</v>
      </c>
      <c r="AC204" s="147">
        <f t="shared" si="137"/>
        <v>1.7364058737551272E-3</v>
      </c>
      <c r="AD204" s="115"/>
      <c r="AG204" s="115">
        <f t="shared" si="104"/>
        <v>6.9112680032882016E-6</v>
      </c>
      <c r="AH204" s="16">
        <f t="shared" si="105"/>
        <v>-6.5769977633168735E-3</v>
      </c>
      <c r="AI204" s="16">
        <f t="shared" si="106"/>
        <v>0.65600481553396461</v>
      </c>
      <c r="AJ204" s="16">
        <f t="shared" si="107"/>
        <v>-0.96663259717143646</v>
      </c>
      <c r="AK204" s="16">
        <f t="shared" si="108"/>
        <v>0.20970513694637752</v>
      </c>
      <c r="AL204" s="16">
        <f t="shared" si="109"/>
        <v>2.5941321933646009</v>
      </c>
      <c r="AM204" s="16">
        <f t="shared" si="110"/>
        <v>3.561529400841299</v>
      </c>
      <c r="AN204" s="115">
        <f t="shared" si="133"/>
        <v>2.328774160382042</v>
      </c>
      <c r="AO204" s="115">
        <f t="shared" si="133"/>
        <v>2.3286301176613704</v>
      </c>
      <c r="AP204" s="115">
        <f t="shared" si="133"/>
        <v>2.3291501412934892</v>
      </c>
      <c r="AQ204" s="115">
        <f t="shared" si="133"/>
        <v>2.3272714011035567</v>
      </c>
      <c r="AR204" s="115">
        <f t="shared" si="133"/>
        <v>2.3340414309168476</v>
      </c>
      <c r="AS204" s="115">
        <f t="shared" si="133"/>
        <v>2.3094126685775787</v>
      </c>
      <c r="AT204" s="115">
        <f t="shared" si="133"/>
        <v>2.396189042265084</v>
      </c>
      <c r="AU204" s="115">
        <f t="shared" si="111"/>
        <v>2.0361547083499456</v>
      </c>
      <c r="AV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</row>
    <row r="205" spans="1:64">
      <c r="A205" s="2" t="s">
        <v>73</v>
      </c>
      <c r="B205" s="25" t="s">
        <v>95</v>
      </c>
      <c r="C205" s="40">
        <v>48174.275999999998</v>
      </c>
      <c r="D205" s="40"/>
      <c r="E205" s="2">
        <f t="shared" si="95"/>
        <v>10757.910618813054</v>
      </c>
      <c r="F205" s="28">
        <f t="shared" si="126"/>
        <v>10758</v>
      </c>
      <c r="G205" s="9">
        <f t="shared" si="134"/>
        <v>-3.4004000001004897E-2</v>
      </c>
      <c r="I205" s="2">
        <f t="shared" si="135"/>
        <v>-3.4004000001004897E-2</v>
      </c>
      <c r="O205" s="100">
        <f t="shared" si="96"/>
        <v>-2.6275535559545881E-2</v>
      </c>
      <c r="P205" s="15">
        <f t="shared" si="97"/>
        <v>33155.775999999998</v>
      </c>
      <c r="R205" s="2">
        <f t="shared" si="136"/>
        <v>6.9040376894096008E-4</v>
      </c>
      <c r="S205" s="24">
        <v>0.1</v>
      </c>
      <c r="T205" s="9">
        <f t="shared" si="98"/>
        <v>6.9040376894096014E-5</v>
      </c>
      <c r="U205" s="9">
        <f t="shared" si="99"/>
        <v>-3.4004000001004897E-2</v>
      </c>
      <c r="Y205" s="137">
        <f t="shared" si="100"/>
        <v>33155.775999999998</v>
      </c>
      <c r="Z205" s="16">
        <f t="shared" si="101"/>
        <v>10758</v>
      </c>
      <c r="AA205" s="115">
        <f t="shared" si="102"/>
        <v>-3.2872564416718243E-2</v>
      </c>
      <c r="AB205" s="115">
        <f t="shared" si="103"/>
        <v>-1.1314355842866539E-3</v>
      </c>
      <c r="AC205" s="147">
        <f t="shared" si="137"/>
        <v>-7.728464441459016E-3</v>
      </c>
      <c r="AD205" s="115"/>
      <c r="AG205" s="115">
        <f t="shared" si="104"/>
        <v>1.2801464813900818E-7</v>
      </c>
      <c r="AH205" s="16">
        <f t="shared" si="105"/>
        <v>-6.597028857172363E-3</v>
      </c>
      <c r="AI205" s="16">
        <f t="shared" si="106"/>
        <v>0.65525380974938563</v>
      </c>
      <c r="AJ205" s="16">
        <f t="shared" si="107"/>
        <v>-0.96754646879791451</v>
      </c>
      <c r="AK205" s="16">
        <f t="shared" si="108"/>
        <v>0.20846821269730251</v>
      </c>
      <c r="AL205" s="16">
        <f t="shared" si="109"/>
        <v>2.5977240290366126</v>
      </c>
      <c r="AM205" s="16">
        <f t="shared" si="110"/>
        <v>3.5862638569847887</v>
      </c>
      <c r="AN205" s="115">
        <f t="shared" si="133"/>
        <v>2.3337883451386934</v>
      </c>
      <c r="AO205" s="115">
        <f t="shared" si="133"/>
        <v>2.3336398211526097</v>
      </c>
      <c r="AP205" s="115">
        <f t="shared" si="133"/>
        <v>2.3341732038850851</v>
      </c>
      <c r="AQ205" s="115">
        <f t="shared" si="133"/>
        <v>2.3322563204293512</v>
      </c>
      <c r="AR205" s="115">
        <f t="shared" si="133"/>
        <v>2.3391274734609806</v>
      </c>
      <c r="AS205" s="115">
        <f t="shared" si="133"/>
        <v>2.314262867872936</v>
      </c>
      <c r="AT205" s="115">
        <f t="shared" si="133"/>
        <v>2.4014288183494847</v>
      </c>
      <c r="AU205" s="115">
        <f t="shared" si="111"/>
        <v>2.0425598291663527</v>
      </c>
      <c r="AV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</row>
    <row r="206" spans="1:64">
      <c r="A206" s="2" t="s">
        <v>73</v>
      </c>
      <c r="B206" s="25"/>
      <c r="C206" s="40">
        <v>48187.402999999998</v>
      </c>
      <c r="D206" s="40"/>
      <c r="E206" s="2">
        <f t="shared" si="95"/>
        <v>10792.415584142491</v>
      </c>
      <c r="F206" s="28">
        <f t="shared" si="126"/>
        <v>10792.5</v>
      </c>
      <c r="G206" s="9">
        <f t="shared" si="134"/>
        <v>-3.2115000001795124E-2</v>
      </c>
      <c r="I206" s="2">
        <f t="shared" si="135"/>
        <v>-3.2115000001795124E-2</v>
      </c>
      <c r="O206" s="100">
        <f t="shared" si="96"/>
        <v>-2.6297228074930158E-2</v>
      </c>
      <c r="P206" s="15">
        <f t="shared" si="97"/>
        <v>33168.902999999998</v>
      </c>
      <c r="R206" s="2">
        <f t="shared" si="136"/>
        <v>6.9154420442489486E-4</v>
      </c>
      <c r="S206" s="24">
        <v>0.1</v>
      </c>
      <c r="T206" s="9">
        <f t="shared" si="98"/>
        <v>6.9154420442489494E-5</v>
      </c>
      <c r="U206" s="9">
        <f t="shared" si="99"/>
        <v>-3.2115000001795124E-2</v>
      </c>
      <c r="Y206" s="137">
        <f t="shared" si="100"/>
        <v>33168.902999999998</v>
      </c>
      <c r="Z206" s="16">
        <f t="shared" si="101"/>
        <v>10792.5</v>
      </c>
      <c r="AA206" s="115">
        <f t="shared" si="102"/>
        <v>-3.2918253143030894E-2</v>
      </c>
      <c r="AB206" s="115">
        <f t="shared" si="103"/>
        <v>8.0325314123576991E-4</v>
      </c>
      <c r="AC206" s="147">
        <f t="shared" si="137"/>
        <v>-5.8177719268649661E-3</v>
      </c>
      <c r="AD206" s="115"/>
      <c r="AG206" s="115">
        <f t="shared" si="104"/>
        <v>6.4521560890513179E-8</v>
      </c>
      <c r="AH206" s="16">
        <f t="shared" si="105"/>
        <v>-6.6210250681007334E-3</v>
      </c>
      <c r="AI206" s="16">
        <f t="shared" si="106"/>
        <v>0.65435291077895386</v>
      </c>
      <c r="AJ206" s="16">
        <f t="shared" si="107"/>
        <v>-0.9686333169455914</v>
      </c>
      <c r="AK206" s="16">
        <f t="shared" si="108"/>
        <v>0.20697106346187338</v>
      </c>
      <c r="AL206" s="16">
        <f t="shared" si="109"/>
        <v>2.6020611132265263</v>
      </c>
      <c r="AM206" s="16">
        <f t="shared" si="110"/>
        <v>3.6165582906949325</v>
      </c>
      <c r="AN206" s="115">
        <f t="shared" si="133"/>
        <v>2.3398505320576755</v>
      </c>
      <c r="AO206" s="115">
        <f t="shared" si="133"/>
        <v>2.3396964883023079</v>
      </c>
      <c r="AP206" s="115">
        <f t="shared" si="133"/>
        <v>2.3402462178354502</v>
      </c>
      <c r="AQ206" s="115">
        <f t="shared" si="133"/>
        <v>2.3382829868877355</v>
      </c>
      <c r="AR206" s="115">
        <f t="shared" si="133"/>
        <v>2.3452760513243369</v>
      </c>
      <c r="AS206" s="115">
        <f t="shared" si="133"/>
        <v>2.3201300771402913</v>
      </c>
      <c r="AT206" s="115">
        <f t="shared" si="133"/>
        <v>2.4077520114101536</v>
      </c>
      <c r="AU206" s="115">
        <f t="shared" si="111"/>
        <v>2.0503133964704245</v>
      </c>
      <c r="AV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</row>
    <row r="207" spans="1:64">
      <c r="A207" s="2" t="s">
        <v>75</v>
      </c>
      <c r="B207" s="25"/>
      <c r="C207" s="40">
        <v>48203.381000000001</v>
      </c>
      <c r="D207" s="40"/>
      <c r="E207" s="2">
        <f t="shared" si="95"/>
        <v>10834.414543237017</v>
      </c>
      <c r="F207" s="28">
        <f t="shared" si="126"/>
        <v>10834.5</v>
      </c>
      <c r="G207" s="9">
        <f t="shared" si="134"/>
        <v>-3.2510999997612089E-2</v>
      </c>
      <c r="I207" s="2">
        <f t="shared" si="135"/>
        <v>-3.2510999997612089E-2</v>
      </c>
      <c r="O207" s="100">
        <f t="shared" si="96"/>
        <v>-2.6323260954426272E-2</v>
      </c>
      <c r="P207" s="15">
        <f t="shared" si="97"/>
        <v>33184.881000000001</v>
      </c>
      <c r="R207" s="2">
        <f t="shared" si="136"/>
        <v>6.9291406727482274E-4</v>
      </c>
      <c r="S207" s="24">
        <v>0.1</v>
      </c>
      <c r="T207" s="9">
        <f t="shared" si="98"/>
        <v>6.9291406727482272E-5</v>
      </c>
      <c r="U207" s="9">
        <f t="shared" si="99"/>
        <v>-3.2510999997612089E-2</v>
      </c>
      <c r="Y207" s="137">
        <f t="shared" si="100"/>
        <v>33184.881000000001</v>
      </c>
      <c r="Z207" s="16">
        <f t="shared" si="101"/>
        <v>10834.5</v>
      </c>
      <c r="AA207" s="115">
        <f t="shared" si="102"/>
        <v>-3.2973126952940704E-2</v>
      </c>
      <c r="AB207" s="115">
        <f t="shared" si="103"/>
        <v>4.6212695532861503E-4</v>
      </c>
      <c r="AC207" s="147">
        <f t="shared" si="137"/>
        <v>-6.1877390431858172E-3</v>
      </c>
      <c r="AD207" s="115"/>
      <c r="AG207" s="115">
        <f t="shared" si="104"/>
        <v>2.1356132284129577E-8</v>
      </c>
      <c r="AH207" s="16">
        <f t="shared" si="105"/>
        <v>-6.6498659985144313E-3</v>
      </c>
      <c r="AI207" s="16">
        <f t="shared" si="106"/>
        <v>0.65326821729699946</v>
      </c>
      <c r="AJ207" s="16">
        <f t="shared" si="107"/>
        <v>-0.96992795567983581</v>
      </c>
      <c r="AK207" s="16">
        <f t="shared" si="108"/>
        <v>0.20514873204853068</v>
      </c>
      <c r="AL207" s="16">
        <f t="shared" si="109"/>
        <v>2.6073250728280679</v>
      </c>
      <c r="AM207" s="16">
        <f t="shared" si="110"/>
        <v>3.6539714454662562</v>
      </c>
      <c r="AN207" s="115">
        <f t="shared" si="133"/>
        <v>2.3472194409540705</v>
      </c>
      <c r="AO207" s="115">
        <f t="shared" si="133"/>
        <v>2.3470585396455124</v>
      </c>
      <c r="AP207" s="115">
        <f t="shared" si="133"/>
        <v>2.3476284171862845</v>
      </c>
      <c r="AQ207" s="115">
        <f t="shared" si="133"/>
        <v>2.3456085431175242</v>
      </c>
      <c r="AR207" s="115">
        <f t="shared" si="133"/>
        <v>2.3527491862460979</v>
      </c>
      <c r="AS207" s="115">
        <f t="shared" si="133"/>
        <v>2.3272669478016588</v>
      </c>
      <c r="AT207" s="115">
        <f t="shared" si="133"/>
        <v>2.415420817034255</v>
      </c>
      <c r="AU207" s="115">
        <f t="shared" si="111"/>
        <v>2.0597525218840773</v>
      </c>
      <c r="AV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</row>
    <row r="208" spans="1:64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2">
        <f t="shared" si="95"/>
        <v>11462.911170808393</v>
      </c>
      <c r="F208" s="28">
        <f t="shared" si="126"/>
        <v>11463</v>
      </c>
      <c r="G208" s="9">
        <f t="shared" si="134"/>
        <v>-3.3793999995396007E-2</v>
      </c>
      <c r="I208" s="2">
        <f t="shared" si="135"/>
        <v>-3.3793999995396007E-2</v>
      </c>
      <c r="O208" s="100">
        <f t="shared" si="96"/>
        <v>-2.6663587838615013E-2</v>
      </c>
      <c r="P208" s="15">
        <f t="shared" si="97"/>
        <v>33423.985000000001</v>
      </c>
      <c r="R208" s="2">
        <f t="shared" si="136"/>
        <v>7.1094691642753841E-4</v>
      </c>
      <c r="S208" s="24">
        <v>0.1</v>
      </c>
      <c r="T208" s="9">
        <f t="shared" si="98"/>
        <v>7.1094691642753846E-5</v>
      </c>
      <c r="U208" s="9">
        <f t="shared" si="99"/>
        <v>-3.3793999995396007E-2</v>
      </c>
      <c r="Y208" s="137">
        <f t="shared" si="100"/>
        <v>33423.985000000001</v>
      </c>
      <c r="Z208" s="16">
        <f t="shared" si="101"/>
        <v>11463</v>
      </c>
      <c r="AA208" s="115">
        <f t="shared" si="102"/>
        <v>-3.3696794898255084E-2</v>
      </c>
      <c r="AB208" s="115">
        <f t="shared" si="103"/>
        <v>-9.7205097140923291E-5</v>
      </c>
      <c r="AC208" s="147">
        <f t="shared" si="137"/>
        <v>-7.1304121567809936E-3</v>
      </c>
      <c r="AD208" s="115"/>
      <c r="AG208" s="115">
        <f t="shared" si="104"/>
        <v>9.4488309101763343E-10</v>
      </c>
      <c r="AH208" s="16">
        <f t="shared" si="105"/>
        <v>-7.0332070596400686E-3</v>
      </c>
      <c r="AI208" s="16">
        <f t="shared" si="106"/>
        <v>0.63854478455136454</v>
      </c>
      <c r="AJ208" s="16">
        <f t="shared" si="107"/>
        <v>-0.98574832078837937</v>
      </c>
      <c r="AK208" s="16">
        <f t="shared" si="108"/>
        <v>0.17792992615774672</v>
      </c>
      <c r="AL208" s="16">
        <f t="shared" si="109"/>
        <v>2.6841562352120971</v>
      </c>
      <c r="AM208" s="16">
        <f t="shared" si="110"/>
        <v>4.2956857130764181</v>
      </c>
      <c r="AN208" s="115">
        <f t="shared" si="133"/>
        <v>2.4561239132034389</v>
      </c>
      <c r="AO208" s="115">
        <f t="shared" si="133"/>
        <v>2.4558457480557268</v>
      </c>
      <c r="AP208" s="115">
        <f t="shared" si="133"/>
        <v>2.4567375374976046</v>
      </c>
      <c r="AQ208" s="115">
        <f t="shared" si="133"/>
        <v>2.45387618052419</v>
      </c>
      <c r="AR208" s="115">
        <f t="shared" si="133"/>
        <v>2.4630334685523709</v>
      </c>
      <c r="AS208" s="115">
        <f t="shared" si="133"/>
        <v>2.4334793198671774</v>
      </c>
      <c r="AT208" s="115">
        <f t="shared" si="133"/>
        <v>2.5264881484632635</v>
      </c>
      <c r="AU208" s="115">
        <f t="shared" si="111"/>
        <v>2.2010022914669514</v>
      </c>
      <c r="AV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</row>
    <row r="209" spans="1:64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2">
        <f t="shared" si="95"/>
        <v>11475.93300353803</v>
      </c>
      <c r="F209" s="28">
        <f t="shared" si="126"/>
        <v>11476</v>
      </c>
      <c r="G209" s="9">
        <f t="shared" si="134"/>
        <v>-2.5487999999313615E-2</v>
      </c>
      <c r="I209" s="2">
        <f t="shared" si="135"/>
        <v>-2.5487999999313615E-2</v>
      </c>
      <c r="O209" s="100">
        <f t="shared" si="96"/>
        <v>-2.6669652847801671E-2</v>
      </c>
      <c r="P209" s="15">
        <f t="shared" si="97"/>
        <v>33428.938999999998</v>
      </c>
      <c r="R209" s="2">
        <f t="shared" si="136"/>
        <v>7.112703830222558E-4</v>
      </c>
      <c r="S209" s="24">
        <v>0.1</v>
      </c>
      <c r="T209" s="9">
        <f t="shared" si="98"/>
        <v>7.112703830222558E-5</v>
      </c>
      <c r="U209" s="9">
        <f t="shared" si="99"/>
        <v>-2.5487999999313615E-2</v>
      </c>
      <c r="Y209" s="137">
        <f t="shared" si="100"/>
        <v>33428.938999999998</v>
      </c>
      <c r="Z209" s="16">
        <f t="shared" si="101"/>
        <v>11476</v>
      </c>
      <c r="AA209" s="115">
        <f t="shared" si="102"/>
        <v>-3.3709844274569564E-2</v>
      </c>
      <c r="AB209" s="115">
        <f t="shared" si="103"/>
        <v>8.221844275255949E-3</v>
      </c>
      <c r="AC209" s="147">
        <f t="shared" si="137"/>
        <v>1.1816528484880559E-3</v>
      </c>
      <c r="AD209" s="115"/>
      <c r="AG209" s="115">
        <f t="shared" si="104"/>
        <v>6.7598723286559024E-6</v>
      </c>
      <c r="AH209" s="16">
        <f t="shared" si="105"/>
        <v>-7.0401914267678939E-3</v>
      </c>
      <c r="AI209" s="16">
        <f t="shared" si="106"/>
        <v>0.63826878816320587</v>
      </c>
      <c r="AJ209" s="16">
        <f t="shared" si="107"/>
        <v>-0.98600848890137449</v>
      </c>
      <c r="AK209" s="16">
        <f t="shared" si="108"/>
        <v>0.17736815323108299</v>
      </c>
      <c r="AL209" s="16">
        <f t="shared" si="109"/>
        <v>2.6857098396285326</v>
      </c>
      <c r="AM209" s="16">
        <f t="shared" si="110"/>
        <v>4.3108473769615792</v>
      </c>
      <c r="AN209" s="115">
        <f t="shared" si="133"/>
        <v>2.4583512451743044</v>
      </c>
      <c r="AO209" s="115">
        <f t="shared" si="133"/>
        <v>2.4580704493702306</v>
      </c>
      <c r="AP209" s="115">
        <f t="shared" si="133"/>
        <v>2.4589690381646396</v>
      </c>
      <c r="AQ209" s="115">
        <f t="shared" si="133"/>
        <v>2.4560910988413829</v>
      </c>
      <c r="AR209" s="115">
        <f t="shared" si="133"/>
        <v>2.4652847700388691</v>
      </c>
      <c r="AS209" s="115">
        <f t="shared" si="133"/>
        <v>2.4356677532268254</v>
      </c>
      <c r="AT209" s="115">
        <f t="shared" si="133"/>
        <v>2.5287147422501128</v>
      </c>
      <c r="AU209" s="115">
        <f t="shared" si="111"/>
        <v>2.2039239255235583</v>
      </c>
      <c r="AV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</row>
    <row r="210" spans="1:64">
      <c r="A210" s="2" t="s">
        <v>78</v>
      </c>
      <c r="B210" s="25"/>
      <c r="C210" s="40">
        <v>48479.574999999997</v>
      </c>
      <c r="D210" s="40">
        <v>3.0000000000000001E-3</v>
      </c>
      <c r="E210" s="2">
        <f t="shared" si="95"/>
        <v>11560.404060582801</v>
      </c>
      <c r="F210" s="28">
        <f t="shared" si="126"/>
        <v>11560.5</v>
      </c>
      <c r="G210" s="9">
        <f t="shared" si="134"/>
        <v>-3.6499000001640525E-2</v>
      </c>
      <c r="I210" s="2">
        <f t="shared" si="135"/>
        <v>-3.6499000001640525E-2</v>
      </c>
      <c r="O210" s="100">
        <f t="shared" si="96"/>
        <v>-2.6708112809447203E-2</v>
      </c>
      <c r="P210" s="15">
        <f t="shared" si="97"/>
        <v>33461.074999999997</v>
      </c>
      <c r="R210" s="2">
        <f t="shared" si="136"/>
        <v>7.1332328984215774E-4</v>
      </c>
      <c r="S210" s="24">
        <v>0.1</v>
      </c>
      <c r="T210" s="9">
        <f t="shared" si="98"/>
        <v>7.1332328984215779E-5</v>
      </c>
      <c r="U210" s="9">
        <f t="shared" si="99"/>
        <v>-3.6499000001640525E-2</v>
      </c>
      <c r="Y210" s="137">
        <f t="shared" si="100"/>
        <v>33461.074999999997</v>
      </c>
      <c r="Z210" s="16">
        <f t="shared" si="101"/>
        <v>11560.5</v>
      </c>
      <c r="AA210" s="115">
        <f t="shared" si="102"/>
        <v>-3.3792779611071799E-2</v>
      </c>
      <c r="AB210" s="115">
        <f t="shared" si="103"/>
        <v>-2.7062203905687254E-3</v>
      </c>
      <c r="AC210" s="147">
        <f t="shared" si="137"/>
        <v>-9.7908871921933219E-3</v>
      </c>
      <c r="AD210" s="115"/>
      <c r="AG210" s="115">
        <f t="shared" si="104"/>
        <v>7.3236288023299451E-7</v>
      </c>
      <c r="AH210" s="16">
        <f t="shared" si="105"/>
        <v>-7.084666801624599E-3</v>
      </c>
      <c r="AI210" s="16">
        <f t="shared" si="106"/>
        <v>0.63650174399799109</v>
      </c>
      <c r="AJ210" s="16">
        <f t="shared" si="107"/>
        <v>-0.98763647183930103</v>
      </c>
      <c r="AK210" s="16">
        <f t="shared" si="108"/>
        <v>0.17371801657001099</v>
      </c>
      <c r="AL210" s="16">
        <f t="shared" si="109"/>
        <v>2.6957759111322566</v>
      </c>
      <c r="AM210" s="16">
        <f t="shared" si="110"/>
        <v>4.4115981601084417</v>
      </c>
      <c r="AN210" s="115">
        <f t="shared" si="133"/>
        <v>2.4728057193652333</v>
      </c>
      <c r="AO210" s="115">
        <f t="shared" si="133"/>
        <v>2.4725077301944709</v>
      </c>
      <c r="AP210" s="115">
        <f t="shared" si="133"/>
        <v>2.4734503481053594</v>
      </c>
      <c r="AQ210" s="115">
        <f t="shared" si="133"/>
        <v>2.4704661914029145</v>
      </c>
      <c r="AR210" s="115">
        <f t="shared" si="133"/>
        <v>2.4798895500791218</v>
      </c>
      <c r="AS210" s="115">
        <f t="shared" si="133"/>
        <v>2.4498871330011966</v>
      </c>
      <c r="AT210" s="115">
        <f t="shared" si="133"/>
        <v>2.5431202921082674</v>
      </c>
      <c r="AU210" s="115">
        <f t="shared" si="111"/>
        <v>2.2229145468915021</v>
      </c>
      <c r="AV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</row>
    <row r="211" spans="1:64">
      <c r="A211" s="2" t="s">
        <v>78</v>
      </c>
      <c r="B211" s="25"/>
      <c r="C211" s="40">
        <v>48479.584000000003</v>
      </c>
      <c r="D211" s="40">
        <v>4.0000000000000001E-3</v>
      </c>
      <c r="E211" s="2">
        <f t="shared" si="95"/>
        <v>11560.427717525603</v>
      </c>
      <c r="F211" s="28">
        <f t="shared" si="126"/>
        <v>11560.5</v>
      </c>
      <c r="G211" s="9">
        <f t="shared" si="134"/>
        <v>-2.7498999996169005E-2</v>
      </c>
      <c r="I211" s="2">
        <f t="shared" si="135"/>
        <v>-2.7498999996169005E-2</v>
      </c>
      <c r="O211" s="100">
        <f t="shared" si="96"/>
        <v>-2.6708112809447203E-2</v>
      </c>
      <c r="P211" s="15">
        <f t="shared" si="97"/>
        <v>33461.084000000003</v>
      </c>
      <c r="R211" s="2">
        <f t="shared" si="136"/>
        <v>7.1332328984215774E-4</v>
      </c>
      <c r="S211" s="24">
        <v>0.1</v>
      </c>
      <c r="T211" s="9">
        <f t="shared" si="98"/>
        <v>7.1332328984215779E-5</v>
      </c>
      <c r="U211" s="9">
        <f t="shared" si="99"/>
        <v>-2.7498999996169005E-2</v>
      </c>
      <c r="Y211" s="137">
        <f t="shared" si="100"/>
        <v>33461.084000000003</v>
      </c>
      <c r="Z211" s="16">
        <f t="shared" si="101"/>
        <v>11560.5</v>
      </c>
      <c r="AA211" s="115">
        <f t="shared" si="102"/>
        <v>-3.3792779611071799E-2</v>
      </c>
      <c r="AB211" s="115">
        <f t="shared" si="103"/>
        <v>6.2937796149027947E-3</v>
      </c>
      <c r="AC211" s="147">
        <f t="shared" si="137"/>
        <v>-7.9088718672180175E-4</v>
      </c>
      <c r="AD211" s="115"/>
      <c r="AG211" s="115">
        <f t="shared" si="104"/>
        <v>3.9611661840965969E-6</v>
      </c>
      <c r="AH211" s="16">
        <f t="shared" si="105"/>
        <v>-7.084666801624599E-3</v>
      </c>
      <c r="AI211" s="16">
        <f t="shared" si="106"/>
        <v>0.63650174399799109</v>
      </c>
      <c r="AJ211" s="16">
        <f t="shared" si="107"/>
        <v>-0.98763647183930103</v>
      </c>
      <c r="AK211" s="16">
        <f t="shared" si="108"/>
        <v>0.17371801657001099</v>
      </c>
      <c r="AL211" s="16">
        <f t="shared" si="109"/>
        <v>2.6957759111322566</v>
      </c>
      <c r="AM211" s="16">
        <f t="shared" si="110"/>
        <v>4.4115981601084417</v>
      </c>
      <c r="AN211" s="115">
        <f t="shared" ref="AN211:AT220" si="138">$AU211+$AB$7*SIN(AO211)</f>
        <v>2.4728057193652333</v>
      </c>
      <c r="AO211" s="115">
        <f t="shared" si="138"/>
        <v>2.4725077301944709</v>
      </c>
      <c r="AP211" s="115">
        <f t="shared" si="138"/>
        <v>2.4734503481053594</v>
      </c>
      <c r="AQ211" s="115">
        <f t="shared" si="138"/>
        <v>2.4704661914029145</v>
      </c>
      <c r="AR211" s="115">
        <f t="shared" si="138"/>
        <v>2.4798895500791218</v>
      </c>
      <c r="AS211" s="115">
        <f t="shared" si="138"/>
        <v>2.4498871330011966</v>
      </c>
      <c r="AT211" s="115">
        <f t="shared" si="138"/>
        <v>2.5431202921082674</v>
      </c>
      <c r="AU211" s="115">
        <f t="shared" si="111"/>
        <v>2.2229145468915021</v>
      </c>
      <c r="AV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</row>
    <row r="212" spans="1:64">
      <c r="A212" s="2" t="s">
        <v>78</v>
      </c>
      <c r="B212" s="25"/>
      <c r="C212" s="40">
        <v>48479.584999999999</v>
      </c>
      <c r="D212" s="40">
        <v>8.0000000000000002E-3</v>
      </c>
      <c r="E212" s="2">
        <f t="shared" si="95"/>
        <v>11560.430346074792</v>
      </c>
      <c r="F212" s="28">
        <f t="shared" si="126"/>
        <v>11560.5</v>
      </c>
      <c r="G212" s="9">
        <f t="shared" si="134"/>
        <v>-2.6498999999603257E-2</v>
      </c>
      <c r="I212" s="2">
        <f t="shared" si="135"/>
        <v>-2.6498999999603257E-2</v>
      </c>
      <c r="O212" s="100">
        <f t="shared" si="96"/>
        <v>-2.6708112809447203E-2</v>
      </c>
      <c r="P212" s="15">
        <f t="shared" si="97"/>
        <v>33461.084999999999</v>
      </c>
      <c r="R212" s="2">
        <f t="shared" si="136"/>
        <v>7.1332328984215774E-4</v>
      </c>
      <c r="S212" s="24">
        <v>0.1</v>
      </c>
      <c r="T212" s="9">
        <f t="shared" si="98"/>
        <v>7.1332328984215779E-5</v>
      </c>
      <c r="U212" s="9">
        <f t="shared" si="99"/>
        <v>-2.6498999999603257E-2</v>
      </c>
      <c r="Y212" s="137">
        <f t="shared" si="100"/>
        <v>33461.084999999999</v>
      </c>
      <c r="Z212" s="16">
        <f t="shared" si="101"/>
        <v>11560.5</v>
      </c>
      <c r="AA212" s="115">
        <f t="shared" si="102"/>
        <v>-3.3792779611071799E-2</v>
      </c>
      <c r="AB212" s="115">
        <f t="shared" si="103"/>
        <v>7.2937796114685427E-3</v>
      </c>
      <c r="AC212" s="147">
        <f t="shared" si="137"/>
        <v>2.0911280984394626E-4</v>
      </c>
      <c r="AD212" s="115"/>
      <c r="AG212" s="115">
        <f t="shared" si="104"/>
        <v>5.3199221020674209E-6</v>
      </c>
      <c r="AH212" s="16">
        <f t="shared" si="105"/>
        <v>-7.084666801624599E-3</v>
      </c>
      <c r="AI212" s="16">
        <f t="shared" si="106"/>
        <v>0.63650174399799109</v>
      </c>
      <c r="AJ212" s="16">
        <f t="shared" si="107"/>
        <v>-0.98763647183930103</v>
      </c>
      <c r="AK212" s="16">
        <f t="shared" si="108"/>
        <v>0.17371801657001099</v>
      </c>
      <c r="AL212" s="16">
        <f t="shared" si="109"/>
        <v>2.6957759111322566</v>
      </c>
      <c r="AM212" s="16">
        <f t="shared" si="110"/>
        <v>4.4115981601084417</v>
      </c>
      <c r="AN212" s="115">
        <f t="shared" si="138"/>
        <v>2.4728057193652333</v>
      </c>
      <c r="AO212" s="115">
        <f t="shared" si="138"/>
        <v>2.4725077301944709</v>
      </c>
      <c r="AP212" s="115">
        <f t="shared" si="138"/>
        <v>2.4734503481053594</v>
      </c>
      <c r="AQ212" s="115">
        <f t="shared" si="138"/>
        <v>2.4704661914029145</v>
      </c>
      <c r="AR212" s="115">
        <f t="shared" si="138"/>
        <v>2.4798895500791218</v>
      </c>
      <c r="AS212" s="115">
        <f t="shared" si="138"/>
        <v>2.4498871330011966</v>
      </c>
      <c r="AT212" s="115">
        <f t="shared" si="138"/>
        <v>2.5431202921082674</v>
      </c>
      <c r="AU212" s="115">
        <f t="shared" si="111"/>
        <v>2.2229145468915021</v>
      </c>
      <c r="AV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</row>
    <row r="213" spans="1:64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2">
        <f t="shared" ref="E213:E276" si="139">(C213-C$7)/C$8</f>
        <v>11659.913047592521</v>
      </c>
      <c r="F213" s="28">
        <f t="shared" si="126"/>
        <v>11660</v>
      </c>
      <c r="G213" s="9">
        <f t="shared" si="134"/>
        <v>-3.3079999993788078E-2</v>
      </c>
      <c r="I213" s="2">
        <f t="shared" si="135"/>
        <v>-3.3079999993788078E-2</v>
      </c>
      <c r="O213" s="100">
        <f t="shared" ref="O213:O276" si="140">D$11+D$12*F213+D$13*F213^2</f>
        <v>-2.6751260915348008E-2</v>
      </c>
      <c r="P213" s="15">
        <f t="shared" ref="P213:P276" si="141">C213-15018.5</f>
        <v>33498.932000000001</v>
      </c>
      <c r="R213" s="2">
        <f t="shared" si="136"/>
        <v>7.1562996056102597E-4</v>
      </c>
      <c r="S213" s="24">
        <v>0.1</v>
      </c>
      <c r="T213" s="9">
        <f t="shared" ref="T213:T276" si="142">S213*R213</f>
        <v>7.1562996056102605E-5</v>
      </c>
      <c r="U213" s="9">
        <f t="shared" ref="U213:U276" si="143">SUM(H213,I213)</f>
        <v>-3.3079999993788078E-2</v>
      </c>
      <c r="Y213" s="137">
        <f t="shared" ref="Y213:Y276" si="144">+C213-15018.5</f>
        <v>33498.932000000001</v>
      </c>
      <c r="Z213" s="16">
        <f t="shared" ref="Z213:Z276" si="145">F213</f>
        <v>11660</v>
      </c>
      <c r="AA213" s="115">
        <f t="shared" ref="AA213:AA276" si="146">AB$3+AB$4*Z213+AB$5*Z213^2+AH213</f>
        <v>-3.3886253122904116E-2</v>
      </c>
      <c r="AB213" s="115">
        <f t="shared" ref="AB213:AB276" si="147">+G213-AA213</f>
        <v>8.0625312911603714E-4</v>
      </c>
      <c r="AC213" s="147">
        <f t="shared" si="137"/>
        <v>-6.3287390784400703E-3</v>
      </c>
      <c r="AD213" s="115"/>
      <c r="AG213" s="115">
        <f t="shared" ref="AG213:AG276" si="148">+(G213-AA213)^2*S213</f>
        <v>6.5004410820940133E-8</v>
      </c>
      <c r="AH213" s="16">
        <f t="shared" ref="AH213:AH276" si="149">$AB$6*($AB$11/AI213*AJ213+$AB$12)</f>
        <v>-7.1349922075561066E-3</v>
      </c>
      <c r="AI213" s="16">
        <f t="shared" ref="AI213:AI276" si="150">1+$AB$7*COS(AL213)</f>
        <v>0.63448016671159846</v>
      </c>
      <c r="AJ213" s="16">
        <f t="shared" ref="AJ213:AJ276" si="151">SIN(AL213+RADIANS($AB$9))</f>
        <v>-0.98941493818626125</v>
      </c>
      <c r="AK213" s="16">
        <f t="shared" ref="AK213:AK276" si="152">$AB$7*SIN(AL213)</f>
        <v>0.16942308836265421</v>
      </c>
      <c r="AL213" s="16">
        <f t="shared" ref="AL213:AL276" si="153">2*ATAN(AM213)</f>
        <v>2.7075585502227981</v>
      </c>
      <c r="AM213" s="16">
        <f t="shared" ref="AM213:AM276" si="154">SQRT((1+$AB$7)/(1-$AB$7))*TAN(AN213/2)</f>
        <v>4.5353656753061378</v>
      </c>
      <c r="AN213" s="115">
        <f t="shared" si="138"/>
        <v>2.4897755845502436</v>
      </c>
      <c r="AO213" s="115">
        <f t="shared" si="138"/>
        <v>2.4894572176728138</v>
      </c>
      <c r="AP213" s="115">
        <f t="shared" si="138"/>
        <v>2.4904511109959744</v>
      </c>
      <c r="AQ213" s="115">
        <f t="shared" si="138"/>
        <v>2.4873458226311955</v>
      </c>
      <c r="AR213" s="115">
        <f t="shared" si="138"/>
        <v>2.4970236590503458</v>
      </c>
      <c r="AS213" s="115">
        <f t="shared" si="138"/>
        <v>2.4666201492294251</v>
      </c>
      <c r="AT213" s="115">
        <f t="shared" si="138"/>
        <v>2.5599351237437045</v>
      </c>
      <c r="AU213" s="115">
        <f t="shared" ref="AU213:AU276" si="155">RADIANS($AB$9)+$AB$18*(F213-AB$15)</f>
        <v>2.2452762844786083</v>
      </c>
      <c r="AV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</row>
    <row r="214" spans="1:64">
      <c r="A214" s="2" t="s">
        <v>81</v>
      </c>
      <c r="B214" s="25"/>
      <c r="C214" s="40">
        <v>48820.455999999998</v>
      </c>
      <c r="D214" s="40">
        <v>5.0000000000000001E-3</v>
      </c>
      <c r="E214" s="2">
        <f t="shared" si="139"/>
        <v>12456.42653993555</v>
      </c>
      <c r="F214" s="28">
        <f t="shared" si="126"/>
        <v>12456.5</v>
      </c>
      <c r="G214" s="9">
        <f t="shared" si="134"/>
        <v>-2.7947000002313871E-2</v>
      </c>
      <c r="I214" s="2">
        <f t="shared" si="135"/>
        <v>-2.7947000002313871E-2</v>
      </c>
      <c r="O214" s="100">
        <f t="shared" si="140"/>
        <v>-2.7013279599813315E-2</v>
      </c>
      <c r="P214" s="15">
        <f t="shared" si="141"/>
        <v>33801.955999999998</v>
      </c>
      <c r="R214" s="2">
        <f t="shared" si="136"/>
        <v>7.2971727473769023E-4</v>
      </c>
      <c r="S214" s="24">
        <v>0.1</v>
      </c>
      <c r="T214" s="9">
        <f t="shared" si="142"/>
        <v>7.2971727473769026E-5</v>
      </c>
      <c r="U214" s="9">
        <f t="shared" si="143"/>
        <v>-2.7947000002313871E-2</v>
      </c>
      <c r="Y214" s="137">
        <f t="shared" si="144"/>
        <v>33801.955999999998</v>
      </c>
      <c r="Z214" s="16">
        <f t="shared" si="145"/>
        <v>12456.5</v>
      </c>
      <c r="AA214" s="115">
        <f t="shared" si="146"/>
        <v>-3.4472565875215008E-2</v>
      </c>
      <c r="AB214" s="115">
        <f t="shared" si="147"/>
        <v>6.5255658729011373E-3</v>
      </c>
      <c r="AC214" s="147">
        <f t="shared" si="137"/>
        <v>-9.3372040250055618E-4</v>
      </c>
      <c r="AD214" s="115"/>
      <c r="AG214" s="115">
        <f t="shared" si="148"/>
        <v>4.2583009961571985E-6</v>
      </c>
      <c r="AH214" s="16">
        <f t="shared" si="149"/>
        <v>-7.4592862754016961E-3</v>
      </c>
      <c r="AI214" s="16">
        <f t="shared" si="150"/>
        <v>0.62047852002010007</v>
      </c>
      <c r="AJ214" s="16">
        <f t="shared" si="151"/>
        <v>-0.99855539892188738</v>
      </c>
      <c r="AK214" s="16">
        <f t="shared" si="152"/>
        <v>0.13517535881730455</v>
      </c>
      <c r="AL214" s="16">
        <f t="shared" si="153"/>
        <v>2.7994289940965289</v>
      </c>
      <c r="AM214" s="16">
        <f t="shared" si="154"/>
        <v>5.7880172325881052</v>
      </c>
      <c r="AN214" s="115">
        <f t="shared" si="138"/>
        <v>2.6238413547486474</v>
      </c>
      <c r="AO214" s="115">
        <f t="shared" si="138"/>
        <v>2.623371369702447</v>
      </c>
      <c r="AP214" s="115">
        <f t="shared" si="138"/>
        <v>2.6247137518043879</v>
      </c>
      <c r="AQ214" s="115">
        <f t="shared" si="138"/>
        <v>2.620876879652752</v>
      </c>
      <c r="AR214" s="115">
        <f t="shared" si="138"/>
        <v>2.6318215525213007</v>
      </c>
      <c r="AS214" s="115">
        <f t="shared" si="138"/>
        <v>2.6004172016157652</v>
      </c>
      <c r="AT214" s="115">
        <f t="shared" si="138"/>
        <v>2.6891170109190816</v>
      </c>
      <c r="AU214" s="115">
        <f t="shared" si="155"/>
        <v>2.424282555716093</v>
      </c>
      <c r="AV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</row>
    <row r="215" spans="1:64">
      <c r="A215" s="2" t="s">
        <v>82</v>
      </c>
      <c r="B215" s="25"/>
      <c r="C215" s="40">
        <v>48852.415999999997</v>
      </c>
      <c r="D215" s="40">
        <v>4.0000000000000001E-3</v>
      </c>
      <c r="E215" s="2">
        <f t="shared" si="139"/>
        <v>12540.434972321378</v>
      </c>
      <c r="F215" s="28">
        <f t="shared" si="126"/>
        <v>12540.5</v>
      </c>
      <c r="G215" s="9">
        <f t="shared" si="134"/>
        <v>-2.4739000000408851E-2</v>
      </c>
      <c r="I215" s="2">
        <f t="shared" si="135"/>
        <v>-2.4739000000408851E-2</v>
      </c>
      <c r="O215" s="100">
        <f t="shared" si="140"/>
        <v>-2.7032270892289847E-2</v>
      </c>
      <c r="P215" s="15">
        <f t="shared" si="141"/>
        <v>33833.915999999997</v>
      </c>
      <c r="R215" s="2">
        <f t="shared" si="136"/>
        <v>7.3074366959414094E-4</v>
      </c>
      <c r="S215" s="24">
        <v>0.1</v>
      </c>
      <c r="T215" s="9">
        <f t="shared" si="142"/>
        <v>7.3074366959414094E-5</v>
      </c>
      <c r="U215" s="9">
        <f t="shared" si="143"/>
        <v>-2.4739000000408851E-2</v>
      </c>
      <c r="Y215" s="137">
        <f t="shared" si="144"/>
        <v>33833.915999999997</v>
      </c>
      <c r="Z215" s="16">
        <f t="shared" si="145"/>
        <v>12540.5</v>
      </c>
      <c r="AA215" s="115">
        <f t="shared" si="146"/>
        <v>-3.4517732213903488E-2</v>
      </c>
      <c r="AB215" s="115">
        <f t="shared" si="147"/>
        <v>9.7787322134946369E-3</v>
      </c>
      <c r="AC215" s="147">
        <f t="shared" si="137"/>
        <v>2.2932708918809962E-3</v>
      </c>
      <c r="AD215" s="115"/>
      <c r="AG215" s="115">
        <f t="shared" si="148"/>
        <v>9.5623603703237726E-6</v>
      </c>
      <c r="AH215" s="16">
        <f t="shared" si="149"/>
        <v>-7.4854613216136434E-3</v>
      </c>
      <c r="AI215" s="16">
        <f t="shared" si="150"/>
        <v>0.61921634671463055</v>
      </c>
      <c r="AJ215" s="16">
        <f t="shared" si="151"/>
        <v>-0.99901915391223783</v>
      </c>
      <c r="AK215" s="16">
        <f t="shared" si="152"/>
        <v>0.13157788867499054</v>
      </c>
      <c r="AL215" s="16">
        <f t="shared" si="153"/>
        <v>2.8088921507644398</v>
      </c>
      <c r="AM215" s="16">
        <f t="shared" si="154"/>
        <v>5.9558599659325697</v>
      </c>
      <c r="AN215" s="115">
        <f t="shared" si="138"/>
        <v>2.6378145363448202</v>
      </c>
      <c r="AO215" s="115">
        <f t="shared" si="138"/>
        <v>2.6373315905140373</v>
      </c>
      <c r="AP215" s="115">
        <f t="shared" si="138"/>
        <v>2.63870023759711</v>
      </c>
      <c r="AQ215" s="115">
        <f t="shared" si="138"/>
        <v>2.6348188605242777</v>
      </c>
      <c r="AR215" s="115">
        <f t="shared" si="138"/>
        <v>2.6458046983593886</v>
      </c>
      <c r="AS215" s="115">
        <f t="shared" si="138"/>
        <v>2.6145339054752221</v>
      </c>
      <c r="AT215" s="115">
        <f t="shared" si="138"/>
        <v>2.7022170156214553</v>
      </c>
      <c r="AU215" s="115">
        <f t="shared" si="155"/>
        <v>2.4431608065433985</v>
      </c>
      <c r="AV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</row>
    <row r="216" spans="1:64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28">
        <f t="shared" si="139"/>
        <v>12881.909272995867</v>
      </c>
      <c r="F216" s="28">
        <f t="shared" si="126"/>
        <v>12882</v>
      </c>
      <c r="G216" s="9">
        <f t="shared" si="134"/>
        <v>-3.4515999999712221E-2</v>
      </c>
      <c r="J216" s="2">
        <f t="shared" ref="J216:J223" si="156">G216</f>
        <v>-3.4515999999712221E-2</v>
      </c>
      <c r="O216" s="100">
        <f t="shared" si="140"/>
        <v>-2.7092502032087802E-2</v>
      </c>
      <c r="P216" s="15">
        <f t="shared" si="141"/>
        <v>33963.825799999999</v>
      </c>
      <c r="R216" s="2">
        <f t="shared" si="136"/>
        <v>7.3400366635868167E-4</v>
      </c>
      <c r="S216" s="24">
        <v>1</v>
      </c>
      <c r="T216" s="9">
        <f t="shared" si="142"/>
        <v>7.3400366635868167E-4</v>
      </c>
      <c r="U216" s="9">
        <f t="shared" si="143"/>
        <v>0</v>
      </c>
      <c r="Y216" s="137">
        <f t="shared" si="144"/>
        <v>33963.825799999999</v>
      </c>
      <c r="Z216" s="16">
        <f t="shared" si="145"/>
        <v>12882</v>
      </c>
      <c r="AA216" s="115">
        <f t="shared" si="146"/>
        <v>-3.4668886360220447E-2</v>
      </c>
      <c r="AB216" s="115">
        <f t="shared" si="147"/>
        <v>1.5288636050822535E-4</v>
      </c>
      <c r="AC216" s="147">
        <f t="shared" si="137"/>
        <v>-7.4234979676244192E-3</v>
      </c>
      <c r="AD216" s="115"/>
      <c r="AG216" s="115">
        <f t="shared" si="148"/>
        <v>2.3374239229451049E-8</v>
      </c>
      <c r="AH216" s="16">
        <f t="shared" si="149"/>
        <v>-7.5763843281326463E-3</v>
      </c>
      <c r="AI216" s="16">
        <f t="shared" si="150"/>
        <v>0.61448156574695245</v>
      </c>
      <c r="AJ216" s="16">
        <f t="shared" si="151"/>
        <v>-0.9999807719683681</v>
      </c>
      <c r="AK216" s="16">
        <f t="shared" si="152"/>
        <v>0.11698063193793798</v>
      </c>
      <c r="AL216" s="16">
        <f t="shared" si="153"/>
        <v>2.8469854608522192</v>
      </c>
      <c r="AM216" s="16">
        <f t="shared" si="154"/>
        <v>6.7395281378481151</v>
      </c>
      <c r="AN216" s="115">
        <f t="shared" si="138"/>
        <v>2.6943403184224151</v>
      </c>
      <c r="AO216" s="115">
        <f t="shared" si="138"/>
        <v>2.6938151026537862</v>
      </c>
      <c r="AP216" s="115">
        <f t="shared" si="138"/>
        <v>2.6952608513435363</v>
      </c>
      <c r="AQ216" s="115">
        <f t="shared" si="138"/>
        <v>2.6912787474388793</v>
      </c>
      <c r="AR216" s="115">
        <f t="shared" si="138"/>
        <v>2.7022286370392914</v>
      </c>
      <c r="AS216" s="115">
        <f t="shared" si="138"/>
        <v>2.6719773279715762</v>
      </c>
      <c r="AT216" s="115">
        <f t="shared" si="138"/>
        <v>2.7545463405277379</v>
      </c>
      <c r="AU216" s="115">
        <f t="shared" si="155"/>
        <v>2.5199098857996458</v>
      </c>
      <c r="AV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</row>
    <row r="217" spans="1:64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28">
        <f t="shared" si="139"/>
        <v>12881.910061560626</v>
      </c>
      <c r="F217" s="28">
        <f t="shared" si="126"/>
        <v>12882</v>
      </c>
      <c r="G217" s="9">
        <f t="shared" si="134"/>
        <v>-3.4216000000014901E-2</v>
      </c>
      <c r="J217" s="2">
        <f t="shared" si="156"/>
        <v>-3.4216000000014901E-2</v>
      </c>
      <c r="O217" s="100">
        <f t="shared" si="140"/>
        <v>-2.7092502032087802E-2</v>
      </c>
      <c r="P217" s="15">
        <f t="shared" si="141"/>
        <v>33963.826099999998</v>
      </c>
      <c r="R217" s="2">
        <f t="shared" si="136"/>
        <v>7.3400366635868167E-4</v>
      </c>
      <c r="S217" s="24">
        <v>1</v>
      </c>
      <c r="T217" s="9">
        <f t="shared" si="142"/>
        <v>7.3400366635868167E-4</v>
      </c>
      <c r="U217" s="9">
        <f t="shared" si="143"/>
        <v>0</v>
      </c>
      <c r="Y217" s="137">
        <f t="shared" si="144"/>
        <v>33963.826099999998</v>
      </c>
      <c r="Z217" s="16">
        <f t="shared" si="145"/>
        <v>12882</v>
      </c>
      <c r="AA217" s="115">
        <f t="shared" si="146"/>
        <v>-3.4668886360220447E-2</v>
      </c>
      <c r="AB217" s="115">
        <f t="shared" si="147"/>
        <v>4.5288636020554551E-4</v>
      </c>
      <c r="AC217" s="147">
        <f t="shared" si="137"/>
        <v>-7.1234979679270991E-3</v>
      </c>
      <c r="AD217" s="115"/>
      <c r="AG217" s="115">
        <f t="shared" si="148"/>
        <v>2.0510605526022713E-7</v>
      </c>
      <c r="AH217" s="16">
        <f t="shared" si="149"/>
        <v>-7.5763843281326463E-3</v>
      </c>
      <c r="AI217" s="16">
        <f t="shared" si="150"/>
        <v>0.61448156574695245</v>
      </c>
      <c r="AJ217" s="16">
        <f t="shared" si="151"/>
        <v>-0.9999807719683681</v>
      </c>
      <c r="AK217" s="16">
        <f t="shared" si="152"/>
        <v>0.11698063193793798</v>
      </c>
      <c r="AL217" s="16">
        <f t="shared" si="153"/>
        <v>2.8469854608522192</v>
      </c>
      <c r="AM217" s="16">
        <f t="shared" si="154"/>
        <v>6.7395281378481151</v>
      </c>
      <c r="AN217" s="115">
        <f t="shared" si="138"/>
        <v>2.6943403184224151</v>
      </c>
      <c r="AO217" s="115">
        <f t="shared" si="138"/>
        <v>2.6938151026537862</v>
      </c>
      <c r="AP217" s="115">
        <f t="shared" si="138"/>
        <v>2.6952608513435363</v>
      </c>
      <c r="AQ217" s="115">
        <f t="shared" si="138"/>
        <v>2.6912787474388793</v>
      </c>
      <c r="AR217" s="115">
        <f t="shared" si="138"/>
        <v>2.7022286370392914</v>
      </c>
      <c r="AS217" s="115">
        <f t="shared" si="138"/>
        <v>2.6719773279715762</v>
      </c>
      <c r="AT217" s="115">
        <f t="shared" si="138"/>
        <v>2.7545463405277379</v>
      </c>
      <c r="AU217" s="115">
        <f t="shared" si="155"/>
        <v>2.5199098857996458</v>
      </c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</row>
    <row r="218" spans="1:64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28">
        <f t="shared" si="139"/>
        <v>13342.402704251421</v>
      </c>
      <c r="F218" s="28">
        <f t="shared" si="126"/>
        <v>13342.5</v>
      </c>
      <c r="G218" s="9">
        <f t="shared" si="134"/>
        <v>-3.7014999994426034E-2</v>
      </c>
      <c r="J218" s="2">
        <f t="shared" si="156"/>
        <v>-3.7014999994426034E-2</v>
      </c>
      <c r="O218" s="100">
        <f t="shared" si="140"/>
        <v>-2.713057079340276E-2</v>
      </c>
      <c r="P218" s="15">
        <f t="shared" si="141"/>
        <v>34139.014999999999</v>
      </c>
      <c r="R218" s="2">
        <f t="shared" si="136"/>
        <v>7.3606787157583882E-4</v>
      </c>
      <c r="S218" s="24">
        <v>1</v>
      </c>
      <c r="T218" s="9">
        <f t="shared" si="142"/>
        <v>7.3606787157583882E-4</v>
      </c>
      <c r="U218" s="9">
        <f t="shared" si="143"/>
        <v>0</v>
      </c>
      <c r="Y218" s="137">
        <f t="shared" si="144"/>
        <v>34139.014999999999</v>
      </c>
      <c r="Z218" s="16">
        <f t="shared" si="145"/>
        <v>13342.5</v>
      </c>
      <c r="AA218" s="115">
        <f t="shared" si="146"/>
        <v>-3.4790675932604063E-2</v>
      </c>
      <c r="AB218" s="115">
        <f t="shared" si="147"/>
        <v>-2.2243240618219709E-3</v>
      </c>
      <c r="AC218" s="147">
        <f t="shared" si="137"/>
        <v>-9.8844292010232745E-3</v>
      </c>
      <c r="AD218" s="115"/>
      <c r="AG218" s="115">
        <f t="shared" si="148"/>
        <v>4.9476175320001909E-6</v>
      </c>
      <c r="AH218" s="16">
        <f t="shared" si="149"/>
        <v>-7.6601051392013019E-3</v>
      </c>
      <c r="AI218" s="16">
        <f t="shared" si="150"/>
        <v>0.60906673134168354</v>
      </c>
      <c r="AJ218" s="16">
        <f t="shared" si="151"/>
        <v>-0.99901838062751025</v>
      </c>
      <c r="AK218" s="16">
        <f t="shared" si="152"/>
        <v>9.7365860822185485E-2</v>
      </c>
      <c r="AL218" s="16">
        <f t="shared" si="153"/>
        <v>2.8974988414218914</v>
      </c>
      <c r="AM218" s="16">
        <f t="shared" si="154"/>
        <v>8.1528483210757994</v>
      </c>
      <c r="AN218" s="115">
        <f t="shared" si="138"/>
        <v>2.7699223765027714</v>
      </c>
      <c r="AO218" s="115">
        <f t="shared" si="138"/>
        <v>2.7693736993470499</v>
      </c>
      <c r="AP218" s="115">
        <f t="shared" si="138"/>
        <v>2.7708352992782883</v>
      </c>
      <c r="AQ218" s="115">
        <f t="shared" si="138"/>
        <v>2.7669399478942904</v>
      </c>
      <c r="AR218" s="115">
        <f t="shared" si="138"/>
        <v>2.7773085325992604</v>
      </c>
      <c r="AS218" s="115">
        <f t="shared" si="138"/>
        <v>2.7496149011799673</v>
      </c>
      <c r="AT218" s="115">
        <f t="shared" si="138"/>
        <v>2.8229508289220018</v>
      </c>
      <c r="AU218" s="115">
        <f t="shared" si="155"/>
        <v>2.6234031537279092</v>
      </c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</row>
    <row r="219" spans="1:64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28">
        <f t="shared" si="139"/>
        <v>13342.404281380939</v>
      </c>
      <c r="F219" s="28">
        <f t="shared" si="126"/>
        <v>13342.5</v>
      </c>
      <c r="G219" s="9">
        <f t="shared" si="134"/>
        <v>-3.6414999995031394E-2</v>
      </c>
      <c r="J219" s="2">
        <f t="shared" si="156"/>
        <v>-3.6414999995031394E-2</v>
      </c>
      <c r="O219" s="100">
        <f t="shared" si="140"/>
        <v>-2.713057079340276E-2</v>
      </c>
      <c r="P219" s="15">
        <f t="shared" si="141"/>
        <v>34139.015599999999</v>
      </c>
      <c r="R219" s="2">
        <f t="shared" si="136"/>
        <v>7.3606787157583882E-4</v>
      </c>
      <c r="S219" s="24">
        <v>1</v>
      </c>
      <c r="T219" s="9">
        <f t="shared" si="142"/>
        <v>7.3606787157583882E-4</v>
      </c>
      <c r="U219" s="9">
        <f t="shared" si="143"/>
        <v>0</v>
      </c>
      <c r="Y219" s="137">
        <f t="shared" si="144"/>
        <v>34139.015599999999</v>
      </c>
      <c r="Z219" s="16">
        <f t="shared" si="145"/>
        <v>13342.5</v>
      </c>
      <c r="AA219" s="115">
        <f t="shared" si="146"/>
        <v>-3.4790675932604063E-2</v>
      </c>
      <c r="AB219" s="115">
        <f t="shared" si="147"/>
        <v>-1.6243240624273306E-3</v>
      </c>
      <c r="AC219" s="147">
        <f t="shared" si="137"/>
        <v>-9.2844292016286342E-3</v>
      </c>
      <c r="AD219" s="115"/>
      <c r="AG219" s="115">
        <f t="shared" si="148"/>
        <v>2.6384286597804264E-6</v>
      </c>
      <c r="AH219" s="16">
        <f t="shared" si="149"/>
        <v>-7.6601051392013019E-3</v>
      </c>
      <c r="AI219" s="16">
        <f t="shared" si="150"/>
        <v>0.60906673134168354</v>
      </c>
      <c r="AJ219" s="16">
        <f t="shared" si="151"/>
        <v>-0.99901838062751025</v>
      </c>
      <c r="AK219" s="16">
        <f t="shared" si="152"/>
        <v>9.7365860822185485E-2</v>
      </c>
      <c r="AL219" s="16">
        <f t="shared" si="153"/>
        <v>2.8974988414218914</v>
      </c>
      <c r="AM219" s="16">
        <f t="shared" si="154"/>
        <v>8.1528483210757994</v>
      </c>
      <c r="AN219" s="115">
        <f t="shared" si="138"/>
        <v>2.7699223765027714</v>
      </c>
      <c r="AO219" s="115">
        <f t="shared" si="138"/>
        <v>2.7693736993470499</v>
      </c>
      <c r="AP219" s="115">
        <f t="shared" si="138"/>
        <v>2.7708352992782883</v>
      </c>
      <c r="AQ219" s="115">
        <f t="shared" si="138"/>
        <v>2.7669399478942904</v>
      </c>
      <c r="AR219" s="115">
        <f t="shared" si="138"/>
        <v>2.7773085325992604</v>
      </c>
      <c r="AS219" s="115">
        <f t="shared" si="138"/>
        <v>2.7496149011799673</v>
      </c>
      <c r="AT219" s="115">
        <f t="shared" si="138"/>
        <v>2.8229508289220018</v>
      </c>
      <c r="AU219" s="115">
        <f t="shared" si="155"/>
        <v>2.6234031537279092</v>
      </c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</row>
    <row r="220" spans="1:64">
      <c r="A220" s="52" t="s">
        <v>139</v>
      </c>
      <c r="B220" s="52" t="s">
        <v>95</v>
      </c>
      <c r="C220" s="65">
        <v>49237.409</v>
      </c>
      <c r="D220" s="65" t="s">
        <v>149</v>
      </c>
      <c r="E220" s="28">
        <f t="shared" si="139"/>
        <v>13552.408013920804</v>
      </c>
      <c r="F220" s="28">
        <f t="shared" si="126"/>
        <v>13552.5</v>
      </c>
      <c r="G220" s="9">
        <f t="shared" si="134"/>
        <v>-3.4994999994523823E-2</v>
      </c>
      <c r="J220" s="2">
        <f t="shared" si="156"/>
        <v>-3.4994999994523823E-2</v>
      </c>
      <c r="O220" s="100">
        <f t="shared" si="140"/>
        <v>-2.7131479783164734E-2</v>
      </c>
      <c r="P220" s="15">
        <f t="shared" si="141"/>
        <v>34218.909</v>
      </c>
      <c r="R220" s="2">
        <f t="shared" si="136"/>
        <v>7.3611719522427674E-4</v>
      </c>
      <c r="S220" s="24">
        <v>1</v>
      </c>
      <c r="T220" s="9">
        <f t="shared" si="142"/>
        <v>7.3611719522427674E-4</v>
      </c>
      <c r="U220" s="9">
        <f t="shared" si="143"/>
        <v>0</v>
      </c>
      <c r="Y220" s="137">
        <f t="shared" si="144"/>
        <v>34218.909</v>
      </c>
      <c r="Z220" s="16">
        <f t="shared" si="145"/>
        <v>13552.5</v>
      </c>
      <c r="AA220" s="115">
        <f t="shared" si="146"/>
        <v>-3.481514445745048E-2</v>
      </c>
      <c r="AB220" s="115">
        <f t="shared" si="147"/>
        <v>-1.7985553707334373E-4</v>
      </c>
      <c r="AC220" s="147">
        <f t="shared" si="137"/>
        <v>-7.8635202113590888E-3</v>
      </c>
      <c r="AD220" s="115"/>
      <c r="AG220" s="115">
        <f t="shared" si="148"/>
        <v>3.2348014215940923E-8</v>
      </c>
      <c r="AH220" s="16">
        <f t="shared" si="149"/>
        <v>-7.6836646742857433E-3</v>
      </c>
      <c r="AI220" s="16">
        <f t="shared" si="150"/>
        <v>0.60695255476273213</v>
      </c>
      <c r="AJ220" s="16">
        <f t="shared" si="151"/>
        <v>-0.99775183602860296</v>
      </c>
      <c r="AK220" s="16">
        <f t="shared" si="152"/>
        <v>8.8445673664558452E-2</v>
      </c>
      <c r="AL220" s="16">
        <f t="shared" si="153"/>
        <v>2.9202539987675333</v>
      </c>
      <c r="AM220" s="16">
        <f t="shared" si="154"/>
        <v>8.9990073966969657</v>
      </c>
      <c r="AN220" s="115">
        <f t="shared" si="138"/>
        <v>2.8041773659693496</v>
      </c>
      <c r="AO220" s="115">
        <f t="shared" si="138"/>
        <v>2.8036331928015743</v>
      </c>
      <c r="AP220" s="115">
        <f t="shared" si="138"/>
        <v>2.8050645422992924</v>
      </c>
      <c r="AQ220" s="115">
        <f t="shared" si="138"/>
        <v>2.801298088854308</v>
      </c>
      <c r="AR220" s="115">
        <f t="shared" si="138"/>
        <v>2.8111985298102931</v>
      </c>
      <c r="AS220" s="115">
        <f t="shared" si="138"/>
        <v>2.7850992262856331</v>
      </c>
      <c r="AT220" s="115">
        <f t="shared" si="138"/>
        <v>2.8534126175260965</v>
      </c>
      <c r="AU220" s="115">
        <f t="shared" si="155"/>
        <v>2.6705987807961726</v>
      </c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</row>
    <row r="221" spans="1:64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28">
        <f t="shared" si="139"/>
        <v>13552.41589956839</v>
      </c>
      <c r="F221" s="28">
        <f t="shared" si="126"/>
        <v>13552.5</v>
      </c>
      <c r="G221" s="9">
        <f t="shared" si="134"/>
        <v>-3.1994999997550622E-2</v>
      </c>
      <c r="J221" s="2">
        <f t="shared" si="156"/>
        <v>-3.1994999997550622E-2</v>
      </c>
      <c r="O221" s="100">
        <f t="shared" si="140"/>
        <v>-2.7131479783164734E-2</v>
      </c>
      <c r="P221" s="15">
        <f t="shared" si="141"/>
        <v>34218.911999999997</v>
      </c>
      <c r="R221" s="2">
        <f t="shared" si="136"/>
        <v>7.3611719522427674E-4</v>
      </c>
      <c r="S221" s="24">
        <v>1</v>
      </c>
      <c r="T221" s="9">
        <f t="shared" si="142"/>
        <v>7.3611719522427674E-4</v>
      </c>
      <c r="U221" s="9">
        <f t="shared" si="143"/>
        <v>0</v>
      </c>
      <c r="Y221" s="137">
        <f t="shared" si="144"/>
        <v>34218.911999999997</v>
      </c>
      <c r="Z221" s="16">
        <f t="shared" si="145"/>
        <v>13552.5</v>
      </c>
      <c r="AA221" s="115">
        <f t="shared" si="146"/>
        <v>-3.481514445745048E-2</v>
      </c>
      <c r="AB221" s="115">
        <f t="shared" si="147"/>
        <v>2.8201444598998579E-3</v>
      </c>
      <c r="AC221" s="147">
        <f t="shared" si="137"/>
        <v>-4.8635202143858872E-3</v>
      </c>
      <c r="AD221" s="115"/>
      <c r="AG221" s="115">
        <f t="shared" si="148"/>
        <v>7.9532147747038606E-6</v>
      </c>
      <c r="AH221" s="16">
        <f t="shared" si="149"/>
        <v>-7.6836646742857433E-3</v>
      </c>
      <c r="AI221" s="16">
        <f t="shared" si="150"/>
        <v>0.60695255476273213</v>
      </c>
      <c r="AJ221" s="16">
        <f t="shared" si="151"/>
        <v>-0.99775183602860296</v>
      </c>
      <c r="AK221" s="16">
        <f t="shared" si="152"/>
        <v>8.8445673664558452E-2</v>
      </c>
      <c r="AL221" s="16">
        <f t="shared" si="153"/>
        <v>2.9202539987675333</v>
      </c>
      <c r="AM221" s="16">
        <f t="shared" si="154"/>
        <v>8.9990073966969657</v>
      </c>
      <c r="AN221" s="115">
        <f t="shared" ref="AN221:AT230" si="157">$AU221+$AB$7*SIN(AO221)</f>
        <v>2.8041773659693496</v>
      </c>
      <c r="AO221" s="115">
        <f t="shared" si="157"/>
        <v>2.8036331928015743</v>
      </c>
      <c r="AP221" s="115">
        <f t="shared" si="157"/>
        <v>2.8050645422992924</v>
      </c>
      <c r="AQ221" s="115">
        <f t="shared" si="157"/>
        <v>2.801298088854308</v>
      </c>
      <c r="AR221" s="115">
        <f t="shared" si="157"/>
        <v>2.8111985298102931</v>
      </c>
      <c r="AS221" s="115">
        <f t="shared" si="157"/>
        <v>2.7850992262856331</v>
      </c>
      <c r="AT221" s="115">
        <f t="shared" si="157"/>
        <v>2.8534126175260965</v>
      </c>
      <c r="AU221" s="115">
        <f t="shared" si="155"/>
        <v>2.6705987807961726</v>
      </c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</row>
    <row r="222" spans="1:64">
      <c r="A222" s="2" t="s">
        <v>14</v>
      </c>
      <c r="B222" s="25"/>
      <c r="C222" s="40">
        <v>49690.3217</v>
      </c>
      <c r="D222" s="40">
        <v>4.0000000000000002E-4</v>
      </c>
      <c r="E222" s="2">
        <f t="shared" si="139"/>
        <v>14742.911328521344</v>
      </c>
      <c r="F222" s="28">
        <f t="shared" si="126"/>
        <v>14743</v>
      </c>
      <c r="G222" s="9">
        <f t="shared" si="134"/>
        <v>-3.3733999996911734E-2</v>
      </c>
      <c r="J222" s="2">
        <f t="shared" si="156"/>
        <v>-3.3733999996911734E-2</v>
      </c>
      <c r="O222" s="100">
        <f t="shared" si="140"/>
        <v>-2.6941829650333711E-2</v>
      </c>
      <c r="P222" s="15">
        <f t="shared" si="141"/>
        <v>34671.8217</v>
      </c>
      <c r="R222" s="2">
        <f t="shared" si="136"/>
        <v>7.258621849076007E-4</v>
      </c>
      <c r="S222" s="24">
        <v>1</v>
      </c>
      <c r="T222" s="9">
        <f t="shared" si="142"/>
        <v>7.258621849076007E-4</v>
      </c>
      <c r="U222" s="9">
        <f t="shared" si="143"/>
        <v>0</v>
      </c>
      <c r="Y222" s="137">
        <f t="shared" si="144"/>
        <v>34671.8217</v>
      </c>
      <c r="Z222" s="16">
        <f t="shared" si="145"/>
        <v>14743</v>
      </c>
      <c r="AA222" s="115">
        <f t="shared" si="146"/>
        <v>-3.459013742322313E-2</v>
      </c>
      <c r="AB222" s="115">
        <f t="shared" si="147"/>
        <v>8.5613742631139578E-4</v>
      </c>
      <c r="AC222" s="147">
        <f t="shared" si="137"/>
        <v>-6.7921703465780234E-3</v>
      </c>
      <c r="AD222" s="115"/>
      <c r="AG222" s="115">
        <f t="shared" si="148"/>
        <v>7.3297129273110067E-7</v>
      </c>
      <c r="AH222" s="16">
        <f t="shared" si="149"/>
        <v>-7.6483077728894157E-3</v>
      </c>
      <c r="AI222" s="16">
        <f t="shared" si="150"/>
        <v>0.59893088649473403</v>
      </c>
      <c r="AJ222" s="16">
        <f t="shared" si="151"/>
        <v>-0.9813054289074028</v>
      </c>
      <c r="AK222" s="16">
        <f t="shared" si="152"/>
        <v>3.811164637772417E-2</v>
      </c>
      <c r="AL222" s="16">
        <f t="shared" si="153"/>
        <v>3.0468519981602671</v>
      </c>
      <c r="AM222" s="16">
        <f t="shared" si="154"/>
        <v>21.09446891412966</v>
      </c>
      <c r="AN222" s="115">
        <f t="shared" si="157"/>
        <v>2.9965231573543765</v>
      </c>
      <c r="AO222" s="115">
        <f t="shared" si="157"/>
        <v>2.9961972751166894</v>
      </c>
      <c r="AP222" s="115">
        <f t="shared" si="157"/>
        <v>2.9970147421641959</v>
      </c>
      <c r="AQ222" s="115">
        <f t="shared" si="157"/>
        <v>2.9949639621704613</v>
      </c>
      <c r="AR222" s="115">
        <f t="shared" si="157"/>
        <v>3.0001075994720043</v>
      </c>
      <c r="AS222" s="115">
        <f t="shared" si="157"/>
        <v>2.9871992097268385</v>
      </c>
      <c r="AT222" s="115">
        <f t="shared" si="157"/>
        <v>3.0195497481601987</v>
      </c>
      <c r="AU222" s="115">
        <f t="shared" si="155"/>
        <v>2.9381530380569711</v>
      </c>
      <c r="AV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</row>
    <row r="223" spans="1:64">
      <c r="A223" s="2" t="s">
        <v>14</v>
      </c>
      <c r="B223" s="25"/>
      <c r="C223" s="40">
        <v>49690.324000000001</v>
      </c>
      <c r="D223" s="40">
        <v>1.2999999999999999E-3</v>
      </c>
      <c r="E223" s="2">
        <f t="shared" si="139"/>
        <v>14742.917374184501</v>
      </c>
      <c r="F223" s="28">
        <f t="shared" si="126"/>
        <v>14743</v>
      </c>
      <c r="G223" s="9">
        <f t="shared" si="134"/>
        <v>-3.1433999996806961E-2</v>
      </c>
      <c r="J223" s="2">
        <f t="shared" si="156"/>
        <v>-3.1433999996806961E-2</v>
      </c>
      <c r="O223" s="100">
        <f t="shared" si="140"/>
        <v>-2.6941829650333711E-2</v>
      </c>
      <c r="P223" s="15">
        <f t="shared" si="141"/>
        <v>34671.824000000001</v>
      </c>
      <c r="R223" s="2">
        <f t="shared" si="136"/>
        <v>7.258621849076007E-4</v>
      </c>
      <c r="S223" s="24">
        <v>1</v>
      </c>
      <c r="T223" s="9">
        <f t="shared" si="142"/>
        <v>7.258621849076007E-4</v>
      </c>
      <c r="U223" s="9">
        <f t="shared" si="143"/>
        <v>0</v>
      </c>
      <c r="Y223" s="137">
        <f t="shared" si="144"/>
        <v>34671.824000000001</v>
      </c>
      <c r="Z223" s="16">
        <f t="shared" si="145"/>
        <v>14743</v>
      </c>
      <c r="AA223" s="115">
        <f t="shared" si="146"/>
        <v>-3.459013742322313E-2</v>
      </c>
      <c r="AB223" s="115">
        <f t="shared" si="147"/>
        <v>3.1561374264161696E-3</v>
      </c>
      <c r="AC223" s="147">
        <f t="shared" si="137"/>
        <v>-4.4921703464732496E-3</v>
      </c>
      <c r="AD223" s="115"/>
      <c r="AG223" s="115">
        <f t="shared" si="148"/>
        <v>9.9612034544248824E-6</v>
      </c>
      <c r="AH223" s="16">
        <f t="shared" si="149"/>
        <v>-7.6483077728894157E-3</v>
      </c>
      <c r="AI223" s="16">
        <f t="shared" si="150"/>
        <v>0.59893088649473403</v>
      </c>
      <c r="AJ223" s="16">
        <f t="shared" si="151"/>
        <v>-0.9813054289074028</v>
      </c>
      <c r="AK223" s="16">
        <f t="shared" si="152"/>
        <v>3.811164637772417E-2</v>
      </c>
      <c r="AL223" s="16">
        <f t="shared" si="153"/>
        <v>3.0468519981602671</v>
      </c>
      <c r="AM223" s="16">
        <f t="shared" si="154"/>
        <v>21.09446891412966</v>
      </c>
      <c r="AN223" s="115">
        <f t="shared" si="157"/>
        <v>2.9965231573543765</v>
      </c>
      <c r="AO223" s="115">
        <f t="shared" si="157"/>
        <v>2.9961972751166894</v>
      </c>
      <c r="AP223" s="115">
        <f t="shared" si="157"/>
        <v>2.9970147421641959</v>
      </c>
      <c r="AQ223" s="115">
        <f t="shared" si="157"/>
        <v>2.9949639621704613</v>
      </c>
      <c r="AR223" s="115">
        <f t="shared" si="157"/>
        <v>3.0001075994720043</v>
      </c>
      <c r="AS223" s="115">
        <f t="shared" si="157"/>
        <v>2.9871992097268385</v>
      </c>
      <c r="AT223" s="115">
        <f t="shared" si="157"/>
        <v>3.0195497481601987</v>
      </c>
      <c r="AU223" s="115">
        <f t="shared" si="155"/>
        <v>2.9381530380569711</v>
      </c>
      <c r="AV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</row>
    <row r="224" spans="1:64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2">
        <f t="shared" si="139"/>
        <v>15531.931615664065</v>
      </c>
      <c r="F224" s="28">
        <f t="shared" si="126"/>
        <v>15532</v>
      </c>
      <c r="G224" s="9">
        <f t="shared" si="134"/>
        <v>-2.6015999996161554E-2</v>
      </c>
      <c r="I224" s="2">
        <f>G224</f>
        <v>-2.6015999996161554E-2</v>
      </c>
      <c r="O224" s="100">
        <f t="shared" si="140"/>
        <v>-2.6633659264809349E-2</v>
      </c>
      <c r="P224" s="15">
        <f t="shared" si="141"/>
        <v>34971.995000000003</v>
      </c>
      <c r="R224" s="2">
        <f t="shared" si="136"/>
        <v>7.0935180583396487E-4</v>
      </c>
      <c r="S224" s="24">
        <v>0.1</v>
      </c>
      <c r="T224" s="9">
        <f t="shared" si="142"/>
        <v>7.0935180583396487E-5</v>
      </c>
      <c r="U224" s="9">
        <f t="shared" si="143"/>
        <v>-2.6015999996161554E-2</v>
      </c>
      <c r="Y224" s="137">
        <f t="shared" si="144"/>
        <v>34971.995000000003</v>
      </c>
      <c r="Z224" s="16">
        <f t="shared" si="145"/>
        <v>15532</v>
      </c>
      <c r="AA224" s="115">
        <f t="shared" si="146"/>
        <v>-3.4104498911734248E-2</v>
      </c>
      <c r="AB224" s="115">
        <f t="shared" si="147"/>
        <v>8.0884989155726936E-3</v>
      </c>
      <c r="AC224" s="147">
        <f t="shared" si="137"/>
        <v>6.1765926864779455E-4</v>
      </c>
      <c r="AD224" s="115"/>
      <c r="AG224" s="115">
        <f t="shared" si="148"/>
        <v>6.5423814707220652E-6</v>
      </c>
      <c r="AH224" s="16">
        <f t="shared" si="149"/>
        <v>-7.4708396469249008E-3</v>
      </c>
      <c r="AI224" s="16">
        <f t="shared" si="150"/>
        <v>0.59715385477440686</v>
      </c>
      <c r="AJ224" s="16">
        <f t="shared" si="151"/>
        <v>-0.96208032041469427</v>
      </c>
      <c r="AK224" s="16">
        <f t="shared" si="152"/>
        <v>4.8902632240924535E-3</v>
      </c>
      <c r="AL224" s="16">
        <f t="shared" si="153"/>
        <v>3.1294539671706838</v>
      </c>
      <c r="AM224" s="16">
        <f t="shared" si="154"/>
        <v>164.7604504256627</v>
      </c>
      <c r="AN224" s="115">
        <f t="shared" si="157"/>
        <v>3.1229871347292448</v>
      </c>
      <c r="AO224" s="115">
        <f t="shared" si="157"/>
        <v>3.1229421944472757</v>
      </c>
      <c r="AP224" s="115">
        <f t="shared" si="157"/>
        <v>3.1230537624528489</v>
      </c>
      <c r="AQ224" s="115">
        <f t="shared" si="157"/>
        <v>3.1227767851277672</v>
      </c>
      <c r="AR224" s="115">
        <f t="shared" si="157"/>
        <v>3.1234644029342333</v>
      </c>
      <c r="AS224" s="115">
        <f t="shared" si="157"/>
        <v>3.121757321642793</v>
      </c>
      <c r="AT224" s="115">
        <f t="shared" si="157"/>
        <v>3.1259952291905595</v>
      </c>
      <c r="AU224" s="115">
        <f t="shared" si="155"/>
        <v>3.1154737511848749</v>
      </c>
      <c r="AV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</row>
    <row r="225" spans="1:64">
      <c r="A225" s="2" t="s">
        <v>85</v>
      </c>
      <c r="B225" s="25"/>
      <c r="C225" s="40">
        <v>50006.296000000002</v>
      </c>
      <c r="D225" s="40">
        <v>5.0000000000000001E-3</v>
      </c>
      <c r="E225" s="2">
        <f t="shared" si="139"/>
        <v>15573.465321550437</v>
      </c>
      <c r="F225" s="28">
        <f t="shared" si="126"/>
        <v>15573.5</v>
      </c>
      <c r="G225" s="9">
        <f t="shared" si="134"/>
        <v>-1.3192999991588295E-2</v>
      </c>
      <c r="I225" s="2">
        <f>G225</f>
        <v>-1.3192999991588295E-2</v>
      </c>
      <c r="O225" s="100">
        <f t="shared" si="140"/>
        <v>-2.6613423144252604E-2</v>
      </c>
      <c r="P225" s="15">
        <f t="shared" si="141"/>
        <v>34987.796000000002</v>
      </c>
      <c r="R225" s="2">
        <f t="shared" si="136"/>
        <v>7.0827429145504017E-4</v>
      </c>
      <c r="S225" s="24">
        <v>0.1</v>
      </c>
      <c r="T225" s="9">
        <f t="shared" si="142"/>
        <v>7.0827429145504023E-5</v>
      </c>
      <c r="U225" s="9">
        <f t="shared" si="143"/>
        <v>-1.3192999991588295E-2</v>
      </c>
      <c r="Y225" s="137">
        <f t="shared" si="144"/>
        <v>34987.796000000002</v>
      </c>
      <c r="Z225" s="16">
        <f t="shared" si="145"/>
        <v>15573.5</v>
      </c>
      <c r="AA225" s="115">
        <f t="shared" si="146"/>
        <v>-3.4071606837550047E-2</v>
      </c>
      <c r="AB225" s="115">
        <f t="shared" si="147"/>
        <v>2.0878606845961753E-2</v>
      </c>
      <c r="AC225" s="147">
        <f t="shared" si="137"/>
        <v>1.3420423152664309E-2</v>
      </c>
      <c r="AD225" s="115"/>
      <c r="AG225" s="115">
        <f t="shared" si="148"/>
        <v>4.3591622382824101E-5</v>
      </c>
      <c r="AH225" s="16">
        <f t="shared" si="149"/>
        <v>-7.4581836932974413E-3</v>
      </c>
      <c r="AI225" s="16">
        <f t="shared" si="150"/>
        <v>0.59713644155161971</v>
      </c>
      <c r="AJ225" s="16">
        <f t="shared" si="151"/>
        <v>-0.96088891462612502</v>
      </c>
      <c r="AK225" s="16">
        <f t="shared" si="152"/>
        <v>3.1439897946900098E-3</v>
      </c>
      <c r="AL225" s="16">
        <f t="shared" si="153"/>
        <v>3.1337887063132581</v>
      </c>
      <c r="AM225" s="16">
        <f t="shared" si="154"/>
        <v>256.27926212901315</v>
      </c>
      <c r="AN225" s="115">
        <f t="shared" si="157"/>
        <v>3.129631071043022</v>
      </c>
      <c r="AO225" s="115">
        <f t="shared" si="157"/>
        <v>3.1296021582014024</v>
      </c>
      <c r="AP225" s="115">
        <f t="shared" si="157"/>
        <v>3.1296739294665641</v>
      </c>
      <c r="AQ225" s="115">
        <f t="shared" si="157"/>
        <v>3.129495769261506</v>
      </c>
      <c r="AR225" s="115">
        <f t="shared" si="157"/>
        <v>3.1299380215857164</v>
      </c>
      <c r="AS225" s="115">
        <f t="shared" si="157"/>
        <v>3.1288402012372352</v>
      </c>
      <c r="AT225" s="115">
        <f t="shared" si="157"/>
        <v>3.1315653384389845</v>
      </c>
      <c r="AU225" s="115">
        <f t="shared" si="155"/>
        <v>3.1248005060578894</v>
      </c>
      <c r="AV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</row>
    <row r="226" spans="1:64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2">
        <f t="shared" si="139"/>
        <v>16553.92205825917</v>
      </c>
      <c r="F226" s="28">
        <f t="shared" si="126"/>
        <v>16554</v>
      </c>
      <c r="G226" s="9">
        <f t="shared" si="134"/>
        <v>-2.9651999997440726E-2</v>
      </c>
      <c r="I226" s="2">
        <f>G226</f>
        <v>-2.9651999997440726E-2</v>
      </c>
      <c r="O226" s="100">
        <f t="shared" si="140"/>
        <v>-2.601823447072843E-2</v>
      </c>
      <c r="P226" s="15">
        <f t="shared" si="141"/>
        <v>35360.798999999999</v>
      </c>
      <c r="R226" s="2">
        <f t="shared" si="136"/>
        <v>6.7694852497380111E-4</v>
      </c>
      <c r="S226" s="24">
        <v>0.1</v>
      </c>
      <c r="T226" s="9">
        <f t="shared" si="142"/>
        <v>6.7694852497380108E-5</v>
      </c>
      <c r="U226" s="9">
        <f t="shared" si="143"/>
        <v>-2.9651999997440726E-2</v>
      </c>
      <c r="Y226" s="137">
        <f t="shared" si="144"/>
        <v>35360.798999999999</v>
      </c>
      <c r="Z226" s="16">
        <f t="shared" si="145"/>
        <v>16554</v>
      </c>
      <c r="AA226" s="115">
        <f t="shared" si="146"/>
        <v>-3.3082598049468045E-2</v>
      </c>
      <c r="AB226" s="115">
        <f t="shared" si="147"/>
        <v>3.4305980520273199E-3</v>
      </c>
      <c r="AC226" s="147">
        <f t="shared" si="137"/>
        <v>-3.6337655267122959E-3</v>
      </c>
      <c r="AD226" s="115"/>
      <c r="AG226" s="115">
        <f t="shared" si="148"/>
        <v>1.1769002994573644E-6</v>
      </c>
      <c r="AH226" s="16">
        <f t="shared" si="149"/>
        <v>-7.0643635787396132E-3</v>
      </c>
      <c r="AI226" s="16">
        <f t="shared" si="150"/>
        <v>0.59893314822446242</v>
      </c>
      <c r="AJ226" s="16">
        <f t="shared" si="151"/>
        <v>-0.92747074286350484</v>
      </c>
      <c r="AK226" s="16">
        <f t="shared" si="152"/>
        <v>-3.8135440267283403E-2</v>
      </c>
      <c r="AL226" s="16">
        <f t="shared" si="153"/>
        <v>-3.0467926718350999</v>
      </c>
      <c r="AM226" s="16">
        <f t="shared" si="154"/>
        <v>-21.081248109810979</v>
      </c>
      <c r="AN226" s="115">
        <f t="shared" si="157"/>
        <v>3.2867528090206233</v>
      </c>
      <c r="AO226" s="115">
        <f t="shared" si="157"/>
        <v>3.2870788647418885</v>
      </c>
      <c r="AP226" s="115">
        <f t="shared" si="157"/>
        <v>3.2862609516909815</v>
      </c>
      <c r="AQ226" s="115">
        <f t="shared" si="157"/>
        <v>3.2883128779520607</v>
      </c>
      <c r="AR226" s="115">
        <f t="shared" si="157"/>
        <v>3.2831662983899474</v>
      </c>
      <c r="AS226" s="115">
        <f t="shared" si="157"/>
        <v>3.296082249945723</v>
      </c>
      <c r="AT226" s="115">
        <f t="shared" si="157"/>
        <v>3.2637123691577457</v>
      </c>
      <c r="AU226" s="115">
        <f t="shared" si="155"/>
        <v>3.345159136250424</v>
      </c>
      <c r="AV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</row>
    <row r="227" spans="1:64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2">
        <f t="shared" si="139"/>
        <v>16582.904441722436</v>
      </c>
      <c r="F227" s="28">
        <f t="shared" si="126"/>
        <v>16583</v>
      </c>
      <c r="G227" s="9">
        <f t="shared" si="134"/>
        <v>-3.6353999996208586E-2</v>
      </c>
      <c r="I227" s="2">
        <f>G227</f>
        <v>-3.6353999996208586E-2</v>
      </c>
      <c r="O227" s="100">
        <f t="shared" si="140"/>
        <v>-2.5997210238878916E-2</v>
      </c>
      <c r="P227" s="15">
        <f t="shared" si="141"/>
        <v>35371.824999999997</v>
      </c>
      <c r="R227" s="2">
        <f t="shared" si="136"/>
        <v>6.7585494020447074E-4</v>
      </c>
      <c r="S227" s="24">
        <v>0.1</v>
      </c>
      <c r="T227" s="9">
        <f t="shared" si="142"/>
        <v>6.7585494020447079E-5</v>
      </c>
      <c r="U227" s="9">
        <f t="shared" si="143"/>
        <v>-3.6353999996208586E-2</v>
      </c>
      <c r="Y227" s="137">
        <f t="shared" si="144"/>
        <v>35371.824999999997</v>
      </c>
      <c r="Z227" s="16">
        <f t="shared" si="145"/>
        <v>16583</v>
      </c>
      <c r="AA227" s="115">
        <f t="shared" si="146"/>
        <v>-3.3047183857469589E-2</v>
      </c>
      <c r="AB227" s="115">
        <f t="shared" si="147"/>
        <v>-3.3068161387389966E-3</v>
      </c>
      <c r="AC227" s="147">
        <f t="shared" si="137"/>
        <v>-1.0356789757329669E-2</v>
      </c>
      <c r="AD227" s="115"/>
      <c r="AG227" s="115">
        <f t="shared" si="148"/>
        <v>1.0935032975424687E-6</v>
      </c>
      <c r="AH227" s="16">
        <f t="shared" si="149"/>
        <v>-7.0499736185906745E-3</v>
      </c>
      <c r="AI227" s="16">
        <f t="shared" si="150"/>
        <v>0.59905126248173279</v>
      </c>
      <c r="AJ227" s="16">
        <f t="shared" si="151"/>
        <v>-0.92632666243716255</v>
      </c>
      <c r="AK227" s="16">
        <f t="shared" si="152"/>
        <v>-3.935786173089529E-2</v>
      </c>
      <c r="AL227" s="16">
        <f t="shared" si="153"/>
        <v>-3.0437443008724636</v>
      </c>
      <c r="AM227" s="16">
        <f t="shared" si="154"/>
        <v>-20.423481572506674</v>
      </c>
      <c r="AN227" s="115">
        <f t="shared" si="157"/>
        <v>3.2914106945814794</v>
      </c>
      <c r="AO227" s="115">
        <f t="shared" si="157"/>
        <v>3.2917455902845494</v>
      </c>
      <c r="AP227" s="115">
        <f t="shared" si="157"/>
        <v>3.2909049211762302</v>
      </c>
      <c r="AQ227" s="115">
        <f t="shared" si="157"/>
        <v>3.2930154066048321</v>
      </c>
      <c r="AR227" s="115">
        <f t="shared" si="157"/>
        <v>3.2877183357927247</v>
      </c>
      <c r="AS227" s="115">
        <f t="shared" si="157"/>
        <v>3.3010215328398926</v>
      </c>
      <c r="AT227" s="115">
        <f t="shared" si="157"/>
        <v>3.2676600856443248</v>
      </c>
      <c r="AU227" s="115">
        <f t="shared" si="155"/>
        <v>3.3516766276074699</v>
      </c>
      <c r="AV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</row>
    <row r="228" spans="1:64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2">
        <f t="shared" si="139"/>
        <v>16666.90446275083</v>
      </c>
      <c r="F228" s="28">
        <f t="shared" si="126"/>
        <v>16667</v>
      </c>
      <c r="G228" s="9">
        <f t="shared" si="134"/>
        <v>-3.6346000000776257E-2</v>
      </c>
      <c r="J228" s="2">
        <f>G228</f>
        <v>-3.6346000000776257E-2</v>
      </c>
      <c r="O228" s="100">
        <f t="shared" si="140"/>
        <v>-2.5935203438728155E-2</v>
      </c>
      <c r="P228" s="15">
        <f t="shared" si="141"/>
        <v>35403.781799999997</v>
      </c>
      <c r="R228" s="2">
        <f t="shared" si="136"/>
        <v>6.7263477740821676E-4</v>
      </c>
      <c r="S228" s="24">
        <v>1</v>
      </c>
      <c r="T228" s="9">
        <f t="shared" si="142"/>
        <v>6.7263477740821676E-4</v>
      </c>
      <c r="U228" s="9">
        <f t="shared" si="143"/>
        <v>0</v>
      </c>
      <c r="Y228" s="137">
        <f t="shared" si="144"/>
        <v>35403.781799999997</v>
      </c>
      <c r="Z228" s="16">
        <f t="shared" si="145"/>
        <v>16667</v>
      </c>
      <c r="AA228" s="115">
        <f t="shared" si="146"/>
        <v>-3.2942615706101026E-2</v>
      </c>
      <c r="AB228" s="115">
        <f t="shared" si="147"/>
        <v>-3.403384294675231E-3</v>
      </c>
      <c r="AC228" s="147">
        <f t="shared" si="137"/>
        <v>-1.0410796562048102E-2</v>
      </c>
      <c r="AD228" s="115"/>
      <c r="AG228" s="115">
        <f t="shared" si="148"/>
        <v>1.158302465724202E-5</v>
      </c>
      <c r="AH228" s="16">
        <f t="shared" si="149"/>
        <v>-7.0074122673728723E-3</v>
      </c>
      <c r="AI228" s="16">
        <f t="shared" si="150"/>
        <v>0.59941471758848908</v>
      </c>
      <c r="AJ228" s="16">
        <f t="shared" si="151"/>
        <v>-0.92296146172323235</v>
      </c>
      <c r="AK228" s="16">
        <f t="shared" si="152"/>
        <v>-4.2899451194748972E-2</v>
      </c>
      <c r="AL228" s="16">
        <f t="shared" si="153"/>
        <v>-3.0349073299435592</v>
      </c>
      <c r="AM228" s="16">
        <f t="shared" si="154"/>
        <v>-18.728936765181654</v>
      </c>
      <c r="AN228" s="115">
        <f t="shared" si="157"/>
        <v>3.3049081393012671</v>
      </c>
      <c r="AO228" s="115">
        <f t="shared" si="157"/>
        <v>3.3052678144670531</v>
      </c>
      <c r="AP228" s="115">
        <f t="shared" si="157"/>
        <v>3.3043630192523925</v>
      </c>
      <c r="AQ228" s="115">
        <f t="shared" si="157"/>
        <v>3.306639370995569</v>
      </c>
      <c r="AR228" s="115">
        <f t="shared" si="157"/>
        <v>3.3009139722613647</v>
      </c>
      <c r="AS228" s="115">
        <f t="shared" si="157"/>
        <v>3.3153247714963467</v>
      </c>
      <c r="AT228" s="115">
        <f t="shared" si="157"/>
        <v>3.2791153792405332</v>
      </c>
      <c r="AU228" s="115">
        <f t="shared" si="155"/>
        <v>3.370554878434775</v>
      </c>
      <c r="AV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</row>
    <row r="229" spans="1:64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2">
        <f t="shared" si="139"/>
        <v>16666.904988460676</v>
      </c>
      <c r="F229" s="28">
        <f t="shared" si="126"/>
        <v>16667</v>
      </c>
      <c r="G229" s="9">
        <f t="shared" si="134"/>
        <v>-3.6145999998552725E-2</v>
      </c>
      <c r="J229" s="2">
        <f>G229</f>
        <v>-3.6145999998552725E-2</v>
      </c>
      <c r="O229" s="100">
        <f t="shared" si="140"/>
        <v>-2.5935203438728155E-2</v>
      </c>
      <c r="P229" s="15">
        <f t="shared" si="141"/>
        <v>35403.781999999999</v>
      </c>
      <c r="R229" s="2">
        <f t="shared" si="136"/>
        <v>6.7263477740821676E-4</v>
      </c>
      <c r="S229" s="24">
        <v>1</v>
      </c>
      <c r="T229" s="9">
        <f t="shared" si="142"/>
        <v>6.7263477740821676E-4</v>
      </c>
      <c r="U229" s="9">
        <f t="shared" si="143"/>
        <v>0</v>
      </c>
      <c r="Y229" s="137">
        <f t="shared" si="144"/>
        <v>35403.781999999999</v>
      </c>
      <c r="Z229" s="16">
        <f t="shared" si="145"/>
        <v>16667</v>
      </c>
      <c r="AA229" s="115">
        <f t="shared" si="146"/>
        <v>-3.2942615706101026E-2</v>
      </c>
      <c r="AB229" s="115">
        <f t="shared" si="147"/>
        <v>-3.2033842924516984E-3</v>
      </c>
      <c r="AC229" s="147">
        <f t="shared" si="137"/>
        <v>-1.021079655982457E-2</v>
      </c>
      <c r="AD229" s="115"/>
      <c r="AG229" s="115">
        <f t="shared" si="148"/>
        <v>1.0261670925126268E-5</v>
      </c>
      <c r="AH229" s="16">
        <f t="shared" si="149"/>
        <v>-7.0074122673728723E-3</v>
      </c>
      <c r="AI229" s="16">
        <f t="shared" si="150"/>
        <v>0.59941471758848908</v>
      </c>
      <c r="AJ229" s="16">
        <f t="shared" si="151"/>
        <v>-0.92296146172323235</v>
      </c>
      <c r="AK229" s="16">
        <f t="shared" si="152"/>
        <v>-4.2899451194748972E-2</v>
      </c>
      <c r="AL229" s="16">
        <f t="shared" si="153"/>
        <v>-3.0349073299435592</v>
      </c>
      <c r="AM229" s="16">
        <f t="shared" si="154"/>
        <v>-18.728936765181654</v>
      </c>
      <c r="AN229" s="115">
        <f t="shared" si="157"/>
        <v>3.3049081393012671</v>
      </c>
      <c r="AO229" s="115">
        <f t="shared" si="157"/>
        <v>3.3052678144670531</v>
      </c>
      <c r="AP229" s="115">
        <f t="shared" si="157"/>
        <v>3.3043630192523925</v>
      </c>
      <c r="AQ229" s="115">
        <f t="shared" si="157"/>
        <v>3.306639370995569</v>
      </c>
      <c r="AR229" s="115">
        <f t="shared" si="157"/>
        <v>3.3009139722613647</v>
      </c>
      <c r="AS229" s="115">
        <f t="shared" si="157"/>
        <v>3.3153247714963467</v>
      </c>
      <c r="AT229" s="115">
        <f t="shared" si="157"/>
        <v>3.2791153792405332</v>
      </c>
      <c r="AU229" s="115">
        <f t="shared" si="155"/>
        <v>3.370554878434775</v>
      </c>
      <c r="AV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</row>
    <row r="230" spans="1:64">
      <c r="A230" s="2" t="s">
        <v>86</v>
      </c>
      <c r="B230" s="25"/>
      <c r="C230" s="40">
        <v>50464.321199999998</v>
      </c>
      <c r="D230" s="40">
        <v>8.9999999999999998E-4</v>
      </c>
      <c r="E230" s="2">
        <f t="shared" si="139"/>
        <v>16777.407093928581</v>
      </c>
      <c r="F230" s="28">
        <f t="shared" si="126"/>
        <v>16777.5</v>
      </c>
      <c r="G230" s="9">
        <f t="shared" si="134"/>
        <v>-3.5344999996596016E-2</v>
      </c>
      <c r="K230" s="2">
        <f>G230</f>
        <v>-3.5344999996596016E-2</v>
      </c>
      <c r="O230" s="100">
        <f t="shared" si="140"/>
        <v>-2.5851123860597902E-2</v>
      </c>
      <c r="P230" s="15">
        <f t="shared" si="141"/>
        <v>35445.821199999998</v>
      </c>
      <c r="R230" s="2">
        <f t="shared" si="136"/>
        <v>6.6828060485597416E-4</v>
      </c>
      <c r="S230" s="24">
        <v>1</v>
      </c>
      <c r="T230" s="9">
        <f t="shared" si="142"/>
        <v>6.6828060485597416E-4</v>
      </c>
      <c r="U230" s="9">
        <f t="shared" si="143"/>
        <v>0</v>
      </c>
      <c r="Y230" s="137">
        <f t="shared" si="144"/>
        <v>35445.821199999998</v>
      </c>
      <c r="Z230" s="16">
        <f t="shared" si="145"/>
        <v>16777.5</v>
      </c>
      <c r="AA230" s="115">
        <f t="shared" si="146"/>
        <v>-3.2800558958243534E-2</v>
      </c>
      <c r="AB230" s="115">
        <f t="shared" si="147"/>
        <v>-2.5444410383524824E-3</v>
      </c>
      <c r="AC230" s="147">
        <f t="shared" si="137"/>
        <v>-9.4938761359981139E-3</v>
      </c>
      <c r="AD230" s="115"/>
      <c r="AG230" s="115">
        <f t="shared" si="148"/>
        <v>6.4741801976522584E-6</v>
      </c>
      <c r="AH230" s="16">
        <f t="shared" si="149"/>
        <v>-6.9494350976456332E-3</v>
      </c>
      <c r="AI230" s="16">
        <f t="shared" si="150"/>
        <v>0.59994130925503009</v>
      </c>
      <c r="AJ230" s="16">
        <f t="shared" si="151"/>
        <v>-0.91841792504711328</v>
      </c>
      <c r="AK230" s="16">
        <f t="shared" si="152"/>
        <v>-4.7560228730958679E-2</v>
      </c>
      <c r="AL230" s="16">
        <f t="shared" si="153"/>
        <v>-3.0232648894921796</v>
      </c>
      <c r="AM230" s="16">
        <f t="shared" si="154"/>
        <v>-16.882478037752762</v>
      </c>
      <c r="AN230" s="115">
        <f t="shared" si="157"/>
        <v>3.3226774730464874</v>
      </c>
      <c r="AO230" s="115">
        <f t="shared" si="157"/>
        <v>3.3230677674796785</v>
      </c>
      <c r="AP230" s="115">
        <f t="shared" si="157"/>
        <v>3.3220829110237089</v>
      </c>
      <c r="AQ230" s="115">
        <f t="shared" si="157"/>
        <v>3.3245684087115106</v>
      </c>
      <c r="AR230" s="115">
        <f t="shared" si="157"/>
        <v>3.3182978800121607</v>
      </c>
      <c r="AS230" s="115">
        <f t="shared" si="157"/>
        <v>3.3341315449561613</v>
      </c>
      <c r="AT230" s="115">
        <f t="shared" si="157"/>
        <v>3.2942345966207949</v>
      </c>
      <c r="AU230" s="115">
        <f t="shared" si="155"/>
        <v>3.3953887679159331</v>
      </c>
      <c r="AV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</row>
    <row r="231" spans="1:64">
      <c r="A231" s="2" t="s">
        <v>88</v>
      </c>
      <c r="B231" s="25"/>
      <c r="C231" s="40">
        <v>50681.374000000003</v>
      </c>
      <c r="D231" s="40">
        <v>5.0000000000000001E-3</v>
      </c>
      <c r="E231" s="2">
        <f t="shared" si="139"/>
        <v>17347.941057412787</v>
      </c>
      <c r="F231" s="28">
        <f t="shared" si="126"/>
        <v>17348</v>
      </c>
      <c r="G231" s="9">
        <f t="shared" si="134"/>
        <v>-2.242399999522604E-2</v>
      </c>
      <c r="I231" s="2">
        <f>G231</f>
        <v>-2.242399999522604E-2</v>
      </c>
      <c r="O231" s="100">
        <f t="shared" si="140"/>
        <v>-2.5371637006658343E-2</v>
      </c>
      <c r="P231" s="15">
        <f t="shared" si="141"/>
        <v>35662.874000000003</v>
      </c>
      <c r="R231" s="2">
        <f t="shared" si="136"/>
        <v>6.4371996439763516E-4</v>
      </c>
      <c r="S231" s="24">
        <v>0.1</v>
      </c>
      <c r="T231" s="9">
        <f t="shared" si="142"/>
        <v>6.4371996439763516E-5</v>
      </c>
      <c r="U231" s="9">
        <f t="shared" si="143"/>
        <v>-2.242399999522604E-2</v>
      </c>
      <c r="Y231" s="137">
        <f t="shared" si="144"/>
        <v>35662.874000000003</v>
      </c>
      <c r="Z231" s="16">
        <f t="shared" si="145"/>
        <v>17348</v>
      </c>
      <c r="AA231" s="115">
        <f t="shared" si="146"/>
        <v>-3.1986037510182905E-2</v>
      </c>
      <c r="AB231" s="115">
        <f t="shared" si="147"/>
        <v>9.5620375149568643E-3</v>
      </c>
      <c r="AC231" s="147">
        <f t="shared" si="137"/>
        <v>2.9476370114323025E-3</v>
      </c>
      <c r="AD231" s="115"/>
      <c r="AG231" s="115">
        <f t="shared" si="148"/>
        <v>9.1432561437442447E-6</v>
      </c>
      <c r="AH231" s="16">
        <f t="shared" si="149"/>
        <v>-6.6144005035245618E-3</v>
      </c>
      <c r="AI231" s="16">
        <f t="shared" si="150"/>
        <v>0.60354948355226246</v>
      </c>
      <c r="AJ231" s="16">
        <f t="shared" si="151"/>
        <v>-0.89281393676825282</v>
      </c>
      <c r="AK231" s="16">
        <f t="shared" si="152"/>
        <v>-7.1665329175570003E-2</v>
      </c>
      <c r="AL231" s="16">
        <f t="shared" si="153"/>
        <v>-2.9627564981751204</v>
      </c>
      <c r="AM231" s="16">
        <f t="shared" si="154"/>
        <v>-11.153598984600199</v>
      </c>
      <c r="AN231" s="115">
        <f t="shared" ref="AN231:AT240" si="158">$AU231+$AB$7*SIN(AO231)</f>
        <v>3.4147295974279683</v>
      </c>
      <c r="AO231" s="115">
        <f t="shared" si="158"/>
        <v>3.4152369982671247</v>
      </c>
      <c r="AP231" s="115">
        <f t="shared" si="158"/>
        <v>3.4139291188128063</v>
      </c>
      <c r="AQ231" s="115">
        <f t="shared" si="158"/>
        <v>3.4173012944074346</v>
      </c>
      <c r="AR231" s="115">
        <f t="shared" si="158"/>
        <v>3.4086130711046718</v>
      </c>
      <c r="AS231" s="115">
        <f t="shared" si="158"/>
        <v>3.4310415954652562</v>
      </c>
      <c r="AT231" s="115">
        <f t="shared" si="158"/>
        <v>3.373416615230898</v>
      </c>
      <c r="AU231" s="115">
        <f t="shared" si="155"/>
        <v>3.5236035547847155</v>
      </c>
      <c r="AV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</row>
    <row r="232" spans="1:64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2">
        <f t="shared" si="139"/>
        <v>17400.420042161935</v>
      </c>
      <c r="F232" s="28">
        <f t="shared" si="126"/>
        <v>17400.5</v>
      </c>
      <c r="G232" s="9">
        <f t="shared" si="134"/>
        <v>-3.0418999995163176E-2</v>
      </c>
      <c r="I232" s="2">
        <f>G232</f>
        <v>-3.0418999995163176E-2</v>
      </c>
      <c r="O232" s="100">
        <f t="shared" si="140"/>
        <v>-2.5323690974651328E-2</v>
      </c>
      <c r="P232" s="15">
        <f t="shared" si="141"/>
        <v>35682.839</v>
      </c>
      <c r="R232" s="2">
        <f t="shared" si="136"/>
        <v>6.4128932457963711E-4</v>
      </c>
      <c r="S232" s="24">
        <v>0.1</v>
      </c>
      <c r="T232" s="9">
        <f t="shared" si="142"/>
        <v>6.4128932457963714E-5</v>
      </c>
      <c r="U232" s="9">
        <f t="shared" si="143"/>
        <v>-3.0418999995163176E-2</v>
      </c>
      <c r="Y232" s="137">
        <f t="shared" si="144"/>
        <v>35682.839</v>
      </c>
      <c r="Z232" s="16">
        <f t="shared" si="145"/>
        <v>17400.5</v>
      </c>
      <c r="AA232" s="115">
        <f t="shared" si="146"/>
        <v>-3.1904273885198071E-2</v>
      </c>
      <c r="AB232" s="115">
        <f t="shared" si="147"/>
        <v>1.4852738900348952E-3</v>
      </c>
      <c r="AC232" s="147">
        <f t="shared" si="137"/>
        <v>-5.0953090205118484E-3</v>
      </c>
      <c r="AD232" s="115"/>
      <c r="AG232" s="115">
        <f t="shared" si="148"/>
        <v>2.20603852841939E-7</v>
      </c>
      <c r="AH232" s="16">
        <f t="shared" si="149"/>
        <v>-6.5805829105467437E-3</v>
      </c>
      <c r="AI232" s="16">
        <f t="shared" si="150"/>
        <v>0.60395765594596162</v>
      </c>
      <c r="AJ232" s="16">
        <f t="shared" si="151"/>
        <v>-0.8902736694507164</v>
      </c>
      <c r="AK232" s="16">
        <f t="shared" si="152"/>
        <v>-7.3887706106653947E-2</v>
      </c>
      <c r="AL232" s="16">
        <f t="shared" si="153"/>
        <v>-2.9571479401267937</v>
      </c>
      <c r="AM232" s="16">
        <f t="shared" si="154"/>
        <v>-10.812599448909294</v>
      </c>
      <c r="AN232" s="115">
        <f t="shared" si="158"/>
        <v>3.4232318541431157</v>
      </c>
      <c r="AO232" s="115">
        <f t="shared" si="158"/>
        <v>3.4237462851295786</v>
      </c>
      <c r="AP232" s="115">
        <f t="shared" si="158"/>
        <v>3.4224170739719511</v>
      </c>
      <c r="AQ232" s="115">
        <f t="shared" si="158"/>
        <v>3.4258526023350448</v>
      </c>
      <c r="AR232" s="115">
        <f t="shared" si="158"/>
        <v>3.4169799534830299</v>
      </c>
      <c r="AS232" s="115">
        <f t="shared" si="158"/>
        <v>3.4399420762288004</v>
      </c>
      <c r="AT232" s="115">
        <f t="shared" si="158"/>
        <v>3.3808152307118711</v>
      </c>
      <c r="AU232" s="115">
        <f t="shared" si="155"/>
        <v>3.5354024615517812</v>
      </c>
      <c r="AV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</row>
    <row r="233" spans="1:64">
      <c r="A233" s="2" t="s">
        <v>55</v>
      </c>
      <c r="B233" s="25"/>
      <c r="C233" s="40">
        <v>51398.492700000003</v>
      </c>
      <c r="D233" s="40">
        <v>1.4E-2</v>
      </c>
      <c r="E233" s="2">
        <f t="shared" si="139"/>
        <v>19232.92284156684</v>
      </c>
      <c r="F233" s="28">
        <f t="shared" si="126"/>
        <v>19233</v>
      </c>
      <c r="G233" s="9">
        <f t="shared" si="134"/>
        <v>-2.9353999998420477E-2</v>
      </c>
      <c r="J233" s="2">
        <f>G233</f>
        <v>-2.9353999998420477E-2</v>
      </c>
      <c r="O233" s="100">
        <f t="shared" si="140"/>
        <v>-2.3246557442473892E-2</v>
      </c>
      <c r="P233" s="15">
        <f t="shared" si="141"/>
        <v>36379.992700000003</v>
      </c>
      <c r="R233" s="2">
        <f t="shared" si="136"/>
        <v>5.4040243292623831E-4</v>
      </c>
      <c r="S233" s="24">
        <v>1</v>
      </c>
      <c r="T233" s="9">
        <f t="shared" si="142"/>
        <v>5.4040243292623831E-4</v>
      </c>
      <c r="U233" s="9">
        <f t="shared" si="143"/>
        <v>0</v>
      </c>
      <c r="Y233" s="137">
        <f t="shared" si="144"/>
        <v>36379.992700000003</v>
      </c>
      <c r="Z233" s="16">
        <f t="shared" si="145"/>
        <v>19233</v>
      </c>
      <c r="AA233" s="115">
        <f t="shared" si="146"/>
        <v>-2.833855670439412E-2</v>
      </c>
      <c r="AB233" s="115">
        <f t="shared" si="147"/>
        <v>-1.0154432940263566E-3</v>
      </c>
      <c r="AC233" s="147">
        <f t="shared" si="137"/>
        <v>-6.107442555946585E-3</v>
      </c>
      <c r="AD233" s="115"/>
      <c r="AG233" s="115">
        <f t="shared" si="148"/>
        <v>1.0311250833830978E-6</v>
      </c>
      <c r="AH233" s="16">
        <f t="shared" si="149"/>
        <v>-5.0919992619202284E-3</v>
      </c>
      <c r="AI233" s="16">
        <f t="shared" si="150"/>
        <v>0.62691690249441145</v>
      </c>
      <c r="AJ233" s="16">
        <f t="shared" si="151"/>
        <v>-0.78046051504824931</v>
      </c>
      <c r="AK233" s="16">
        <f t="shared" si="152"/>
        <v>-0.15204582780581699</v>
      </c>
      <c r="AL233" s="16">
        <f t="shared" si="153"/>
        <v>-2.7546042756672264</v>
      </c>
      <c r="AM233" s="16">
        <f t="shared" si="154"/>
        <v>-5.1034542346833218</v>
      </c>
      <c r="AN233" s="115">
        <f t="shared" si="158"/>
        <v>3.7251298955033194</v>
      </c>
      <c r="AO233" s="115">
        <f t="shared" si="158"/>
        <v>3.7255296051758462</v>
      </c>
      <c r="AP233" s="115">
        <f t="shared" si="158"/>
        <v>3.7243408799458999</v>
      </c>
      <c r="AQ233" s="115">
        <f t="shared" si="158"/>
        <v>3.7278788617977199</v>
      </c>
      <c r="AR233" s="115">
        <f t="shared" si="158"/>
        <v>3.7173729400164093</v>
      </c>
      <c r="AS233" s="115">
        <f t="shared" si="158"/>
        <v>3.7487884554321211</v>
      </c>
      <c r="AT233" s="115">
        <f t="shared" si="158"/>
        <v>3.6566544118183302</v>
      </c>
      <c r="AU233" s="115">
        <f t="shared" si="155"/>
        <v>3.947240492992699</v>
      </c>
      <c r="AV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</row>
    <row r="234" spans="1:64">
      <c r="A234" s="2" t="s">
        <v>55</v>
      </c>
      <c r="B234" s="25"/>
      <c r="C234" s="40">
        <v>51426.453300000001</v>
      </c>
      <c r="D234" s="40">
        <v>5.0000000000000001E-4</v>
      </c>
      <c r="E234" s="2">
        <f t="shared" si="139"/>
        <v>19306.418654287962</v>
      </c>
      <c r="F234" s="28">
        <f t="shared" si="126"/>
        <v>19306.5</v>
      </c>
      <c r="G234" s="9">
        <f t="shared" si="134"/>
        <v>-3.0946999999287073E-2</v>
      </c>
      <c r="J234" s="2">
        <f>G234</f>
        <v>-3.0946999999287073E-2</v>
      </c>
      <c r="O234" s="100">
        <f t="shared" si="140"/>
        <v>-2.3146877466583705E-2</v>
      </c>
      <c r="P234" s="15">
        <f t="shared" si="141"/>
        <v>36407.953300000001</v>
      </c>
      <c r="R234" s="2">
        <f t="shared" si="136"/>
        <v>5.3577793645304052E-4</v>
      </c>
      <c r="S234" s="24">
        <v>1</v>
      </c>
      <c r="T234" s="9">
        <f t="shared" si="142"/>
        <v>5.3577793645304052E-4</v>
      </c>
      <c r="U234" s="9">
        <f t="shared" si="143"/>
        <v>0</v>
      </c>
      <c r="Y234" s="137">
        <f t="shared" si="144"/>
        <v>36407.953300000001</v>
      </c>
      <c r="Z234" s="16">
        <f t="shared" si="145"/>
        <v>19306.5</v>
      </c>
      <c r="AA234" s="115">
        <f t="shared" si="146"/>
        <v>-2.8166923128848862E-2</v>
      </c>
      <c r="AB234" s="115">
        <f t="shared" si="147"/>
        <v>-2.7800768704382105E-3</v>
      </c>
      <c r="AC234" s="147">
        <f t="shared" si="137"/>
        <v>-7.8001225327033671E-3</v>
      </c>
      <c r="AD234" s="115"/>
      <c r="AG234" s="115">
        <f t="shared" si="148"/>
        <v>7.7288274055455144E-6</v>
      </c>
      <c r="AH234" s="16">
        <f t="shared" si="149"/>
        <v>-5.0200456622651575E-3</v>
      </c>
      <c r="AI234" s="16">
        <f t="shared" si="150"/>
        <v>0.62822093197827278</v>
      </c>
      <c r="AJ234" s="16">
        <f t="shared" si="151"/>
        <v>-0.77512555892070234</v>
      </c>
      <c r="AK234" s="16">
        <f t="shared" si="152"/>
        <v>-0.15520713894153357</v>
      </c>
      <c r="AL234" s="16">
        <f t="shared" si="153"/>
        <v>-2.7461160148833903</v>
      </c>
      <c r="AM234" s="16">
        <f t="shared" si="154"/>
        <v>-4.9911034993659529</v>
      </c>
      <c r="AN234" s="115">
        <f t="shared" si="158"/>
        <v>3.7375093336665497</v>
      </c>
      <c r="AO234" s="115">
        <f t="shared" si="158"/>
        <v>3.7378946299650844</v>
      </c>
      <c r="AP234" s="115">
        <f t="shared" si="158"/>
        <v>3.7367392402582453</v>
      </c>
      <c r="AQ234" s="115">
        <f t="shared" si="158"/>
        <v>3.740206633465835</v>
      </c>
      <c r="AR234" s="115">
        <f t="shared" si="158"/>
        <v>3.7298250663166455</v>
      </c>
      <c r="AS234" s="115">
        <f t="shared" si="158"/>
        <v>3.7611318328988217</v>
      </c>
      <c r="AT234" s="115">
        <f t="shared" si="158"/>
        <v>3.6686032628924319</v>
      </c>
      <c r="AU234" s="115">
        <f t="shared" si="155"/>
        <v>3.9637589624665912</v>
      </c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</row>
    <row r="235" spans="1:64">
      <c r="A235" s="20" t="s">
        <v>51</v>
      </c>
      <c r="B235" s="25"/>
      <c r="C235" s="40">
        <v>51761.811560000002</v>
      </c>
      <c r="D235" s="40">
        <v>2.9999999999999997E-4</v>
      </c>
      <c r="E235" s="2">
        <f t="shared" si="139"/>
        <v>20187.924339839879</v>
      </c>
      <c r="F235" s="28">
        <f t="shared" si="126"/>
        <v>20188</v>
      </c>
      <c r="G235" s="9">
        <f t="shared" ref="G235:G266" si="159">C235-(C$7+C$8*F235)</f>
        <v>-2.8783999994629994E-2</v>
      </c>
      <c r="K235" s="2">
        <f>G235</f>
        <v>-2.8783999994629994E-2</v>
      </c>
      <c r="N235" s="2">
        <f t="shared" ref="N235:N266" ca="1" si="160">+C$11+C$12*F235</f>
        <v>-5.3667113730724025E-3</v>
      </c>
      <c r="O235" s="100">
        <f t="shared" si="140"/>
        <v>-2.1853037928010112E-2</v>
      </c>
      <c r="P235" s="15">
        <f t="shared" si="141"/>
        <v>36743.311560000002</v>
      </c>
      <c r="R235" s="2">
        <f t="shared" ref="R235:R266" si="161">(O235-H235)^2</f>
        <v>4.7755526668304848E-4</v>
      </c>
      <c r="S235" s="24">
        <v>1</v>
      </c>
      <c r="T235" s="9">
        <f t="shared" si="142"/>
        <v>4.7755526668304848E-4</v>
      </c>
      <c r="U235" s="9">
        <f t="shared" si="143"/>
        <v>0</v>
      </c>
      <c r="Y235" s="137">
        <f t="shared" si="144"/>
        <v>36743.311560000002</v>
      </c>
      <c r="Z235" s="16">
        <f t="shared" si="145"/>
        <v>20188</v>
      </c>
      <c r="AA235" s="115">
        <f t="shared" si="146"/>
        <v>-2.5938990871966432E-2</v>
      </c>
      <c r="AB235" s="115">
        <f t="shared" si="147"/>
        <v>-2.8450091226635624E-3</v>
      </c>
      <c r="AC235" s="147">
        <f t="shared" ref="AC235:AC266" si="162">G235-(AB$3+AB$4*Z235+AB$5*Z235^2)</f>
        <v>-6.9309620666198821E-3</v>
      </c>
      <c r="AD235" s="115"/>
      <c r="AG235" s="115">
        <f t="shared" si="148"/>
        <v>8.094076908038893E-6</v>
      </c>
      <c r="AH235" s="16">
        <f t="shared" si="149"/>
        <v>-4.0859529439563188E-3</v>
      </c>
      <c r="AI235" s="16">
        <f t="shared" si="150"/>
        <v>0.64651055289966064</v>
      </c>
      <c r="AJ235" s="16">
        <f t="shared" si="151"/>
        <v>-0.70472952542015366</v>
      </c>
      <c r="AK235" s="16">
        <f t="shared" si="152"/>
        <v>-0.19327219713713881</v>
      </c>
      <c r="AL235" s="16">
        <f t="shared" si="153"/>
        <v>-2.6412440564973543</v>
      </c>
      <c r="AM235" s="16">
        <f t="shared" si="154"/>
        <v>-3.9134716973263837</v>
      </c>
      <c r="AN235" s="115">
        <f t="shared" si="158"/>
        <v>3.8881940582500158</v>
      </c>
      <c r="AO235" s="115">
        <f t="shared" si="158"/>
        <v>3.8884030993339538</v>
      </c>
      <c r="AP235" s="115">
        <f t="shared" si="158"/>
        <v>3.8876962845194574</v>
      </c>
      <c r="AQ235" s="115">
        <f t="shared" si="158"/>
        <v>3.8900880492655636</v>
      </c>
      <c r="AR235" s="115">
        <f t="shared" si="158"/>
        <v>3.8820158348324751</v>
      </c>
      <c r="AS235" s="115">
        <f t="shared" si="158"/>
        <v>3.909507593706592</v>
      </c>
      <c r="AT235" s="115">
        <f t="shared" si="158"/>
        <v>3.8185164104574025</v>
      </c>
      <c r="AU235" s="115">
        <f t="shared" si="155"/>
        <v>4.1618682256126593</v>
      </c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</row>
    <row r="236" spans="1:64">
      <c r="A236" s="54" t="s">
        <v>110</v>
      </c>
      <c r="B236" s="55" t="s">
        <v>95</v>
      </c>
      <c r="C236" s="54">
        <v>51899.342709999997</v>
      </c>
      <c r="D236" s="54">
        <v>2.8E-3</v>
      </c>
      <c r="E236" s="28">
        <f t="shared" si="139"/>
        <v>20549.431733948764</v>
      </c>
      <c r="F236" s="28">
        <f t="shared" si="126"/>
        <v>20549.5</v>
      </c>
      <c r="G236" s="9">
        <f t="shared" si="159"/>
        <v>-2.5971000002755318E-2</v>
      </c>
      <c r="K236" s="2">
        <f>G236</f>
        <v>-2.5971000002755318E-2</v>
      </c>
      <c r="N236" s="2">
        <f t="shared" ca="1" si="160"/>
        <v>-4.696837049420137E-3</v>
      </c>
      <c r="O236" s="100">
        <f t="shared" si="140"/>
        <v>-2.1269938498828439E-2</v>
      </c>
      <c r="P236" s="15">
        <f t="shared" si="141"/>
        <v>36880.842709999997</v>
      </c>
      <c r="R236" s="2">
        <f t="shared" si="161"/>
        <v>4.5241028374394418E-4</v>
      </c>
      <c r="S236" s="24">
        <v>1</v>
      </c>
      <c r="T236" s="9">
        <f t="shared" si="142"/>
        <v>4.5241028374394418E-4</v>
      </c>
      <c r="U236" s="9">
        <f t="shared" si="143"/>
        <v>0</v>
      </c>
      <c r="Y236" s="137">
        <f t="shared" si="144"/>
        <v>36880.842709999997</v>
      </c>
      <c r="Z236" s="16">
        <f t="shared" si="145"/>
        <v>20549.5</v>
      </c>
      <c r="AA236" s="115">
        <f t="shared" si="146"/>
        <v>-2.4935599899372357E-2</v>
      </c>
      <c r="AB236" s="115">
        <f t="shared" si="147"/>
        <v>-1.0354001033829607E-3</v>
      </c>
      <c r="AC236" s="147">
        <f t="shared" si="162"/>
        <v>-4.7010615039268788E-3</v>
      </c>
      <c r="AD236" s="115"/>
      <c r="AG236" s="115">
        <f t="shared" si="148"/>
        <v>1.0720533740854459E-6</v>
      </c>
      <c r="AH236" s="16">
        <f t="shared" si="149"/>
        <v>-3.6656614005439172E-3</v>
      </c>
      <c r="AI236" s="16">
        <f t="shared" si="150"/>
        <v>0.65554464005425683</v>
      </c>
      <c r="AJ236" s="16">
        <f t="shared" si="151"/>
        <v>-0.67216450190535193</v>
      </c>
      <c r="AK236" s="16">
        <f t="shared" si="152"/>
        <v>-0.20894840607712031</v>
      </c>
      <c r="AL236" s="16">
        <f t="shared" si="153"/>
        <v>-2.596330551897803</v>
      </c>
      <c r="AM236" s="16">
        <f t="shared" si="154"/>
        <v>-3.5766302325649302</v>
      </c>
      <c r="AN236" s="115">
        <f t="shared" si="158"/>
        <v>3.9513429310130421</v>
      </c>
      <c r="AO236" s="115">
        <f t="shared" si="158"/>
        <v>3.9514897067393848</v>
      </c>
      <c r="AP236" s="115">
        <f t="shared" si="158"/>
        <v>3.9509615262346753</v>
      </c>
      <c r="AQ236" s="115">
        <f t="shared" si="158"/>
        <v>3.952863584989625</v>
      </c>
      <c r="AR236" s="115">
        <f t="shared" si="158"/>
        <v>3.9460316488505618</v>
      </c>
      <c r="AS236" s="115">
        <f t="shared" si="158"/>
        <v>3.9708050551054916</v>
      </c>
      <c r="AT236" s="115">
        <f t="shared" si="158"/>
        <v>3.883788966611859</v>
      </c>
      <c r="AU236" s="115">
        <f t="shared" si="155"/>
        <v>4.2431121264944558</v>
      </c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</row>
    <row r="237" spans="1:64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28">
        <f t="shared" si="139"/>
        <v>20549.432496228041</v>
      </c>
      <c r="F237" s="28">
        <f t="shared" si="126"/>
        <v>20549.5</v>
      </c>
      <c r="G237" s="9">
        <f t="shared" si="159"/>
        <v>-2.5680999999167398E-2</v>
      </c>
      <c r="K237" s="2">
        <f>G237</f>
        <v>-2.5680999999167398E-2</v>
      </c>
      <c r="N237" s="2">
        <f t="shared" ca="1" si="160"/>
        <v>-4.696837049420137E-3</v>
      </c>
      <c r="O237" s="100">
        <f t="shared" si="140"/>
        <v>-2.1269938498828439E-2</v>
      </c>
      <c r="P237" s="15">
        <f t="shared" si="141"/>
        <v>36880.843000000001</v>
      </c>
      <c r="R237" s="2">
        <f t="shared" si="161"/>
        <v>4.5241028374394418E-4</v>
      </c>
      <c r="S237" s="24">
        <v>1</v>
      </c>
      <c r="T237" s="9">
        <f t="shared" si="142"/>
        <v>4.5241028374394418E-4</v>
      </c>
      <c r="U237" s="9">
        <f t="shared" si="143"/>
        <v>0</v>
      </c>
      <c r="Y237" s="137">
        <f t="shared" si="144"/>
        <v>36880.843000000001</v>
      </c>
      <c r="Z237" s="16">
        <f t="shared" si="145"/>
        <v>20549.5</v>
      </c>
      <c r="AA237" s="115">
        <f t="shared" si="146"/>
        <v>-2.4935599899372357E-2</v>
      </c>
      <c r="AB237" s="115">
        <f t="shared" si="147"/>
        <v>-7.4540009979504052E-4</v>
      </c>
      <c r="AC237" s="147">
        <f t="shared" si="162"/>
        <v>-4.4110615003389586E-3</v>
      </c>
      <c r="AD237" s="115"/>
      <c r="AG237" s="115">
        <f t="shared" si="148"/>
        <v>5.5562130877445633E-7</v>
      </c>
      <c r="AH237" s="16">
        <f t="shared" si="149"/>
        <v>-3.6656614005439172E-3</v>
      </c>
      <c r="AI237" s="16">
        <f t="shared" si="150"/>
        <v>0.65554464005425683</v>
      </c>
      <c r="AJ237" s="16">
        <f t="shared" si="151"/>
        <v>-0.67216450190535193</v>
      </c>
      <c r="AK237" s="16">
        <f t="shared" si="152"/>
        <v>-0.20894840607712031</v>
      </c>
      <c r="AL237" s="16">
        <f t="shared" si="153"/>
        <v>-2.596330551897803</v>
      </c>
      <c r="AM237" s="16">
        <f t="shared" si="154"/>
        <v>-3.5766302325649302</v>
      </c>
      <c r="AN237" s="115">
        <f t="shared" si="158"/>
        <v>3.9513429310130421</v>
      </c>
      <c r="AO237" s="115">
        <f t="shared" si="158"/>
        <v>3.9514897067393848</v>
      </c>
      <c r="AP237" s="115">
        <f t="shared" si="158"/>
        <v>3.9509615262346753</v>
      </c>
      <c r="AQ237" s="115">
        <f t="shared" si="158"/>
        <v>3.952863584989625</v>
      </c>
      <c r="AR237" s="115">
        <f t="shared" si="158"/>
        <v>3.9460316488505618</v>
      </c>
      <c r="AS237" s="115">
        <f t="shared" si="158"/>
        <v>3.9708050551054916</v>
      </c>
      <c r="AT237" s="115">
        <f t="shared" si="158"/>
        <v>3.883788966611859</v>
      </c>
      <c r="AU237" s="115">
        <f t="shared" si="155"/>
        <v>4.2431121264944558</v>
      </c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</row>
    <row r="238" spans="1:64">
      <c r="A238" s="33" t="s">
        <v>97</v>
      </c>
      <c r="B238" s="56"/>
      <c r="C238" s="33">
        <v>52114.479899999998</v>
      </c>
      <c r="D238" s="33">
        <v>6.9999999999999999E-4</v>
      </c>
      <c r="E238" s="28">
        <f t="shared" si="139"/>
        <v>21114.930422302717</v>
      </c>
      <c r="F238" s="28">
        <f t="shared" si="126"/>
        <v>21115</v>
      </c>
      <c r="G238" s="9">
        <f t="shared" si="159"/>
        <v>-2.6469999997061677E-2</v>
      </c>
      <c r="J238" s="2">
        <f>G238</f>
        <v>-2.6469999997061677E-2</v>
      </c>
      <c r="N238" s="2">
        <f t="shared" ca="1" si="160"/>
        <v>-3.6489423605533255E-3</v>
      </c>
      <c r="O238" s="100">
        <f t="shared" si="140"/>
        <v>-2.0296538532441108E-2</v>
      </c>
      <c r="P238" s="15">
        <f t="shared" si="141"/>
        <v>37095.979899999998</v>
      </c>
      <c r="R238" s="2">
        <f t="shared" si="161"/>
        <v>4.1194947639886664E-4</v>
      </c>
      <c r="S238" s="24">
        <v>1</v>
      </c>
      <c r="T238" s="9">
        <f t="shared" si="142"/>
        <v>4.1194947639886664E-4</v>
      </c>
      <c r="U238" s="9">
        <f t="shared" si="143"/>
        <v>0</v>
      </c>
      <c r="Y238" s="137">
        <f t="shared" si="144"/>
        <v>37095.979899999998</v>
      </c>
      <c r="Z238" s="16">
        <f t="shared" si="145"/>
        <v>21115</v>
      </c>
      <c r="AA238" s="115">
        <f t="shared" si="146"/>
        <v>-2.3262695647534807E-2</v>
      </c>
      <c r="AB238" s="115">
        <f t="shared" si="147"/>
        <v>-3.2073043495268704E-3</v>
      </c>
      <c r="AC238" s="147">
        <f t="shared" si="162"/>
        <v>-6.1734614646205693E-3</v>
      </c>
      <c r="AD238" s="115"/>
      <c r="AG238" s="115">
        <f t="shared" si="148"/>
        <v>1.0286801190493982E-5</v>
      </c>
      <c r="AH238" s="16">
        <f t="shared" si="149"/>
        <v>-2.9661571150936977E-3</v>
      </c>
      <c r="AI238" s="16">
        <f t="shared" si="150"/>
        <v>0.67169478218153378</v>
      </c>
      <c r="AJ238" s="16">
        <f t="shared" si="151"/>
        <v>-0.61639638086515647</v>
      </c>
      <c r="AK238" s="16">
        <f t="shared" si="152"/>
        <v>-0.2335050649358382</v>
      </c>
      <c r="AL238" s="16">
        <f t="shared" si="153"/>
        <v>-2.5233602787286573</v>
      </c>
      <c r="AM238" s="16">
        <f t="shared" si="154"/>
        <v>-3.1313284116355975</v>
      </c>
      <c r="AN238" s="115">
        <f t="shared" si="158"/>
        <v>4.0520100938398009</v>
      </c>
      <c r="AO238" s="115">
        <f t="shared" si="158"/>
        <v>4.0520827418153482</v>
      </c>
      <c r="AP238" s="115">
        <f t="shared" si="158"/>
        <v>4.0517888039286971</v>
      </c>
      <c r="AQ238" s="115">
        <f t="shared" si="158"/>
        <v>4.0529787799966561</v>
      </c>
      <c r="AR238" s="115">
        <f t="shared" si="158"/>
        <v>4.0481724746389363</v>
      </c>
      <c r="AS238" s="115">
        <f t="shared" si="158"/>
        <v>4.0677720310398033</v>
      </c>
      <c r="AT238" s="115">
        <f t="shared" si="158"/>
        <v>3.9906847171936057</v>
      </c>
      <c r="AU238" s="115">
        <f t="shared" si="155"/>
        <v>4.3702032079568509</v>
      </c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</row>
    <row r="239" spans="1:64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28">
        <f t="shared" si="139"/>
        <v>21327.437059389445</v>
      </c>
      <c r="F239" s="28">
        <f t="shared" si="126"/>
        <v>21327.5</v>
      </c>
      <c r="G239" s="9">
        <f t="shared" si="159"/>
        <v>-2.3945000000821892E-2</v>
      </c>
      <c r="K239" s="2">
        <f t="shared" ref="K239:K253" si="163">G239</f>
        <v>-2.3945000000821892E-2</v>
      </c>
      <c r="N239" s="2">
        <f t="shared" ca="1" si="160"/>
        <v>-3.2551711467881592E-3</v>
      </c>
      <c r="O239" s="100">
        <f t="shared" si="140"/>
        <v>-1.9911444250382625E-2</v>
      </c>
      <c r="P239" s="15">
        <f t="shared" si="141"/>
        <v>37176.825499999999</v>
      </c>
      <c r="R239" s="2">
        <f t="shared" si="161"/>
        <v>3.9646561213609526E-4</v>
      </c>
      <c r="S239" s="24">
        <v>1</v>
      </c>
      <c r="T239" s="9">
        <f t="shared" si="142"/>
        <v>3.9646561213609526E-4</v>
      </c>
      <c r="U239" s="9">
        <f t="shared" si="143"/>
        <v>0</v>
      </c>
      <c r="Y239" s="137">
        <f t="shared" si="144"/>
        <v>37176.825499999999</v>
      </c>
      <c r="Z239" s="16">
        <f t="shared" si="145"/>
        <v>21327.5</v>
      </c>
      <c r="AA239" s="115">
        <f t="shared" si="146"/>
        <v>-2.2601819384831318E-2</v>
      </c>
      <c r="AB239" s="115">
        <f t="shared" si="147"/>
        <v>-1.3431806159905739E-3</v>
      </c>
      <c r="AC239" s="147">
        <f t="shared" si="162"/>
        <v>-4.0335557504392675E-3</v>
      </c>
      <c r="AD239" s="115"/>
      <c r="AG239" s="115">
        <f t="shared" si="148"/>
        <v>1.8041341671728176E-6</v>
      </c>
      <c r="AH239" s="16">
        <f t="shared" si="149"/>
        <v>-2.6903751344486944E-3</v>
      </c>
      <c r="AI239" s="16">
        <f t="shared" si="150"/>
        <v>0.67845485521113269</v>
      </c>
      <c r="AJ239" s="16">
        <f t="shared" si="151"/>
        <v>-0.593797483257267</v>
      </c>
      <c r="AK239" s="16">
        <f t="shared" si="152"/>
        <v>-0.24272958464148314</v>
      </c>
      <c r="AL239" s="16">
        <f t="shared" si="153"/>
        <v>-2.4949725120938107</v>
      </c>
      <c r="AM239" s="16">
        <f t="shared" si="154"/>
        <v>-2.9844774469284086</v>
      </c>
      <c r="AN239" s="115">
        <f t="shared" si="158"/>
        <v>4.0904992977972991</v>
      </c>
      <c r="AO239" s="115">
        <f t="shared" si="158"/>
        <v>4.0905519863602242</v>
      </c>
      <c r="AP239" s="115">
        <f t="shared" si="158"/>
        <v>4.0903275158003103</v>
      </c>
      <c r="AQ239" s="115">
        <f t="shared" si="158"/>
        <v>4.0912843228452935</v>
      </c>
      <c r="AR239" s="115">
        <f t="shared" si="158"/>
        <v>4.087214762077636</v>
      </c>
      <c r="AS239" s="115">
        <f t="shared" si="158"/>
        <v>4.1046872408970492</v>
      </c>
      <c r="AT239" s="115">
        <f t="shared" si="158"/>
        <v>4.0324213318001254</v>
      </c>
      <c r="AU239" s="115">
        <f t="shared" si="155"/>
        <v>4.417960687728308</v>
      </c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</row>
    <row r="240" spans="1:64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28">
        <f t="shared" si="139"/>
        <v>21353.940720958475</v>
      </c>
      <c r="F240" s="28">
        <f t="shared" si="126"/>
        <v>21354</v>
      </c>
      <c r="G240" s="9">
        <f t="shared" si="159"/>
        <v>-2.2552000002178829E-2</v>
      </c>
      <c r="K240" s="2">
        <f t="shared" si="163"/>
        <v>-2.2552000002178829E-2</v>
      </c>
      <c r="N240" s="2">
        <f t="shared" ca="1" si="160"/>
        <v>-3.2060655601303875E-3</v>
      </c>
      <c r="O240" s="100">
        <f t="shared" si="140"/>
        <v>-1.9862680735448869E-2</v>
      </c>
      <c r="P240" s="15">
        <f t="shared" si="141"/>
        <v>37186.908499999998</v>
      </c>
      <c r="R240" s="2">
        <f t="shared" si="161"/>
        <v>3.9452608599837164E-4</v>
      </c>
      <c r="S240" s="24">
        <v>1</v>
      </c>
      <c r="T240" s="9">
        <f t="shared" si="142"/>
        <v>3.9452608599837164E-4</v>
      </c>
      <c r="U240" s="9">
        <f t="shared" si="143"/>
        <v>0</v>
      </c>
      <c r="Y240" s="137">
        <f t="shared" si="144"/>
        <v>37186.908499999998</v>
      </c>
      <c r="Z240" s="16">
        <f t="shared" si="145"/>
        <v>21354</v>
      </c>
      <c r="AA240" s="115">
        <f t="shared" si="146"/>
        <v>-2.2518179061656964E-2</v>
      </c>
      <c r="AB240" s="115">
        <f t="shared" si="147"/>
        <v>-3.3820940521865628E-5</v>
      </c>
      <c r="AC240" s="147">
        <f t="shared" si="162"/>
        <v>-2.6893192667299601E-3</v>
      </c>
      <c r="AD240" s="115"/>
      <c r="AG240" s="115">
        <f t="shared" si="148"/>
        <v>1.1438560177835725E-9</v>
      </c>
      <c r="AH240" s="16">
        <f t="shared" si="149"/>
        <v>-2.6554983262080958E-3</v>
      </c>
      <c r="AI240" s="16">
        <f t="shared" si="150"/>
        <v>0.67932600977433566</v>
      </c>
      <c r="AJ240" s="16">
        <f t="shared" si="151"/>
        <v>-0.59091275408140576</v>
      </c>
      <c r="AK240" s="16">
        <f t="shared" si="152"/>
        <v>-0.24387932136667742</v>
      </c>
      <c r="AL240" s="16">
        <f t="shared" si="153"/>
        <v>-2.4913920037152737</v>
      </c>
      <c r="AM240" s="16">
        <f t="shared" si="154"/>
        <v>-2.9668354514310455</v>
      </c>
      <c r="AN240" s="115">
        <f t="shared" si="158"/>
        <v>4.0953264081532108</v>
      </c>
      <c r="AO240" s="115">
        <f t="shared" si="158"/>
        <v>4.0953768999266993</v>
      </c>
      <c r="AP240" s="115">
        <f t="shared" si="158"/>
        <v>4.0951603270191326</v>
      </c>
      <c r="AQ240" s="115">
        <f t="shared" si="158"/>
        <v>4.0960897338756572</v>
      </c>
      <c r="AR240" s="115">
        <f t="shared" si="158"/>
        <v>4.092109806464439</v>
      </c>
      <c r="AS240" s="115">
        <f t="shared" si="158"/>
        <v>4.1093132211191952</v>
      </c>
      <c r="AT240" s="115">
        <f t="shared" si="158"/>
        <v>4.037687528413338</v>
      </c>
      <c r="AU240" s="115">
        <f t="shared" si="155"/>
        <v>4.4239163263821597</v>
      </c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</row>
    <row r="241" spans="1:64">
      <c r="A241" s="33" t="s">
        <v>96</v>
      </c>
      <c r="B241" s="57"/>
      <c r="C241" s="58">
        <v>52510.7114</v>
      </c>
      <c r="D241" s="58">
        <v>1E-4</v>
      </c>
      <c r="E241" s="28">
        <f t="shared" si="139"/>
        <v>22156.444414070105</v>
      </c>
      <c r="F241" s="28">
        <f t="shared" si="126"/>
        <v>22156.5</v>
      </c>
      <c r="G241" s="9">
        <f t="shared" si="159"/>
        <v>-2.1146999999473337E-2</v>
      </c>
      <c r="K241" s="2">
        <f t="shared" si="163"/>
        <v>-2.1146999999473337E-2</v>
      </c>
      <c r="N241" s="2">
        <f t="shared" ca="1" si="160"/>
        <v>-1.7190001528525414E-3</v>
      </c>
      <c r="O241" s="100">
        <f t="shared" si="140"/>
        <v>-1.8308245265425294E-2</v>
      </c>
      <c r="P241" s="15">
        <f t="shared" si="141"/>
        <v>37492.2114</v>
      </c>
      <c r="R241" s="2">
        <f t="shared" si="161"/>
        <v>3.3519184469896766E-4</v>
      </c>
      <c r="S241" s="24">
        <v>1</v>
      </c>
      <c r="T241" s="9">
        <f t="shared" si="142"/>
        <v>3.3519184469896766E-4</v>
      </c>
      <c r="U241" s="9">
        <f t="shared" si="143"/>
        <v>0</v>
      </c>
      <c r="Y241" s="137">
        <f t="shared" si="144"/>
        <v>37492.2114</v>
      </c>
      <c r="Z241" s="16">
        <f t="shared" si="145"/>
        <v>22156.5</v>
      </c>
      <c r="AA241" s="115">
        <f t="shared" si="146"/>
        <v>-1.9858244214319441E-2</v>
      </c>
      <c r="AB241" s="115">
        <f t="shared" si="147"/>
        <v>-1.2887557851538958E-3</v>
      </c>
      <c r="AC241" s="147">
        <f t="shared" si="162"/>
        <v>-2.8387547340480435E-3</v>
      </c>
      <c r="AD241" s="115"/>
      <c r="AG241" s="115">
        <f t="shared" si="148"/>
        <v>1.6608914737676346E-6</v>
      </c>
      <c r="AH241" s="16">
        <f t="shared" si="149"/>
        <v>-1.5499989488941483E-3</v>
      </c>
      <c r="AI241" s="16">
        <f t="shared" si="150"/>
        <v>0.70892278365771877</v>
      </c>
      <c r="AJ241" s="16">
        <f t="shared" si="151"/>
        <v>-0.49601519375521524</v>
      </c>
      <c r="AK241" s="16">
        <f t="shared" si="152"/>
        <v>-0.27853722466476438</v>
      </c>
      <c r="AL241" s="16">
        <f t="shared" si="153"/>
        <v>-2.378205811374003</v>
      </c>
      <c r="AM241" s="16">
        <f t="shared" si="154"/>
        <v>-2.4914193909034341</v>
      </c>
      <c r="AN241" s="115">
        <f t="shared" ref="AN241:AT250" si="164">$AU241+$AB$7*SIN(AO241)</f>
        <v>4.2446638101163181</v>
      </c>
      <c r="AO241" s="115">
        <f t="shared" si="164"/>
        <v>4.2446736895545518</v>
      </c>
      <c r="AP241" s="115">
        <f t="shared" si="164"/>
        <v>4.2446193010164031</v>
      </c>
      <c r="AQ241" s="115">
        <f t="shared" si="164"/>
        <v>4.2449187948647538</v>
      </c>
      <c r="AR241" s="115">
        <f t="shared" si="164"/>
        <v>4.2432718103462967</v>
      </c>
      <c r="AS241" s="115">
        <f t="shared" si="164"/>
        <v>4.2523964917026147</v>
      </c>
      <c r="AT241" s="115">
        <f t="shared" si="164"/>
        <v>4.2037476310467579</v>
      </c>
      <c r="AU241" s="115">
        <f t="shared" si="155"/>
        <v>4.6042710441073096</v>
      </c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</row>
    <row r="242" spans="1:64">
      <c r="A242" s="26" t="s">
        <v>93</v>
      </c>
      <c r="B242" s="57"/>
      <c r="C242" s="59">
        <v>52524.787929666694</v>
      </c>
      <c r="D242" s="58">
        <v>4.0000000000000002E-4</v>
      </c>
      <c r="E242" s="28">
        <f t="shared" si="139"/>
        <v>22193.445264843936</v>
      </c>
      <c r="F242" s="28">
        <f t="shared" si="126"/>
        <v>22193.5</v>
      </c>
      <c r="G242" s="9">
        <f t="shared" si="159"/>
        <v>-2.0823333303269465E-2</v>
      </c>
      <c r="K242" s="2">
        <f t="shared" si="163"/>
        <v>-2.0823333303269465E-2</v>
      </c>
      <c r="N242" s="2">
        <f t="shared" ca="1" si="160"/>
        <v>-1.6504376356322598E-3</v>
      </c>
      <c r="O242" s="100">
        <f t="shared" si="140"/>
        <v>-1.8232947429800056E-2</v>
      </c>
      <c r="P242" s="15">
        <f t="shared" si="141"/>
        <v>37506.287929666694</v>
      </c>
      <c r="R242" s="2">
        <f t="shared" si="161"/>
        <v>3.3244037197785247E-4</v>
      </c>
      <c r="S242" s="24">
        <v>1</v>
      </c>
      <c r="T242" s="9">
        <f t="shared" si="142"/>
        <v>3.3244037197785247E-4</v>
      </c>
      <c r="U242" s="9">
        <f t="shared" si="143"/>
        <v>0</v>
      </c>
      <c r="Y242" s="137">
        <f t="shared" si="144"/>
        <v>37506.287929666694</v>
      </c>
      <c r="Z242" s="16">
        <f t="shared" si="145"/>
        <v>22193.5</v>
      </c>
      <c r="AA242" s="115">
        <f t="shared" si="146"/>
        <v>-1.9729745824694341E-2</v>
      </c>
      <c r="AB242" s="115">
        <f t="shared" si="147"/>
        <v>-1.093587478575124E-3</v>
      </c>
      <c r="AC242" s="147">
        <f t="shared" si="162"/>
        <v>-2.5903858734694085E-3</v>
      </c>
      <c r="AD242" s="115"/>
      <c r="AG242" s="115">
        <f t="shared" si="148"/>
        <v>1.1959335732962974E-6</v>
      </c>
      <c r="AH242" s="16">
        <f t="shared" si="149"/>
        <v>-1.4967983948942862E-3</v>
      </c>
      <c r="AI242" s="16">
        <f t="shared" si="150"/>
        <v>0.71044865437345661</v>
      </c>
      <c r="AJ242" s="16">
        <f t="shared" si="151"/>
        <v>-0.49126457191193784</v>
      </c>
      <c r="AK242" s="16">
        <f t="shared" si="152"/>
        <v>-0.28012309730434332</v>
      </c>
      <c r="AL242" s="16">
        <f t="shared" si="153"/>
        <v>-2.372743218591197</v>
      </c>
      <c r="AM242" s="16">
        <f t="shared" si="154"/>
        <v>-2.4718674702864152</v>
      </c>
      <c r="AN242" s="115">
        <f t="shared" si="164"/>
        <v>4.2517087178920772</v>
      </c>
      <c r="AO242" s="115">
        <f t="shared" si="164"/>
        <v>4.2517176984373561</v>
      </c>
      <c r="AP242" s="115">
        <f t="shared" si="164"/>
        <v>4.2516675578493146</v>
      </c>
      <c r="AQ242" s="115">
        <f t="shared" si="164"/>
        <v>4.2519475699036491</v>
      </c>
      <c r="AR242" s="115">
        <f t="shared" si="164"/>
        <v>4.2503858483870127</v>
      </c>
      <c r="AS242" s="115">
        <f t="shared" si="164"/>
        <v>4.2591598451782717</v>
      </c>
      <c r="AT242" s="115">
        <f t="shared" si="164"/>
        <v>4.2117154038085589</v>
      </c>
      <c r="AU242" s="115">
        <f t="shared" si="155"/>
        <v>4.6125864641145746</v>
      </c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</row>
    <row r="243" spans="1:64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28">
        <f t="shared" si="139"/>
        <v>22323.952943712251</v>
      </c>
      <c r="F243" s="28">
        <f t="shared" si="126"/>
        <v>22324</v>
      </c>
      <c r="G243" s="9">
        <f t="shared" si="159"/>
        <v>-1.7901999999594409E-2</v>
      </c>
      <c r="K243" s="2">
        <f t="shared" si="163"/>
        <v>-1.7901999999594409E-2</v>
      </c>
      <c r="N243" s="2">
        <f t="shared" ca="1" si="160"/>
        <v>-1.4086157843552979E-3</v>
      </c>
      <c r="O243" s="100">
        <f t="shared" si="140"/>
        <v>-1.7964815998506627E-2</v>
      </c>
      <c r="P243" s="15">
        <f t="shared" si="141"/>
        <v>37555.938009999998</v>
      </c>
      <c r="R243" s="2">
        <f t="shared" si="161"/>
        <v>3.2273461386019963E-4</v>
      </c>
      <c r="S243" s="24">
        <v>1</v>
      </c>
      <c r="T243" s="9">
        <f t="shared" si="142"/>
        <v>3.2273461386019963E-4</v>
      </c>
      <c r="U243" s="9">
        <f t="shared" si="143"/>
        <v>0</v>
      </c>
      <c r="Y243" s="137">
        <f t="shared" si="144"/>
        <v>37555.938009999998</v>
      </c>
      <c r="Z243" s="16">
        <f t="shared" si="145"/>
        <v>22324</v>
      </c>
      <c r="AA243" s="115">
        <f t="shared" si="146"/>
        <v>-1.9272469617843763E-2</v>
      </c>
      <c r="AB243" s="115">
        <f t="shared" si="147"/>
        <v>1.3704696182493536E-3</v>
      </c>
      <c r="AC243" s="147">
        <f t="shared" si="162"/>
        <v>6.2815998912217619E-5</v>
      </c>
      <c r="AD243" s="115"/>
      <c r="AG243" s="115">
        <f t="shared" si="148"/>
        <v>1.8781869745445292E-6</v>
      </c>
      <c r="AH243" s="16">
        <f t="shared" si="149"/>
        <v>-1.3076536193371349E-3</v>
      </c>
      <c r="AI243" s="16">
        <f t="shared" si="150"/>
        <v>0.71595354603561812</v>
      </c>
      <c r="AJ243" s="16">
        <f t="shared" si="151"/>
        <v>-0.47422517727642938</v>
      </c>
      <c r="AK243" s="16">
        <f t="shared" si="152"/>
        <v>-0.28570359358569664</v>
      </c>
      <c r="AL243" s="16">
        <f t="shared" si="153"/>
        <v>-2.3532859604685559</v>
      </c>
      <c r="AM243" s="16">
        <f t="shared" si="154"/>
        <v>-2.4043179563097756</v>
      </c>
      <c r="AN243" s="115">
        <f t="shared" si="164"/>
        <v>4.2766787582695258</v>
      </c>
      <c r="AO243" s="115">
        <f t="shared" si="164"/>
        <v>4.27668505220944</v>
      </c>
      <c r="AP243" s="115">
        <f t="shared" si="164"/>
        <v>4.2766480377352369</v>
      </c>
      <c r="AQ243" s="115">
        <f t="shared" si="164"/>
        <v>4.2768657610174801</v>
      </c>
      <c r="AR243" s="115">
        <f t="shared" si="164"/>
        <v>4.2755865466765837</v>
      </c>
      <c r="AS243" s="115">
        <f t="shared" si="164"/>
        <v>4.2831535549639144</v>
      </c>
      <c r="AT243" s="115">
        <f t="shared" si="164"/>
        <v>4.240039387867375</v>
      </c>
      <c r="AU243" s="115">
        <f t="shared" si="155"/>
        <v>4.6419151752212819</v>
      </c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</row>
    <row r="244" spans="1:64">
      <c r="A244" s="54" t="s">
        <v>110</v>
      </c>
      <c r="B244" s="55" t="s">
        <v>95</v>
      </c>
      <c r="C244" s="54">
        <v>52855.39271</v>
      </c>
      <c r="D244" s="54" t="s">
        <v>112</v>
      </c>
      <c r="E244" s="28">
        <f t="shared" si="139"/>
        <v>23062.456195227613</v>
      </c>
      <c r="F244" s="28">
        <f t="shared" ref="F244:F307" si="165">ROUND(2*E244,0)/2</f>
        <v>23062.5</v>
      </c>
      <c r="G244" s="9">
        <f t="shared" si="159"/>
        <v>-1.6664999995555263E-2</v>
      </c>
      <c r="K244" s="2">
        <f t="shared" si="163"/>
        <v>-1.6664999995555263E-2</v>
      </c>
      <c r="N244" s="2">
        <f t="shared" ca="1" si="160"/>
        <v>-4.0145001458491425E-5</v>
      </c>
      <c r="O244" s="100">
        <f t="shared" si="140"/>
        <v>-1.6372477733814894E-2</v>
      </c>
      <c r="P244" s="15">
        <f t="shared" si="141"/>
        <v>37836.89271</v>
      </c>
      <c r="R244" s="2">
        <f t="shared" si="161"/>
        <v>2.6805802714426448E-4</v>
      </c>
      <c r="S244" s="24">
        <v>1</v>
      </c>
      <c r="T244" s="9">
        <f t="shared" si="142"/>
        <v>2.6805802714426448E-4</v>
      </c>
      <c r="U244" s="9">
        <f t="shared" si="143"/>
        <v>0</v>
      </c>
      <c r="Y244" s="137">
        <f t="shared" si="144"/>
        <v>37836.89271</v>
      </c>
      <c r="Z244" s="16">
        <f t="shared" si="145"/>
        <v>23062.5</v>
      </c>
      <c r="AA244" s="115">
        <f t="shared" si="146"/>
        <v>-1.656779327076421E-2</v>
      </c>
      <c r="AB244" s="115">
        <f t="shared" si="147"/>
        <v>-9.7206724791052551E-5</v>
      </c>
      <c r="AC244" s="147">
        <f t="shared" si="162"/>
        <v>-2.9252226174036888E-4</v>
      </c>
      <c r="AD244" s="115"/>
      <c r="AG244" s="115">
        <f t="shared" si="148"/>
        <v>9.4491473446034313E-9</v>
      </c>
      <c r="AH244" s="16">
        <f t="shared" si="149"/>
        <v>-1.9531553694931771E-4</v>
      </c>
      <c r="AI244" s="16">
        <f t="shared" si="150"/>
        <v>0.75102595639757086</v>
      </c>
      <c r="AJ244" s="16">
        <f t="shared" si="151"/>
        <v>-0.36885806514081915</v>
      </c>
      <c r="AK244" s="16">
        <f t="shared" si="152"/>
        <v>-0.31673467920291948</v>
      </c>
      <c r="AL244" s="16">
        <f t="shared" si="153"/>
        <v>-2.2369823687439254</v>
      </c>
      <c r="AM244" s="16">
        <f t="shared" si="154"/>
        <v>-2.0580312566934094</v>
      </c>
      <c r="AN244" s="115">
        <f t="shared" si="164"/>
        <v>4.4218905938060695</v>
      </c>
      <c r="AO244" s="115">
        <f t="shared" si="164"/>
        <v>4.4218909448510759</v>
      </c>
      <c r="AP244" s="115">
        <f t="shared" si="164"/>
        <v>4.4218879027632845</v>
      </c>
      <c r="AQ244" s="115">
        <f t="shared" si="164"/>
        <v>4.4219142659330641</v>
      </c>
      <c r="AR244" s="115">
        <f t="shared" si="164"/>
        <v>4.4216858760881683</v>
      </c>
      <c r="AS244" s="115">
        <f t="shared" si="164"/>
        <v>4.4236702940132133</v>
      </c>
      <c r="AT244" s="115">
        <f t="shared" si="164"/>
        <v>4.4068463090589951</v>
      </c>
      <c r="AU244" s="115">
        <f t="shared" si="155"/>
        <v>4.8078864637446745</v>
      </c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</row>
    <row r="245" spans="1:64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28">
        <f t="shared" si="139"/>
        <v>23070.459154974003</v>
      </c>
      <c r="F245" s="28">
        <f t="shared" si="165"/>
        <v>23070.5</v>
      </c>
      <c r="G245" s="9">
        <f t="shared" si="159"/>
        <v>-1.5538999999989755E-2</v>
      </c>
      <c r="K245" s="2">
        <f t="shared" si="163"/>
        <v>-1.5538999999989755E-2</v>
      </c>
      <c r="N245" s="2">
        <f t="shared" ca="1" si="160"/>
        <v>-2.5320673410864081E-5</v>
      </c>
      <c r="O245" s="100">
        <f t="shared" si="140"/>
        <v>-1.6354530545214366E-2</v>
      </c>
      <c r="P245" s="15">
        <f t="shared" si="141"/>
        <v>37839.937339999997</v>
      </c>
      <c r="R245" s="2">
        <f t="shared" si="161"/>
        <v>2.6747066935434968E-4</v>
      </c>
      <c r="S245" s="24">
        <v>1</v>
      </c>
      <c r="T245" s="9">
        <f t="shared" si="142"/>
        <v>2.6747066935434968E-4</v>
      </c>
      <c r="U245" s="9">
        <f t="shared" si="143"/>
        <v>0</v>
      </c>
      <c r="Y245" s="137">
        <f t="shared" si="144"/>
        <v>37839.937339999997</v>
      </c>
      <c r="Z245" s="16">
        <f t="shared" si="145"/>
        <v>23070.5</v>
      </c>
      <c r="AA245" s="115">
        <f t="shared" si="146"/>
        <v>-1.6537428475642577E-2</v>
      </c>
      <c r="AB245" s="115">
        <f t="shared" si="147"/>
        <v>9.9842847565282181E-4</v>
      </c>
      <c r="AC245" s="147">
        <f t="shared" si="162"/>
        <v>8.1553054522461033E-4</v>
      </c>
      <c r="AD245" s="115"/>
      <c r="AG245" s="115">
        <f t="shared" si="148"/>
        <v>9.9685942099441743E-7</v>
      </c>
      <c r="AH245" s="16">
        <f t="shared" si="149"/>
        <v>-1.8289793042821075E-4</v>
      </c>
      <c r="AI245" s="16">
        <f t="shared" si="150"/>
        <v>0.75144534897604476</v>
      </c>
      <c r="AJ245" s="16">
        <f t="shared" si="151"/>
        <v>-0.36762763760553563</v>
      </c>
      <c r="AK245" s="16">
        <f t="shared" si="152"/>
        <v>-0.31706390026598807</v>
      </c>
      <c r="AL245" s="16">
        <f t="shared" si="153"/>
        <v>-2.2356589435080623</v>
      </c>
      <c r="AM245" s="16">
        <f t="shared" si="154"/>
        <v>-2.0545715761188914</v>
      </c>
      <c r="AN245" s="115">
        <f t="shared" si="164"/>
        <v>4.4235029656131957</v>
      </c>
      <c r="AO245" s="115">
        <f t="shared" si="164"/>
        <v>4.4235033012289486</v>
      </c>
      <c r="AP245" s="115">
        <f t="shared" si="164"/>
        <v>4.4235003770729255</v>
      </c>
      <c r="AQ245" s="115">
        <f t="shared" si="164"/>
        <v>4.4235258556532475</v>
      </c>
      <c r="AR245" s="115">
        <f t="shared" si="164"/>
        <v>4.423303930566564</v>
      </c>
      <c r="AS245" s="115">
        <f t="shared" si="164"/>
        <v>4.4252425541976192</v>
      </c>
      <c r="AT245" s="115">
        <f t="shared" si="164"/>
        <v>4.4087139536075579</v>
      </c>
      <c r="AU245" s="115">
        <f t="shared" si="155"/>
        <v>4.8096843923948942</v>
      </c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</row>
    <row r="246" spans="1:64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28">
        <f t="shared" si="139"/>
        <v>23075.959525599443</v>
      </c>
      <c r="F246" s="28">
        <f t="shared" si="165"/>
        <v>23076</v>
      </c>
      <c r="G246" s="9">
        <f t="shared" si="159"/>
        <v>-1.539799999591196E-2</v>
      </c>
      <c r="K246" s="2">
        <f t="shared" si="163"/>
        <v>-1.539799999591196E-2</v>
      </c>
      <c r="N246" s="2">
        <f t="shared" ca="1" si="160"/>
        <v>-1.5128947878119414E-5</v>
      </c>
      <c r="O246" s="100">
        <f t="shared" si="140"/>
        <v>-1.6342183177839052E-2</v>
      </c>
      <c r="P246" s="15">
        <f t="shared" si="141"/>
        <v>37842.029889999998</v>
      </c>
      <c r="R246" s="2">
        <f t="shared" si="161"/>
        <v>2.6706695101804572E-4</v>
      </c>
      <c r="S246" s="24">
        <v>1</v>
      </c>
      <c r="T246" s="9">
        <f t="shared" si="142"/>
        <v>2.6706695101804572E-4</v>
      </c>
      <c r="U246" s="9">
        <f t="shared" si="143"/>
        <v>0</v>
      </c>
      <c r="Y246" s="137">
        <f t="shared" si="144"/>
        <v>37842.029889999998</v>
      </c>
      <c r="Z246" s="16">
        <f t="shared" si="145"/>
        <v>23076</v>
      </c>
      <c r="AA246" s="115">
        <f t="shared" si="146"/>
        <v>-1.6516539701388454E-2</v>
      </c>
      <c r="AB246" s="115">
        <f t="shared" si="147"/>
        <v>1.1185397054764949E-3</v>
      </c>
      <c r="AC246" s="147">
        <f t="shared" si="162"/>
        <v>9.4418318192709266E-4</v>
      </c>
      <c r="AD246" s="115"/>
      <c r="AG246" s="115">
        <f t="shared" si="148"/>
        <v>1.251131072727444E-6</v>
      </c>
      <c r="AH246" s="16">
        <f t="shared" si="149"/>
        <v>-1.7435652354940245E-4</v>
      </c>
      <c r="AI246" s="16">
        <f t="shared" si="150"/>
        <v>0.75173420619398179</v>
      </c>
      <c r="AJ246" s="16">
        <f t="shared" si="151"/>
        <v>-0.366780546796524</v>
      </c>
      <c r="AK246" s="16">
        <f t="shared" si="152"/>
        <v>-0.31729013067441647</v>
      </c>
      <c r="AL246" s="16">
        <f t="shared" si="153"/>
        <v>-2.2347482306131066</v>
      </c>
      <c r="AM246" s="16">
        <f t="shared" si="154"/>
        <v>-2.0521962618185516</v>
      </c>
      <c r="AN246" s="115">
        <f t="shared" si="164"/>
        <v>4.4246119937868418</v>
      </c>
      <c r="AO246" s="115">
        <f t="shared" si="164"/>
        <v>4.424612319095079</v>
      </c>
      <c r="AP246" s="115">
        <f t="shared" si="164"/>
        <v>4.4246094741282418</v>
      </c>
      <c r="AQ246" s="115">
        <f t="shared" si="164"/>
        <v>4.4246343555689185</v>
      </c>
      <c r="AR246" s="115">
        <f t="shared" si="164"/>
        <v>4.4244168188757076</v>
      </c>
      <c r="AS246" s="115">
        <f t="shared" si="164"/>
        <v>4.4263241706847332</v>
      </c>
      <c r="AT246" s="115">
        <f t="shared" si="164"/>
        <v>4.4099987111200001</v>
      </c>
      <c r="AU246" s="115">
        <f t="shared" si="155"/>
        <v>4.8109204683419202</v>
      </c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</row>
    <row r="247" spans="1:64">
      <c r="A247" s="60" t="s">
        <v>99</v>
      </c>
      <c r="B247" s="56" t="s">
        <v>95</v>
      </c>
      <c r="C247" s="33">
        <v>52898.3842</v>
      </c>
      <c r="D247" s="33">
        <v>1E-4</v>
      </c>
      <c r="E247" s="28">
        <f t="shared" si="139"/>
        <v>23175.461441811814</v>
      </c>
      <c r="F247" s="28">
        <f t="shared" si="165"/>
        <v>23175.5</v>
      </c>
      <c r="G247" s="9">
        <f t="shared" si="159"/>
        <v>-1.4668999996501952E-2</v>
      </c>
      <c r="K247" s="2">
        <f t="shared" si="163"/>
        <v>-1.4668999996501952E-2</v>
      </c>
      <c r="N247" s="2">
        <f t="shared" ca="1" si="160"/>
        <v>1.6924863221427777E-4</v>
      </c>
      <c r="O247" s="100">
        <f t="shared" si="140"/>
        <v>-1.6117587413409504E-2</v>
      </c>
      <c r="P247" s="15">
        <f t="shared" si="141"/>
        <v>37879.8842</v>
      </c>
      <c r="R247" s="2">
        <f t="shared" si="161"/>
        <v>2.5977662402889646E-4</v>
      </c>
      <c r="S247" s="24">
        <v>1</v>
      </c>
      <c r="T247" s="9">
        <f t="shared" si="142"/>
        <v>2.5977662402889646E-4</v>
      </c>
      <c r="U247" s="9">
        <f t="shared" si="143"/>
        <v>0</v>
      </c>
      <c r="Y247" s="137">
        <f t="shared" si="144"/>
        <v>37879.8842</v>
      </c>
      <c r="Z247" s="16">
        <f t="shared" si="145"/>
        <v>23175.5</v>
      </c>
      <c r="AA247" s="115">
        <f t="shared" si="146"/>
        <v>-1.6136823192216376E-2</v>
      </c>
      <c r="AB247" s="115">
        <f t="shared" si="147"/>
        <v>1.4678231957144239E-3</v>
      </c>
      <c r="AC247" s="147">
        <f t="shared" si="162"/>
        <v>1.4485874169075513E-3</v>
      </c>
      <c r="AD247" s="115"/>
      <c r="AG247" s="115">
        <f t="shared" si="148"/>
        <v>2.1545049338773041E-6</v>
      </c>
      <c r="AH247" s="16">
        <f t="shared" si="149"/>
        <v>-1.9235778806871635E-5</v>
      </c>
      <c r="AI247" s="16">
        <f t="shared" si="150"/>
        <v>0.75703451620122242</v>
      </c>
      <c r="AJ247" s="16">
        <f t="shared" si="151"/>
        <v>-0.35128956844166931</v>
      </c>
      <c r="AK247" s="16">
        <f t="shared" si="152"/>
        <v>-0.32136693215069051</v>
      </c>
      <c r="AL247" s="16">
        <f t="shared" si="153"/>
        <v>-2.2181503140379708</v>
      </c>
      <c r="AM247" s="16">
        <f t="shared" si="154"/>
        <v>-2.0096694633531196</v>
      </c>
      <c r="AN247" s="115">
        <f t="shared" si="164"/>
        <v>4.4447496014884669</v>
      </c>
      <c r="AO247" s="115">
        <f t="shared" si="164"/>
        <v>4.4447497779448151</v>
      </c>
      <c r="AP247" s="115">
        <f t="shared" si="164"/>
        <v>4.44474812174672</v>
      </c>
      <c r="AQ247" s="115">
        <f t="shared" si="164"/>
        <v>4.4447636670168729</v>
      </c>
      <c r="AR247" s="115">
        <f t="shared" si="164"/>
        <v>4.4446177919484278</v>
      </c>
      <c r="AS247" s="115">
        <f t="shared" si="164"/>
        <v>4.4459897339240007</v>
      </c>
      <c r="AT247" s="115">
        <f t="shared" si="164"/>
        <v>4.4333468454943263</v>
      </c>
      <c r="AU247" s="115">
        <f t="shared" si="155"/>
        <v>4.8332822059290264</v>
      </c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</row>
    <row r="248" spans="1:64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28">
        <f t="shared" si="139"/>
        <v>23183.96269562978</v>
      </c>
      <c r="F248" s="28">
        <f t="shared" si="165"/>
        <v>23184</v>
      </c>
      <c r="G248" s="9">
        <f t="shared" si="159"/>
        <v>-1.4191999995091464E-2</v>
      </c>
      <c r="K248" s="2">
        <f t="shared" si="163"/>
        <v>-1.4191999995091464E-2</v>
      </c>
      <c r="N248" s="2">
        <f t="shared" ca="1" si="160"/>
        <v>1.8499948076488443E-4</v>
      </c>
      <c r="O248" s="100">
        <f t="shared" si="140"/>
        <v>-1.6098293583396747E-2</v>
      </c>
      <c r="P248" s="15">
        <f t="shared" si="141"/>
        <v>37883.118399999999</v>
      </c>
      <c r="R248" s="2">
        <f t="shared" si="161"/>
        <v>2.5915505629723289E-4</v>
      </c>
      <c r="S248" s="24">
        <v>1</v>
      </c>
      <c r="T248" s="9">
        <f t="shared" si="142"/>
        <v>2.5915505629723289E-4</v>
      </c>
      <c r="U248" s="9">
        <f t="shared" si="143"/>
        <v>0</v>
      </c>
      <c r="Y248" s="137">
        <f t="shared" si="144"/>
        <v>37883.118399999999</v>
      </c>
      <c r="Z248" s="16">
        <f t="shared" si="145"/>
        <v>23184</v>
      </c>
      <c r="AA248" s="115">
        <f t="shared" si="146"/>
        <v>-1.6104225793508543E-2</v>
      </c>
      <c r="AB248" s="115">
        <f t="shared" si="147"/>
        <v>1.912225798417079E-3</v>
      </c>
      <c r="AC248" s="147">
        <f t="shared" si="162"/>
        <v>1.9062935883052828E-3</v>
      </c>
      <c r="AD248" s="115"/>
      <c r="AG248" s="115">
        <f t="shared" si="148"/>
        <v>3.6566075041318351E-6</v>
      </c>
      <c r="AH248" s="16">
        <f t="shared" si="149"/>
        <v>-5.9322101117960446E-6</v>
      </c>
      <c r="AI248" s="16">
        <f t="shared" si="150"/>
        <v>0.75749393225025785</v>
      </c>
      <c r="AJ248" s="16">
        <f t="shared" si="151"/>
        <v>-0.34995147476448274</v>
      </c>
      <c r="AK248" s="16">
        <f t="shared" si="152"/>
        <v>-0.32171375242920225</v>
      </c>
      <c r="AL248" s="16">
        <f t="shared" si="153"/>
        <v>-2.2167215167442724</v>
      </c>
      <c r="AM248" s="16">
        <f t="shared" si="154"/>
        <v>-2.0060749319931754</v>
      </c>
      <c r="AN248" s="115">
        <f t="shared" si="164"/>
        <v>4.4464764934134609</v>
      </c>
      <c r="AO248" s="115">
        <f t="shared" si="164"/>
        <v>4.4464766600765442</v>
      </c>
      <c r="AP248" s="115">
        <f t="shared" si="164"/>
        <v>4.4464750858808522</v>
      </c>
      <c r="AQ248" s="115">
        <f t="shared" si="164"/>
        <v>4.4464899551159309</v>
      </c>
      <c r="AR248" s="115">
        <f t="shared" si="164"/>
        <v>4.4463495385167455</v>
      </c>
      <c r="AS248" s="115">
        <f t="shared" si="164"/>
        <v>4.4476784521625179</v>
      </c>
      <c r="AT248" s="115">
        <f t="shared" si="164"/>
        <v>4.4353506889316989</v>
      </c>
      <c r="AU248" s="115">
        <f t="shared" si="155"/>
        <v>4.8351925051198839</v>
      </c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</row>
    <row r="249" spans="1:64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28">
        <f t="shared" si="139"/>
        <v>23205.966018115971</v>
      </c>
      <c r="F249" s="28">
        <f t="shared" si="165"/>
        <v>23206</v>
      </c>
      <c r="G249" s="9">
        <f t="shared" si="159"/>
        <v>-1.2927999996463768E-2</v>
      </c>
      <c r="K249" s="2">
        <f t="shared" si="163"/>
        <v>-1.2927999996463768E-2</v>
      </c>
      <c r="N249" s="2">
        <f t="shared" ca="1" si="160"/>
        <v>2.2576638289586309E-4</v>
      </c>
      <c r="O249" s="100">
        <f t="shared" si="140"/>
        <v>-1.6048278213382852E-2</v>
      </c>
      <c r="P249" s="15">
        <f t="shared" si="141"/>
        <v>37891.489300000001</v>
      </c>
      <c r="R249" s="2">
        <f t="shared" si="161"/>
        <v>2.5754723361413873E-4</v>
      </c>
      <c r="S249" s="24">
        <v>1</v>
      </c>
      <c r="T249" s="9">
        <f t="shared" si="142"/>
        <v>2.5754723361413873E-4</v>
      </c>
      <c r="U249" s="9">
        <f t="shared" si="143"/>
        <v>0</v>
      </c>
      <c r="Y249" s="137">
        <f t="shared" si="144"/>
        <v>37891.489300000001</v>
      </c>
      <c r="Z249" s="16">
        <f t="shared" si="145"/>
        <v>23206</v>
      </c>
      <c r="AA249" s="115">
        <f t="shared" si="146"/>
        <v>-1.6019740107772035E-2</v>
      </c>
      <c r="AB249" s="115">
        <f t="shared" si="147"/>
        <v>3.0917401113082672E-3</v>
      </c>
      <c r="AC249" s="147">
        <f t="shared" si="162"/>
        <v>3.120278216919084E-3</v>
      </c>
      <c r="AD249" s="115"/>
      <c r="AG249" s="115">
        <f t="shared" si="148"/>
        <v>9.5588569158724572E-6</v>
      </c>
      <c r="AH249" s="16">
        <f t="shared" si="149"/>
        <v>2.8538105610815632E-5</v>
      </c>
      <c r="AI249" s="16">
        <f t="shared" si="150"/>
        <v>0.75868791048776274</v>
      </c>
      <c r="AJ249" s="16">
        <f t="shared" si="151"/>
        <v>-0.34647728866989974</v>
      </c>
      <c r="AK249" s="16">
        <f t="shared" si="152"/>
        <v>-0.32261030183916728</v>
      </c>
      <c r="AL249" s="16">
        <f t="shared" si="153"/>
        <v>-2.2130153789307236</v>
      </c>
      <c r="AM249" s="16">
        <f t="shared" si="154"/>
        <v>-1.9967989618301984</v>
      </c>
      <c r="AN249" s="115">
        <f t="shared" si="164"/>
        <v>4.45095097226592</v>
      </c>
      <c r="AO249" s="115">
        <f t="shared" si="164"/>
        <v>4.4509511154191355</v>
      </c>
      <c r="AP249" s="115">
        <f t="shared" si="164"/>
        <v>4.4509497406843055</v>
      </c>
      <c r="AQ249" s="115">
        <f t="shared" si="164"/>
        <v>4.450962942885992</v>
      </c>
      <c r="AR249" s="115">
        <f t="shared" si="164"/>
        <v>4.4508361830589074</v>
      </c>
      <c r="AS249" s="115">
        <f t="shared" si="164"/>
        <v>4.4520557471372006</v>
      </c>
      <c r="AT249" s="115">
        <f t="shared" si="164"/>
        <v>4.4405438819512861</v>
      </c>
      <c r="AU249" s="115">
        <f t="shared" si="155"/>
        <v>4.8401368089079879</v>
      </c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</row>
    <row r="250" spans="1:64">
      <c r="A250" s="52" t="s">
        <v>148</v>
      </c>
      <c r="B250" s="52" t="s">
        <v>95</v>
      </c>
      <c r="C250" s="65">
        <v>52910.178699999997</v>
      </c>
      <c r="D250" s="65" t="s">
        <v>112</v>
      </c>
      <c r="E250" s="28">
        <f t="shared" si="139"/>
        <v>23206.463865334164</v>
      </c>
      <c r="F250" s="28">
        <f t="shared" si="165"/>
        <v>23206.5</v>
      </c>
      <c r="G250" s="9">
        <f t="shared" si="159"/>
        <v>-1.3746999997238163E-2</v>
      </c>
      <c r="K250" s="2">
        <f t="shared" si="163"/>
        <v>-1.3746999997238163E-2</v>
      </c>
      <c r="N250" s="2">
        <f t="shared" ca="1" si="160"/>
        <v>2.266929033988424E-4</v>
      </c>
      <c r="O250" s="100">
        <f t="shared" si="140"/>
        <v>-1.6047140186001868E-2</v>
      </c>
      <c r="P250" s="15">
        <f t="shared" si="141"/>
        <v>37891.678699999997</v>
      </c>
      <c r="R250" s="2">
        <f t="shared" si="161"/>
        <v>2.5751070814919609E-4</v>
      </c>
      <c r="S250" s="24">
        <v>1</v>
      </c>
      <c r="T250" s="9">
        <f t="shared" si="142"/>
        <v>2.5751070814919609E-4</v>
      </c>
      <c r="U250" s="9">
        <f t="shared" si="143"/>
        <v>0</v>
      </c>
      <c r="Y250" s="137">
        <f t="shared" si="144"/>
        <v>37891.678699999997</v>
      </c>
      <c r="Z250" s="16">
        <f t="shared" si="145"/>
        <v>23206.5</v>
      </c>
      <c r="AA250" s="115">
        <f t="shared" si="146"/>
        <v>-1.6017818036577102E-2</v>
      </c>
      <c r="AB250" s="115">
        <f t="shared" si="147"/>
        <v>2.2708180393389392E-3</v>
      </c>
      <c r="AC250" s="147">
        <f t="shared" si="162"/>
        <v>2.3001401887637052E-3</v>
      </c>
      <c r="AD250" s="115"/>
      <c r="AG250" s="115">
        <f t="shared" si="148"/>
        <v>5.1566145677871442E-6</v>
      </c>
      <c r="AH250" s="16">
        <f t="shared" si="149"/>
        <v>2.9322149424766026E-5</v>
      </c>
      <c r="AI250" s="16">
        <f t="shared" si="150"/>
        <v>0.75871512876975822</v>
      </c>
      <c r="AJ250" s="16">
        <f t="shared" si="151"/>
        <v>-0.34639814696533872</v>
      </c>
      <c r="AK250" s="16">
        <f t="shared" si="152"/>
        <v>-0.32263065928849083</v>
      </c>
      <c r="AL250" s="16">
        <f t="shared" si="153"/>
        <v>-2.2129310126749555</v>
      </c>
      <c r="AM250" s="16">
        <f t="shared" si="154"/>
        <v>-1.99658860359636</v>
      </c>
      <c r="AN250" s="115">
        <f t="shared" si="164"/>
        <v>4.4510527469502392</v>
      </c>
      <c r="AO250" s="115">
        <f t="shared" si="164"/>
        <v>4.4510528895988326</v>
      </c>
      <c r="AP250" s="115">
        <f t="shared" si="164"/>
        <v>4.4510515191887237</v>
      </c>
      <c r="AQ250" s="115">
        <f t="shared" si="164"/>
        <v>4.4510646848655524</v>
      </c>
      <c r="AR250" s="115">
        <f t="shared" si="164"/>
        <v>4.4509382275804592</v>
      </c>
      <c r="AS250" s="115">
        <f t="shared" si="164"/>
        <v>4.4521553404156995</v>
      </c>
      <c r="AT250" s="115">
        <f t="shared" si="164"/>
        <v>4.4406620226172207</v>
      </c>
      <c r="AU250" s="115">
        <f t="shared" si="155"/>
        <v>4.8402491794486266</v>
      </c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</row>
    <row r="251" spans="1:64">
      <c r="A251" s="60" t="s">
        <v>99</v>
      </c>
      <c r="B251" s="56" t="s">
        <v>92</v>
      </c>
      <c r="C251" s="33">
        <v>52985.313999999998</v>
      </c>
      <c r="D251" s="33">
        <v>1E-4</v>
      </c>
      <c r="E251" s="28">
        <f t="shared" si="139"/>
        <v>23403.960697932387</v>
      </c>
      <c r="F251" s="28">
        <f t="shared" si="165"/>
        <v>23404</v>
      </c>
      <c r="G251" s="9">
        <f t="shared" si="159"/>
        <v>-1.4951999997720122E-2</v>
      </c>
      <c r="K251" s="2">
        <f t="shared" si="163"/>
        <v>-1.4951999997720122E-2</v>
      </c>
      <c r="N251" s="2">
        <f t="shared" ca="1" si="160"/>
        <v>5.9266850207469884E-4</v>
      </c>
      <c r="O251" s="100">
        <f t="shared" si="140"/>
        <v>-1.5593050425290411E-2</v>
      </c>
      <c r="P251" s="15">
        <f t="shared" si="141"/>
        <v>37966.813999999998</v>
      </c>
      <c r="R251" s="2">
        <f t="shared" si="161"/>
        <v>2.4314322156564948E-4</v>
      </c>
      <c r="S251" s="24">
        <v>1</v>
      </c>
      <c r="T251" s="9">
        <f t="shared" si="142"/>
        <v>2.4314322156564948E-4</v>
      </c>
      <c r="U251" s="9">
        <f t="shared" si="143"/>
        <v>0</v>
      </c>
      <c r="Y251" s="137">
        <f t="shared" si="144"/>
        <v>37966.813999999998</v>
      </c>
      <c r="Z251" s="16">
        <f t="shared" si="145"/>
        <v>23404</v>
      </c>
      <c r="AA251" s="115">
        <f t="shared" si="146"/>
        <v>-1.5251900871247425E-2</v>
      </c>
      <c r="AB251" s="115">
        <f t="shared" si="147"/>
        <v>2.9990087352730309E-4</v>
      </c>
      <c r="AC251" s="147">
        <f t="shared" si="162"/>
        <v>6.4105042757028885E-4</v>
      </c>
      <c r="AD251" s="115"/>
      <c r="AG251" s="115">
        <f t="shared" si="148"/>
        <v>8.9940533942439441E-8</v>
      </c>
      <c r="AH251" s="16">
        <f t="shared" si="149"/>
        <v>3.4114955404298652E-4</v>
      </c>
      <c r="AI251" s="16">
        <f t="shared" si="150"/>
        <v>0.76975874199128047</v>
      </c>
      <c r="AJ251" s="16">
        <f t="shared" si="151"/>
        <v>-0.3144904748767286</v>
      </c>
      <c r="AK251" s="16">
        <f t="shared" si="152"/>
        <v>-0.33060232078447799</v>
      </c>
      <c r="AL251" s="16">
        <f t="shared" si="153"/>
        <v>-2.1791220606087132</v>
      </c>
      <c r="AM251" s="16">
        <f t="shared" si="154"/>
        <v>-1.9150412579752942</v>
      </c>
      <c r="AN251" s="115">
        <f t="shared" ref="AN251:AT260" si="166">$AU251+$AB$7*SIN(AO251)</f>
        <v>4.4915444413612482</v>
      </c>
      <c r="AO251" s="115">
        <f t="shared" si="166"/>
        <v>4.491544463806636</v>
      </c>
      <c r="AP251" s="115">
        <f t="shared" si="166"/>
        <v>4.4915442094722708</v>
      </c>
      <c r="AQ251" s="115">
        <f t="shared" si="166"/>
        <v>4.4915470914161872</v>
      </c>
      <c r="AR251" s="115">
        <f t="shared" si="166"/>
        <v>4.4915144373544589</v>
      </c>
      <c r="AS251" s="115">
        <f t="shared" si="166"/>
        <v>4.4918847048180339</v>
      </c>
      <c r="AT251" s="115">
        <f t="shared" si="166"/>
        <v>4.4877213920852057</v>
      </c>
      <c r="AU251" s="115">
        <f t="shared" si="155"/>
        <v>4.8846355430009218</v>
      </c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</row>
    <row r="252" spans="1:64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28">
        <f t="shared" si="139"/>
        <v>24008.962564202331</v>
      </c>
      <c r="F252" s="28">
        <f t="shared" si="165"/>
        <v>24009</v>
      </c>
      <c r="G252" s="9">
        <f t="shared" si="159"/>
        <v>-1.4241999997466337E-2</v>
      </c>
      <c r="K252" s="2">
        <f t="shared" si="163"/>
        <v>-1.4241999997466337E-2</v>
      </c>
      <c r="N252" s="2">
        <f t="shared" ca="1" si="160"/>
        <v>1.7137583106766816E-3</v>
      </c>
      <c r="O252" s="100">
        <f t="shared" si="140"/>
        <v>-1.4145315034621075E-2</v>
      </c>
      <c r="P252" s="15">
        <f t="shared" si="141"/>
        <v>38196.979700000004</v>
      </c>
      <c r="R252" s="2">
        <f t="shared" si="161"/>
        <v>2.0008993742867703E-4</v>
      </c>
      <c r="S252" s="24">
        <v>1</v>
      </c>
      <c r="T252" s="9">
        <f t="shared" si="142"/>
        <v>2.0008993742867703E-4</v>
      </c>
      <c r="U252" s="9">
        <f t="shared" si="143"/>
        <v>0</v>
      </c>
      <c r="Y252" s="137">
        <f t="shared" si="144"/>
        <v>38196.979700000004</v>
      </c>
      <c r="Z252" s="16">
        <f t="shared" si="145"/>
        <v>24009</v>
      </c>
      <c r="AA252" s="115">
        <f t="shared" si="146"/>
        <v>-1.282512232597376E-2</v>
      </c>
      <c r="AB252" s="115">
        <f t="shared" si="147"/>
        <v>-1.4168776714925772E-3</v>
      </c>
      <c r="AC252" s="147">
        <f t="shared" si="162"/>
        <v>-9.6684962845261513E-5</v>
      </c>
      <c r="AD252" s="115"/>
      <c r="AG252" s="115">
        <f t="shared" si="148"/>
        <v>2.0075423359742274E-6</v>
      </c>
      <c r="AH252" s="16">
        <f t="shared" si="149"/>
        <v>1.3201927086473162E-3</v>
      </c>
      <c r="AI252" s="16">
        <f t="shared" si="150"/>
        <v>0.80750452729916056</v>
      </c>
      <c r="AJ252" s="16">
        <f t="shared" si="151"/>
        <v>-0.2082121777613227</v>
      </c>
      <c r="AK252" s="16">
        <f t="shared" si="152"/>
        <v>-0.3539130181092538</v>
      </c>
      <c r="AL252" s="16">
        <f t="shared" si="153"/>
        <v>-2.0689489345817806</v>
      </c>
      <c r="AM252" s="16">
        <f t="shared" si="154"/>
        <v>-1.6822531766632722</v>
      </c>
      <c r="AN252" s="115">
        <f t="shared" si="166"/>
        <v>4.6194661655291362</v>
      </c>
      <c r="AO252" s="115">
        <f t="shared" si="166"/>
        <v>4.6194661643403379</v>
      </c>
      <c r="AP252" s="115">
        <f t="shared" si="166"/>
        <v>4.619466196141274</v>
      </c>
      <c r="AQ252" s="115">
        <f t="shared" si="166"/>
        <v>4.6194653454544907</v>
      </c>
      <c r="AR252" s="115">
        <f t="shared" si="166"/>
        <v>4.6194881043146783</v>
      </c>
      <c r="AS252" s="115">
        <f t="shared" si="166"/>
        <v>4.6188811276035722</v>
      </c>
      <c r="AT252" s="115">
        <f t="shared" si="166"/>
        <v>4.636712946656206</v>
      </c>
      <c r="AU252" s="115">
        <f t="shared" si="155"/>
        <v>5.0206038971737765</v>
      </c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</row>
    <row r="253" spans="1:64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28">
        <f t="shared" si="139"/>
        <v>24103.473785478858</v>
      </c>
      <c r="F253" s="28">
        <f t="shared" si="165"/>
        <v>24103.5</v>
      </c>
      <c r="G253" s="9">
        <f t="shared" si="159"/>
        <v>-9.9729999928968027E-3</v>
      </c>
      <c r="K253" s="2">
        <f t="shared" si="163"/>
        <v>-9.9729999928968027E-3</v>
      </c>
      <c r="N253" s="2">
        <f t="shared" ca="1" si="160"/>
        <v>1.8888706857393064E-3</v>
      </c>
      <c r="O253" s="100">
        <f t="shared" si="140"/>
        <v>-1.391145785450694E-2</v>
      </c>
      <c r="P253" s="15">
        <f t="shared" si="141"/>
        <v>38232.935360000003</v>
      </c>
      <c r="R253" s="2">
        <f t="shared" si="161"/>
        <v>1.9352865963772283E-4</v>
      </c>
      <c r="S253" s="24">
        <v>1</v>
      </c>
      <c r="T253" s="9">
        <f t="shared" si="142"/>
        <v>1.9352865963772283E-4</v>
      </c>
      <c r="U253" s="9">
        <f t="shared" si="143"/>
        <v>0</v>
      </c>
      <c r="Y253" s="137">
        <f t="shared" si="144"/>
        <v>38232.935360000003</v>
      </c>
      <c r="Z253" s="16">
        <f t="shared" si="145"/>
        <v>24103.5</v>
      </c>
      <c r="AA253" s="115">
        <f t="shared" si="146"/>
        <v>-1.2435550628118613E-2</v>
      </c>
      <c r="AB253" s="115">
        <f t="shared" si="147"/>
        <v>2.46255063522181E-3</v>
      </c>
      <c r="AC253" s="147">
        <f t="shared" si="162"/>
        <v>3.9384578616101368E-3</v>
      </c>
      <c r="AD253" s="115"/>
      <c r="AG253" s="115">
        <f t="shared" si="148"/>
        <v>6.0641556310313402E-6</v>
      </c>
      <c r="AH253" s="16">
        <f t="shared" si="149"/>
        <v>1.4759072263883274E-3</v>
      </c>
      <c r="AI253" s="16">
        <f t="shared" si="150"/>
        <v>0.81397981612454828</v>
      </c>
      <c r="AJ253" s="16">
        <f t="shared" si="151"/>
        <v>-0.19037055663416588</v>
      </c>
      <c r="AK253" s="16">
        <f t="shared" si="152"/>
        <v>-0.35735895481779062</v>
      </c>
      <c r="AL253" s="16">
        <f t="shared" si="153"/>
        <v>-2.050741806531557</v>
      </c>
      <c r="AM253" s="16">
        <f t="shared" si="154"/>
        <v>-1.6479117207281284</v>
      </c>
      <c r="AN253" s="115">
        <f t="shared" si="166"/>
        <v>4.6400206095791621</v>
      </c>
      <c r="AO253" s="115">
        <f t="shared" si="166"/>
        <v>4.6400206091961875</v>
      </c>
      <c r="AP253" s="115">
        <f t="shared" si="166"/>
        <v>4.6400206223432487</v>
      </c>
      <c r="AQ253" s="115">
        <f t="shared" si="166"/>
        <v>4.6400201710212174</v>
      </c>
      <c r="AR253" s="115">
        <f t="shared" si="166"/>
        <v>4.6400356659456437</v>
      </c>
      <c r="AS253" s="115">
        <f t="shared" si="166"/>
        <v>4.6395055711006039</v>
      </c>
      <c r="AT253" s="115">
        <f t="shared" si="166"/>
        <v>4.6606329785263831</v>
      </c>
      <c r="AU253" s="115">
        <f t="shared" si="155"/>
        <v>5.0418419293544945</v>
      </c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</row>
    <row r="254" spans="1:64">
      <c r="A254" s="60" t="s">
        <v>98</v>
      </c>
      <c r="B254" s="56"/>
      <c r="C254" s="33">
        <v>53290.611499999999</v>
      </c>
      <c r="D254" s="33">
        <v>2.9999999999999997E-4</v>
      </c>
      <c r="E254" s="28">
        <f t="shared" si="139"/>
        <v>24206.450196878341</v>
      </c>
      <c r="F254" s="28">
        <f t="shared" si="165"/>
        <v>24206.5</v>
      </c>
      <c r="G254" s="9">
        <f t="shared" si="159"/>
        <v>-1.8946999996842351E-2</v>
      </c>
      <c r="J254" s="2">
        <f>G254</f>
        <v>-1.8946999996842351E-2</v>
      </c>
      <c r="N254" s="2">
        <f t="shared" ca="1" si="160"/>
        <v>2.079733909352538E-3</v>
      </c>
      <c r="O254" s="100">
        <f t="shared" si="140"/>
        <v>-1.3654189127044289E-2</v>
      </c>
      <c r="P254" s="15">
        <f t="shared" si="141"/>
        <v>38272.111499999999</v>
      </c>
      <c r="R254" s="2">
        <f t="shared" si="161"/>
        <v>1.8643688071709447E-4</v>
      </c>
      <c r="S254" s="24">
        <v>1</v>
      </c>
      <c r="T254" s="9">
        <f t="shared" si="142"/>
        <v>1.8643688071709447E-4</v>
      </c>
      <c r="U254" s="9">
        <f t="shared" si="143"/>
        <v>0</v>
      </c>
      <c r="Y254" s="137">
        <f t="shared" si="144"/>
        <v>38272.111499999999</v>
      </c>
      <c r="Z254" s="16">
        <f t="shared" si="145"/>
        <v>24206.5</v>
      </c>
      <c r="AA254" s="115">
        <f t="shared" si="146"/>
        <v>-1.2007847190294418E-2</v>
      </c>
      <c r="AB254" s="115">
        <f t="shared" si="147"/>
        <v>-6.9391528065479331E-3</v>
      </c>
      <c r="AC254" s="147">
        <f t="shared" si="162"/>
        <v>-5.2928108697980619E-3</v>
      </c>
      <c r="AD254" s="115"/>
      <c r="AG254" s="115">
        <f t="shared" si="148"/>
        <v>4.8151841672622054E-5</v>
      </c>
      <c r="AH254" s="16">
        <f t="shared" si="149"/>
        <v>1.6463419367498718E-3</v>
      </c>
      <c r="AI254" s="16">
        <f t="shared" si="150"/>
        <v>0.82122944860474734</v>
      </c>
      <c r="AJ254" s="16">
        <f t="shared" si="151"/>
        <v>-0.17052015846048835</v>
      </c>
      <c r="AK254" s="16">
        <f t="shared" si="152"/>
        <v>-0.36104019353994077</v>
      </c>
      <c r="AL254" s="16">
        <f t="shared" si="153"/>
        <v>-2.0305597491859588</v>
      </c>
      <c r="AM254" s="16">
        <f t="shared" si="154"/>
        <v>-1.6110294312891951</v>
      </c>
      <c r="AN254" s="115">
        <f t="shared" si="166"/>
        <v>4.6626134153732881</v>
      </c>
      <c r="AO254" s="115">
        <f t="shared" si="166"/>
        <v>4.6626134153124452</v>
      </c>
      <c r="AP254" s="115">
        <f t="shared" si="166"/>
        <v>4.6626134183477514</v>
      </c>
      <c r="AQ254" s="115">
        <f t="shared" si="166"/>
        <v>4.6626132669240512</v>
      </c>
      <c r="AR254" s="115">
        <f t="shared" si="166"/>
        <v>4.6626208216277432</v>
      </c>
      <c r="AS254" s="115">
        <f t="shared" si="166"/>
        <v>4.6622452957201332</v>
      </c>
      <c r="AT254" s="115">
        <f t="shared" si="166"/>
        <v>4.6869003373642171</v>
      </c>
      <c r="AU254" s="115">
        <f t="shared" si="155"/>
        <v>5.0649902607260717</v>
      </c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</row>
    <row r="255" spans="1:64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28">
        <f t="shared" si="139"/>
        <v>25067.980590792726</v>
      </c>
      <c r="F255" s="28">
        <f t="shared" si="165"/>
        <v>25068</v>
      </c>
      <c r="G255" s="9">
        <f t="shared" si="159"/>
        <v>-7.3839999968186021E-3</v>
      </c>
      <c r="J255" s="2">
        <f>G255</f>
        <v>-7.3839999968186021E-3</v>
      </c>
      <c r="N255" s="2">
        <f t="shared" ca="1" si="160"/>
        <v>3.6761287359816514E-3</v>
      </c>
      <c r="O255" s="100">
        <f t="shared" si="140"/>
        <v>-1.1405290958611203E-2</v>
      </c>
      <c r="P255" s="15">
        <f t="shared" si="141"/>
        <v>38599.8704</v>
      </c>
      <c r="R255" s="2">
        <f t="shared" si="161"/>
        <v>1.3008066185057844E-4</v>
      </c>
      <c r="S255" s="24">
        <v>1</v>
      </c>
      <c r="T255" s="9">
        <f t="shared" si="142"/>
        <v>1.3008066185057844E-4</v>
      </c>
      <c r="U255" s="9">
        <f t="shared" si="143"/>
        <v>0</v>
      </c>
      <c r="Y255" s="137">
        <f t="shared" si="144"/>
        <v>38599.8704</v>
      </c>
      <c r="Z255" s="16">
        <f t="shared" si="145"/>
        <v>25068</v>
      </c>
      <c r="AA255" s="115">
        <f t="shared" si="146"/>
        <v>-8.3142262029262219E-3</v>
      </c>
      <c r="AB255" s="115">
        <f t="shared" si="147"/>
        <v>9.3022620610761983E-4</v>
      </c>
      <c r="AC255" s="147">
        <f t="shared" si="162"/>
        <v>4.0212909617926007E-3</v>
      </c>
      <c r="AD255" s="115"/>
      <c r="AG255" s="115">
        <f t="shared" si="148"/>
        <v>8.6532079452937605E-7</v>
      </c>
      <c r="AH255" s="16">
        <f t="shared" si="149"/>
        <v>3.0910647556849813E-3</v>
      </c>
      <c r="AI255" s="16">
        <f t="shared" si="150"/>
        <v>0.89049738703101344</v>
      </c>
      <c r="AJ255" s="16">
        <f t="shared" si="151"/>
        <v>1.3140071695363771E-2</v>
      </c>
      <c r="AK255" s="16">
        <f t="shared" si="152"/>
        <v>-0.38770879426508364</v>
      </c>
      <c r="AL255" s="16">
        <f t="shared" si="153"/>
        <v>-1.8460617644512047</v>
      </c>
      <c r="AM255" s="16">
        <f t="shared" si="154"/>
        <v>-1.3215548546329929</v>
      </c>
      <c r="AN255" s="115">
        <f t="shared" si="166"/>
        <v>4.8601169824819612</v>
      </c>
      <c r="AO255" s="115">
        <f t="shared" si="166"/>
        <v>4.8601170272877772</v>
      </c>
      <c r="AP255" s="115">
        <f t="shared" si="166"/>
        <v>4.8601177828668396</v>
      </c>
      <c r="AQ255" s="115">
        <f t="shared" si="166"/>
        <v>4.8601305239322974</v>
      </c>
      <c r="AR255" s="115">
        <f t="shared" si="166"/>
        <v>4.8603452080249987</v>
      </c>
      <c r="AS255" s="115">
        <f t="shared" si="166"/>
        <v>4.8639171866816842</v>
      </c>
      <c r="AT255" s="115">
        <f t="shared" si="166"/>
        <v>4.9143487563075166</v>
      </c>
      <c r="AU255" s="115">
        <f t="shared" si="155"/>
        <v>5.2586047022465907</v>
      </c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</row>
    <row r="256" spans="1:64">
      <c r="A256" s="63" t="s">
        <v>102</v>
      </c>
      <c r="B256" s="72"/>
      <c r="C256" s="33">
        <v>53618.561699999998</v>
      </c>
      <c r="D256" s="33">
        <v>2.9999999999999997E-4</v>
      </c>
      <c r="E256" s="28">
        <f t="shared" si="139"/>
        <v>25068.483432254405</v>
      </c>
      <c r="F256" s="28">
        <f t="shared" si="165"/>
        <v>25068.5</v>
      </c>
      <c r="G256" s="9">
        <f t="shared" si="159"/>
        <v>-6.3029999946593307E-3</v>
      </c>
      <c r="J256" s="2">
        <f>G256</f>
        <v>-6.3029999946593307E-3</v>
      </c>
      <c r="N256" s="2">
        <f t="shared" ca="1" si="160"/>
        <v>3.6770552564846307E-3</v>
      </c>
      <c r="O256" s="100">
        <f t="shared" si="140"/>
        <v>-1.140393537910131E-2</v>
      </c>
      <c r="P256" s="15">
        <f t="shared" si="141"/>
        <v>38600.061699999998</v>
      </c>
      <c r="R256" s="2">
        <f t="shared" si="161"/>
        <v>1.3004974213071853E-4</v>
      </c>
      <c r="S256" s="24">
        <v>1</v>
      </c>
      <c r="T256" s="9">
        <f t="shared" si="142"/>
        <v>1.3004974213071853E-4</v>
      </c>
      <c r="U256" s="9">
        <f t="shared" si="143"/>
        <v>0</v>
      </c>
      <c r="Y256" s="137">
        <f t="shared" si="144"/>
        <v>38600.061699999998</v>
      </c>
      <c r="Z256" s="16">
        <f t="shared" si="145"/>
        <v>25068.5</v>
      </c>
      <c r="AA256" s="115">
        <f t="shared" si="146"/>
        <v>-8.3120277018868417E-3</v>
      </c>
      <c r="AB256" s="115">
        <f t="shared" si="147"/>
        <v>2.009027707227511E-3</v>
      </c>
      <c r="AC256" s="147">
        <f t="shared" si="162"/>
        <v>5.1009353844419791E-3</v>
      </c>
      <c r="AD256" s="115"/>
      <c r="AG256" s="115">
        <f t="shared" si="148"/>
        <v>4.0361923284078291E-6</v>
      </c>
      <c r="AH256" s="16">
        <f t="shared" si="149"/>
        <v>3.0919076772144677E-3</v>
      </c>
      <c r="AI256" s="16">
        <f t="shared" si="150"/>
        <v>0.89054245072086713</v>
      </c>
      <c r="AJ256" s="16">
        <f t="shared" si="151"/>
        <v>1.3256290429577426E-2</v>
      </c>
      <c r="AK256" s="16">
        <f t="shared" si="152"/>
        <v>-0.38772151900987756</v>
      </c>
      <c r="AL256" s="16">
        <f t="shared" si="153"/>
        <v>-1.8459455355934171</v>
      </c>
      <c r="AM256" s="16">
        <f t="shared" si="154"/>
        <v>-1.3213952551909294</v>
      </c>
      <c r="AN256" s="115">
        <f t="shared" si="166"/>
        <v>4.8602364396664353</v>
      </c>
      <c r="AO256" s="115">
        <f t="shared" si="166"/>
        <v>4.8602364846602839</v>
      </c>
      <c r="AP256" s="115">
        <f t="shared" si="166"/>
        <v>4.860237242801638</v>
      </c>
      <c r="AQ256" s="115">
        <f t="shared" si="166"/>
        <v>4.8602500168188847</v>
      </c>
      <c r="AR256" s="115">
        <f t="shared" si="166"/>
        <v>4.8604650833168179</v>
      </c>
      <c r="AS256" s="115">
        <f t="shared" si="166"/>
        <v>4.864040542447774</v>
      </c>
      <c r="AT256" s="115">
        <f t="shared" si="166"/>
        <v>4.9144846455676925</v>
      </c>
      <c r="AU256" s="115">
        <f t="shared" si="155"/>
        <v>5.2587170727872294</v>
      </c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</row>
    <row r="257" spans="1:64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28">
        <f t="shared" si="139"/>
        <v>25078.477886015597</v>
      </c>
      <c r="F257" s="28">
        <f t="shared" si="165"/>
        <v>25078.5</v>
      </c>
      <c r="G257" s="9">
        <f t="shared" si="159"/>
        <v>-8.4129999959259294E-3</v>
      </c>
      <c r="K257" s="2">
        <f>G257</f>
        <v>-8.4129999959259294E-3</v>
      </c>
      <c r="N257" s="2">
        <f t="shared" ca="1" si="160"/>
        <v>3.6955856665441683E-3</v>
      </c>
      <c r="O257" s="100">
        <f t="shared" si="140"/>
        <v>-1.1376811520926108E-2</v>
      </c>
      <c r="P257" s="15">
        <f t="shared" si="141"/>
        <v>38603.863969999999</v>
      </c>
      <c r="R257" s="2">
        <f t="shared" si="161"/>
        <v>1.2943184038267702E-4</v>
      </c>
      <c r="S257" s="24">
        <v>1</v>
      </c>
      <c r="T257" s="9">
        <f t="shared" si="142"/>
        <v>1.2943184038267702E-4</v>
      </c>
      <c r="U257" s="9">
        <f t="shared" si="143"/>
        <v>0</v>
      </c>
      <c r="Y257" s="137">
        <f t="shared" si="144"/>
        <v>38603.863969999999</v>
      </c>
      <c r="Z257" s="16">
        <f t="shared" si="145"/>
        <v>25078.5</v>
      </c>
      <c r="AA257" s="115">
        <f t="shared" si="146"/>
        <v>-8.2680457384400087E-3</v>
      </c>
      <c r="AB257" s="115">
        <f t="shared" si="147"/>
        <v>-1.449542574859207E-4</v>
      </c>
      <c r="AC257" s="147">
        <f t="shared" si="162"/>
        <v>2.963811525000179E-3</v>
      </c>
      <c r="AD257" s="115"/>
      <c r="AG257" s="115">
        <f t="shared" si="148"/>
        <v>2.1011736763294597E-8</v>
      </c>
      <c r="AH257" s="16">
        <f t="shared" si="149"/>
        <v>3.1087657824860988E-3</v>
      </c>
      <c r="AI257" s="16">
        <f t="shared" si="150"/>
        <v>0.89144499385320053</v>
      </c>
      <c r="AJ257" s="16">
        <f t="shared" si="151"/>
        <v>1.5583098531754363E-2</v>
      </c>
      <c r="AK257" s="16">
        <f t="shared" si="152"/>
        <v>-0.38797518224493299</v>
      </c>
      <c r="AL257" s="16">
        <f t="shared" si="153"/>
        <v>-1.8436184850243262</v>
      </c>
      <c r="AM257" s="16">
        <f t="shared" si="154"/>
        <v>-1.3182050188454235</v>
      </c>
      <c r="AN257" s="115">
        <f t="shared" si="166"/>
        <v>4.8626268539794344</v>
      </c>
      <c r="AO257" s="115">
        <f t="shared" si="166"/>
        <v>4.8626269028725693</v>
      </c>
      <c r="AP257" s="115">
        <f t="shared" si="166"/>
        <v>4.8626277137046925</v>
      </c>
      <c r="AQ257" s="115">
        <f t="shared" si="166"/>
        <v>4.8626411597187111</v>
      </c>
      <c r="AR257" s="115">
        <f t="shared" si="166"/>
        <v>4.862863960873967</v>
      </c>
      <c r="AS257" s="115">
        <f t="shared" si="166"/>
        <v>4.8665092627515696</v>
      </c>
      <c r="AT257" s="115">
        <f t="shared" si="166"/>
        <v>4.9172033431766327</v>
      </c>
      <c r="AU257" s="115">
        <f t="shared" si="155"/>
        <v>5.260964483600004</v>
      </c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</row>
    <row r="258" spans="1:64">
      <c r="A258" s="63" t="s">
        <v>102</v>
      </c>
      <c r="B258" s="72"/>
      <c r="C258" s="33">
        <v>53637.5844</v>
      </c>
      <c r="D258" s="33">
        <v>2.0000000000000001E-4</v>
      </c>
      <c r="E258" s="28">
        <f t="shared" si="139"/>
        <v>25118.485535093769</v>
      </c>
      <c r="F258" s="28">
        <f t="shared" si="165"/>
        <v>25118.5</v>
      </c>
      <c r="G258" s="9">
        <f t="shared" si="159"/>
        <v>-5.5030000003171153E-3</v>
      </c>
      <c r="J258" s="2">
        <f>G258</f>
        <v>-5.5030000003171153E-3</v>
      </c>
      <c r="N258" s="2">
        <f t="shared" ca="1" si="160"/>
        <v>3.769707306782312E-3</v>
      </c>
      <c r="O258" s="100">
        <f t="shared" si="140"/>
        <v>-1.1268082412469224E-2</v>
      </c>
      <c r="P258" s="15">
        <f t="shared" si="141"/>
        <v>38619.0844</v>
      </c>
      <c r="R258" s="2">
        <f t="shared" si="161"/>
        <v>1.2696968125419826E-4</v>
      </c>
      <c r="S258" s="24">
        <v>1</v>
      </c>
      <c r="T258" s="9">
        <f t="shared" si="142"/>
        <v>1.2696968125419826E-4</v>
      </c>
      <c r="U258" s="9">
        <f t="shared" si="143"/>
        <v>0</v>
      </c>
      <c r="Y258" s="137">
        <f t="shared" si="144"/>
        <v>38619.0844</v>
      </c>
      <c r="Z258" s="16">
        <f t="shared" si="145"/>
        <v>25118.5</v>
      </c>
      <c r="AA258" s="115">
        <f t="shared" si="146"/>
        <v>-8.0918921731053944E-3</v>
      </c>
      <c r="AB258" s="115">
        <f t="shared" si="147"/>
        <v>2.5888921727882791E-3</v>
      </c>
      <c r="AC258" s="147">
        <f t="shared" si="162"/>
        <v>5.7650824121521088E-3</v>
      </c>
      <c r="AD258" s="115"/>
      <c r="AG258" s="115">
        <f t="shared" si="148"/>
        <v>6.7023626823244165E-6</v>
      </c>
      <c r="AH258" s="16">
        <f t="shared" si="149"/>
        <v>3.1761902393638288E-3</v>
      </c>
      <c r="AI258" s="16">
        <f t="shared" si="150"/>
        <v>0.89507943579415872</v>
      </c>
      <c r="AJ258" s="16">
        <f t="shared" si="151"/>
        <v>2.4936753233217979E-2</v>
      </c>
      <c r="AK258" s="16">
        <f t="shared" si="152"/>
        <v>-0.38897378652583847</v>
      </c>
      <c r="AL258" s="16">
        <f t="shared" si="153"/>
        <v>-1.8342628758979633</v>
      </c>
      <c r="AM258" s="16">
        <f t="shared" si="154"/>
        <v>-1.3054771505741267</v>
      </c>
      <c r="AN258" s="115">
        <f t="shared" si="166"/>
        <v>4.8722128230946185</v>
      </c>
      <c r="AO258" s="115">
        <f t="shared" si="166"/>
        <v>4.87221289047576</v>
      </c>
      <c r="AP258" s="115">
        <f t="shared" si="166"/>
        <v>4.8722139414074261</v>
      </c>
      <c r="AQ258" s="115">
        <f t="shared" si="166"/>
        <v>4.872230331714797</v>
      </c>
      <c r="AR258" s="115">
        <f t="shared" si="166"/>
        <v>4.8724857392853593</v>
      </c>
      <c r="AS258" s="115">
        <f t="shared" si="166"/>
        <v>4.8764147777897211</v>
      </c>
      <c r="AT258" s="115">
        <f t="shared" si="166"/>
        <v>4.9280954725475974</v>
      </c>
      <c r="AU258" s="115">
        <f t="shared" si="155"/>
        <v>5.2699541268511014</v>
      </c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</row>
    <row r="259" spans="1:64">
      <c r="A259" s="63" t="s">
        <v>102</v>
      </c>
      <c r="B259" s="72"/>
      <c r="C259" s="33">
        <v>53655.463300000003</v>
      </c>
      <c r="D259" s="33">
        <v>2.0000000000000001E-4</v>
      </c>
      <c r="E259" s="28">
        <f t="shared" si="139"/>
        <v>25165.481103359827</v>
      </c>
      <c r="F259" s="28">
        <f t="shared" si="165"/>
        <v>25165.5</v>
      </c>
      <c r="G259" s="9">
        <f t="shared" si="159"/>
        <v>-7.1889999962877482E-3</v>
      </c>
      <c r="J259" s="2">
        <f>G259</f>
        <v>-7.1889999962877482E-3</v>
      </c>
      <c r="N259" s="2">
        <f t="shared" ca="1" si="160"/>
        <v>3.8568002340621382E-3</v>
      </c>
      <c r="O259" s="100">
        <f t="shared" si="140"/>
        <v>-1.1139847959949073E-2</v>
      </c>
      <c r="P259" s="15">
        <f t="shared" si="141"/>
        <v>38636.963300000003</v>
      </c>
      <c r="R259" s="2">
        <f t="shared" si="161"/>
        <v>1.2409621257078153E-4</v>
      </c>
      <c r="S259" s="24">
        <v>1</v>
      </c>
      <c r="T259" s="9">
        <f t="shared" si="142"/>
        <v>1.2409621257078153E-4</v>
      </c>
      <c r="U259" s="9">
        <f t="shared" si="143"/>
        <v>0</v>
      </c>
      <c r="Y259" s="137">
        <f t="shared" si="144"/>
        <v>38636.963300000003</v>
      </c>
      <c r="Z259" s="16">
        <f t="shared" si="145"/>
        <v>25165.5</v>
      </c>
      <c r="AA259" s="115">
        <f t="shared" si="146"/>
        <v>-7.8844573110244068E-3</v>
      </c>
      <c r="AB259" s="115">
        <f t="shared" si="147"/>
        <v>6.9545731473665863E-4</v>
      </c>
      <c r="AC259" s="147">
        <f t="shared" si="162"/>
        <v>3.9508479636613247E-3</v>
      </c>
      <c r="AD259" s="115"/>
      <c r="AG259" s="115">
        <f t="shared" si="148"/>
        <v>4.8366087662072383E-7</v>
      </c>
      <c r="AH259" s="16">
        <f t="shared" si="149"/>
        <v>3.2553906489246665E-3</v>
      </c>
      <c r="AI259" s="16">
        <f t="shared" si="150"/>
        <v>0.89939988150658312</v>
      </c>
      <c r="AJ259" s="16">
        <f t="shared" si="151"/>
        <v>3.6022473571656319E-2</v>
      </c>
      <c r="AK259" s="16">
        <f t="shared" si="152"/>
        <v>-0.39011350599105271</v>
      </c>
      <c r="AL259" s="16">
        <f t="shared" si="153"/>
        <v>-1.8231719456103883</v>
      </c>
      <c r="AM259" s="16">
        <f t="shared" si="154"/>
        <v>-1.2905883468205359</v>
      </c>
      <c r="AN259" s="115">
        <f t="shared" si="166"/>
        <v>4.8835264748238281</v>
      </c>
      <c r="AO259" s="115">
        <f t="shared" si="166"/>
        <v>4.8835265709174092</v>
      </c>
      <c r="AP259" s="115">
        <f t="shared" si="166"/>
        <v>4.8835279714654467</v>
      </c>
      <c r="AQ259" s="115">
        <f t="shared" si="166"/>
        <v>4.8835483829333217</v>
      </c>
      <c r="AR259" s="115">
        <f t="shared" si="166"/>
        <v>4.883845584862275</v>
      </c>
      <c r="AS259" s="115">
        <f t="shared" si="166"/>
        <v>4.8881166294367828</v>
      </c>
      <c r="AT259" s="115">
        <f t="shared" si="166"/>
        <v>4.9409290146727765</v>
      </c>
      <c r="AU259" s="115">
        <f t="shared" si="155"/>
        <v>5.280516957671141</v>
      </c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</row>
    <row r="260" spans="1:64">
      <c r="A260" s="63" t="s">
        <v>105</v>
      </c>
      <c r="B260" s="56" t="s">
        <v>95</v>
      </c>
      <c r="C260" s="74">
        <v>53919.492100000003</v>
      </c>
      <c r="D260" s="74">
        <v>1E-4</v>
      </c>
      <c r="E260" s="28">
        <f t="shared" si="139"/>
        <v>25859.493793995356</v>
      </c>
      <c r="F260" s="28">
        <f t="shared" si="165"/>
        <v>25859.5</v>
      </c>
      <c r="G260" s="9">
        <f t="shared" si="159"/>
        <v>-2.3609999916516244E-3</v>
      </c>
      <c r="K260" s="2">
        <f>G260</f>
        <v>-2.3609999916516244E-3</v>
      </c>
      <c r="N260" s="2">
        <f t="shared" ca="1" si="160"/>
        <v>5.1428106921940081E-3</v>
      </c>
      <c r="O260" s="100">
        <f t="shared" si="140"/>
        <v>-9.1862591446879721E-3</v>
      </c>
      <c r="P260" s="15">
        <f t="shared" si="141"/>
        <v>38900.992100000003</v>
      </c>
      <c r="R260" s="2">
        <f t="shared" si="161"/>
        <v>8.4387357073363394E-5</v>
      </c>
      <c r="S260" s="24">
        <v>1</v>
      </c>
      <c r="T260" s="9">
        <f t="shared" si="142"/>
        <v>8.4387357073363394E-5</v>
      </c>
      <c r="U260" s="9">
        <f t="shared" si="143"/>
        <v>0</v>
      </c>
      <c r="Y260" s="137">
        <f t="shared" si="144"/>
        <v>38900.992100000003</v>
      </c>
      <c r="Z260" s="16">
        <f t="shared" si="145"/>
        <v>25859.5</v>
      </c>
      <c r="AA260" s="115">
        <f t="shared" si="146"/>
        <v>-4.7723934579743284E-3</v>
      </c>
      <c r="AB260" s="115">
        <f t="shared" si="147"/>
        <v>2.4113934663227039E-3</v>
      </c>
      <c r="AC260" s="147">
        <f t="shared" si="162"/>
        <v>6.8252591530363477E-3</v>
      </c>
      <c r="AD260" s="115"/>
      <c r="AG260" s="115">
        <f t="shared" si="148"/>
        <v>5.8148184494238258E-6</v>
      </c>
      <c r="AH260" s="16">
        <f t="shared" si="149"/>
        <v>4.4138656867136437E-3</v>
      </c>
      <c r="AI260" s="16">
        <f t="shared" si="150"/>
        <v>0.96981327118685656</v>
      </c>
      <c r="AJ260" s="16">
        <f t="shared" si="151"/>
        <v>0.2117913018951374</v>
      </c>
      <c r="AK260" s="16">
        <f t="shared" si="152"/>
        <v>-0.40174331705839533</v>
      </c>
      <c r="AL260" s="16">
        <f t="shared" si="153"/>
        <v>-1.645794736433619</v>
      </c>
      <c r="AM260" s="16">
        <f t="shared" si="154"/>
        <v>-1.0779583298609914</v>
      </c>
      <c r="AN260" s="115">
        <f t="shared" si="166"/>
        <v>5.0573452397449747</v>
      </c>
      <c r="AO260" s="115">
        <f t="shared" si="166"/>
        <v>5.0573487746495811</v>
      </c>
      <c r="AP260" s="115">
        <f t="shared" si="166"/>
        <v>5.0573747206287099</v>
      </c>
      <c r="AQ260" s="115">
        <f t="shared" si="166"/>
        <v>5.0575651051895552</v>
      </c>
      <c r="AR260" s="115">
        <f t="shared" si="166"/>
        <v>5.0589590242482059</v>
      </c>
      <c r="AS260" s="115">
        <f t="shared" si="166"/>
        <v>5.0690054722609181</v>
      </c>
      <c r="AT260" s="115">
        <f t="shared" si="166"/>
        <v>5.1346941650349756</v>
      </c>
      <c r="AU260" s="115">
        <f t="shared" si="155"/>
        <v>5.4364872680776886</v>
      </c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</row>
    <row r="261" spans="1:64">
      <c r="A261" s="63" t="s">
        <v>105</v>
      </c>
      <c r="B261" s="56" t="s">
        <v>95</v>
      </c>
      <c r="C261" s="74">
        <v>53935.470200000003</v>
      </c>
      <c r="D261" s="74">
        <v>1E-4</v>
      </c>
      <c r="E261" s="28">
        <f t="shared" si="139"/>
        <v>25901.493015944794</v>
      </c>
      <c r="F261" s="28">
        <f t="shared" si="165"/>
        <v>25901.5</v>
      </c>
      <c r="G261" s="9">
        <f t="shared" si="159"/>
        <v>-2.6569999972707592E-3</v>
      </c>
      <c r="K261" s="2">
        <f>G261</f>
        <v>-2.6569999972707592E-3</v>
      </c>
      <c r="N261" s="2">
        <f t="shared" ca="1" si="160"/>
        <v>5.2206384144440621E-3</v>
      </c>
      <c r="O261" s="100">
        <f t="shared" si="140"/>
        <v>-9.0644187342755062E-3</v>
      </c>
      <c r="P261" s="15">
        <f t="shared" si="141"/>
        <v>38916.970200000003</v>
      </c>
      <c r="R261" s="2">
        <f t="shared" si="161"/>
        <v>8.2163686990284775E-5</v>
      </c>
      <c r="S261" s="24">
        <v>1</v>
      </c>
      <c r="T261" s="9">
        <f t="shared" si="142"/>
        <v>8.2163686990284775E-5</v>
      </c>
      <c r="U261" s="9">
        <f t="shared" si="143"/>
        <v>0</v>
      </c>
      <c r="Y261" s="137">
        <f t="shared" si="144"/>
        <v>38916.970200000003</v>
      </c>
      <c r="Z261" s="16">
        <f t="shared" si="145"/>
        <v>25901.5</v>
      </c>
      <c r="AA261" s="115">
        <f t="shared" si="146"/>
        <v>-4.5816543814749255E-3</v>
      </c>
      <c r="AB261" s="115">
        <f t="shared" si="147"/>
        <v>1.9246543842041663E-3</v>
      </c>
      <c r="AC261" s="147">
        <f t="shared" si="162"/>
        <v>6.407418737004747E-3</v>
      </c>
      <c r="AD261" s="115"/>
      <c r="AG261" s="115">
        <f t="shared" si="148"/>
        <v>3.7042944986363187E-6</v>
      </c>
      <c r="AH261" s="16">
        <f t="shared" si="149"/>
        <v>4.4827643528005806E-3</v>
      </c>
      <c r="AI261" s="16">
        <f t="shared" si="150"/>
        <v>0.97448959071971586</v>
      </c>
      <c r="AJ261" s="16">
        <f t="shared" si="151"/>
        <v>0.22314800739828217</v>
      </c>
      <c r="AK261" s="16">
        <f t="shared" si="152"/>
        <v>-0.40206734562243801</v>
      </c>
      <c r="AL261" s="16">
        <f t="shared" si="153"/>
        <v>-1.634159491982172</v>
      </c>
      <c r="AM261" s="16">
        <f t="shared" si="154"/>
        <v>-1.0654589093601747</v>
      </c>
      <c r="AN261" s="115">
        <f t="shared" ref="AN261:AT270" si="167">$AU261+$AB$7*SIN(AO261)</f>
        <v>5.0682995367695236</v>
      </c>
      <c r="AO261" s="115">
        <f t="shared" si="167"/>
        <v>5.0683036696917023</v>
      </c>
      <c r="AP261" s="115">
        <f t="shared" si="167"/>
        <v>5.0683331092305099</v>
      </c>
      <c r="AQ261" s="115">
        <f t="shared" si="167"/>
        <v>5.0685427448898288</v>
      </c>
      <c r="AR261" s="115">
        <f t="shared" si="167"/>
        <v>5.0700321354641433</v>
      </c>
      <c r="AS261" s="115">
        <f t="shared" si="167"/>
        <v>5.0804477093478333</v>
      </c>
      <c r="AT261" s="115">
        <f t="shared" si="167"/>
        <v>5.1466658981778757</v>
      </c>
      <c r="AU261" s="115">
        <f t="shared" si="155"/>
        <v>5.4459263934913409</v>
      </c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</row>
    <row r="262" spans="1:64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28">
        <f t="shared" si="139"/>
        <v>25982.990132426326</v>
      </c>
      <c r="F262" s="28">
        <f t="shared" si="165"/>
        <v>25983</v>
      </c>
      <c r="G262" s="9">
        <f t="shared" si="159"/>
        <v>-3.7539999975706451E-3</v>
      </c>
      <c r="K262" s="2">
        <f>G262</f>
        <v>-3.7539999975706451E-3</v>
      </c>
      <c r="N262" s="2">
        <f t="shared" ca="1" si="160"/>
        <v>5.3716612564292873E-3</v>
      </c>
      <c r="O262" s="100">
        <f t="shared" si="140"/>
        <v>-8.8268143163803547E-3</v>
      </c>
      <c r="P262" s="15">
        <f t="shared" si="141"/>
        <v>38947.974800000004</v>
      </c>
      <c r="R262" s="2">
        <f t="shared" si="161"/>
        <v>7.7912650975857185E-5</v>
      </c>
      <c r="S262" s="24">
        <v>1</v>
      </c>
      <c r="T262" s="9">
        <f t="shared" si="142"/>
        <v>7.7912650975857185E-5</v>
      </c>
      <c r="U262" s="9">
        <f t="shared" si="143"/>
        <v>0</v>
      </c>
      <c r="Y262" s="137">
        <f t="shared" si="144"/>
        <v>38947.974800000004</v>
      </c>
      <c r="Z262" s="16">
        <f t="shared" si="145"/>
        <v>25983</v>
      </c>
      <c r="AA262" s="115">
        <f t="shared" si="146"/>
        <v>-4.2109602145789975E-3</v>
      </c>
      <c r="AB262" s="115">
        <f t="shared" si="147"/>
        <v>4.5696021700835244E-4</v>
      </c>
      <c r="AC262" s="147">
        <f t="shared" si="162"/>
        <v>5.0728143188097097E-3</v>
      </c>
      <c r="AD262" s="115"/>
      <c r="AG262" s="115">
        <f t="shared" si="148"/>
        <v>2.0881263992832055E-7</v>
      </c>
      <c r="AH262" s="16">
        <f t="shared" si="149"/>
        <v>4.6158541018013572E-3</v>
      </c>
      <c r="AI262" s="16">
        <f t="shared" si="150"/>
        <v>0.9837033473346537</v>
      </c>
      <c r="AJ262" s="16">
        <f t="shared" si="151"/>
        <v>0.24541139265457476</v>
      </c>
      <c r="AK262" s="16">
        <f t="shared" si="152"/>
        <v>-0.40254608495105959</v>
      </c>
      <c r="AL262" s="16">
        <f t="shared" si="153"/>
        <v>-1.6112581742408865</v>
      </c>
      <c r="AM262" s="16">
        <f t="shared" si="154"/>
        <v>-1.0413030820862341</v>
      </c>
      <c r="AN262" s="115">
        <f t="shared" si="167"/>
        <v>5.0897077558705357</v>
      </c>
      <c r="AO262" s="115">
        <f t="shared" si="167"/>
        <v>5.0897132791427522</v>
      </c>
      <c r="AP262" s="115">
        <f t="shared" si="167"/>
        <v>5.0897504878669348</v>
      </c>
      <c r="AQ262" s="115">
        <f t="shared" si="167"/>
        <v>5.0900010615588078</v>
      </c>
      <c r="AR262" s="115">
        <f t="shared" si="167"/>
        <v>5.0916843889490968</v>
      </c>
      <c r="AS262" s="115">
        <f t="shared" si="167"/>
        <v>5.1028137762221331</v>
      </c>
      <c r="AT262" s="115">
        <f t="shared" si="167"/>
        <v>5.1699726260363343</v>
      </c>
      <c r="AU262" s="115">
        <f t="shared" si="155"/>
        <v>5.4642427916154528</v>
      </c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</row>
    <row r="263" spans="1:64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28">
        <f t="shared" si="139"/>
        <v>26024.973320225636</v>
      </c>
      <c r="F263" s="28">
        <f t="shared" si="165"/>
        <v>26025</v>
      </c>
      <c r="G263" s="9">
        <f t="shared" si="159"/>
        <v>-1.0150000001885928E-2</v>
      </c>
      <c r="K263" s="2">
        <f>G263</f>
        <v>-1.0150000001885928E-2</v>
      </c>
      <c r="N263" s="2">
        <f t="shared" ca="1" si="160"/>
        <v>5.4494889786793413E-3</v>
      </c>
      <c r="O263" s="100">
        <f t="shared" si="140"/>
        <v>-8.7037618298211189E-3</v>
      </c>
      <c r="P263" s="15">
        <f t="shared" si="141"/>
        <v>38963.946799999998</v>
      </c>
      <c r="R263" s="2">
        <f t="shared" si="161"/>
        <v>7.5755469990251072E-5</v>
      </c>
      <c r="S263" s="24">
        <v>1</v>
      </c>
      <c r="T263" s="9">
        <f t="shared" si="142"/>
        <v>7.5755469990251072E-5</v>
      </c>
      <c r="U263" s="9">
        <f t="shared" si="143"/>
        <v>0</v>
      </c>
      <c r="Y263" s="137">
        <f t="shared" si="144"/>
        <v>38963.946799999998</v>
      </c>
      <c r="Z263" s="16">
        <f t="shared" si="145"/>
        <v>26025</v>
      </c>
      <c r="AA263" s="115">
        <f t="shared" si="146"/>
        <v>-4.0196591674700119E-3</v>
      </c>
      <c r="AB263" s="115">
        <f t="shared" si="147"/>
        <v>-6.1303408344159163E-3</v>
      </c>
      <c r="AC263" s="147">
        <f t="shared" si="162"/>
        <v>-1.4462381720648093E-3</v>
      </c>
      <c r="AD263" s="115"/>
      <c r="AG263" s="115">
        <f t="shared" si="148"/>
        <v>3.7581078746107235E-5</v>
      </c>
      <c r="AH263" s="16">
        <f t="shared" si="149"/>
        <v>4.684102662351107E-3</v>
      </c>
      <c r="AI263" s="16">
        <f t="shared" si="150"/>
        <v>0.9885236518939009</v>
      </c>
      <c r="AJ263" s="16">
        <f t="shared" si="151"/>
        <v>0.25699934113985701</v>
      </c>
      <c r="AK263" s="16">
        <f t="shared" si="152"/>
        <v>-0.40271233508755133</v>
      </c>
      <c r="AL263" s="16">
        <f t="shared" si="153"/>
        <v>-1.5992862485438895</v>
      </c>
      <c r="AM263" s="16">
        <f t="shared" si="154"/>
        <v>-1.0289036075638365</v>
      </c>
      <c r="AN263" s="115">
        <f t="shared" si="167"/>
        <v>5.1008194426000895</v>
      </c>
      <c r="AO263" s="115">
        <f t="shared" si="167"/>
        <v>5.1008258149186974</v>
      </c>
      <c r="AP263" s="115">
        <f t="shared" si="167"/>
        <v>5.100867574915485</v>
      </c>
      <c r="AQ263" s="115">
        <f t="shared" si="167"/>
        <v>5.1011411371624451</v>
      </c>
      <c r="AR263" s="115">
        <f t="shared" si="167"/>
        <v>5.1029286962294806</v>
      </c>
      <c r="AS263" s="115">
        <f t="shared" si="167"/>
        <v>5.1144236921080726</v>
      </c>
      <c r="AT263" s="115">
        <f t="shared" si="167"/>
        <v>5.1820221085715943</v>
      </c>
      <c r="AU263" s="115">
        <f t="shared" si="155"/>
        <v>5.4736819170291051</v>
      </c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</row>
    <row r="264" spans="1:64">
      <c r="A264" s="63" t="s">
        <v>104</v>
      </c>
      <c r="B264" s="56" t="s">
        <v>92</v>
      </c>
      <c r="C264" s="53">
        <v>53987.3992</v>
      </c>
      <c r="D264" s="53">
        <v>1E-4</v>
      </c>
      <c r="E264" s="28">
        <f t="shared" si="139"/>
        <v>26037.990947276568</v>
      </c>
      <c r="F264" s="28">
        <f t="shared" si="165"/>
        <v>26038</v>
      </c>
      <c r="G264" s="9">
        <f t="shared" si="159"/>
        <v>-3.444000001763925E-3</v>
      </c>
      <c r="K264" s="2">
        <f>G264</f>
        <v>-3.444000001763925E-3</v>
      </c>
      <c r="N264" s="2">
        <f t="shared" ca="1" si="160"/>
        <v>5.4735785117567409E-3</v>
      </c>
      <c r="O264" s="100">
        <f t="shared" si="140"/>
        <v>-8.6655906163271151E-3</v>
      </c>
      <c r="P264" s="15">
        <f t="shared" si="141"/>
        <v>38968.8992</v>
      </c>
      <c r="R264" s="2">
        <f t="shared" si="161"/>
        <v>7.5092460729776547E-5</v>
      </c>
      <c r="S264" s="24">
        <v>1</v>
      </c>
      <c r="T264" s="9">
        <f t="shared" si="142"/>
        <v>7.5092460729776547E-5</v>
      </c>
      <c r="U264" s="9">
        <f t="shared" si="143"/>
        <v>0</v>
      </c>
      <c r="Y264" s="137">
        <f t="shared" si="144"/>
        <v>38968.8992</v>
      </c>
      <c r="Z264" s="16">
        <f t="shared" si="145"/>
        <v>26038</v>
      </c>
      <c r="AA264" s="115">
        <f t="shared" si="146"/>
        <v>-3.9604128515021006E-3</v>
      </c>
      <c r="AB264" s="115">
        <f t="shared" si="147"/>
        <v>5.164128497381756E-4</v>
      </c>
      <c r="AC264" s="147">
        <f t="shared" si="162"/>
        <v>5.2215906145631902E-3</v>
      </c>
      <c r="AD264" s="115"/>
      <c r="AG264" s="115">
        <f t="shared" si="148"/>
        <v>2.6668223137470355E-7</v>
      </c>
      <c r="AH264" s="16">
        <f t="shared" si="149"/>
        <v>4.7051777648250146E-3</v>
      </c>
      <c r="AI264" s="16">
        <f t="shared" si="150"/>
        <v>0.99002561118677967</v>
      </c>
      <c r="AJ264" s="16">
        <f t="shared" si="151"/>
        <v>0.26060169907676467</v>
      </c>
      <c r="AK264" s="16">
        <f t="shared" si="152"/>
        <v>-0.40275233452498238</v>
      </c>
      <c r="AL264" s="16">
        <f t="shared" si="153"/>
        <v>-1.5955568297159739</v>
      </c>
      <c r="AM264" s="16">
        <f t="shared" si="154"/>
        <v>-1.0250721838175978</v>
      </c>
      <c r="AN264" s="115">
        <f t="shared" si="167"/>
        <v>5.1042698177558652</v>
      </c>
      <c r="AO264" s="115">
        <f t="shared" si="167"/>
        <v>5.1042764728124927</v>
      </c>
      <c r="AP264" s="115">
        <f t="shared" si="167"/>
        <v>5.1043197212153935</v>
      </c>
      <c r="AQ264" s="115">
        <f t="shared" si="167"/>
        <v>5.1046006641401096</v>
      </c>
      <c r="AR264" s="115">
        <f t="shared" si="167"/>
        <v>5.1064210533833982</v>
      </c>
      <c r="AS264" s="115">
        <f t="shared" si="167"/>
        <v>5.1180287926553714</v>
      </c>
      <c r="AT264" s="115">
        <f t="shared" si="167"/>
        <v>5.1857569876256644</v>
      </c>
      <c r="AU264" s="115">
        <f t="shared" si="155"/>
        <v>5.4766035510857121</v>
      </c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</row>
    <row r="265" spans="1:64">
      <c r="A265" s="63" t="s">
        <v>106</v>
      </c>
      <c r="B265" s="56" t="s">
        <v>92</v>
      </c>
      <c r="C265" s="33">
        <v>54026.3966</v>
      </c>
      <c r="D265" s="33">
        <v>1.5E-3</v>
      </c>
      <c r="E265" s="28">
        <f t="shared" si="139"/>
        <v>26140.497531792309</v>
      </c>
      <c r="F265" s="28">
        <f t="shared" si="165"/>
        <v>26140.5</v>
      </c>
      <c r="G265" s="9">
        <f t="shared" si="159"/>
        <v>-9.3899999774293974E-4</v>
      </c>
      <c r="J265" s="2">
        <f>G265</f>
        <v>-9.3899999774293974E-4</v>
      </c>
      <c r="N265" s="2">
        <f t="shared" ca="1" si="160"/>
        <v>5.6635152148669932E-3</v>
      </c>
      <c r="O265" s="100">
        <f t="shared" si="140"/>
        <v>-8.3632420647342942E-3</v>
      </c>
      <c r="P265" s="15">
        <f t="shared" si="141"/>
        <v>39007.8966</v>
      </c>
      <c r="R265" s="2">
        <f t="shared" si="161"/>
        <v>6.9943817833341147E-5</v>
      </c>
      <c r="S265" s="24">
        <v>1</v>
      </c>
      <c r="T265" s="9">
        <f t="shared" si="142"/>
        <v>6.9943817833341147E-5</v>
      </c>
      <c r="U265" s="9">
        <f t="shared" si="143"/>
        <v>0</v>
      </c>
      <c r="Y265" s="137">
        <f t="shared" si="144"/>
        <v>39007.8966</v>
      </c>
      <c r="Z265" s="16">
        <f t="shared" si="145"/>
        <v>26140.5</v>
      </c>
      <c r="AA265" s="115">
        <f t="shared" si="146"/>
        <v>-3.4927717774007475E-3</v>
      </c>
      <c r="AB265" s="115">
        <f t="shared" si="147"/>
        <v>2.5537717796578078E-3</v>
      </c>
      <c r="AC265" s="147">
        <f t="shared" si="162"/>
        <v>7.4242420669913545E-3</v>
      </c>
      <c r="AD265" s="115"/>
      <c r="AG265" s="115">
        <f t="shared" si="148"/>
        <v>6.521750302576607E-6</v>
      </c>
      <c r="AH265" s="16">
        <f t="shared" si="149"/>
        <v>4.8704702873335467E-3</v>
      </c>
      <c r="AI265" s="16">
        <f t="shared" si="150"/>
        <v>1.0020330965375386</v>
      </c>
      <c r="AJ265" s="16">
        <f t="shared" si="151"/>
        <v>0.2892587253220123</v>
      </c>
      <c r="AK265" s="16">
        <f t="shared" si="152"/>
        <v>-0.40287069627361788</v>
      </c>
      <c r="AL265" s="16">
        <f t="shared" si="153"/>
        <v>-1.5657498458833323</v>
      </c>
      <c r="AM265" s="16">
        <f t="shared" si="154"/>
        <v>-0.9949662098683888</v>
      </c>
      <c r="AN265" s="115">
        <f t="shared" si="167"/>
        <v>5.1316598929828228</v>
      </c>
      <c r="AO265" s="115">
        <f t="shared" si="167"/>
        <v>5.1316691408316064</v>
      </c>
      <c r="AP265" s="115">
        <f t="shared" si="167"/>
        <v>5.1317255224665601</v>
      </c>
      <c r="AQ265" s="115">
        <f t="shared" si="167"/>
        <v>5.1320691119136068</v>
      </c>
      <c r="AR265" s="115">
        <f t="shared" si="167"/>
        <v>5.1341572536607529</v>
      </c>
      <c r="AS265" s="115">
        <f t="shared" si="167"/>
        <v>5.1466448129622346</v>
      </c>
      <c r="AT265" s="115">
        <f t="shared" si="167"/>
        <v>5.2152914672705757</v>
      </c>
      <c r="AU265" s="115">
        <f t="shared" si="155"/>
        <v>5.4996395119166506</v>
      </c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</row>
    <row r="266" spans="1:64">
      <c r="A266" s="54" t="s">
        <v>106</v>
      </c>
      <c r="B266" s="55" t="s">
        <v>92</v>
      </c>
      <c r="C266" s="54">
        <v>54026.3966</v>
      </c>
      <c r="D266" s="54">
        <v>1.5E-3</v>
      </c>
      <c r="E266" s="28">
        <f t="shared" si="139"/>
        <v>26140.497531792309</v>
      </c>
      <c r="F266" s="28">
        <f t="shared" si="165"/>
        <v>26140.5</v>
      </c>
      <c r="G266" s="9">
        <f t="shared" si="159"/>
        <v>-9.3899999774293974E-4</v>
      </c>
      <c r="J266" s="2">
        <f>G266</f>
        <v>-9.3899999774293974E-4</v>
      </c>
      <c r="N266" s="2">
        <f t="shared" ca="1" si="160"/>
        <v>5.6635152148669932E-3</v>
      </c>
      <c r="O266" s="100">
        <f t="shared" si="140"/>
        <v>-8.3632420647342942E-3</v>
      </c>
      <c r="P266" s="15">
        <f t="shared" si="141"/>
        <v>39007.8966</v>
      </c>
      <c r="R266" s="2">
        <f t="shared" si="161"/>
        <v>6.9943817833341147E-5</v>
      </c>
      <c r="S266" s="24">
        <v>1</v>
      </c>
      <c r="T266" s="9">
        <f t="shared" si="142"/>
        <v>6.9943817833341147E-5</v>
      </c>
      <c r="U266" s="9">
        <f t="shared" si="143"/>
        <v>0</v>
      </c>
      <c r="Y266" s="137">
        <f t="shared" si="144"/>
        <v>39007.8966</v>
      </c>
      <c r="Z266" s="16">
        <f t="shared" si="145"/>
        <v>26140.5</v>
      </c>
      <c r="AA266" s="115">
        <f t="shared" si="146"/>
        <v>-3.4927717774007475E-3</v>
      </c>
      <c r="AB266" s="115">
        <f t="shared" si="147"/>
        <v>2.5537717796578078E-3</v>
      </c>
      <c r="AC266" s="147">
        <f t="shared" si="162"/>
        <v>7.4242420669913545E-3</v>
      </c>
      <c r="AD266" s="115"/>
      <c r="AG266" s="115">
        <f t="shared" si="148"/>
        <v>6.521750302576607E-6</v>
      </c>
      <c r="AH266" s="16">
        <f t="shared" si="149"/>
        <v>4.8704702873335467E-3</v>
      </c>
      <c r="AI266" s="16">
        <f t="shared" si="150"/>
        <v>1.0020330965375386</v>
      </c>
      <c r="AJ266" s="16">
        <f t="shared" si="151"/>
        <v>0.2892587253220123</v>
      </c>
      <c r="AK266" s="16">
        <f t="shared" si="152"/>
        <v>-0.40287069627361788</v>
      </c>
      <c r="AL266" s="16">
        <f t="shared" si="153"/>
        <v>-1.5657498458833323</v>
      </c>
      <c r="AM266" s="16">
        <f t="shared" si="154"/>
        <v>-0.9949662098683888</v>
      </c>
      <c r="AN266" s="115">
        <f t="shared" si="167"/>
        <v>5.1316598929828228</v>
      </c>
      <c r="AO266" s="115">
        <f t="shared" si="167"/>
        <v>5.1316691408316064</v>
      </c>
      <c r="AP266" s="115">
        <f t="shared" si="167"/>
        <v>5.1317255224665601</v>
      </c>
      <c r="AQ266" s="115">
        <f t="shared" si="167"/>
        <v>5.1320691119136068</v>
      </c>
      <c r="AR266" s="115">
        <f t="shared" si="167"/>
        <v>5.1341572536607529</v>
      </c>
      <c r="AS266" s="115">
        <f t="shared" si="167"/>
        <v>5.1466448129622346</v>
      </c>
      <c r="AT266" s="115">
        <f t="shared" si="167"/>
        <v>5.2152914672705757</v>
      </c>
      <c r="AU266" s="115">
        <f t="shared" si="155"/>
        <v>5.4996395119166506</v>
      </c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</row>
    <row r="267" spans="1:64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28">
        <f t="shared" si="139"/>
        <v>26140.991173331797</v>
      </c>
      <c r="F267" s="28">
        <f t="shared" si="165"/>
        <v>26141</v>
      </c>
      <c r="G267" s="9">
        <f t="shared" ref="G267:G298" si="168">C267-(C$7+C$8*F267)</f>
        <v>-3.3579999944777228E-3</v>
      </c>
      <c r="J267" s="2">
        <f>G267</f>
        <v>-3.3579999944777228E-3</v>
      </c>
      <c r="N267" s="2">
        <f t="shared" ref="N267:N298" ca="1" si="169">+C$11+C$12*F267</f>
        <v>5.6644417353699725E-3</v>
      </c>
      <c r="O267" s="100">
        <f t="shared" si="140"/>
        <v>-8.3617611766001881E-3</v>
      </c>
      <c r="P267" s="15">
        <f t="shared" si="141"/>
        <v>39008.0844</v>
      </c>
      <c r="R267" s="2">
        <f t="shared" ref="R267:R298" si="170">(O267-H267)^2</f>
        <v>6.9919049974498165E-5</v>
      </c>
      <c r="S267" s="24">
        <v>1</v>
      </c>
      <c r="T267" s="9">
        <f t="shared" si="142"/>
        <v>6.9919049974498165E-5</v>
      </c>
      <c r="U267" s="9">
        <f t="shared" si="143"/>
        <v>0</v>
      </c>
      <c r="Y267" s="137">
        <f t="shared" si="144"/>
        <v>39008.0844</v>
      </c>
      <c r="Z267" s="16">
        <f t="shared" si="145"/>
        <v>26141</v>
      </c>
      <c r="AA267" s="115">
        <f t="shared" si="146"/>
        <v>-3.4904885866407316E-3</v>
      </c>
      <c r="AB267" s="115">
        <f t="shared" si="147"/>
        <v>1.3248859216300878E-4</v>
      </c>
      <c r="AC267" s="147">
        <f t="shared" ref="AC267:AC298" si="171">G267-(AB$3+AB$4*Z267+AB$5*Z267^2)</f>
        <v>5.0037611821224653E-3</v>
      </c>
      <c r="AD267" s="115"/>
      <c r="AG267" s="115">
        <f t="shared" si="148"/>
        <v>1.7553227053336071E-8</v>
      </c>
      <c r="AH267" s="16">
        <f t="shared" si="149"/>
        <v>4.8712725899594566E-3</v>
      </c>
      <c r="AI267" s="16">
        <f t="shared" si="150"/>
        <v>1.002092388093595</v>
      </c>
      <c r="AJ267" s="16">
        <f t="shared" si="151"/>
        <v>0.28939960342056359</v>
      </c>
      <c r="AK267" s="16">
        <f t="shared" si="152"/>
        <v>-0.40287039269420927</v>
      </c>
      <c r="AL267" s="16">
        <f t="shared" si="153"/>
        <v>-1.5656026731580952</v>
      </c>
      <c r="AM267" s="16">
        <f t="shared" si="154"/>
        <v>-0.99481978683539196</v>
      </c>
      <c r="AN267" s="115">
        <f t="shared" si="167"/>
        <v>5.1317943162230204</v>
      </c>
      <c r="AO267" s="115">
        <f t="shared" si="167"/>
        <v>5.1318035784106684</v>
      </c>
      <c r="AP267" s="115">
        <f t="shared" si="167"/>
        <v>5.1318600304357478</v>
      </c>
      <c r="AQ267" s="115">
        <f t="shared" si="167"/>
        <v>5.1322039449934387</v>
      </c>
      <c r="AR267" s="115">
        <f t="shared" si="167"/>
        <v>5.1342934298120007</v>
      </c>
      <c r="AS267" s="115">
        <f t="shared" si="167"/>
        <v>5.1467852343624658</v>
      </c>
      <c r="AT267" s="115">
        <f t="shared" si="167"/>
        <v>5.215435910544727</v>
      </c>
      <c r="AU267" s="115">
        <f t="shared" si="155"/>
        <v>5.4997518824572893</v>
      </c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</row>
    <row r="268" spans="1:64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28">
        <f t="shared" si="139"/>
        <v>26140.991173331797</v>
      </c>
      <c r="F268" s="28">
        <f t="shared" si="165"/>
        <v>26141</v>
      </c>
      <c r="G268" s="9">
        <f t="shared" si="168"/>
        <v>-3.3579999944777228E-3</v>
      </c>
      <c r="J268" s="2">
        <f>G268</f>
        <v>-3.3579999944777228E-3</v>
      </c>
      <c r="N268" s="2">
        <f t="shared" ca="1" si="169"/>
        <v>5.6644417353699725E-3</v>
      </c>
      <c r="O268" s="100">
        <f t="shared" si="140"/>
        <v>-8.3617611766001881E-3</v>
      </c>
      <c r="P268" s="15">
        <f t="shared" si="141"/>
        <v>39008.0844</v>
      </c>
      <c r="R268" s="2">
        <f t="shared" si="170"/>
        <v>6.9919049974498165E-5</v>
      </c>
      <c r="S268" s="24">
        <v>1</v>
      </c>
      <c r="T268" s="9">
        <f t="shared" si="142"/>
        <v>6.9919049974498165E-5</v>
      </c>
      <c r="U268" s="9">
        <f t="shared" si="143"/>
        <v>0</v>
      </c>
      <c r="Y268" s="137">
        <f t="shared" si="144"/>
        <v>39008.0844</v>
      </c>
      <c r="Z268" s="16">
        <f t="shared" si="145"/>
        <v>26141</v>
      </c>
      <c r="AA268" s="115">
        <f t="shared" si="146"/>
        <v>-3.4904885866407316E-3</v>
      </c>
      <c r="AB268" s="115">
        <f t="shared" si="147"/>
        <v>1.3248859216300878E-4</v>
      </c>
      <c r="AC268" s="147">
        <f t="shared" si="171"/>
        <v>5.0037611821224653E-3</v>
      </c>
      <c r="AD268" s="115"/>
      <c r="AG268" s="115">
        <f t="shared" si="148"/>
        <v>1.7553227053336071E-8</v>
      </c>
      <c r="AH268" s="16">
        <f t="shared" si="149"/>
        <v>4.8712725899594566E-3</v>
      </c>
      <c r="AI268" s="16">
        <f t="shared" si="150"/>
        <v>1.002092388093595</v>
      </c>
      <c r="AJ268" s="16">
        <f t="shared" si="151"/>
        <v>0.28939960342056359</v>
      </c>
      <c r="AK268" s="16">
        <f t="shared" si="152"/>
        <v>-0.40287039269420927</v>
      </c>
      <c r="AL268" s="16">
        <f t="shared" si="153"/>
        <v>-1.5656026731580952</v>
      </c>
      <c r="AM268" s="16">
        <f t="shared" si="154"/>
        <v>-0.99481978683539196</v>
      </c>
      <c r="AN268" s="115">
        <f t="shared" si="167"/>
        <v>5.1317943162230204</v>
      </c>
      <c r="AO268" s="115">
        <f t="shared" si="167"/>
        <v>5.1318035784106684</v>
      </c>
      <c r="AP268" s="115">
        <f t="shared" si="167"/>
        <v>5.1318600304357478</v>
      </c>
      <c r="AQ268" s="115">
        <f t="shared" si="167"/>
        <v>5.1322039449934387</v>
      </c>
      <c r="AR268" s="115">
        <f t="shared" si="167"/>
        <v>5.1342934298120007</v>
      </c>
      <c r="AS268" s="115">
        <f t="shared" si="167"/>
        <v>5.1467852343624658</v>
      </c>
      <c r="AT268" s="115">
        <f t="shared" si="167"/>
        <v>5.215435910544727</v>
      </c>
      <c r="AU268" s="115">
        <f t="shared" si="155"/>
        <v>5.4997518824572893</v>
      </c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</row>
    <row r="269" spans="1:64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28">
        <f t="shared" si="139"/>
        <v>26850.503104316616</v>
      </c>
      <c r="F269" s="28">
        <f t="shared" si="165"/>
        <v>26850.5</v>
      </c>
      <c r="G269" s="9">
        <f t="shared" si="168"/>
        <v>1.1810000069090165E-3</v>
      </c>
      <c r="J269" s="2">
        <f>G269</f>
        <v>1.1810000069090165E-3</v>
      </c>
      <c r="N269" s="2">
        <f t="shared" ca="1" si="169"/>
        <v>6.9791743290941247E-3</v>
      </c>
      <c r="O269" s="100">
        <f t="shared" si="140"/>
        <v>-6.2015244174406375E-3</v>
      </c>
      <c r="P269" s="15">
        <f t="shared" si="141"/>
        <v>39278.009700000002</v>
      </c>
      <c r="R269" s="2">
        <f t="shared" si="170"/>
        <v>3.8458905100112436E-5</v>
      </c>
      <c r="S269" s="24">
        <v>1</v>
      </c>
      <c r="T269" s="9">
        <f t="shared" si="142"/>
        <v>3.8458905100112436E-5</v>
      </c>
      <c r="U269" s="9">
        <f t="shared" si="143"/>
        <v>0</v>
      </c>
      <c r="Y269" s="137">
        <f t="shared" si="144"/>
        <v>39278.009700000002</v>
      </c>
      <c r="Z269" s="16">
        <f t="shared" si="145"/>
        <v>26850.5</v>
      </c>
      <c r="AA269" s="115">
        <f t="shared" si="146"/>
        <v>-2.4553368801041257E-4</v>
      </c>
      <c r="AB269" s="115">
        <f t="shared" si="147"/>
        <v>1.4265336949194291E-3</v>
      </c>
      <c r="AC269" s="147">
        <f t="shared" si="171"/>
        <v>7.3825244243496541E-3</v>
      </c>
      <c r="AD269" s="115"/>
      <c r="AG269" s="115">
        <f t="shared" si="148"/>
        <v>2.0349983827404786E-6</v>
      </c>
      <c r="AH269" s="16">
        <f t="shared" si="149"/>
        <v>5.955990729430225E-3</v>
      </c>
      <c r="AI269" s="16">
        <f t="shared" si="150"/>
        <v>1.093063474329202</v>
      </c>
      <c r="AJ269" s="16">
        <f t="shared" si="151"/>
        <v>0.49818919432919023</v>
      </c>
      <c r="AK269" s="16">
        <f t="shared" si="152"/>
        <v>-0.391979745832994</v>
      </c>
      <c r="AL269" s="16">
        <f t="shared" si="153"/>
        <v>-1.3376931179378395</v>
      </c>
      <c r="AM269" s="16">
        <f t="shared" si="154"/>
        <v>-0.7903784704190685</v>
      </c>
      <c r="AN269" s="115">
        <f t="shared" si="167"/>
        <v>5.3310019138283655</v>
      </c>
      <c r="AO269" s="115">
        <f t="shared" si="167"/>
        <v>5.3310556972526424</v>
      </c>
      <c r="AP269" s="115">
        <f t="shared" si="167"/>
        <v>5.3312858503681628</v>
      </c>
      <c r="AQ269" s="115">
        <f t="shared" si="167"/>
        <v>5.3322698960267099</v>
      </c>
      <c r="AR269" s="115">
        <f t="shared" si="167"/>
        <v>5.3364620938728216</v>
      </c>
      <c r="AS269" s="115">
        <f t="shared" si="167"/>
        <v>5.3540554983968081</v>
      </c>
      <c r="AT269" s="115">
        <f t="shared" si="167"/>
        <v>5.4238176284595561</v>
      </c>
      <c r="AU269" s="115">
        <f t="shared" si="155"/>
        <v>5.6592056796236365</v>
      </c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</row>
    <row r="270" spans="1:64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28">
        <f t="shared" si="139"/>
        <v>26861.001004105798</v>
      </c>
      <c r="F270" s="28">
        <f t="shared" si="165"/>
        <v>26861</v>
      </c>
      <c r="G270" s="9">
        <f t="shared" si="168"/>
        <v>3.820000056293793E-4</v>
      </c>
      <c r="K270" s="2">
        <f>G270</f>
        <v>3.820000056293793E-4</v>
      </c>
      <c r="N270" s="2">
        <f t="shared" ca="1" si="169"/>
        <v>6.9986312596566347E-3</v>
      </c>
      <c r="O270" s="100">
        <f t="shared" si="140"/>
        <v>-6.1686714458857872E-3</v>
      </c>
      <c r="P270" s="15">
        <f t="shared" si="141"/>
        <v>39282.003499999999</v>
      </c>
      <c r="R270" s="2">
        <f t="shared" si="170"/>
        <v>3.8052507407286646E-5</v>
      </c>
      <c r="S270" s="24">
        <v>1</v>
      </c>
      <c r="T270" s="9">
        <f t="shared" si="142"/>
        <v>3.8052507407286646E-5</v>
      </c>
      <c r="U270" s="9">
        <f t="shared" si="143"/>
        <v>0</v>
      </c>
      <c r="Y270" s="137">
        <f t="shared" si="144"/>
        <v>39282.003499999999</v>
      </c>
      <c r="Z270" s="16">
        <f t="shared" si="145"/>
        <v>26861</v>
      </c>
      <c r="AA270" s="115">
        <f t="shared" si="146"/>
        <v>-1.9765185265643859E-4</v>
      </c>
      <c r="AB270" s="115">
        <f t="shared" si="147"/>
        <v>5.7965185828581789E-4</v>
      </c>
      <c r="AC270" s="147">
        <f t="shared" si="171"/>
        <v>6.5506714515151665E-3</v>
      </c>
      <c r="AD270" s="115"/>
      <c r="AG270" s="115">
        <f t="shared" si="148"/>
        <v>3.3599627681420188E-7</v>
      </c>
      <c r="AH270" s="16">
        <f t="shared" si="149"/>
        <v>5.9710195932293486E-3</v>
      </c>
      <c r="AI270" s="16">
        <f t="shared" si="150"/>
        <v>1.0945063880327033</v>
      </c>
      <c r="AJ270" s="16">
        <f t="shared" si="151"/>
        <v>0.50137897079391458</v>
      </c>
      <c r="AK270" s="16">
        <f t="shared" si="152"/>
        <v>-0.39163436266310026</v>
      </c>
      <c r="AL270" s="16">
        <f t="shared" si="153"/>
        <v>-1.3340104071313839</v>
      </c>
      <c r="AM270" s="16">
        <f t="shared" si="154"/>
        <v>-0.78739116799234388</v>
      </c>
      <c r="AN270" s="115">
        <f t="shared" si="167"/>
        <v>5.3340835236080846</v>
      </c>
      <c r="AO270" s="115">
        <f t="shared" si="167"/>
        <v>5.3341384165271695</v>
      </c>
      <c r="AP270" s="115">
        <f t="shared" si="167"/>
        <v>5.3343723053992926</v>
      </c>
      <c r="AQ270" s="115">
        <f t="shared" si="167"/>
        <v>5.3353680100202991</v>
      </c>
      <c r="AR270" s="115">
        <f t="shared" si="167"/>
        <v>5.339591552924003</v>
      </c>
      <c r="AS270" s="115">
        <f t="shared" si="167"/>
        <v>5.3572406258102001</v>
      </c>
      <c r="AT270" s="115">
        <f t="shared" si="167"/>
        <v>5.4269496133811517</v>
      </c>
      <c r="AU270" s="115">
        <f t="shared" si="155"/>
        <v>5.6615654609770498</v>
      </c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</row>
    <row r="271" spans="1:64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28">
        <f t="shared" si="139"/>
        <v>27212.998438641789</v>
      </c>
      <c r="F271" s="28">
        <f t="shared" si="165"/>
        <v>27213</v>
      </c>
      <c r="G271" s="9">
        <f t="shared" si="168"/>
        <v>-5.9399999736342579E-4</v>
      </c>
      <c r="K271" s="2">
        <f>G271</f>
        <v>-5.9399999736342579E-4</v>
      </c>
      <c r="N271" s="2">
        <f t="shared" ca="1" si="169"/>
        <v>7.6509016937523419E-3</v>
      </c>
      <c r="O271" s="100">
        <f t="shared" si="140"/>
        <v>-5.0524061719518787E-3</v>
      </c>
      <c r="P271" s="15">
        <f t="shared" si="141"/>
        <v>39415.916700000002</v>
      </c>
      <c r="R271" s="2">
        <f t="shared" si="170"/>
        <v>2.5526808126377437E-5</v>
      </c>
      <c r="S271" s="24">
        <v>1</v>
      </c>
      <c r="T271" s="9">
        <f t="shared" si="142"/>
        <v>2.5526808126377437E-5</v>
      </c>
      <c r="U271" s="9">
        <f t="shared" si="143"/>
        <v>0</v>
      </c>
      <c r="Y271" s="137">
        <f t="shared" si="144"/>
        <v>39415.916700000002</v>
      </c>
      <c r="Z271" s="16">
        <f t="shared" si="145"/>
        <v>27213</v>
      </c>
      <c r="AA271" s="115">
        <f t="shared" si="146"/>
        <v>1.398888101826843E-3</v>
      </c>
      <c r="AB271" s="115">
        <f t="shared" si="147"/>
        <v>-1.9928880991902688E-3</v>
      </c>
      <c r="AC271" s="147">
        <f t="shared" si="171"/>
        <v>4.4584061745884529E-3</v>
      </c>
      <c r="AD271" s="115"/>
      <c r="AG271" s="115">
        <f t="shared" si="148"/>
        <v>3.9716029758942031E-6</v>
      </c>
      <c r="AH271" s="16">
        <f t="shared" si="149"/>
        <v>6.4512942737787217E-3</v>
      </c>
      <c r="AI271" s="16">
        <f t="shared" si="150"/>
        <v>1.1442069809259314</v>
      </c>
      <c r="AJ271" s="16">
        <f t="shared" si="151"/>
        <v>0.60873959479258788</v>
      </c>
      <c r="AK271" s="16">
        <f t="shared" si="152"/>
        <v>-0.37618250630478378</v>
      </c>
      <c r="AL271" s="16">
        <f t="shared" si="153"/>
        <v>-1.20473126594532</v>
      </c>
      <c r="AM271" s="16">
        <f t="shared" si="154"/>
        <v>-0.68761529580653502</v>
      </c>
      <c r="AN271" s="115">
        <f t="shared" ref="AN271:AT280" si="172">$AU271+$AB$7*SIN(AO271)</f>
        <v>5.4397917293962443</v>
      </c>
      <c r="AO271" s="115">
        <f t="shared" si="172"/>
        <v>5.4398922879585827</v>
      </c>
      <c r="AP271" s="115">
        <f t="shared" si="172"/>
        <v>5.4402675460620369</v>
      </c>
      <c r="AQ271" s="115">
        <f t="shared" si="172"/>
        <v>5.4416665180166133</v>
      </c>
      <c r="AR271" s="115">
        <f t="shared" si="172"/>
        <v>5.4468627534903904</v>
      </c>
      <c r="AS271" s="115">
        <f t="shared" si="172"/>
        <v>5.4659079565041582</v>
      </c>
      <c r="AT271" s="115">
        <f t="shared" si="172"/>
        <v>5.5326743417274882</v>
      </c>
      <c r="AU271" s="115">
        <f t="shared" si="155"/>
        <v>5.7406743215867104</v>
      </c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</row>
    <row r="272" spans="1:64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28">
        <f t="shared" si="139"/>
        <v>27226.503135859202</v>
      </c>
      <c r="F272" s="28">
        <f t="shared" si="165"/>
        <v>27226.5</v>
      </c>
      <c r="G272" s="9">
        <f t="shared" si="168"/>
        <v>1.193000003695488E-3</v>
      </c>
      <c r="K272" s="2">
        <f>G272</f>
        <v>1.193000003695488E-3</v>
      </c>
      <c r="N272" s="2">
        <f t="shared" ca="1" si="169"/>
        <v>7.6759177473327139E-3</v>
      </c>
      <c r="O272" s="100">
        <f t="shared" si="140"/>
        <v>-5.0090183544302669E-3</v>
      </c>
      <c r="P272" s="15">
        <f t="shared" si="141"/>
        <v>39421.054400000001</v>
      </c>
      <c r="R272" s="2">
        <f t="shared" si="170"/>
        <v>2.50902648750193E-5</v>
      </c>
      <c r="S272" s="24">
        <v>1</v>
      </c>
      <c r="T272" s="9">
        <f t="shared" si="142"/>
        <v>2.50902648750193E-5</v>
      </c>
      <c r="U272" s="9">
        <f t="shared" si="143"/>
        <v>0</v>
      </c>
      <c r="Y272" s="137">
        <f t="shared" si="144"/>
        <v>39421.054400000001</v>
      </c>
      <c r="Z272" s="16">
        <f t="shared" si="145"/>
        <v>27226.5</v>
      </c>
      <c r="AA272" s="115">
        <f t="shared" si="146"/>
        <v>1.459688459957943E-3</v>
      </c>
      <c r="AB272" s="115">
        <f t="shared" si="147"/>
        <v>-2.6668845626245507E-4</v>
      </c>
      <c r="AC272" s="147">
        <f t="shared" si="171"/>
        <v>6.2020183581257549E-3</v>
      </c>
      <c r="AD272" s="115"/>
      <c r="AG272" s="115">
        <f t="shared" si="148"/>
        <v>7.1122732703651407E-8</v>
      </c>
      <c r="AH272" s="16">
        <f t="shared" si="149"/>
        <v>6.4687068143882099E-3</v>
      </c>
      <c r="AI272" s="16">
        <f t="shared" si="150"/>
        <v>1.1461577292959855</v>
      </c>
      <c r="AJ272" s="16">
        <f t="shared" si="151"/>
        <v>0.61284962550327005</v>
      </c>
      <c r="AK272" s="16">
        <f t="shared" si="152"/>
        <v>-0.37542888749344</v>
      </c>
      <c r="AL272" s="16">
        <f t="shared" si="153"/>
        <v>-1.1995404346036205</v>
      </c>
      <c r="AM272" s="16">
        <f t="shared" si="154"/>
        <v>-0.68379953043554553</v>
      </c>
      <c r="AN272" s="115">
        <f t="shared" si="172"/>
        <v>5.4439403545315876</v>
      </c>
      <c r="AO272" s="115">
        <f t="shared" si="172"/>
        <v>5.444042972852257</v>
      </c>
      <c r="AP272" s="115">
        <f t="shared" si="172"/>
        <v>5.4444241433311866</v>
      </c>
      <c r="AQ272" s="115">
        <f t="shared" si="172"/>
        <v>5.4458385684467254</v>
      </c>
      <c r="AR272" s="115">
        <f t="shared" si="172"/>
        <v>5.4510678649260145</v>
      </c>
      <c r="AS272" s="115">
        <f t="shared" si="172"/>
        <v>5.4701468997785243</v>
      </c>
      <c r="AT272" s="115">
        <f t="shared" si="172"/>
        <v>5.5367561213167349</v>
      </c>
      <c r="AU272" s="115">
        <f t="shared" si="155"/>
        <v>5.7437083261839561</v>
      </c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</row>
    <row r="273" spans="1:64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28">
        <f t="shared" si="139"/>
        <v>27857.007975018285</v>
      </c>
      <c r="F273" s="28">
        <f t="shared" si="165"/>
        <v>27857</v>
      </c>
      <c r="G273" s="9">
        <f t="shared" si="168"/>
        <v>3.0340000084834173E-3</v>
      </c>
      <c r="K273" s="2">
        <f>G273</f>
        <v>3.0340000084834173E-3</v>
      </c>
      <c r="N273" s="2">
        <f t="shared" ca="1" si="169"/>
        <v>8.8442601015865235E-3</v>
      </c>
      <c r="O273" s="100">
        <f t="shared" si="140"/>
        <v>-2.9352054948749845E-3</v>
      </c>
      <c r="P273" s="15">
        <f t="shared" si="141"/>
        <v>39660.922400000003</v>
      </c>
      <c r="R273" s="2">
        <f t="shared" si="170"/>
        <v>8.6154312971443031E-6</v>
      </c>
      <c r="S273" s="24">
        <v>1</v>
      </c>
      <c r="T273" s="9">
        <f t="shared" si="142"/>
        <v>8.6154312971443031E-6</v>
      </c>
      <c r="U273" s="9">
        <f t="shared" si="143"/>
        <v>0</v>
      </c>
      <c r="Y273" s="137">
        <f t="shared" si="144"/>
        <v>39660.922400000003</v>
      </c>
      <c r="Z273" s="16">
        <f t="shared" si="145"/>
        <v>27857</v>
      </c>
      <c r="AA273" s="115">
        <f t="shared" si="146"/>
        <v>4.2406618686985217E-3</v>
      </c>
      <c r="AB273" s="115">
        <f t="shared" si="147"/>
        <v>-1.2066618602151044E-3</v>
      </c>
      <c r="AC273" s="147">
        <f t="shared" si="171"/>
        <v>5.9692055033584018E-3</v>
      </c>
      <c r="AD273" s="115"/>
      <c r="AG273" s="115">
        <f t="shared" si="148"/>
        <v>1.4560328448977762E-6</v>
      </c>
      <c r="AH273" s="16">
        <f t="shared" si="149"/>
        <v>7.1758673635735062E-3</v>
      </c>
      <c r="AI273" s="16">
        <f t="shared" si="150"/>
        <v>1.238723791585655</v>
      </c>
      <c r="AJ273" s="16">
        <f t="shared" si="151"/>
        <v>0.79718963744080562</v>
      </c>
      <c r="AK273" s="16">
        <f t="shared" si="152"/>
        <v>-0.32453024932737667</v>
      </c>
      <c r="AL273" s="16">
        <f t="shared" si="153"/>
        <v>-0.93657641524950797</v>
      </c>
      <c r="AM273" s="16">
        <f t="shared" si="154"/>
        <v>-0.5058142808890892</v>
      </c>
      <c r="AN273" s="115">
        <f t="shared" si="172"/>
        <v>5.6456903812899428</v>
      </c>
      <c r="AO273" s="115">
        <f t="shared" si="172"/>
        <v>5.6459008814056677</v>
      </c>
      <c r="AP273" s="115">
        <f t="shared" si="172"/>
        <v>5.6465508238049944</v>
      </c>
      <c r="AQ273" s="115">
        <f t="shared" si="172"/>
        <v>5.6485556261753924</v>
      </c>
      <c r="AR273" s="115">
        <f t="shared" si="172"/>
        <v>5.654721086947748</v>
      </c>
      <c r="AS273" s="115">
        <f t="shared" si="172"/>
        <v>5.6735122080604716</v>
      </c>
      <c r="AT273" s="115">
        <f t="shared" si="172"/>
        <v>5.7293453533571155</v>
      </c>
      <c r="AU273" s="115">
        <f t="shared" si="155"/>
        <v>5.8854075779293851</v>
      </c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</row>
    <row r="274" spans="1:64">
      <c r="A274" s="54" t="s">
        <v>114</v>
      </c>
      <c r="B274" s="55" t="s">
        <v>92</v>
      </c>
      <c r="C274" s="54">
        <v>54719.370300000002</v>
      </c>
      <c r="D274" s="54">
        <v>1E-4</v>
      </c>
      <c r="E274" s="28">
        <f t="shared" si="139"/>
        <v>27962.012995547251</v>
      </c>
      <c r="F274" s="28">
        <f t="shared" si="165"/>
        <v>27962</v>
      </c>
      <c r="G274" s="9">
        <f t="shared" si="168"/>
        <v>4.9440000075264834E-3</v>
      </c>
      <c r="K274" s="2">
        <f>G274</f>
        <v>4.9440000075264834E-3</v>
      </c>
      <c r="N274" s="2">
        <f t="shared" ca="1" si="169"/>
        <v>9.0388294072116585E-3</v>
      </c>
      <c r="O274" s="100">
        <f t="shared" si="140"/>
        <v>-2.5808210173896007E-3</v>
      </c>
      <c r="P274" s="15">
        <f t="shared" si="141"/>
        <v>39700.870300000002</v>
      </c>
      <c r="R274" s="2">
        <f t="shared" si="170"/>
        <v>6.6606371237998933E-6</v>
      </c>
      <c r="S274" s="24">
        <v>1</v>
      </c>
      <c r="T274" s="9">
        <f t="shared" si="142"/>
        <v>6.6606371237998933E-6</v>
      </c>
      <c r="U274" s="9">
        <f t="shared" si="143"/>
        <v>0</v>
      </c>
      <c r="Y274" s="137">
        <f t="shared" si="144"/>
        <v>39700.870300000002</v>
      </c>
      <c r="Z274" s="16">
        <f t="shared" si="145"/>
        <v>27962</v>
      </c>
      <c r="AA274" s="115">
        <f t="shared" si="146"/>
        <v>4.6890339869984088E-3</v>
      </c>
      <c r="AB274" s="115">
        <f t="shared" si="147"/>
        <v>2.549660205280746E-4</v>
      </c>
      <c r="AC274" s="147">
        <f t="shared" si="171"/>
        <v>7.5248210249160841E-3</v>
      </c>
      <c r="AD274" s="115"/>
      <c r="AG274" s="115">
        <f t="shared" si="148"/>
        <v>6.5007671623922556E-8</v>
      </c>
      <c r="AH274" s="16">
        <f t="shared" si="149"/>
        <v>7.2698550043880095E-3</v>
      </c>
      <c r="AI274" s="16">
        <f t="shared" si="150"/>
        <v>1.2539661892295215</v>
      </c>
      <c r="AJ274" s="16">
        <f t="shared" si="151"/>
        <v>0.82514156877911848</v>
      </c>
      <c r="AK274" s="16">
        <f t="shared" si="152"/>
        <v>-0.31274607291819911</v>
      </c>
      <c r="AL274" s="16">
        <f t="shared" si="153"/>
        <v>-0.88874946319099368</v>
      </c>
      <c r="AM274" s="16">
        <f t="shared" si="154"/>
        <v>-0.4761359132569058</v>
      </c>
      <c r="AN274" s="115">
        <f t="shared" si="172"/>
        <v>5.6808112639608588</v>
      </c>
      <c r="AO274" s="115">
        <f t="shared" si="172"/>
        <v>5.6810384422542715</v>
      </c>
      <c r="AP274" s="115">
        <f t="shared" si="172"/>
        <v>5.6817225150661983</v>
      </c>
      <c r="AQ274" s="115">
        <f t="shared" si="172"/>
        <v>5.6837804401902563</v>
      </c>
      <c r="AR274" s="115">
        <f t="shared" si="172"/>
        <v>5.689954044819423</v>
      </c>
      <c r="AS274" s="115">
        <f t="shared" si="172"/>
        <v>5.7083229684356951</v>
      </c>
      <c r="AT274" s="115">
        <f t="shared" si="172"/>
        <v>5.7617505256504398</v>
      </c>
      <c r="AU274" s="115">
        <f t="shared" si="155"/>
        <v>5.9090053914635163</v>
      </c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</row>
    <row r="275" spans="1:64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28">
        <f t="shared" si="139"/>
        <v>28133.012737949426</v>
      </c>
      <c r="F275" s="28">
        <f t="shared" si="165"/>
        <v>28133</v>
      </c>
      <c r="G275" s="9">
        <f t="shared" si="168"/>
        <v>4.8460000034538098E-3</v>
      </c>
      <c r="J275" s="2">
        <f>G275</f>
        <v>4.8460000034538098E-3</v>
      </c>
      <c r="N275" s="2">
        <f t="shared" ca="1" si="169"/>
        <v>9.3556994192297432E-3</v>
      </c>
      <c r="O275" s="100">
        <f t="shared" si="140"/>
        <v>-1.998166302135701E-3</v>
      </c>
      <c r="P275" s="15">
        <f t="shared" si="141"/>
        <v>39765.9251</v>
      </c>
      <c r="R275" s="2">
        <f t="shared" si="170"/>
        <v>3.9926685709906618E-6</v>
      </c>
      <c r="S275" s="24">
        <v>1</v>
      </c>
      <c r="T275" s="9">
        <f t="shared" si="142"/>
        <v>3.9926685709906618E-6</v>
      </c>
      <c r="U275" s="9">
        <f t="shared" si="143"/>
        <v>0</v>
      </c>
      <c r="Y275" s="137">
        <f t="shared" si="144"/>
        <v>39765.9251</v>
      </c>
      <c r="Z275" s="16">
        <f t="shared" si="145"/>
        <v>28133</v>
      </c>
      <c r="AA275" s="115">
        <f t="shared" si="146"/>
        <v>5.407445405388624E-3</v>
      </c>
      <c r="AB275" s="115">
        <f t="shared" si="147"/>
        <v>-5.6144540193481425E-4</v>
      </c>
      <c r="AC275" s="147">
        <f t="shared" si="171"/>
        <v>6.8441663055895108E-3</v>
      </c>
      <c r="AD275" s="115"/>
      <c r="AG275" s="115">
        <f t="shared" si="148"/>
        <v>3.152209393537451E-7</v>
      </c>
      <c r="AH275" s="16">
        <f t="shared" si="149"/>
        <v>7.405611707524325E-3</v>
      </c>
      <c r="AI275" s="16">
        <f t="shared" si="150"/>
        <v>1.2782592900325791</v>
      </c>
      <c r="AJ275" s="16">
        <f t="shared" si="151"/>
        <v>0.86784004298743245</v>
      </c>
      <c r="AK275" s="16">
        <f t="shared" si="152"/>
        <v>-0.2913429232160713</v>
      </c>
      <c r="AL275" s="16">
        <f t="shared" si="153"/>
        <v>-0.80836389735507375</v>
      </c>
      <c r="AM275" s="16">
        <f t="shared" si="154"/>
        <v>-0.42773146801626422</v>
      </c>
      <c r="AN275" s="115">
        <f t="shared" si="172"/>
        <v>5.7389160333247977</v>
      </c>
      <c r="AO275" s="115">
        <f t="shared" si="172"/>
        <v>5.7391662162792922</v>
      </c>
      <c r="AP275" s="115">
        <f t="shared" si="172"/>
        <v>5.7398918250114503</v>
      </c>
      <c r="AQ275" s="115">
        <f t="shared" si="172"/>
        <v>5.7419945222432904</v>
      </c>
      <c r="AR275" s="115">
        <f t="shared" si="172"/>
        <v>5.7480728793812075</v>
      </c>
      <c r="AS275" s="115">
        <f t="shared" si="172"/>
        <v>5.7655227167666876</v>
      </c>
      <c r="AT275" s="115">
        <f t="shared" si="172"/>
        <v>5.814697950408628</v>
      </c>
      <c r="AU275" s="115">
        <f t="shared" si="155"/>
        <v>5.9474361163619598</v>
      </c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</row>
    <row r="276" spans="1:64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28">
        <f t="shared" si="139"/>
        <v>28133.516105120951</v>
      </c>
      <c r="F276" s="28">
        <f t="shared" si="165"/>
        <v>28133.5</v>
      </c>
      <c r="G276" s="9">
        <f t="shared" si="168"/>
        <v>6.1270000078366138E-3</v>
      </c>
      <c r="K276" s="2">
        <f t="shared" ref="K276:K307" si="173">G276</f>
        <v>6.1270000078366138E-3</v>
      </c>
      <c r="N276" s="2">
        <f t="shared" ca="1" si="169"/>
        <v>9.3566259397327226E-3</v>
      </c>
      <c r="O276" s="100">
        <f t="shared" si="140"/>
        <v>-1.9964526145296174E-3</v>
      </c>
      <c r="P276" s="15">
        <f t="shared" si="141"/>
        <v>39766.116600000001</v>
      </c>
      <c r="R276" s="2">
        <f t="shared" si="170"/>
        <v>3.9858230420621455E-6</v>
      </c>
      <c r="S276" s="24">
        <v>1</v>
      </c>
      <c r="T276" s="9">
        <f t="shared" si="142"/>
        <v>3.9858230420621455E-6</v>
      </c>
      <c r="U276" s="9">
        <f t="shared" si="143"/>
        <v>0</v>
      </c>
      <c r="Y276" s="137">
        <f t="shared" si="144"/>
        <v>39766.116600000001</v>
      </c>
      <c r="Z276" s="16">
        <f t="shared" si="145"/>
        <v>28133.5</v>
      </c>
      <c r="AA276" s="115">
        <f t="shared" si="146"/>
        <v>5.4095230346702132E-3</v>
      </c>
      <c r="AB276" s="115">
        <f t="shared" si="147"/>
        <v>7.1747697316640064E-4</v>
      </c>
      <c r="AC276" s="147">
        <f t="shared" si="171"/>
        <v>8.1234526223662312E-3</v>
      </c>
      <c r="AD276" s="115"/>
      <c r="AG276" s="115">
        <f t="shared" si="148"/>
        <v>5.1477320702401998E-7</v>
      </c>
      <c r="AH276" s="16">
        <f t="shared" si="149"/>
        <v>7.4059756491998306E-3</v>
      </c>
      <c r="AI276" s="16">
        <f t="shared" si="150"/>
        <v>1.2783290737930877</v>
      </c>
      <c r="AJ276" s="16">
        <f t="shared" si="151"/>
        <v>0.86795903792784102</v>
      </c>
      <c r="AK276" s="16">
        <f t="shared" si="152"/>
        <v>-0.29127625732112561</v>
      </c>
      <c r="AL276" s="16">
        <f t="shared" si="153"/>
        <v>-0.80812434547451084</v>
      </c>
      <c r="AM276" s="16">
        <f t="shared" si="154"/>
        <v>-0.42758978582157947</v>
      </c>
      <c r="AN276" s="115">
        <f t="shared" si="172"/>
        <v>5.7390875517239097</v>
      </c>
      <c r="AO276" s="115">
        <f t="shared" si="172"/>
        <v>5.7393377922785822</v>
      </c>
      <c r="AP276" s="115">
        <f t="shared" si="172"/>
        <v>5.7400634928029621</v>
      </c>
      <c r="AQ276" s="115">
        <f t="shared" si="172"/>
        <v>5.7421662385541659</v>
      </c>
      <c r="AR276" s="115">
        <f t="shared" si="172"/>
        <v>5.748244113923354</v>
      </c>
      <c r="AS276" s="115">
        <f t="shared" si="172"/>
        <v>5.7656908481912081</v>
      </c>
      <c r="AT276" s="115">
        <f t="shared" si="172"/>
        <v>5.8148530653771235</v>
      </c>
      <c r="AU276" s="115">
        <f t="shared" si="155"/>
        <v>5.9475484869025985</v>
      </c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</row>
    <row r="277" spans="1:64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28">
        <f t="shared" ref="E277:E307" si="174">(C277-C$7)/C$8</f>
        <v>28133.516105120951</v>
      </c>
      <c r="F277" s="28">
        <f t="shared" si="165"/>
        <v>28133.5</v>
      </c>
      <c r="G277" s="9">
        <f t="shared" si="168"/>
        <v>6.1270000078366138E-3</v>
      </c>
      <c r="K277" s="2">
        <f t="shared" si="173"/>
        <v>6.1270000078366138E-3</v>
      </c>
      <c r="N277" s="2">
        <f t="shared" ca="1" si="169"/>
        <v>9.3566259397327226E-3</v>
      </c>
      <c r="O277" s="100">
        <f t="shared" ref="O277:O307" si="175">D$11+D$12*F277+D$13*F277^2</f>
        <v>-1.9964526145296174E-3</v>
      </c>
      <c r="P277" s="15">
        <f t="shared" ref="P277:P307" si="176">C277-15018.5</f>
        <v>39766.116600000001</v>
      </c>
      <c r="R277" s="2">
        <f t="shared" si="170"/>
        <v>3.9858230420621455E-6</v>
      </c>
      <c r="S277" s="24">
        <v>1</v>
      </c>
      <c r="T277" s="9">
        <f t="shared" ref="T277:T307" si="177">S277*R277</f>
        <v>3.9858230420621455E-6</v>
      </c>
      <c r="U277" s="9">
        <f t="shared" ref="U277:U307" si="178">SUM(H277,I277)</f>
        <v>0</v>
      </c>
      <c r="Y277" s="137">
        <f t="shared" ref="Y277:Y307" si="179">+C277-15018.5</f>
        <v>39766.116600000001</v>
      </c>
      <c r="Z277" s="16">
        <f t="shared" ref="Z277:Z307" si="180">F277</f>
        <v>28133.5</v>
      </c>
      <c r="AA277" s="115">
        <f t="shared" ref="AA277:AA307" si="181">AB$3+AB$4*Z277+AB$5*Z277^2+AH277</f>
        <v>5.4095230346702132E-3</v>
      </c>
      <c r="AB277" s="115">
        <f t="shared" ref="AB277:AB307" si="182">+G277-AA277</f>
        <v>7.1747697316640064E-4</v>
      </c>
      <c r="AC277" s="147">
        <f t="shared" si="171"/>
        <v>8.1234526223662312E-3</v>
      </c>
      <c r="AD277" s="115"/>
      <c r="AG277" s="115">
        <f t="shared" ref="AG277:AG307" si="183">+(G277-AA277)^2*S277</f>
        <v>5.1477320702401998E-7</v>
      </c>
      <c r="AH277" s="16">
        <f t="shared" ref="AH277:AH307" si="184">$AB$6*($AB$11/AI277*AJ277+$AB$12)</f>
        <v>7.4059756491998306E-3</v>
      </c>
      <c r="AI277" s="16">
        <f t="shared" ref="AI277:AI307" si="185">1+$AB$7*COS(AL277)</f>
        <v>1.2783290737930877</v>
      </c>
      <c r="AJ277" s="16">
        <f t="shared" ref="AJ277:AJ307" si="186">SIN(AL277+RADIANS($AB$9))</f>
        <v>0.86795903792784102</v>
      </c>
      <c r="AK277" s="16">
        <f t="shared" ref="AK277:AK307" si="187">$AB$7*SIN(AL277)</f>
        <v>-0.29127625732112561</v>
      </c>
      <c r="AL277" s="16">
        <f t="shared" ref="AL277:AL307" si="188">2*ATAN(AM277)</f>
        <v>-0.80812434547451084</v>
      </c>
      <c r="AM277" s="16">
        <f t="shared" ref="AM277:AM307" si="189">SQRT((1+$AB$7)/(1-$AB$7))*TAN(AN277/2)</f>
        <v>-0.42758978582157947</v>
      </c>
      <c r="AN277" s="115">
        <f t="shared" si="172"/>
        <v>5.7390875517239097</v>
      </c>
      <c r="AO277" s="115">
        <f t="shared" si="172"/>
        <v>5.7393377922785822</v>
      </c>
      <c r="AP277" s="115">
        <f t="shared" si="172"/>
        <v>5.7400634928029621</v>
      </c>
      <c r="AQ277" s="115">
        <f t="shared" si="172"/>
        <v>5.7421662385541659</v>
      </c>
      <c r="AR277" s="115">
        <f t="shared" si="172"/>
        <v>5.748244113923354</v>
      </c>
      <c r="AS277" s="115">
        <f t="shared" si="172"/>
        <v>5.7656908481912081</v>
      </c>
      <c r="AT277" s="115">
        <f t="shared" si="172"/>
        <v>5.8148530653771235</v>
      </c>
      <c r="AU277" s="115">
        <f t="shared" ref="AU277:AU307" si="190">RADIANS($AB$9)+$AB$18*(F277-AB$15)</f>
        <v>5.9475484869025985</v>
      </c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</row>
    <row r="278" spans="1:64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28">
        <f t="shared" si="174"/>
        <v>28798.015445355093</v>
      </c>
      <c r="F278" s="28">
        <f t="shared" si="165"/>
        <v>28798</v>
      </c>
      <c r="G278" s="9">
        <f t="shared" si="168"/>
        <v>5.8760000028996728E-3</v>
      </c>
      <c r="K278" s="2">
        <f t="shared" si="173"/>
        <v>5.8760000028996728E-3</v>
      </c>
      <c r="N278" s="2">
        <f t="shared" ca="1" si="169"/>
        <v>1.0587971688188952E-2</v>
      </c>
      <c r="O278" s="100">
        <f t="shared" si="175"/>
        <v>3.3266799599168673E-4</v>
      </c>
      <c r="P278" s="15">
        <f t="shared" si="176"/>
        <v>40018.917399999998</v>
      </c>
      <c r="R278" s="2">
        <f t="shared" si="170"/>
        <v>1.106679955571249E-7</v>
      </c>
      <c r="S278" s="24">
        <v>1</v>
      </c>
      <c r="T278" s="9">
        <f t="shared" si="177"/>
        <v>1.106679955571249E-7</v>
      </c>
      <c r="U278" s="9">
        <f t="shared" si="178"/>
        <v>0</v>
      </c>
      <c r="Y278" s="137">
        <f t="shared" si="179"/>
        <v>40018.917399999998</v>
      </c>
      <c r="Z278" s="16">
        <f t="shared" si="180"/>
        <v>28798</v>
      </c>
      <c r="AA278" s="115">
        <f t="shared" si="181"/>
        <v>8.0291895716897415E-3</v>
      </c>
      <c r="AB278" s="115">
        <f t="shared" si="182"/>
        <v>-2.1531895687900687E-3</v>
      </c>
      <c r="AC278" s="147">
        <f t="shared" si="171"/>
        <v>5.5433320069079861E-3</v>
      </c>
      <c r="AD278" s="115"/>
      <c r="AG278" s="115">
        <f t="shared" si="183"/>
        <v>4.636225319146362E-6</v>
      </c>
      <c r="AH278" s="16">
        <f t="shared" si="184"/>
        <v>7.6965215756980548E-3</v>
      </c>
      <c r="AI278" s="16">
        <f t="shared" si="185"/>
        <v>1.3595590008049325</v>
      </c>
      <c r="AJ278" s="16">
        <f t="shared" si="186"/>
        <v>0.98391971250061794</v>
      </c>
      <c r="AK278" s="16">
        <f t="shared" si="187"/>
        <v>-0.18173127506755427</v>
      </c>
      <c r="AL278" s="16">
        <f t="shared" si="188"/>
        <v>-0.46798076994106835</v>
      </c>
      <c r="AM278" s="16">
        <f t="shared" si="189"/>
        <v>-0.23835647141585517</v>
      </c>
      <c r="AN278" s="115">
        <f t="shared" si="172"/>
        <v>5.974642771919874</v>
      </c>
      <c r="AO278" s="115">
        <f t="shared" si="172"/>
        <v>5.9748909515220516</v>
      </c>
      <c r="AP278" s="115">
        <f t="shared" si="172"/>
        <v>5.9755373860211405</v>
      </c>
      <c r="AQ278" s="115">
        <f t="shared" si="172"/>
        <v>5.9772205344849869</v>
      </c>
      <c r="AR278" s="115">
        <f t="shared" si="172"/>
        <v>5.9815988375444782</v>
      </c>
      <c r="AS278" s="115">
        <f t="shared" si="172"/>
        <v>5.992960307624398</v>
      </c>
      <c r="AT278" s="115">
        <f t="shared" si="172"/>
        <v>6.0222680212953934</v>
      </c>
      <c r="AU278" s="115">
        <f t="shared" si="190"/>
        <v>6.0968889354114602</v>
      </c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</row>
    <row r="279" spans="1:64">
      <c r="A279" s="54" t="s">
        <v>116</v>
      </c>
      <c r="B279" s="55" t="s">
        <v>95</v>
      </c>
      <c r="C279" s="54">
        <v>55065.380100000002</v>
      </c>
      <c r="D279" s="54">
        <v>1E-4</v>
      </c>
      <c r="E279" s="28">
        <f t="shared" si="174"/>
        <v>28871.516778029549</v>
      </c>
      <c r="F279" s="28">
        <f t="shared" si="165"/>
        <v>28871.5</v>
      </c>
      <c r="G279" s="9">
        <f t="shared" si="168"/>
        <v>6.3830000071902759E-3</v>
      </c>
      <c r="K279" s="2">
        <f t="shared" si="173"/>
        <v>6.3830000071902759E-3</v>
      </c>
      <c r="N279" s="2">
        <f t="shared" ca="1" si="169"/>
        <v>1.072417020212655E-2</v>
      </c>
      <c r="O279" s="100">
        <f t="shared" si="175"/>
        <v>5.9662845449001689E-4</v>
      </c>
      <c r="P279" s="15">
        <f t="shared" si="176"/>
        <v>40046.880100000002</v>
      </c>
      <c r="R279" s="2">
        <f t="shared" si="170"/>
        <v>3.5596551270714615E-7</v>
      </c>
      <c r="S279" s="24">
        <v>1</v>
      </c>
      <c r="T279" s="9">
        <f t="shared" si="177"/>
        <v>3.5596551270714615E-7</v>
      </c>
      <c r="U279" s="9">
        <f t="shared" si="178"/>
        <v>0</v>
      </c>
      <c r="Y279" s="137">
        <f t="shared" si="179"/>
        <v>40046.880100000002</v>
      </c>
      <c r="Z279" s="16">
        <f t="shared" si="180"/>
        <v>28871.5</v>
      </c>
      <c r="AA279" s="115">
        <f t="shared" si="181"/>
        <v>8.2993520406493323E-3</v>
      </c>
      <c r="AB279" s="115">
        <f t="shared" si="182"/>
        <v>-1.9163520334590563E-3</v>
      </c>
      <c r="AC279" s="147">
        <f t="shared" si="171"/>
        <v>5.786371552700259E-3</v>
      </c>
      <c r="AD279" s="115"/>
      <c r="AG279" s="115">
        <f t="shared" si="183"/>
        <v>3.6724051161426604E-6</v>
      </c>
      <c r="AH279" s="16">
        <f t="shared" si="184"/>
        <v>7.7027235861593154E-3</v>
      </c>
      <c r="AI279" s="16">
        <f t="shared" si="185"/>
        <v>1.3665423275470638</v>
      </c>
      <c r="AJ279" s="16">
        <f t="shared" si="186"/>
        <v>0.99027824317650515</v>
      </c>
      <c r="AK279" s="16">
        <f t="shared" si="187"/>
        <v>-0.1671994423253306</v>
      </c>
      <c r="AL279" s="16">
        <f t="shared" si="188"/>
        <v>-0.42795910231510242</v>
      </c>
      <c r="AM279" s="16">
        <f t="shared" si="189"/>
        <v>-0.21730633920523948</v>
      </c>
      <c r="AN279" s="115">
        <f t="shared" si="172"/>
        <v>6.0015154303840852</v>
      </c>
      <c r="AO279" s="115">
        <f t="shared" si="172"/>
        <v>6.0017516839629508</v>
      </c>
      <c r="AP279" s="115">
        <f t="shared" si="172"/>
        <v>6.0023620635132255</v>
      </c>
      <c r="AQ279" s="115">
        <f t="shared" si="172"/>
        <v>6.0039385299992336</v>
      </c>
      <c r="AR279" s="115">
        <f t="shared" si="172"/>
        <v>6.008006887586383</v>
      </c>
      <c r="AS279" s="115">
        <f t="shared" si="172"/>
        <v>6.0184846566307666</v>
      </c>
      <c r="AT279" s="115">
        <f t="shared" si="172"/>
        <v>6.0453361158474497</v>
      </c>
      <c r="AU279" s="115">
        <f t="shared" si="190"/>
        <v>6.1134074048853524</v>
      </c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</row>
    <row r="280" spans="1:64">
      <c r="A280" s="54" t="s">
        <v>117</v>
      </c>
      <c r="B280" s="55" t="s">
        <v>95</v>
      </c>
      <c r="C280" s="54">
        <v>55160.302600000003</v>
      </c>
      <c r="D280" s="54">
        <v>1E-4</v>
      </c>
      <c r="E280" s="28">
        <f t="shared" si="174"/>
        <v>29121.025239329418</v>
      </c>
      <c r="F280" s="28">
        <f t="shared" si="165"/>
        <v>29121</v>
      </c>
      <c r="G280" s="9">
        <f t="shared" si="168"/>
        <v>9.602000005543232E-3</v>
      </c>
      <c r="K280" s="2">
        <f t="shared" si="173"/>
        <v>9.602000005543232E-3</v>
      </c>
      <c r="N280" s="2">
        <f t="shared" ca="1" si="169"/>
        <v>1.1186503933111998E-2</v>
      </c>
      <c r="O280" s="100">
        <f t="shared" si="175"/>
        <v>1.502073283216776E-3</v>
      </c>
      <c r="P280" s="15">
        <f t="shared" si="176"/>
        <v>40141.802600000003</v>
      </c>
      <c r="R280" s="2">
        <f t="shared" si="170"/>
        <v>2.2562241481536251E-6</v>
      </c>
      <c r="S280" s="24">
        <v>1</v>
      </c>
      <c r="T280" s="9">
        <f t="shared" si="177"/>
        <v>2.2562241481536251E-6</v>
      </c>
      <c r="U280" s="9">
        <f t="shared" si="178"/>
        <v>0</v>
      </c>
      <c r="Y280" s="137">
        <f t="shared" si="179"/>
        <v>40141.802600000003</v>
      </c>
      <c r="Z280" s="16">
        <f t="shared" si="180"/>
        <v>29121</v>
      </c>
      <c r="AA280" s="115">
        <f t="shared" si="181"/>
        <v>9.183842434153015E-3</v>
      </c>
      <c r="AB280" s="115">
        <f t="shared" si="182"/>
        <v>4.1815757139021699E-4</v>
      </c>
      <c r="AC280" s="147">
        <f t="shared" si="171"/>
        <v>8.0999267223264559E-3</v>
      </c>
      <c r="AD280" s="115"/>
      <c r="AG280" s="115">
        <f t="shared" si="183"/>
        <v>1.7485575451096442E-7</v>
      </c>
      <c r="AH280" s="16">
        <f t="shared" si="184"/>
        <v>7.681769150936239E-3</v>
      </c>
      <c r="AI280" s="16">
        <f t="shared" si="185"/>
        <v>1.386127350356996</v>
      </c>
      <c r="AJ280" s="16">
        <f t="shared" si="186"/>
        <v>0.99999954820013071</v>
      </c>
      <c r="AK280" s="16">
        <f t="shared" si="187"/>
        <v>-0.11495477677681065</v>
      </c>
      <c r="AL280" s="16">
        <f t="shared" si="188"/>
        <v>-0.28935646618115313</v>
      </c>
      <c r="AM280" s="16">
        <f t="shared" si="189"/>
        <v>-0.14569621540356692</v>
      </c>
      <c r="AN280" s="115">
        <f t="shared" si="172"/>
        <v>6.0936465282764294</v>
      </c>
      <c r="AO280" s="115">
        <f t="shared" si="172"/>
        <v>6.0938245260296959</v>
      </c>
      <c r="AP280" s="115">
        <f t="shared" si="172"/>
        <v>6.0942743659012466</v>
      </c>
      <c r="AQ280" s="115">
        <f t="shared" si="172"/>
        <v>6.0954110390133343</v>
      </c>
      <c r="AR280" s="115">
        <f t="shared" si="172"/>
        <v>6.0982821394173312</v>
      </c>
      <c r="AS280" s="115">
        <f t="shared" si="172"/>
        <v>6.1055273928637632</v>
      </c>
      <c r="AT280" s="115">
        <f t="shared" si="172"/>
        <v>6.123769953470795</v>
      </c>
      <c r="AU280" s="115">
        <f t="shared" si="190"/>
        <v>6.1694803046640754</v>
      </c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</row>
    <row r="281" spans="1:64">
      <c r="A281" s="196" t="s">
        <v>256</v>
      </c>
      <c r="B281" s="196"/>
      <c r="C281" s="197">
        <v>55491.286</v>
      </c>
      <c r="D281" s="197">
        <v>5.9999999999999995E-4</v>
      </c>
      <c r="E281" s="28">
        <f t="shared" si="174"/>
        <v>29991.031390134536</v>
      </c>
      <c r="F281" s="28">
        <f t="shared" si="165"/>
        <v>29991</v>
      </c>
      <c r="G281" s="9">
        <f t="shared" si="168"/>
        <v>1.1942000004637521E-2</v>
      </c>
      <c r="K281" s="2">
        <f t="shared" si="173"/>
        <v>1.1942000004637521E-2</v>
      </c>
      <c r="N281" s="2">
        <f t="shared" ca="1" si="169"/>
        <v>1.2798649608291718E-2</v>
      </c>
      <c r="O281" s="100">
        <f t="shared" si="175"/>
        <v>4.7731318161295666E-3</v>
      </c>
      <c r="P281" s="15">
        <f t="shared" si="176"/>
        <v>40472.786</v>
      </c>
      <c r="R281" s="2">
        <f t="shared" si="170"/>
        <v>2.2782787334148334E-5</v>
      </c>
      <c r="S281" s="24">
        <v>1</v>
      </c>
      <c r="T281" s="9">
        <f t="shared" si="177"/>
        <v>2.2782787334148334E-5</v>
      </c>
      <c r="U281" s="9">
        <f t="shared" si="178"/>
        <v>0</v>
      </c>
      <c r="Y281" s="137">
        <f t="shared" si="179"/>
        <v>40472.786</v>
      </c>
      <c r="Z281" s="16">
        <f t="shared" si="180"/>
        <v>29991</v>
      </c>
      <c r="AA281" s="115">
        <f t="shared" si="181"/>
        <v>1.1863400411513432E-2</v>
      </c>
      <c r="AB281" s="115">
        <f t="shared" si="182"/>
        <v>7.8599593124088415E-5</v>
      </c>
      <c r="AC281" s="147">
        <f t="shared" si="171"/>
        <v>7.1688681885079542E-3</v>
      </c>
      <c r="AD281" s="115"/>
      <c r="AG281" s="115">
        <f t="shared" si="183"/>
        <v>6.1778960392722466E-9</v>
      </c>
      <c r="AH281" s="16">
        <f t="shared" si="184"/>
        <v>7.0902685953838657E-3</v>
      </c>
      <c r="AI281" s="16">
        <f t="shared" si="185"/>
        <v>1.3941079325702668</v>
      </c>
      <c r="AJ281" s="16">
        <f t="shared" si="186"/>
        <v>0.87881834392631564</v>
      </c>
      <c r="AK281" s="16">
        <f t="shared" si="187"/>
        <v>8.3593473924168535E-2</v>
      </c>
      <c r="AL281" s="16">
        <f t="shared" si="188"/>
        <v>0.20901036889234159</v>
      </c>
      <c r="AM281" s="16">
        <f t="shared" si="189"/>
        <v>0.10488729914043279</v>
      </c>
      <c r="AN281" s="115">
        <f t="shared" ref="AN281:AT290" si="191">$AU281+$AB$7*SIN(AO281)</f>
        <v>6.4198319915103701</v>
      </c>
      <c r="AO281" s="115">
        <f t="shared" si="191"/>
        <v>6.4196978578276473</v>
      </c>
      <c r="AP281" s="115">
        <f t="shared" si="191"/>
        <v>6.4193617985104137</v>
      </c>
      <c r="AQ281" s="115">
        <f t="shared" si="191"/>
        <v>6.4185199013842205</v>
      </c>
      <c r="AR281" s="115">
        <f t="shared" si="191"/>
        <v>6.4164111997063484</v>
      </c>
      <c r="AS281" s="115">
        <f t="shared" si="191"/>
        <v>6.4111321229244291</v>
      </c>
      <c r="AT281" s="115">
        <f t="shared" si="191"/>
        <v>6.3979314737982964</v>
      </c>
      <c r="AU281" s="115">
        <f t="shared" si="190"/>
        <v>6.3650050453754528</v>
      </c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</row>
    <row r="282" spans="1:64">
      <c r="A282" s="196" t="s">
        <v>256</v>
      </c>
      <c r="B282" s="196"/>
      <c r="C282" s="197">
        <v>55491.477400000003</v>
      </c>
      <c r="D282" s="197">
        <v>6.9999999999999999E-4</v>
      </c>
      <c r="E282" s="28">
        <f t="shared" si="174"/>
        <v>29991.534494451149</v>
      </c>
      <c r="F282" s="28">
        <f t="shared" si="165"/>
        <v>29991.5</v>
      </c>
      <c r="G282" s="9">
        <f t="shared" si="168"/>
        <v>1.312300000427058E-2</v>
      </c>
      <c r="K282" s="2">
        <f t="shared" si="173"/>
        <v>1.312300000427058E-2</v>
      </c>
      <c r="N282" s="2">
        <f t="shared" ca="1" si="169"/>
        <v>1.2799576128794697E-2</v>
      </c>
      <c r="O282" s="100">
        <f t="shared" si="175"/>
        <v>4.7750625885130543E-3</v>
      </c>
      <c r="P282" s="15">
        <f t="shared" si="176"/>
        <v>40472.977400000003</v>
      </c>
      <c r="R282" s="2">
        <f t="shared" si="170"/>
        <v>2.280122272421699E-5</v>
      </c>
      <c r="S282" s="24">
        <v>1</v>
      </c>
      <c r="T282" s="9">
        <f t="shared" si="177"/>
        <v>2.280122272421699E-5</v>
      </c>
      <c r="U282" s="9">
        <f t="shared" si="178"/>
        <v>0</v>
      </c>
      <c r="Y282" s="137">
        <f t="shared" si="179"/>
        <v>40472.977400000003</v>
      </c>
      <c r="Z282" s="16">
        <f t="shared" si="180"/>
        <v>29991.5</v>
      </c>
      <c r="AA282" s="115">
        <f t="shared" si="181"/>
        <v>1.1864767988174301E-2</v>
      </c>
      <c r="AB282" s="115">
        <f t="shared" si="182"/>
        <v>1.2582320160962786E-3</v>
      </c>
      <c r="AC282" s="147">
        <f t="shared" si="171"/>
        <v>8.3479374157575253E-3</v>
      </c>
      <c r="AD282" s="115"/>
      <c r="AG282" s="115">
        <f t="shared" si="183"/>
        <v>1.5831478063297058E-6</v>
      </c>
      <c r="AH282" s="16">
        <f t="shared" si="184"/>
        <v>7.0897053996612468E-3</v>
      </c>
      <c r="AI282" s="16">
        <f t="shared" si="185"/>
        <v>1.3940841189708926</v>
      </c>
      <c r="AJ282" s="16">
        <f t="shared" si="186"/>
        <v>0.8786824700395387</v>
      </c>
      <c r="AK282" s="16">
        <f t="shared" si="187"/>
        <v>8.3705666310328247E-2</v>
      </c>
      <c r="AL282" s="16">
        <f t="shared" si="188"/>
        <v>0.20929505175658167</v>
      </c>
      <c r="AM282" s="16">
        <f t="shared" si="189"/>
        <v>0.10503120866934314</v>
      </c>
      <c r="AN282" s="115">
        <f t="shared" si="191"/>
        <v>6.4200188920603107</v>
      </c>
      <c r="AO282" s="115">
        <f t="shared" si="191"/>
        <v>6.4198845924536476</v>
      </c>
      <c r="AP282" s="115">
        <f t="shared" si="191"/>
        <v>6.4195481088130979</v>
      </c>
      <c r="AQ282" s="115">
        <f t="shared" si="191"/>
        <v>6.4187051272650884</v>
      </c>
      <c r="AR282" s="115">
        <f t="shared" si="191"/>
        <v>6.4165936569567439</v>
      </c>
      <c r="AS282" s="115">
        <f t="shared" si="191"/>
        <v>6.4113075246620195</v>
      </c>
      <c r="AT282" s="115">
        <f t="shared" si="191"/>
        <v>6.3980889640559644</v>
      </c>
      <c r="AU282" s="115">
        <f t="shared" si="190"/>
        <v>6.3651174159160915</v>
      </c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</row>
    <row r="283" spans="1:64">
      <c r="A283" s="196" t="s">
        <v>256</v>
      </c>
      <c r="B283" s="196"/>
      <c r="C283" s="197">
        <v>55491.667200000004</v>
      </c>
      <c r="D283" s="197">
        <v>1.1000000000000001E-3</v>
      </c>
      <c r="E283" s="28">
        <f t="shared" si="174"/>
        <v>29992.033393089034</v>
      </c>
      <c r="F283" s="28">
        <f t="shared" si="165"/>
        <v>29992</v>
      </c>
      <c r="G283" s="9">
        <f t="shared" si="168"/>
        <v>1.270400000794325E-2</v>
      </c>
      <c r="K283" s="2">
        <f t="shared" si="173"/>
        <v>1.270400000794325E-2</v>
      </c>
      <c r="N283" s="2">
        <f t="shared" ca="1" si="169"/>
        <v>1.280050264929767E-2</v>
      </c>
      <c r="O283" s="100">
        <f t="shared" si="175"/>
        <v>4.7769934193154923E-3</v>
      </c>
      <c r="P283" s="15">
        <f t="shared" si="176"/>
        <v>40473.167200000004</v>
      </c>
      <c r="R283" s="2">
        <f t="shared" si="170"/>
        <v>2.281966612818352E-5</v>
      </c>
      <c r="S283" s="24">
        <v>1</v>
      </c>
      <c r="T283" s="9">
        <f t="shared" si="177"/>
        <v>2.281966612818352E-5</v>
      </c>
      <c r="U283" s="9">
        <f t="shared" si="178"/>
        <v>0</v>
      </c>
      <c r="Y283" s="137">
        <f t="shared" si="179"/>
        <v>40473.167200000004</v>
      </c>
      <c r="Z283" s="16">
        <f t="shared" si="180"/>
        <v>29992</v>
      </c>
      <c r="AA283" s="115">
        <f t="shared" si="181"/>
        <v>1.186613538505861E-2</v>
      </c>
      <c r="AB283" s="115">
        <f t="shared" si="182"/>
        <v>8.3786462288464036E-4</v>
      </c>
      <c r="AC283" s="147">
        <f t="shared" si="171"/>
        <v>7.927006588627758E-3</v>
      </c>
      <c r="AD283" s="115"/>
      <c r="AG283" s="115">
        <f t="shared" si="183"/>
        <v>7.0201712628162065E-7</v>
      </c>
      <c r="AH283" s="16">
        <f t="shared" si="184"/>
        <v>7.0891419657431167E-3</v>
      </c>
      <c r="AI283" s="16">
        <f t="shared" si="185"/>
        <v>1.3940602742416599</v>
      </c>
      <c r="AJ283" s="16">
        <f t="shared" si="186"/>
        <v>0.87854652954754331</v>
      </c>
      <c r="AK283" s="16">
        <f t="shared" si="187"/>
        <v>8.3817848111893287E-2</v>
      </c>
      <c r="AL283" s="16">
        <f t="shared" si="188"/>
        <v>0.20957972497578756</v>
      </c>
      <c r="AM283" s="16">
        <f t="shared" si="189"/>
        <v>0.10517511762543416</v>
      </c>
      <c r="AN283" s="115">
        <f t="shared" si="191"/>
        <v>6.4202057894726963</v>
      </c>
      <c r="AO283" s="115">
        <f t="shared" si="191"/>
        <v>6.4200713240149287</v>
      </c>
      <c r="AP283" s="115">
        <f t="shared" si="191"/>
        <v>6.4197344162002405</v>
      </c>
      <c r="AQ283" s="115">
        <f t="shared" si="191"/>
        <v>6.4188903505202717</v>
      </c>
      <c r="AR283" s="115">
        <f t="shared" si="191"/>
        <v>6.4167761120990905</v>
      </c>
      <c r="AS283" s="115">
        <f t="shared" si="191"/>
        <v>6.4114829250873262</v>
      </c>
      <c r="AT283" s="115">
        <f t="shared" si="191"/>
        <v>6.398246453897297</v>
      </c>
      <c r="AU283" s="115">
        <f t="shared" si="190"/>
        <v>6.3652297864567302</v>
      </c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</row>
    <row r="284" spans="1:64">
      <c r="A284" s="54" t="s">
        <v>118</v>
      </c>
      <c r="B284" s="55" t="s">
        <v>92</v>
      </c>
      <c r="C284" s="54">
        <v>55502.699699999997</v>
      </c>
      <c r="D284" s="54">
        <v>4.0000000000000002E-4</v>
      </c>
      <c r="E284" s="28">
        <f t="shared" si="174"/>
        <v>30021.03286212208</v>
      </c>
      <c r="F284" s="28">
        <f t="shared" si="165"/>
        <v>30021</v>
      </c>
      <c r="G284" s="9">
        <f t="shared" si="168"/>
        <v>1.2501999997766688E-2</v>
      </c>
      <c r="K284" s="2">
        <f t="shared" si="173"/>
        <v>1.2501999997766688E-2</v>
      </c>
      <c r="N284" s="2">
        <f t="shared" ca="1" si="169"/>
        <v>1.2854240838470331E-2</v>
      </c>
      <c r="O284" s="100">
        <f t="shared" si="175"/>
        <v>4.8890815606612431E-3</v>
      </c>
      <c r="P284" s="15">
        <f t="shared" si="176"/>
        <v>40484.199699999997</v>
      </c>
      <c r="R284" s="2">
        <f t="shared" si="170"/>
        <v>2.3903118506797777E-5</v>
      </c>
      <c r="S284" s="24">
        <v>1</v>
      </c>
      <c r="T284" s="9">
        <f t="shared" si="177"/>
        <v>2.3903118506797777E-5</v>
      </c>
      <c r="U284" s="9">
        <f t="shared" si="178"/>
        <v>0</v>
      </c>
      <c r="Y284" s="137">
        <f t="shared" si="179"/>
        <v>40484.199699999997</v>
      </c>
      <c r="Z284" s="16">
        <f t="shared" si="180"/>
        <v>30021</v>
      </c>
      <c r="AA284" s="115">
        <f t="shared" si="181"/>
        <v>1.1945138343994396E-2</v>
      </c>
      <c r="AB284" s="115">
        <f t="shared" si="182"/>
        <v>5.5686165377229202E-4</v>
      </c>
      <c r="AC284" s="147">
        <f t="shared" si="171"/>
        <v>7.6129184371054454E-3</v>
      </c>
      <c r="AD284" s="115"/>
      <c r="AG284" s="115">
        <f t="shared" si="183"/>
        <v>3.1009490144201206E-7</v>
      </c>
      <c r="AH284" s="16">
        <f t="shared" si="184"/>
        <v>7.0560567833331542E-3</v>
      </c>
      <c r="AI284" s="16">
        <f t="shared" si="185"/>
        <v>1.392624233328642</v>
      </c>
      <c r="AJ284" s="16">
        <f t="shared" si="186"/>
        <v>0.87054885471544341</v>
      </c>
      <c r="AK284" s="16">
        <f t="shared" si="187"/>
        <v>9.0305829272625593E-2</v>
      </c>
      <c r="AL284" s="16">
        <f t="shared" si="188"/>
        <v>0.22607384429926239</v>
      </c>
      <c r="AM284" s="16">
        <f t="shared" si="189"/>
        <v>0.11352083281742791</v>
      </c>
      <c r="AN284" s="115">
        <f t="shared" si="191"/>
        <v>6.4310403306857298</v>
      </c>
      <c r="AO284" s="115">
        <f t="shared" si="191"/>
        <v>6.4308963733015005</v>
      </c>
      <c r="AP284" s="115">
        <f t="shared" si="191"/>
        <v>6.430535124641656</v>
      </c>
      <c r="AQ284" s="115">
        <f t="shared" si="191"/>
        <v>6.4296286874102959</v>
      </c>
      <c r="AR284" s="115">
        <f t="shared" si="191"/>
        <v>6.4273548066666937</v>
      </c>
      <c r="AS284" s="115">
        <f t="shared" si="191"/>
        <v>6.4216538434835524</v>
      </c>
      <c r="AT284" s="115">
        <f t="shared" si="191"/>
        <v>6.40738013284966</v>
      </c>
      <c r="AU284" s="115">
        <f t="shared" si="190"/>
        <v>6.3717472778137756</v>
      </c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</row>
    <row r="285" spans="1:64">
      <c r="A285" s="63" t="s">
        <v>121</v>
      </c>
      <c r="B285" s="56" t="s">
        <v>95</v>
      </c>
      <c r="C285" s="53">
        <v>55784.414700000001</v>
      </c>
      <c r="D285" s="53">
        <v>4.0000000000000002E-4</v>
      </c>
      <c r="E285" s="28">
        <f t="shared" si="174"/>
        <v>30761.534599593109</v>
      </c>
      <c r="F285" s="28">
        <f t="shared" si="165"/>
        <v>30761.5</v>
      </c>
      <c r="G285" s="9">
        <f t="shared" si="168"/>
        <v>1.3163000003260095E-2</v>
      </c>
      <c r="K285" s="2">
        <f t="shared" si="173"/>
        <v>1.3163000003260095E-2</v>
      </c>
      <c r="N285" s="2">
        <f t="shared" ca="1" si="169"/>
        <v>1.4226417703379041E-2</v>
      </c>
      <c r="O285" s="100">
        <f t="shared" si="175"/>
        <v>7.8177702195661447E-3</v>
      </c>
      <c r="P285" s="15">
        <f t="shared" si="176"/>
        <v>40765.914700000001</v>
      </c>
      <c r="R285" s="2">
        <f t="shared" si="170"/>
        <v>6.1117531205935282E-5</v>
      </c>
      <c r="S285" s="24">
        <v>1</v>
      </c>
      <c r="T285" s="9">
        <f t="shared" si="177"/>
        <v>6.1117531205935282E-5</v>
      </c>
      <c r="U285" s="9">
        <f t="shared" si="178"/>
        <v>0</v>
      </c>
      <c r="Y285" s="137">
        <f t="shared" si="179"/>
        <v>40765.914700000001</v>
      </c>
      <c r="Z285" s="16">
        <f t="shared" si="180"/>
        <v>30761.5</v>
      </c>
      <c r="AA285" s="115">
        <f t="shared" si="181"/>
        <v>1.3789502230791822E-2</v>
      </c>
      <c r="AB285" s="115">
        <f t="shared" si="182"/>
        <v>-6.265022275317271E-4</v>
      </c>
      <c r="AC285" s="147">
        <f t="shared" si="171"/>
        <v>5.34522978369395E-3</v>
      </c>
      <c r="AD285" s="115"/>
      <c r="AG285" s="115">
        <f t="shared" si="183"/>
        <v>3.9250504110221594E-7</v>
      </c>
      <c r="AH285" s="16">
        <f t="shared" si="184"/>
        <v>5.9717320112256771E-3</v>
      </c>
      <c r="AI285" s="16">
        <f t="shared" si="185"/>
        <v>1.3256273850312681</v>
      </c>
      <c r="AJ285" s="16">
        <f t="shared" si="186"/>
        <v>0.60739783558804528</v>
      </c>
      <c r="AK285" s="16">
        <f t="shared" si="187"/>
        <v>0.2372250777536366</v>
      </c>
      <c r="AL285" s="16">
        <f t="shared" si="188"/>
        <v>0.6296096106022494</v>
      </c>
      <c r="AM285" s="16">
        <f t="shared" si="189"/>
        <v>0.32563353746645274</v>
      </c>
      <c r="AN285" s="115">
        <f t="shared" si="191"/>
        <v>6.7018558280460327</v>
      </c>
      <c r="AO285" s="115">
        <f t="shared" si="191"/>
        <v>6.7015845967082317</v>
      </c>
      <c r="AP285" s="115">
        <f t="shared" si="191"/>
        <v>6.7008479237831056</v>
      </c>
      <c r="AQ285" s="115">
        <f t="shared" si="191"/>
        <v>6.6988483098282758</v>
      </c>
      <c r="AR285" s="115">
        <f t="shared" si="191"/>
        <v>6.6934294403501271</v>
      </c>
      <c r="AS285" s="115">
        <f t="shared" si="191"/>
        <v>6.6788078781516589</v>
      </c>
      <c r="AT285" s="115">
        <f t="shared" si="191"/>
        <v>6.639784897648064</v>
      </c>
      <c r="AU285" s="115">
        <f t="shared" si="190"/>
        <v>6.538168048499724</v>
      </c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</row>
    <row r="286" spans="1:64">
      <c r="A286" s="63" t="s">
        <v>124</v>
      </c>
      <c r="B286" s="56" t="s">
        <v>95</v>
      </c>
      <c r="C286" s="53">
        <v>55825.502999999997</v>
      </c>
      <c r="D286" s="53">
        <v>1E-4</v>
      </c>
      <c r="E286" s="28">
        <f t="shared" si="174"/>
        <v>30869.537217628102</v>
      </c>
      <c r="F286" s="28">
        <f t="shared" si="165"/>
        <v>30869.5</v>
      </c>
      <c r="G286" s="9">
        <f t="shared" si="168"/>
        <v>1.41589999984717E-2</v>
      </c>
      <c r="K286" s="2">
        <f t="shared" si="173"/>
        <v>1.41589999984717E-2</v>
      </c>
      <c r="N286" s="2">
        <f t="shared" ca="1" si="169"/>
        <v>1.4426546132022044E-2</v>
      </c>
      <c r="O286" s="100">
        <f t="shared" si="175"/>
        <v>8.2556186365312922E-3</v>
      </c>
      <c r="P286" s="15">
        <f t="shared" si="176"/>
        <v>40807.002999999997</v>
      </c>
      <c r="R286" s="2">
        <f t="shared" si="170"/>
        <v>6.8155239071842794E-5</v>
      </c>
      <c r="S286" s="24">
        <v>1</v>
      </c>
      <c r="T286" s="9">
        <f t="shared" si="177"/>
        <v>6.8155239071842794E-5</v>
      </c>
      <c r="U286" s="9">
        <f t="shared" si="178"/>
        <v>0</v>
      </c>
      <c r="Y286" s="137">
        <f t="shared" si="179"/>
        <v>40807.002999999997</v>
      </c>
      <c r="Z286" s="16">
        <f t="shared" si="180"/>
        <v>30869.5</v>
      </c>
      <c r="AA286" s="115">
        <f t="shared" si="181"/>
        <v>1.4037027903223849E-2</v>
      </c>
      <c r="AB286" s="115">
        <f t="shared" si="182"/>
        <v>1.2197209524785098E-4</v>
      </c>
      <c r="AC286" s="147">
        <f t="shared" si="171"/>
        <v>5.9033813619404074E-3</v>
      </c>
      <c r="AD286" s="115"/>
      <c r="AG286" s="115">
        <f t="shared" si="183"/>
        <v>1.4877192019150831E-8</v>
      </c>
      <c r="AH286" s="16">
        <f t="shared" si="184"/>
        <v>5.7814092666925564E-3</v>
      </c>
      <c r="AI286" s="16">
        <f t="shared" si="185"/>
        <v>1.312075069382618</v>
      </c>
      <c r="AJ286" s="16">
        <f t="shared" si="186"/>
        <v>0.56274747021606253</v>
      </c>
      <c r="AK286" s="16">
        <f t="shared" si="187"/>
        <v>0.25479027153200873</v>
      </c>
      <c r="AL286" s="16">
        <f t="shared" si="188"/>
        <v>0.68468468031291185</v>
      </c>
      <c r="AM286" s="16">
        <f t="shared" si="189"/>
        <v>0.35637450498934731</v>
      </c>
      <c r="AN286" s="115">
        <f t="shared" si="191"/>
        <v>6.7400747528299823</v>
      </c>
      <c r="AO286" s="115">
        <f t="shared" si="191"/>
        <v>6.7398050288087088</v>
      </c>
      <c r="AP286" s="115">
        <f t="shared" si="191"/>
        <v>6.7390592479969911</v>
      </c>
      <c r="AQ286" s="115">
        <f t="shared" si="191"/>
        <v>6.7369985977092313</v>
      </c>
      <c r="AR286" s="115">
        <f t="shared" si="191"/>
        <v>6.7313155724690361</v>
      </c>
      <c r="AS286" s="115">
        <f t="shared" si="191"/>
        <v>6.7157217862635283</v>
      </c>
      <c r="AT286" s="115">
        <f t="shared" si="191"/>
        <v>6.6734885251597209</v>
      </c>
      <c r="AU286" s="115">
        <f t="shared" si="190"/>
        <v>6.5624400852776876</v>
      </c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</row>
    <row r="287" spans="1:64">
      <c r="A287" s="63" t="s">
        <v>123</v>
      </c>
      <c r="B287" s="64" t="s">
        <v>92</v>
      </c>
      <c r="C287" s="33">
        <v>55831.400370000003</v>
      </c>
      <c r="D287" s="33">
        <v>1E-4</v>
      </c>
      <c r="E287" s="28">
        <f t="shared" si="174"/>
        <v>30885.038744815203</v>
      </c>
      <c r="F287" s="28">
        <f t="shared" si="165"/>
        <v>30885</v>
      </c>
      <c r="G287" s="9">
        <f t="shared" si="168"/>
        <v>1.4740000005986076E-2</v>
      </c>
      <c r="K287" s="2">
        <f t="shared" si="173"/>
        <v>1.4740000005986076E-2</v>
      </c>
      <c r="N287" s="2">
        <f t="shared" ca="1" si="169"/>
        <v>1.4455268267614327E-2</v>
      </c>
      <c r="O287" s="100">
        <f t="shared" si="175"/>
        <v>8.3186816495778443E-3</v>
      </c>
      <c r="P287" s="15">
        <f t="shared" si="176"/>
        <v>40812.900370000003</v>
      </c>
      <c r="R287" s="2">
        <f t="shared" si="170"/>
        <v>6.9200464387023168E-5</v>
      </c>
      <c r="S287" s="24">
        <v>1</v>
      </c>
      <c r="T287" s="9">
        <f t="shared" si="177"/>
        <v>6.9200464387023168E-5</v>
      </c>
      <c r="U287" s="9">
        <f t="shared" si="178"/>
        <v>0</v>
      </c>
      <c r="Y287" s="137">
        <f t="shared" si="179"/>
        <v>40812.900370000003</v>
      </c>
      <c r="Z287" s="16">
        <f t="shared" si="180"/>
        <v>30885</v>
      </c>
      <c r="AA287" s="115">
        <f t="shared" si="181"/>
        <v>1.4072242256206832E-2</v>
      </c>
      <c r="AB287" s="115">
        <f t="shared" si="182"/>
        <v>6.6775774977924363E-4</v>
      </c>
      <c r="AC287" s="147">
        <f t="shared" si="171"/>
        <v>6.4213183564082316E-3</v>
      </c>
      <c r="AD287" s="115"/>
      <c r="AG287" s="115">
        <f t="shared" si="183"/>
        <v>4.4590041239023893E-7</v>
      </c>
      <c r="AH287" s="16">
        <f t="shared" si="184"/>
        <v>5.7535606066289879E-3</v>
      </c>
      <c r="AI287" s="16">
        <f t="shared" si="185"/>
        <v>1.3100754167718591</v>
      </c>
      <c r="AJ287" s="16">
        <f t="shared" si="186"/>
        <v>0.55627361611585169</v>
      </c>
      <c r="AK287" s="16">
        <f t="shared" si="187"/>
        <v>0.25722007563811666</v>
      </c>
      <c r="AL287" s="16">
        <f t="shared" si="188"/>
        <v>0.69249562575606016</v>
      </c>
      <c r="AM287" s="16">
        <f t="shared" si="189"/>
        <v>0.36078214063913477</v>
      </c>
      <c r="AN287" s="115">
        <f t="shared" si="191"/>
        <v>6.7455275267365753</v>
      </c>
      <c r="AO287" s="115">
        <f t="shared" si="191"/>
        <v>6.7452583917334898</v>
      </c>
      <c r="AP287" s="115">
        <f t="shared" si="191"/>
        <v>6.7445122314923616</v>
      </c>
      <c r="AQ287" s="115">
        <f t="shared" si="191"/>
        <v>6.7424449926744954</v>
      </c>
      <c r="AR287" s="115">
        <f t="shared" si="191"/>
        <v>6.7367286824280121</v>
      </c>
      <c r="AS287" s="115">
        <f t="shared" si="191"/>
        <v>6.7210037153993021</v>
      </c>
      <c r="AT287" s="115">
        <f t="shared" si="191"/>
        <v>6.6783203813940908</v>
      </c>
      <c r="AU287" s="115">
        <f t="shared" si="190"/>
        <v>6.5659235720374882</v>
      </c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</row>
    <row r="288" spans="1:64">
      <c r="A288" s="63" t="s">
        <v>123</v>
      </c>
      <c r="B288" s="64" t="s">
        <v>92</v>
      </c>
      <c r="C288" s="33">
        <v>55831.400370000003</v>
      </c>
      <c r="D288" s="33">
        <v>1E-4</v>
      </c>
      <c r="E288" s="28">
        <f t="shared" si="174"/>
        <v>30885.038744815203</v>
      </c>
      <c r="F288" s="28">
        <f t="shared" si="165"/>
        <v>30885</v>
      </c>
      <c r="G288" s="9">
        <f t="shared" si="168"/>
        <v>1.4740000005986076E-2</v>
      </c>
      <c r="K288" s="2">
        <f t="shared" si="173"/>
        <v>1.4740000005986076E-2</v>
      </c>
      <c r="N288" s="2">
        <f t="shared" ca="1" si="169"/>
        <v>1.4455268267614327E-2</v>
      </c>
      <c r="O288" s="100">
        <f t="shared" si="175"/>
        <v>8.3186816495778443E-3</v>
      </c>
      <c r="P288" s="15">
        <f t="shared" si="176"/>
        <v>40812.900370000003</v>
      </c>
      <c r="R288" s="2">
        <f t="shared" si="170"/>
        <v>6.9200464387023168E-5</v>
      </c>
      <c r="S288" s="24">
        <v>1</v>
      </c>
      <c r="T288" s="9">
        <f t="shared" si="177"/>
        <v>6.9200464387023168E-5</v>
      </c>
      <c r="U288" s="9">
        <f t="shared" si="178"/>
        <v>0</v>
      </c>
      <c r="Y288" s="137">
        <f t="shared" si="179"/>
        <v>40812.900370000003</v>
      </c>
      <c r="Z288" s="16">
        <f t="shared" si="180"/>
        <v>30885</v>
      </c>
      <c r="AA288" s="115">
        <f t="shared" si="181"/>
        <v>1.4072242256206832E-2</v>
      </c>
      <c r="AB288" s="115">
        <f t="shared" si="182"/>
        <v>6.6775774977924363E-4</v>
      </c>
      <c r="AC288" s="147">
        <f t="shared" si="171"/>
        <v>6.4213183564082316E-3</v>
      </c>
      <c r="AD288" s="115"/>
      <c r="AG288" s="115">
        <f t="shared" si="183"/>
        <v>4.4590041239023893E-7</v>
      </c>
      <c r="AH288" s="16">
        <f t="shared" si="184"/>
        <v>5.7535606066289879E-3</v>
      </c>
      <c r="AI288" s="16">
        <f t="shared" si="185"/>
        <v>1.3100754167718591</v>
      </c>
      <c r="AJ288" s="16">
        <f t="shared" si="186"/>
        <v>0.55627361611585169</v>
      </c>
      <c r="AK288" s="16">
        <f t="shared" si="187"/>
        <v>0.25722007563811666</v>
      </c>
      <c r="AL288" s="16">
        <f t="shared" si="188"/>
        <v>0.69249562575606016</v>
      </c>
      <c r="AM288" s="16">
        <f t="shared" si="189"/>
        <v>0.36078214063913477</v>
      </c>
      <c r="AN288" s="115">
        <f t="shared" si="191"/>
        <v>6.7455275267365753</v>
      </c>
      <c r="AO288" s="115">
        <f t="shared" si="191"/>
        <v>6.7452583917334898</v>
      </c>
      <c r="AP288" s="115">
        <f t="shared" si="191"/>
        <v>6.7445122314923616</v>
      </c>
      <c r="AQ288" s="115">
        <f t="shared" si="191"/>
        <v>6.7424449926744954</v>
      </c>
      <c r="AR288" s="115">
        <f t="shared" si="191"/>
        <v>6.7367286824280121</v>
      </c>
      <c r="AS288" s="115">
        <f t="shared" si="191"/>
        <v>6.7210037153993021</v>
      </c>
      <c r="AT288" s="115">
        <f t="shared" si="191"/>
        <v>6.6783203813940908</v>
      </c>
      <c r="AU288" s="115">
        <f t="shared" si="190"/>
        <v>6.5659235720374882</v>
      </c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</row>
    <row r="289" spans="1:64">
      <c r="A289" s="63" t="s">
        <v>124</v>
      </c>
      <c r="B289" s="56" t="s">
        <v>95</v>
      </c>
      <c r="C289" s="53">
        <v>55880.2883</v>
      </c>
      <c r="D289" s="53">
        <v>2.0000000000000001E-4</v>
      </c>
      <c r="E289" s="28">
        <f t="shared" si="174"/>
        <v>31013.543074035726</v>
      </c>
      <c r="F289" s="28">
        <f t="shared" si="165"/>
        <v>31013.5</v>
      </c>
      <c r="G289" s="9">
        <f t="shared" si="168"/>
        <v>1.6387000003305729E-2</v>
      </c>
      <c r="K289" s="2">
        <f t="shared" si="173"/>
        <v>1.6387000003305729E-2</v>
      </c>
      <c r="N289" s="2">
        <f t="shared" ca="1" si="169"/>
        <v>1.4693384036879378E-2</v>
      </c>
      <c r="O289" s="100">
        <f t="shared" si="175"/>
        <v>8.8436563387364747E-3</v>
      </c>
      <c r="P289" s="15">
        <f t="shared" si="176"/>
        <v>40861.7883</v>
      </c>
      <c r="R289" s="2">
        <f t="shared" si="170"/>
        <v>7.8210257437673824E-5</v>
      </c>
      <c r="S289" s="24">
        <v>1</v>
      </c>
      <c r="T289" s="9">
        <f t="shared" si="177"/>
        <v>7.8210257437673824E-5</v>
      </c>
      <c r="U289" s="9">
        <f t="shared" si="178"/>
        <v>0</v>
      </c>
      <c r="Y289" s="137">
        <f t="shared" si="179"/>
        <v>40861.7883</v>
      </c>
      <c r="Z289" s="16">
        <f t="shared" si="180"/>
        <v>31013.5</v>
      </c>
      <c r="AA289" s="115">
        <f t="shared" si="181"/>
        <v>1.4361576226963463E-2</v>
      </c>
      <c r="AB289" s="115">
        <f t="shared" si="182"/>
        <v>2.0254237763422667E-3</v>
      </c>
      <c r="AC289" s="147">
        <f t="shared" si="171"/>
        <v>7.5433436645692548E-3</v>
      </c>
      <c r="AD289" s="115"/>
      <c r="AG289" s="115">
        <f t="shared" si="183"/>
        <v>4.1023414737725682E-6</v>
      </c>
      <c r="AH289" s="16">
        <f t="shared" si="184"/>
        <v>5.5179198882269881E-3</v>
      </c>
      <c r="AI289" s="16">
        <f t="shared" si="185"/>
        <v>1.2930372469736922</v>
      </c>
      <c r="AJ289" s="16">
        <f t="shared" si="186"/>
        <v>0.50213566786019026</v>
      </c>
      <c r="AK289" s="16">
        <f t="shared" si="187"/>
        <v>0.27647441705083675</v>
      </c>
      <c r="AL289" s="16">
        <f t="shared" si="188"/>
        <v>0.75632384628588201</v>
      </c>
      <c r="AM289" s="16">
        <f t="shared" si="189"/>
        <v>0.39728297639217158</v>
      </c>
      <c r="AN289" s="115">
        <f t="shared" si="191"/>
        <v>6.790408652226871</v>
      </c>
      <c r="AO289" s="115">
        <f t="shared" si="191"/>
        <v>6.7901476750893819</v>
      </c>
      <c r="AP289" s="115">
        <f t="shared" si="191"/>
        <v>6.7894068434160069</v>
      </c>
      <c r="AQ289" s="115">
        <f t="shared" si="191"/>
        <v>6.787305510800639</v>
      </c>
      <c r="AR289" s="115">
        <f t="shared" si="191"/>
        <v>6.7813583639413233</v>
      </c>
      <c r="AS289" s="115">
        <f t="shared" si="191"/>
        <v>6.7646295270451651</v>
      </c>
      <c r="AT289" s="115">
        <f t="shared" si="191"/>
        <v>6.7183239775223003</v>
      </c>
      <c r="AU289" s="115">
        <f t="shared" si="190"/>
        <v>6.5948028009816397</v>
      </c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</row>
    <row r="290" spans="1:64">
      <c r="A290" s="62" t="s">
        <v>125</v>
      </c>
      <c r="B290" s="64"/>
      <c r="C290" s="33">
        <v>56074.879699999998</v>
      </c>
      <c r="D290" s="33">
        <v>4.0000000000000002E-4</v>
      </c>
      <c r="E290" s="28">
        <f t="shared" si="174"/>
        <v>31525.036142551482</v>
      </c>
      <c r="F290" s="28">
        <f t="shared" si="165"/>
        <v>31525</v>
      </c>
      <c r="G290" s="9">
        <f t="shared" si="168"/>
        <v>1.374999999825377E-2</v>
      </c>
      <c r="K290" s="2">
        <f t="shared" si="173"/>
        <v>1.374999999825377E-2</v>
      </c>
      <c r="N290" s="2">
        <f t="shared" ca="1" si="169"/>
        <v>1.5641214511424695E-2</v>
      </c>
      <c r="O290" s="100">
        <f t="shared" si="175"/>
        <v>1.097158962777306E-2</v>
      </c>
      <c r="P290" s="15">
        <f t="shared" si="176"/>
        <v>41056.379699999998</v>
      </c>
      <c r="R290" s="2">
        <f t="shared" si="170"/>
        <v>1.2037577896025738E-4</v>
      </c>
      <c r="S290" s="24">
        <v>1</v>
      </c>
      <c r="T290" s="9">
        <f t="shared" si="177"/>
        <v>1.2037577896025738E-4</v>
      </c>
      <c r="U290" s="9">
        <f t="shared" si="178"/>
        <v>0</v>
      </c>
      <c r="Y290" s="137">
        <f t="shared" si="179"/>
        <v>41056.379699999998</v>
      </c>
      <c r="Z290" s="16">
        <f t="shared" si="180"/>
        <v>31525</v>
      </c>
      <c r="AA290" s="115">
        <f t="shared" si="181"/>
        <v>1.5484596041973636E-2</v>
      </c>
      <c r="AB290" s="115">
        <f t="shared" si="182"/>
        <v>-1.734596043719866E-3</v>
      </c>
      <c r="AC290" s="147">
        <f t="shared" si="171"/>
        <v>2.7784103704807106E-3</v>
      </c>
      <c r="AD290" s="115"/>
      <c r="AG290" s="115">
        <f t="shared" si="183"/>
        <v>3.0088234348886112E-6</v>
      </c>
      <c r="AH290" s="16">
        <f t="shared" si="184"/>
        <v>4.5130064142005766E-3</v>
      </c>
      <c r="AI290" s="16">
        <f t="shared" si="185"/>
        <v>1.2199230111451871</v>
      </c>
      <c r="AJ290" s="16">
        <f t="shared" si="186"/>
        <v>0.28502890204130804</v>
      </c>
      <c r="AK290" s="16">
        <f t="shared" si="187"/>
        <v>0.33755414464401789</v>
      </c>
      <c r="AL290" s="16">
        <f t="shared" si="188"/>
        <v>0.99335385843234669</v>
      </c>
      <c r="AM290" s="16">
        <f t="shared" si="189"/>
        <v>0.54199546364241125</v>
      </c>
      <c r="AN290" s="115">
        <f t="shared" si="191"/>
        <v>6.9629508241285372</v>
      </c>
      <c r="AO290" s="115">
        <f t="shared" si="191"/>
        <v>6.9627622587598568</v>
      </c>
      <c r="AP290" s="115">
        <f t="shared" si="191"/>
        <v>6.9621606755667731</v>
      </c>
      <c r="AQ290" s="115">
        <f t="shared" si="191"/>
        <v>6.960243382832684</v>
      </c>
      <c r="AR290" s="115">
        <f t="shared" si="191"/>
        <v>6.9541524060372639</v>
      </c>
      <c r="AS290" s="115">
        <f t="shared" si="191"/>
        <v>6.9349936209634269</v>
      </c>
      <c r="AT290" s="115">
        <f t="shared" si="191"/>
        <v>6.8764489182294062</v>
      </c>
      <c r="AU290" s="115">
        <f t="shared" si="190"/>
        <v>6.709757864055053</v>
      </c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</row>
    <row r="291" spans="1:64">
      <c r="A291" s="62" t="s">
        <v>122</v>
      </c>
      <c r="B291" s="64"/>
      <c r="C291" s="33">
        <v>56114.827400000002</v>
      </c>
      <c r="D291" s="33">
        <v>2.0000000000000001E-4</v>
      </c>
      <c r="E291" s="28">
        <f t="shared" si="174"/>
        <v>31630.040637370621</v>
      </c>
      <c r="F291" s="28">
        <f t="shared" si="165"/>
        <v>31630</v>
      </c>
      <c r="G291" s="9">
        <f t="shared" si="168"/>
        <v>1.5460000002349261E-2</v>
      </c>
      <c r="K291" s="2">
        <f t="shared" si="173"/>
        <v>1.5460000002349261E-2</v>
      </c>
      <c r="N291" s="2">
        <f t="shared" ca="1" si="169"/>
        <v>1.583578381704983E-2</v>
      </c>
      <c r="O291" s="100">
        <f t="shared" si="175"/>
        <v>1.1415971985955425E-2</v>
      </c>
      <c r="P291" s="15">
        <f t="shared" si="176"/>
        <v>41096.327400000002</v>
      </c>
      <c r="R291" s="2">
        <f t="shared" si="170"/>
        <v>1.3032441638411905E-4</v>
      </c>
      <c r="S291" s="24">
        <v>1</v>
      </c>
      <c r="T291" s="9">
        <f t="shared" si="177"/>
        <v>1.3032441638411905E-4</v>
      </c>
      <c r="U291" s="9">
        <f t="shared" si="178"/>
        <v>0</v>
      </c>
      <c r="Y291" s="137">
        <f t="shared" si="179"/>
        <v>41096.327400000002</v>
      </c>
      <c r="Z291" s="16">
        <f t="shared" si="180"/>
        <v>31630</v>
      </c>
      <c r="AA291" s="115">
        <f t="shared" si="181"/>
        <v>1.5713123932707223E-2</v>
      </c>
      <c r="AB291" s="115">
        <f t="shared" si="182"/>
        <v>-2.5312393035796174E-4</v>
      </c>
      <c r="AC291" s="147">
        <f t="shared" si="171"/>
        <v>4.0440280163938358E-3</v>
      </c>
      <c r="AD291" s="115"/>
      <c r="AG291" s="115">
        <f t="shared" si="183"/>
        <v>6.4071724119862267E-8</v>
      </c>
      <c r="AH291" s="16">
        <f t="shared" si="184"/>
        <v>4.2971519467517984E-3</v>
      </c>
      <c r="AI291" s="16">
        <f t="shared" si="185"/>
        <v>1.2044322910323642</v>
      </c>
      <c r="AJ291" s="16">
        <f t="shared" si="186"/>
        <v>0.24138876830572872</v>
      </c>
      <c r="AK291" s="16">
        <f t="shared" si="187"/>
        <v>0.34715467702564418</v>
      </c>
      <c r="AL291" s="16">
        <f t="shared" si="188"/>
        <v>1.0385937546567887</v>
      </c>
      <c r="AM291" s="16">
        <f t="shared" si="189"/>
        <v>0.57162858050423393</v>
      </c>
      <c r="AN291" s="115">
        <f t="shared" ref="AN291:AT300" si="192">$AU291+$AB$7*SIN(AO291)</f>
        <v>6.997108649429812</v>
      </c>
      <c r="AO291" s="115">
        <f t="shared" si="192"/>
        <v>6.9969386914472258</v>
      </c>
      <c r="AP291" s="115">
        <f t="shared" si="192"/>
        <v>6.9963807413010626</v>
      </c>
      <c r="AQ291" s="115">
        <f t="shared" si="192"/>
        <v>6.9945509522674865</v>
      </c>
      <c r="AR291" s="115">
        <f t="shared" si="192"/>
        <v>6.9885703008918769</v>
      </c>
      <c r="AS291" s="115">
        <f t="shared" si="192"/>
        <v>6.9692305182021537</v>
      </c>
      <c r="AT291" s="115">
        <f t="shared" si="192"/>
        <v>6.9086545789981315</v>
      </c>
      <c r="AU291" s="115">
        <f t="shared" si="190"/>
        <v>6.7333556775891852</v>
      </c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</row>
    <row r="292" spans="1:64">
      <c r="A292" s="62" t="s">
        <v>122</v>
      </c>
      <c r="B292" s="64"/>
      <c r="C292" s="33">
        <v>56117.871599999999</v>
      </c>
      <c r="D292" s="33">
        <v>5.0000000000000001E-4</v>
      </c>
      <c r="E292" s="28">
        <f t="shared" si="174"/>
        <v>31638.042466840856</v>
      </c>
      <c r="F292" s="28">
        <f t="shared" si="165"/>
        <v>31638</v>
      </c>
      <c r="G292" s="9">
        <f t="shared" si="168"/>
        <v>1.6155999997863546E-2</v>
      </c>
      <c r="K292" s="2">
        <f t="shared" si="173"/>
        <v>1.6155999997863546E-2</v>
      </c>
      <c r="N292" s="2">
        <f t="shared" ca="1" si="169"/>
        <v>1.5850608145097464E-2</v>
      </c>
      <c r="O292" s="100">
        <f t="shared" si="175"/>
        <v>1.1449935310877721E-2</v>
      </c>
      <c r="P292" s="15">
        <f t="shared" si="176"/>
        <v>41099.371599999999</v>
      </c>
      <c r="R292" s="2">
        <f t="shared" si="170"/>
        <v>1.3110101862328448E-4</v>
      </c>
      <c r="S292" s="24">
        <v>1</v>
      </c>
      <c r="T292" s="9">
        <f t="shared" si="177"/>
        <v>1.3110101862328448E-4</v>
      </c>
      <c r="U292" s="9">
        <f t="shared" si="178"/>
        <v>0</v>
      </c>
      <c r="Y292" s="137">
        <f t="shared" si="179"/>
        <v>41099.371599999999</v>
      </c>
      <c r="Z292" s="16">
        <f t="shared" si="180"/>
        <v>31638</v>
      </c>
      <c r="AA292" s="115">
        <f t="shared" si="181"/>
        <v>1.573054721792147E-2</v>
      </c>
      <c r="AB292" s="115">
        <f t="shared" si="182"/>
        <v>4.2545277994207598E-4</v>
      </c>
      <c r="AC292" s="147">
        <f t="shared" si="171"/>
        <v>4.7060646869858253E-3</v>
      </c>
      <c r="AD292" s="115"/>
      <c r="AG292" s="115">
        <f t="shared" si="183"/>
        <v>1.8101006796044053E-7</v>
      </c>
      <c r="AH292" s="16">
        <f t="shared" si="184"/>
        <v>4.280611907043751E-3</v>
      </c>
      <c r="AI292" s="16">
        <f t="shared" si="185"/>
        <v>1.2032509517747068</v>
      </c>
      <c r="AJ292" s="16">
        <f t="shared" si="186"/>
        <v>0.23808838601903173</v>
      </c>
      <c r="AK292" s="16">
        <f t="shared" si="187"/>
        <v>0.34784764193565615</v>
      </c>
      <c r="AL292" s="16">
        <f t="shared" si="188"/>
        <v>1.0419932774719607</v>
      </c>
      <c r="AM292" s="16">
        <f t="shared" si="189"/>
        <v>0.57388595015445965</v>
      </c>
      <c r="AN292" s="115">
        <f t="shared" si="192"/>
        <v>6.9996932326014498</v>
      </c>
      <c r="AO292" s="115">
        <f t="shared" si="192"/>
        <v>6.999524699452488</v>
      </c>
      <c r="AP292" s="115">
        <f t="shared" si="192"/>
        <v>6.9989701829326973</v>
      </c>
      <c r="AQ292" s="115">
        <f t="shared" si="192"/>
        <v>6.9971475673129779</v>
      </c>
      <c r="AR292" s="115">
        <f t="shared" si="192"/>
        <v>6.9911770344572712</v>
      </c>
      <c r="AS292" s="115">
        <f t="shared" si="192"/>
        <v>6.9718278670215614</v>
      </c>
      <c r="AT292" s="115">
        <f t="shared" si="192"/>
        <v>6.9111044019255354</v>
      </c>
      <c r="AU292" s="115">
        <f t="shared" si="190"/>
        <v>6.735153606239404</v>
      </c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</row>
    <row r="293" spans="1:64">
      <c r="A293" s="83" t="s">
        <v>122</v>
      </c>
      <c r="B293" s="63" t="s">
        <v>95</v>
      </c>
      <c r="C293" s="33">
        <v>56118.823299999996</v>
      </c>
      <c r="D293" s="33">
        <v>2.0000000000000001E-4</v>
      </c>
      <c r="E293" s="28">
        <f t="shared" si="174"/>
        <v>31640.544057113115</v>
      </c>
      <c r="F293" s="28">
        <f t="shared" si="165"/>
        <v>31640.5</v>
      </c>
      <c r="G293" s="9">
        <f t="shared" si="168"/>
        <v>1.6760999998950865E-2</v>
      </c>
      <c r="K293" s="2">
        <f t="shared" si="173"/>
        <v>1.6760999998950865E-2</v>
      </c>
      <c r="N293" s="2">
        <f t="shared" ca="1" si="169"/>
        <v>1.5855240747612347E-2</v>
      </c>
      <c r="O293" s="100">
        <f t="shared" si="175"/>
        <v>1.1460551916910255E-2</v>
      </c>
      <c r="P293" s="15">
        <f t="shared" si="176"/>
        <v>41100.323299999996</v>
      </c>
      <c r="R293" s="2">
        <f t="shared" si="170"/>
        <v>1.3134425024019533E-4</v>
      </c>
      <c r="S293" s="24">
        <v>1</v>
      </c>
      <c r="T293" s="9">
        <f t="shared" si="177"/>
        <v>1.3134425024019533E-4</v>
      </c>
      <c r="U293" s="9">
        <f t="shared" si="178"/>
        <v>0</v>
      </c>
      <c r="Y293" s="137">
        <f t="shared" si="179"/>
        <v>41100.323299999996</v>
      </c>
      <c r="Z293" s="16">
        <f t="shared" si="180"/>
        <v>31640.5</v>
      </c>
      <c r="AA293" s="115">
        <f t="shared" si="181"/>
        <v>1.5735992528735067E-2</v>
      </c>
      <c r="AB293" s="115">
        <f t="shared" si="182"/>
        <v>1.0250074702157982E-3</v>
      </c>
      <c r="AC293" s="147">
        <f t="shared" si="171"/>
        <v>5.3004480820406097E-3</v>
      </c>
      <c r="AD293" s="115"/>
      <c r="AG293" s="115">
        <f t="shared" si="183"/>
        <v>1.0506403139981906E-6</v>
      </c>
      <c r="AH293" s="16">
        <f t="shared" si="184"/>
        <v>4.2754406118248114E-3</v>
      </c>
      <c r="AI293" s="16">
        <f t="shared" si="185"/>
        <v>1.2028817772567546</v>
      </c>
      <c r="AJ293" s="16">
        <f t="shared" si="186"/>
        <v>0.23705778005833245</v>
      </c>
      <c r="AK293" s="16">
        <f t="shared" si="187"/>
        <v>0.34806309177311695</v>
      </c>
      <c r="AL293" s="16">
        <f t="shared" si="188"/>
        <v>1.0430542597659211</v>
      </c>
      <c r="AM293" s="16">
        <f t="shared" si="189"/>
        <v>0.57459137077811595</v>
      </c>
      <c r="AN293" s="115">
        <f t="shared" si="192"/>
        <v>7.0005003941975774</v>
      </c>
      <c r="AO293" s="115">
        <f t="shared" si="192"/>
        <v>7.0003323063062499</v>
      </c>
      <c r="AP293" s="115">
        <f t="shared" si="192"/>
        <v>6.9997788654433366</v>
      </c>
      <c r="AQ293" s="115">
        <f t="shared" si="192"/>
        <v>6.9979585051403959</v>
      </c>
      <c r="AR293" s="115">
        <f t="shared" si="192"/>
        <v>6.9919911824567045</v>
      </c>
      <c r="AS293" s="115">
        <f t="shared" si="192"/>
        <v>6.9726392094783227</v>
      </c>
      <c r="AT293" s="115">
        <f t="shared" si="192"/>
        <v>6.9118698550472271</v>
      </c>
      <c r="AU293" s="115">
        <f t="shared" si="190"/>
        <v>6.7357154589425976</v>
      </c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</row>
    <row r="294" spans="1:64">
      <c r="A294" s="79" t="s">
        <v>253</v>
      </c>
      <c r="B294" s="195"/>
      <c r="C294" s="79">
        <v>56143.551200000002</v>
      </c>
      <c r="D294" s="79" t="s">
        <v>254</v>
      </c>
      <c r="E294" s="28">
        <f t="shared" si="174"/>
        <v>31705.542558840087</v>
      </c>
      <c r="F294" s="28">
        <f t="shared" si="165"/>
        <v>31705.5</v>
      </c>
      <c r="G294" s="9">
        <f t="shared" si="168"/>
        <v>1.619100000243634E-2</v>
      </c>
      <c r="K294" s="2">
        <f t="shared" si="173"/>
        <v>1.619100000243634E-2</v>
      </c>
      <c r="N294" s="2">
        <f t="shared" ca="1" si="169"/>
        <v>1.5975688412999338E-2</v>
      </c>
      <c r="O294" s="100">
        <f t="shared" si="175"/>
        <v>1.1737096299945668E-2</v>
      </c>
      <c r="P294" s="15">
        <f t="shared" si="176"/>
        <v>41125.051200000002</v>
      </c>
      <c r="R294" s="2">
        <f t="shared" si="170"/>
        <v>1.3775942955419828E-4</v>
      </c>
      <c r="S294" s="24">
        <v>1</v>
      </c>
      <c r="T294" s="9">
        <f t="shared" si="177"/>
        <v>1.3775942955419828E-4</v>
      </c>
      <c r="U294" s="9">
        <f t="shared" si="178"/>
        <v>0</v>
      </c>
      <c r="Y294" s="137">
        <f t="shared" si="179"/>
        <v>41125.051200000002</v>
      </c>
      <c r="Z294" s="16">
        <f t="shared" si="180"/>
        <v>31705.5</v>
      </c>
      <c r="AA294" s="115">
        <f t="shared" si="181"/>
        <v>1.5877680796127874E-2</v>
      </c>
      <c r="AB294" s="115">
        <f t="shared" si="182"/>
        <v>3.1331920630846624E-4</v>
      </c>
      <c r="AC294" s="147">
        <f t="shared" si="171"/>
        <v>4.4539037024906719E-3</v>
      </c>
      <c r="AD294" s="115"/>
      <c r="AG294" s="115">
        <f t="shared" si="183"/>
        <v>9.8168925041767237E-8</v>
      </c>
      <c r="AH294" s="16">
        <f t="shared" si="184"/>
        <v>4.1405844961822048E-3</v>
      </c>
      <c r="AI294" s="16">
        <f t="shared" si="185"/>
        <v>1.193284912308342</v>
      </c>
      <c r="AJ294" s="16">
        <f t="shared" si="186"/>
        <v>0.21039470108207989</v>
      </c>
      <c r="AK294" s="16">
        <f t="shared" si="187"/>
        <v>0.3534824947171743</v>
      </c>
      <c r="AL294" s="16">
        <f t="shared" si="188"/>
        <v>1.070411758908004</v>
      </c>
      <c r="AM294" s="16">
        <f t="shared" si="189"/>
        <v>0.59293152305970154</v>
      </c>
      <c r="AN294" s="115">
        <f t="shared" si="192"/>
        <v>7.021399569531642</v>
      </c>
      <c r="AO294" s="115">
        <f t="shared" si="192"/>
        <v>7.021243036298884</v>
      </c>
      <c r="AP294" s="115">
        <f t="shared" si="192"/>
        <v>7.020717949674669</v>
      </c>
      <c r="AQ294" s="115">
        <f t="shared" si="192"/>
        <v>7.0189583862024802</v>
      </c>
      <c r="AR294" s="115">
        <f t="shared" si="192"/>
        <v>7.0130823907627651</v>
      </c>
      <c r="AS294" s="115">
        <f t="shared" si="192"/>
        <v>6.9936786353031222</v>
      </c>
      <c r="AT294" s="115">
        <f t="shared" si="192"/>
        <v>6.9317519301166346</v>
      </c>
      <c r="AU294" s="115">
        <f t="shared" si="190"/>
        <v>6.7503236292256314</v>
      </c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</row>
    <row r="295" spans="1:64">
      <c r="A295" s="63" t="s">
        <v>123</v>
      </c>
      <c r="B295" s="64" t="s">
        <v>95</v>
      </c>
      <c r="C295" s="33">
        <v>56143.551290000003</v>
      </c>
      <c r="D295" s="33">
        <v>1E-4</v>
      </c>
      <c r="E295" s="28">
        <f t="shared" si="174"/>
        <v>31705.542795409518</v>
      </c>
      <c r="F295" s="28">
        <f t="shared" si="165"/>
        <v>31705.5</v>
      </c>
      <c r="G295" s="9">
        <f t="shared" si="168"/>
        <v>1.6281000003800727E-2</v>
      </c>
      <c r="K295" s="2">
        <f t="shared" si="173"/>
        <v>1.6281000003800727E-2</v>
      </c>
      <c r="N295" s="2">
        <f t="shared" ca="1" si="169"/>
        <v>1.5975688412999338E-2</v>
      </c>
      <c r="O295" s="100">
        <f t="shared" si="175"/>
        <v>1.1737096299945668E-2</v>
      </c>
      <c r="P295" s="15">
        <f t="shared" si="176"/>
        <v>41125.051290000003</v>
      </c>
      <c r="R295" s="2">
        <f t="shared" si="170"/>
        <v>1.3775942955419828E-4</v>
      </c>
      <c r="S295" s="24">
        <v>1</v>
      </c>
      <c r="T295" s="9">
        <f t="shared" si="177"/>
        <v>1.3775942955419828E-4</v>
      </c>
      <c r="U295" s="9">
        <f t="shared" si="178"/>
        <v>0</v>
      </c>
      <c r="Y295" s="137">
        <f t="shared" si="179"/>
        <v>41125.051290000003</v>
      </c>
      <c r="Z295" s="16">
        <f t="shared" si="180"/>
        <v>31705.5</v>
      </c>
      <c r="AA295" s="115">
        <f t="shared" si="181"/>
        <v>1.5877680796127874E-2</v>
      </c>
      <c r="AB295" s="115">
        <f t="shared" si="182"/>
        <v>4.0331920767285381E-4</v>
      </c>
      <c r="AC295" s="147">
        <f t="shared" si="171"/>
        <v>4.5439037038550595E-3</v>
      </c>
      <c r="AD295" s="115"/>
      <c r="AG295" s="115">
        <f t="shared" si="183"/>
        <v>1.6266638327785859E-7</v>
      </c>
      <c r="AH295" s="16">
        <f t="shared" si="184"/>
        <v>4.1405844961822048E-3</v>
      </c>
      <c r="AI295" s="16">
        <f t="shared" si="185"/>
        <v>1.193284912308342</v>
      </c>
      <c r="AJ295" s="16">
        <f t="shared" si="186"/>
        <v>0.21039470108207989</v>
      </c>
      <c r="AK295" s="16">
        <f t="shared" si="187"/>
        <v>0.3534824947171743</v>
      </c>
      <c r="AL295" s="16">
        <f t="shared" si="188"/>
        <v>1.070411758908004</v>
      </c>
      <c r="AM295" s="16">
        <f t="shared" si="189"/>
        <v>0.59293152305970154</v>
      </c>
      <c r="AN295" s="115">
        <f t="shared" si="192"/>
        <v>7.021399569531642</v>
      </c>
      <c r="AO295" s="115">
        <f t="shared" si="192"/>
        <v>7.021243036298884</v>
      </c>
      <c r="AP295" s="115">
        <f t="shared" si="192"/>
        <v>7.020717949674669</v>
      </c>
      <c r="AQ295" s="115">
        <f t="shared" si="192"/>
        <v>7.0189583862024802</v>
      </c>
      <c r="AR295" s="115">
        <f t="shared" si="192"/>
        <v>7.0130823907627651</v>
      </c>
      <c r="AS295" s="115">
        <f t="shared" si="192"/>
        <v>6.9936786353031222</v>
      </c>
      <c r="AT295" s="115">
        <f t="shared" si="192"/>
        <v>6.9317519301166346</v>
      </c>
      <c r="AU295" s="115">
        <f t="shared" si="190"/>
        <v>6.7503236292256314</v>
      </c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</row>
    <row r="296" spans="1:64">
      <c r="A296" s="63" t="s">
        <v>123</v>
      </c>
      <c r="B296" s="64" t="s">
        <v>95</v>
      </c>
      <c r="C296" s="33">
        <v>56153.443079999997</v>
      </c>
      <c r="D296" s="33">
        <v>2.9999999999999997E-4</v>
      </c>
      <c r="E296" s="28">
        <f t="shared" si="174"/>
        <v>31731.543852086281</v>
      </c>
      <c r="F296" s="28">
        <f t="shared" si="165"/>
        <v>31731.5</v>
      </c>
      <c r="G296" s="9">
        <f t="shared" si="168"/>
        <v>1.6683000001648907E-2</v>
      </c>
      <c r="K296" s="2">
        <f t="shared" si="173"/>
        <v>1.6683000001648907E-2</v>
      </c>
      <c r="N296" s="2">
        <f t="shared" ca="1" si="169"/>
        <v>1.602386747915413E-2</v>
      </c>
      <c r="O296" s="100">
        <f t="shared" si="175"/>
        <v>1.1847990491579294E-2</v>
      </c>
      <c r="P296" s="15">
        <f t="shared" si="176"/>
        <v>41134.943079999997</v>
      </c>
      <c r="R296" s="2">
        <f t="shared" si="170"/>
        <v>1.4037487868855336E-4</v>
      </c>
      <c r="S296" s="24">
        <v>1</v>
      </c>
      <c r="T296" s="9">
        <f t="shared" si="177"/>
        <v>1.4037487868855336E-4</v>
      </c>
      <c r="U296" s="9">
        <f t="shared" si="178"/>
        <v>0</v>
      </c>
      <c r="Y296" s="137">
        <f t="shared" si="179"/>
        <v>41134.943079999997</v>
      </c>
      <c r="Z296" s="16">
        <f t="shared" si="180"/>
        <v>31731.5</v>
      </c>
      <c r="AA296" s="115">
        <f t="shared" si="181"/>
        <v>1.5934429274509752E-2</v>
      </c>
      <c r="AB296" s="115">
        <f t="shared" si="182"/>
        <v>7.4857072713915493E-4</v>
      </c>
      <c r="AC296" s="147">
        <f t="shared" si="171"/>
        <v>4.8350095100696128E-3</v>
      </c>
      <c r="AD296" s="115"/>
      <c r="AG296" s="115">
        <f t="shared" si="183"/>
        <v>5.6035813352964316E-7</v>
      </c>
      <c r="AH296" s="16">
        <f t="shared" si="184"/>
        <v>4.0864387829304578E-3</v>
      </c>
      <c r="AI296" s="16">
        <f t="shared" si="185"/>
        <v>1.1894488031938193</v>
      </c>
      <c r="AJ296" s="16">
        <f t="shared" si="186"/>
        <v>0.19980425998163096</v>
      </c>
      <c r="AK296" s="16">
        <f t="shared" si="187"/>
        <v>0.3555532060971327</v>
      </c>
      <c r="AL296" s="16">
        <f t="shared" si="188"/>
        <v>1.0812322907406224</v>
      </c>
      <c r="AM296" s="16">
        <f t="shared" si="189"/>
        <v>0.60026746889694516</v>
      </c>
      <c r="AN296" s="115">
        <f t="shared" si="192"/>
        <v>7.0297123197244575</v>
      </c>
      <c r="AO296" s="115">
        <f t="shared" si="192"/>
        <v>7.0295603826093478</v>
      </c>
      <c r="AP296" s="115">
        <f t="shared" si="192"/>
        <v>7.0290468100278582</v>
      </c>
      <c r="AQ296" s="115">
        <f t="shared" si="192"/>
        <v>7.0273126500244221</v>
      </c>
      <c r="AR296" s="115">
        <f t="shared" si="192"/>
        <v>7.021477300965528</v>
      </c>
      <c r="AS296" s="115">
        <f t="shared" si="192"/>
        <v>7.0020641728575814</v>
      </c>
      <c r="AT296" s="115">
        <f t="shared" si="192"/>
        <v>6.9396939824512067</v>
      </c>
      <c r="AU296" s="115">
        <f t="shared" si="190"/>
        <v>6.7561668973388453</v>
      </c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</row>
    <row r="297" spans="1:64">
      <c r="A297" s="63" t="s">
        <v>123</v>
      </c>
      <c r="B297" s="64" t="s">
        <v>95</v>
      </c>
      <c r="C297" s="33">
        <v>56153.443379999997</v>
      </c>
      <c r="D297" s="33">
        <v>4.0000000000000002E-4</v>
      </c>
      <c r="E297" s="28">
        <f t="shared" si="174"/>
        <v>31731.544640651038</v>
      </c>
      <c r="F297" s="28">
        <f t="shared" si="165"/>
        <v>31731.5</v>
      </c>
      <c r="G297" s="9">
        <f t="shared" si="168"/>
        <v>1.6983000001346227E-2</v>
      </c>
      <c r="K297" s="2">
        <f t="shared" si="173"/>
        <v>1.6983000001346227E-2</v>
      </c>
      <c r="N297" s="2">
        <f t="shared" ca="1" si="169"/>
        <v>1.602386747915413E-2</v>
      </c>
      <c r="O297" s="100">
        <f t="shared" si="175"/>
        <v>1.1847990491579294E-2</v>
      </c>
      <c r="P297" s="15">
        <f t="shared" si="176"/>
        <v>41134.943379999997</v>
      </c>
      <c r="R297" s="2">
        <f t="shared" si="170"/>
        <v>1.4037487868855336E-4</v>
      </c>
      <c r="S297" s="24">
        <v>1</v>
      </c>
      <c r="T297" s="9">
        <f t="shared" si="177"/>
        <v>1.4037487868855336E-4</v>
      </c>
      <c r="U297" s="9">
        <f t="shared" si="178"/>
        <v>0</v>
      </c>
      <c r="Y297" s="137">
        <f t="shared" si="179"/>
        <v>41134.943379999997</v>
      </c>
      <c r="Z297" s="16">
        <f t="shared" si="180"/>
        <v>31731.5</v>
      </c>
      <c r="AA297" s="115">
        <f t="shared" si="181"/>
        <v>1.5934429274509752E-2</v>
      </c>
      <c r="AB297" s="115">
        <f t="shared" si="182"/>
        <v>1.0485707268364751E-3</v>
      </c>
      <c r="AC297" s="147">
        <f t="shared" si="171"/>
        <v>5.1350095097669329E-3</v>
      </c>
      <c r="AD297" s="115"/>
      <c r="AG297" s="115">
        <f t="shared" si="183"/>
        <v>1.0995005691783736E-6</v>
      </c>
      <c r="AH297" s="16">
        <f t="shared" si="184"/>
        <v>4.0864387829304578E-3</v>
      </c>
      <c r="AI297" s="16">
        <f t="shared" si="185"/>
        <v>1.1894488031938193</v>
      </c>
      <c r="AJ297" s="16">
        <f t="shared" si="186"/>
        <v>0.19980425998163096</v>
      </c>
      <c r="AK297" s="16">
        <f t="shared" si="187"/>
        <v>0.3555532060971327</v>
      </c>
      <c r="AL297" s="16">
        <f t="shared" si="188"/>
        <v>1.0812322907406224</v>
      </c>
      <c r="AM297" s="16">
        <f t="shared" si="189"/>
        <v>0.60026746889694516</v>
      </c>
      <c r="AN297" s="115">
        <f t="shared" si="192"/>
        <v>7.0297123197244575</v>
      </c>
      <c r="AO297" s="115">
        <f t="shared" si="192"/>
        <v>7.0295603826093478</v>
      </c>
      <c r="AP297" s="115">
        <f t="shared" si="192"/>
        <v>7.0290468100278582</v>
      </c>
      <c r="AQ297" s="115">
        <f t="shared" si="192"/>
        <v>7.0273126500244221</v>
      </c>
      <c r="AR297" s="115">
        <f t="shared" si="192"/>
        <v>7.021477300965528</v>
      </c>
      <c r="AS297" s="115">
        <f t="shared" si="192"/>
        <v>7.0020641728575814</v>
      </c>
      <c r="AT297" s="115">
        <f t="shared" si="192"/>
        <v>6.9396939824512067</v>
      </c>
      <c r="AU297" s="115">
        <f t="shared" si="190"/>
        <v>6.7561668973388453</v>
      </c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</row>
    <row r="298" spans="1:64">
      <c r="A298" s="63" t="s">
        <v>123</v>
      </c>
      <c r="B298" s="64" t="s">
        <v>95</v>
      </c>
      <c r="C298" s="33">
        <v>56153.443879999999</v>
      </c>
      <c r="D298" s="33">
        <v>4.0000000000000002E-4</v>
      </c>
      <c r="E298" s="28">
        <f t="shared" si="174"/>
        <v>31731.545954925641</v>
      </c>
      <c r="F298" s="28">
        <f t="shared" si="165"/>
        <v>31731.5</v>
      </c>
      <c r="G298" s="9">
        <f t="shared" si="168"/>
        <v>1.748300000326708E-2</v>
      </c>
      <c r="K298" s="2">
        <f t="shared" si="173"/>
        <v>1.748300000326708E-2</v>
      </c>
      <c r="N298" s="2">
        <f t="shared" ca="1" si="169"/>
        <v>1.602386747915413E-2</v>
      </c>
      <c r="O298" s="100">
        <f t="shared" si="175"/>
        <v>1.1847990491579294E-2</v>
      </c>
      <c r="P298" s="15">
        <f t="shared" si="176"/>
        <v>41134.943879999999</v>
      </c>
      <c r="R298" s="2">
        <f t="shared" si="170"/>
        <v>1.4037487868855336E-4</v>
      </c>
      <c r="S298" s="24">
        <v>1</v>
      </c>
      <c r="T298" s="9">
        <f t="shared" si="177"/>
        <v>1.4037487868855336E-4</v>
      </c>
      <c r="U298" s="9">
        <f t="shared" si="178"/>
        <v>0</v>
      </c>
      <c r="Y298" s="137">
        <f t="shared" si="179"/>
        <v>41134.943879999999</v>
      </c>
      <c r="Z298" s="16">
        <f t="shared" si="180"/>
        <v>31731.5</v>
      </c>
      <c r="AA298" s="115">
        <f t="shared" si="181"/>
        <v>1.5934429274509752E-2</v>
      </c>
      <c r="AB298" s="115">
        <f t="shared" si="182"/>
        <v>1.5485707287573279E-3</v>
      </c>
      <c r="AC298" s="147">
        <f t="shared" si="171"/>
        <v>5.6350095116877857E-3</v>
      </c>
      <c r="AD298" s="115"/>
      <c r="AG298" s="115">
        <f t="shared" si="183"/>
        <v>2.3980713019640018E-6</v>
      </c>
      <c r="AH298" s="16">
        <f t="shared" si="184"/>
        <v>4.0864387829304578E-3</v>
      </c>
      <c r="AI298" s="16">
        <f t="shared" si="185"/>
        <v>1.1894488031938193</v>
      </c>
      <c r="AJ298" s="16">
        <f t="shared" si="186"/>
        <v>0.19980425998163096</v>
      </c>
      <c r="AK298" s="16">
        <f t="shared" si="187"/>
        <v>0.3555532060971327</v>
      </c>
      <c r="AL298" s="16">
        <f t="shared" si="188"/>
        <v>1.0812322907406224</v>
      </c>
      <c r="AM298" s="16">
        <f t="shared" si="189"/>
        <v>0.60026746889694516</v>
      </c>
      <c r="AN298" s="115">
        <f t="shared" si="192"/>
        <v>7.0297123197244575</v>
      </c>
      <c r="AO298" s="115">
        <f t="shared" si="192"/>
        <v>7.0295603826093478</v>
      </c>
      <c r="AP298" s="115">
        <f t="shared" si="192"/>
        <v>7.0290468100278582</v>
      </c>
      <c r="AQ298" s="115">
        <f t="shared" si="192"/>
        <v>7.0273126500244221</v>
      </c>
      <c r="AR298" s="115">
        <f t="shared" si="192"/>
        <v>7.021477300965528</v>
      </c>
      <c r="AS298" s="115">
        <f t="shared" si="192"/>
        <v>7.0020641728575814</v>
      </c>
      <c r="AT298" s="115">
        <f t="shared" si="192"/>
        <v>6.9396939824512067</v>
      </c>
      <c r="AU298" s="115">
        <f t="shared" si="190"/>
        <v>6.7561668973388453</v>
      </c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</row>
    <row r="299" spans="1:64">
      <c r="A299" s="193" t="s">
        <v>121</v>
      </c>
      <c r="B299" s="188" t="s">
        <v>92</v>
      </c>
      <c r="C299" s="190">
        <v>56160.478300000002</v>
      </c>
      <c r="D299" s="190">
        <v>8.0000000000000004E-4</v>
      </c>
      <c r="E299" s="80">
        <f t="shared" si="174"/>
        <v>31750.036273978953</v>
      </c>
      <c r="F299" s="28">
        <f t="shared" si="165"/>
        <v>31750</v>
      </c>
      <c r="G299" s="9">
        <f t="shared" ref="G299:G307" si="193">C299-(C$7+C$8*F299)</f>
        <v>1.38000000079046E-2</v>
      </c>
      <c r="K299" s="2">
        <f t="shared" si="173"/>
        <v>1.38000000079046E-2</v>
      </c>
      <c r="N299" s="2">
        <f t="shared" ref="N299:N307" ca="1" si="194">+C$11+C$12*F299</f>
        <v>1.6058148737764275E-2</v>
      </c>
      <c r="O299" s="100">
        <f t="shared" si="175"/>
        <v>1.1926992160870925E-2</v>
      </c>
      <c r="P299" s="15">
        <f t="shared" si="176"/>
        <v>41141.978300000002</v>
      </c>
      <c r="R299" s="2">
        <f t="shared" ref="R299:R307" si="195">(O299-H299)^2</f>
        <v>1.4225314200547651E-4</v>
      </c>
      <c r="S299" s="24">
        <v>1</v>
      </c>
      <c r="T299" s="9">
        <f t="shared" si="177"/>
        <v>1.4225314200547651E-4</v>
      </c>
      <c r="U299" s="9">
        <f t="shared" si="178"/>
        <v>0</v>
      </c>
      <c r="Y299" s="137">
        <f t="shared" si="179"/>
        <v>41141.978300000002</v>
      </c>
      <c r="Z299" s="16">
        <f t="shared" si="180"/>
        <v>31750</v>
      </c>
      <c r="AA299" s="115">
        <f t="shared" si="181"/>
        <v>1.5974838970827052E-2</v>
      </c>
      <c r="AB299" s="115">
        <f t="shared" si="182"/>
        <v>-2.174838962922452E-3</v>
      </c>
      <c r="AC299" s="147">
        <f t="shared" ref="AC299:AC307" si="196">G299-(AB$3+AB$4*Z299+AB$5*Z299^2)</f>
        <v>1.8730078470336753E-3</v>
      </c>
      <c r="AD299" s="115"/>
      <c r="AG299" s="115">
        <f t="shared" si="183"/>
        <v>4.729924514645606E-6</v>
      </c>
      <c r="AH299" s="16">
        <f t="shared" si="184"/>
        <v>4.0478468099561281E-3</v>
      </c>
      <c r="AI299" s="16">
        <f t="shared" si="185"/>
        <v>1.1867208654451145</v>
      </c>
      <c r="AJ299" s="16">
        <f t="shared" si="186"/>
        <v>0.19229603855522126</v>
      </c>
      <c r="AK299" s="16">
        <f t="shared" si="187"/>
        <v>0.35699334700376151</v>
      </c>
      <c r="AL299" s="16">
        <f t="shared" si="188"/>
        <v>1.0888891221693557</v>
      </c>
      <c r="AM299" s="16">
        <f t="shared" si="189"/>
        <v>0.60548736452656371</v>
      </c>
      <c r="AN299" s="115">
        <f t="shared" si="192"/>
        <v>7.0356108448142152</v>
      </c>
      <c r="AO299" s="115">
        <f t="shared" si="192"/>
        <v>7.0354621636540022</v>
      </c>
      <c r="AP299" s="115">
        <f t="shared" si="192"/>
        <v>7.0349568291954245</v>
      </c>
      <c r="AQ299" s="115">
        <f t="shared" si="192"/>
        <v>7.0332410898908648</v>
      </c>
      <c r="AR299" s="115">
        <f t="shared" si="192"/>
        <v>7.0274360423756272</v>
      </c>
      <c r="AS299" s="115">
        <f t="shared" si="192"/>
        <v>7.008020159323415</v>
      </c>
      <c r="AT299" s="115">
        <f t="shared" si="192"/>
        <v>6.9453412467136868</v>
      </c>
      <c r="AU299" s="115">
        <f t="shared" si="190"/>
        <v>6.7603246073424783</v>
      </c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</row>
    <row r="300" spans="1:64">
      <c r="A300" s="193" t="s">
        <v>121</v>
      </c>
      <c r="B300" s="188" t="s">
        <v>92</v>
      </c>
      <c r="C300" s="190">
        <v>56181.4067</v>
      </c>
      <c r="D300" s="190">
        <v>2.9999999999999997E-4</v>
      </c>
      <c r="E300" s="28">
        <f t="shared" si="174"/>
        <v>31805.047603025992</v>
      </c>
      <c r="F300" s="28">
        <f t="shared" si="165"/>
        <v>31805</v>
      </c>
      <c r="G300" s="9">
        <f t="shared" si="193"/>
        <v>1.8110000004526228E-2</v>
      </c>
      <c r="K300" s="2">
        <f t="shared" si="173"/>
        <v>1.8110000004526228E-2</v>
      </c>
      <c r="N300" s="2">
        <f t="shared" ca="1" si="194"/>
        <v>1.6160065993091728E-2</v>
      </c>
      <c r="O300" s="100">
        <f t="shared" si="175"/>
        <v>1.2162334305616668E-2</v>
      </c>
      <c r="P300" s="15">
        <f t="shared" si="176"/>
        <v>41162.9067</v>
      </c>
      <c r="R300" s="2">
        <f t="shared" si="195"/>
        <v>1.4792237576158007E-4</v>
      </c>
      <c r="S300" s="24">
        <v>1</v>
      </c>
      <c r="T300" s="9">
        <f t="shared" si="177"/>
        <v>1.4792237576158007E-4</v>
      </c>
      <c r="U300" s="9">
        <f t="shared" si="178"/>
        <v>0</v>
      </c>
      <c r="Y300" s="137">
        <f t="shared" si="179"/>
        <v>41162.9067</v>
      </c>
      <c r="Z300" s="16">
        <f t="shared" si="180"/>
        <v>31805</v>
      </c>
      <c r="AA300" s="115">
        <f t="shared" si="181"/>
        <v>1.60951519708845E-2</v>
      </c>
      <c r="AB300" s="115">
        <f t="shared" si="182"/>
        <v>2.0148480336417279E-3</v>
      </c>
      <c r="AC300" s="147">
        <f t="shared" si="196"/>
        <v>5.94766569890956E-3</v>
      </c>
      <c r="AD300" s="115"/>
      <c r="AG300" s="115">
        <f t="shared" si="183"/>
        <v>4.0596125986699372E-6</v>
      </c>
      <c r="AH300" s="16">
        <f t="shared" si="184"/>
        <v>3.9328176652678329E-3</v>
      </c>
      <c r="AI300" s="16">
        <f t="shared" si="185"/>
        <v>1.1786215467385459</v>
      </c>
      <c r="AJ300" s="16">
        <f t="shared" si="186"/>
        <v>0.17011352061706567</v>
      </c>
      <c r="AK300" s="16">
        <f t="shared" si="187"/>
        <v>0.36111393553593318</v>
      </c>
      <c r="AL300" s="16">
        <f t="shared" si="188"/>
        <v>1.1114455715855149</v>
      </c>
      <c r="AM300" s="16">
        <f t="shared" si="189"/>
        <v>0.62100699383028513</v>
      </c>
      <c r="AN300" s="115">
        <f t="shared" si="192"/>
        <v>7.0530669564700723</v>
      </c>
      <c r="AO300" s="115">
        <f t="shared" si="192"/>
        <v>7.0529278622180014</v>
      </c>
      <c r="AP300" s="115">
        <f t="shared" si="192"/>
        <v>7.0524471800109705</v>
      </c>
      <c r="AQ300" s="115">
        <f t="shared" si="192"/>
        <v>7.0507877564080639</v>
      </c>
      <c r="AR300" s="115">
        <f t="shared" si="192"/>
        <v>7.0450793328977808</v>
      </c>
      <c r="AS300" s="115">
        <f t="shared" si="192"/>
        <v>7.0256743191905144</v>
      </c>
      <c r="AT300" s="115">
        <f t="shared" si="192"/>
        <v>6.9621114225972223</v>
      </c>
      <c r="AU300" s="115">
        <f t="shared" si="190"/>
        <v>6.7726853668127376</v>
      </c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</row>
    <row r="301" spans="1:64">
      <c r="A301" s="193" t="s">
        <v>121</v>
      </c>
      <c r="B301" s="188" t="s">
        <v>95</v>
      </c>
      <c r="C301" s="190">
        <v>56187.303399999997</v>
      </c>
      <c r="D301" s="190">
        <v>4.0000000000000002E-4</v>
      </c>
      <c r="E301" s="80">
        <f t="shared" si="174"/>
        <v>31820.547369085107</v>
      </c>
      <c r="F301" s="28">
        <f t="shared" si="165"/>
        <v>31820.5</v>
      </c>
      <c r="G301" s="9">
        <f t="shared" si="193"/>
        <v>1.8021000003500376E-2</v>
      </c>
      <c r="K301" s="2">
        <f t="shared" si="173"/>
        <v>1.8021000003500376E-2</v>
      </c>
      <c r="N301" s="2">
        <f t="shared" ca="1" si="194"/>
        <v>1.618878812868401E-2</v>
      </c>
      <c r="O301" s="100">
        <f t="shared" si="175"/>
        <v>1.2228785675545334E-2</v>
      </c>
      <c r="P301" s="15">
        <f t="shared" si="176"/>
        <v>41168.803399999997</v>
      </c>
      <c r="R301" s="2">
        <f t="shared" si="195"/>
        <v>1.4954319909842275E-4</v>
      </c>
      <c r="S301" s="24">
        <v>1</v>
      </c>
      <c r="T301" s="9">
        <f t="shared" si="177"/>
        <v>1.4954319909842275E-4</v>
      </c>
      <c r="U301" s="9">
        <f t="shared" si="178"/>
        <v>0</v>
      </c>
      <c r="Y301" s="137">
        <f t="shared" si="179"/>
        <v>41168.803399999997</v>
      </c>
      <c r="Z301" s="16">
        <f t="shared" si="180"/>
        <v>31820.5</v>
      </c>
      <c r="AA301" s="115">
        <f t="shared" si="181"/>
        <v>1.6129111650960842E-2</v>
      </c>
      <c r="AB301" s="115">
        <f t="shared" si="182"/>
        <v>1.8918883525395336E-3</v>
      </c>
      <c r="AC301" s="147">
        <f t="shared" si="196"/>
        <v>5.792214327955042E-3</v>
      </c>
      <c r="AD301" s="115"/>
      <c r="AG301" s="115">
        <f t="shared" si="183"/>
        <v>3.5792415384747506E-6</v>
      </c>
      <c r="AH301" s="16">
        <f t="shared" si="184"/>
        <v>3.9003259754155084E-3</v>
      </c>
      <c r="AI301" s="16">
        <f t="shared" si="185"/>
        <v>1.1763425989441521</v>
      </c>
      <c r="AJ301" s="16">
        <f t="shared" si="186"/>
        <v>0.16390092142475832</v>
      </c>
      <c r="AK301" s="16">
        <f t="shared" si="187"/>
        <v>0.36223227243737205</v>
      </c>
      <c r="AL301" s="16">
        <f t="shared" si="188"/>
        <v>1.1177466767243927</v>
      </c>
      <c r="AM301" s="16">
        <f t="shared" si="189"/>
        <v>0.62538112854357353</v>
      </c>
      <c r="AN301" s="115">
        <f t="shared" ref="AN301:AT307" si="197">$AU301+$AB$7*SIN(AO301)</f>
        <v>7.0579647929771898</v>
      </c>
      <c r="AO301" s="115">
        <f t="shared" si="197"/>
        <v>7.0578283702199069</v>
      </c>
      <c r="AP301" s="115">
        <f t="shared" si="197"/>
        <v>7.0573546641350866</v>
      </c>
      <c r="AQ301" s="115">
        <f t="shared" si="197"/>
        <v>7.0557114962174596</v>
      </c>
      <c r="AR301" s="115">
        <f t="shared" si="197"/>
        <v>7.0500320118192743</v>
      </c>
      <c r="AS301" s="115">
        <f t="shared" si="197"/>
        <v>7.0306351717791262</v>
      </c>
      <c r="AT301" s="115">
        <f t="shared" si="197"/>
        <v>6.9668323646449455</v>
      </c>
      <c r="AU301" s="115">
        <f t="shared" si="190"/>
        <v>6.7761688535725382</v>
      </c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</row>
    <row r="302" spans="1:64">
      <c r="A302" s="193" t="s">
        <v>120</v>
      </c>
      <c r="B302" s="194" t="s">
        <v>92</v>
      </c>
      <c r="C302" s="189">
        <v>56226.6783</v>
      </c>
      <c r="D302" s="189">
        <v>2.0000000000000001E-4</v>
      </c>
      <c r="E302" s="28">
        <f t="shared" si="174"/>
        <v>31924.046230923312</v>
      </c>
      <c r="F302" s="28">
        <f t="shared" si="165"/>
        <v>31924</v>
      </c>
      <c r="G302" s="9">
        <f t="shared" si="193"/>
        <v>1.7588000002433546E-2</v>
      </c>
      <c r="K302" s="2">
        <f t="shared" si="173"/>
        <v>1.7588000002433546E-2</v>
      </c>
      <c r="N302" s="2">
        <f t="shared" ca="1" si="194"/>
        <v>1.6380577872800221E-2</v>
      </c>
      <c r="O302" s="100">
        <f t="shared" si="175"/>
        <v>1.2673948372987451E-2</v>
      </c>
      <c r="P302" s="15">
        <f t="shared" si="176"/>
        <v>41208.1783</v>
      </c>
      <c r="R302" s="2">
        <f t="shared" si="195"/>
        <v>1.6062896736115126E-4</v>
      </c>
      <c r="S302" s="24">
        <v>1</v>
      </c>
      <c r="T302" s="9">
        <f t="shared" si="177"/>
        <v>1.6062896736115126E-4</v>
      </c>
      <c r="U302" s="9">
        <f t="shared" si="178"/>
        <v>0</v>
      </c>
      <c r="Y302" s="137">
        <f t="shared" si="179"/>
        <v>41208.1783</v>
      </c>
      <c r="Z302" s="16">
        <f t="shared" si="180"/>
        <v>31924</v>
      </c>
      <c r="AA302" s="115">
        <f t="shared" si="181"/>
        <v>1.6356597039506694E-2</v>
      </c>
      <c r="AB302" s="115">
        <f t="shared" si="182"/>
        <v>1.2314029629268523E-3</v>
      </c>
      <c r="AC302" s="147">
        <f t="shared" si="196"/>
        <v>4.9140516294460951E-3</v>
      </c>
      <c r="AD302" s="115"/>
      <c r="AG302" s="115">
        <f t="shared" si="183"/>
        <v>1.5163532571050308E-6</v>
      </c>
      <c r="AH302" s="16">
        <f t="shared" si="184"/>
        <v>3.6826486665192436E-3</v>
      </c>
      <c r="AI302" s="16">
        <f t="shared" si="185"/>
        <v>1.1611795730319197</v>
      </c>
      <c r="AJ302" s="16">
        <f t="shared" si="186"/>
        <v>0.12287880723778029</v>
      </c>
      <c r="AK302" s="16">
        <f t="shared" si="187"/>
        <v>0.36922903005420454</v>
      </c>
      <c r="AL302" s="16">
        <f t="shared" si="188"/>
        <v>1.1592002832274408</v>
      </c>
      <c r="AM302" s="16">
        <f t="shared" si="189"/>
        <v>0.65459710253155678</v>
      </c>
      <c r="AN302" s="115">
        <f t="shared" si="197"/>
        <v>7.0904268196511575</v>
      </c>
      <c r="AO302" s="115">
        <f t="shared" si="197"/>
        <v>7.0903077917385007</v>
      </c>
      <c r="AP302" s="115">
        <f t="shared" si="197"/>
        <v>7.0898806829423062</v>
      </c>
      <c r="AQ302" s="115">
        <f t="shared" si="197"/>
        <v>7.0883496491221143</v>
      </c>
      <c r="AR302" s="115">
        <f t="shared" si="197"/>
        <v>7.0828813348449238</v>
      </c>
      <c r="AS302" s="115">
        <f t="shared" si="197"/>
        <v>7.063595649534637</v>
      </c>
      <c r="AT302" s="115">
        <f t="shared" si="197"/>
        <v>6.9982960442627755</v>
      </c>
      <c r="AU302" s="115">
        <f t="shared" si="190"/>
        <v>6.7994295554847533</v>
      </c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</row>
    <row r="303" spans="1:64">
      <c r="A303" s="187" t="s">
        <v>251</v>
      </c>
      <c r="B303" s="188" t="s">
        <v>92</v>
      </c>
      <c r="C303" s="189">
        <v>56629.371299999999</v>
      </c>
      <c r="D303" s="190">
        <v>5.0000000000000001E-4</v>
      </c>
      <c r="E303" s="80">
        <f t="shared" si="174"/>
        <v>32982.544593337159</v>
      </c>
      <c r="F303" s="28">
        <f t="shared" si="165"/>
        <v>32982.5</v>
      </c>
      <c r="G303" s="9">
        <f t="shared" si="193"/>
        <v>1.6965000002528541E-2</v>
      </c>
      <c r="K303" s="2">
        <f t="shared" si="173"/>
        <v>1.6965000002528541E-2</v>
      </c>
      <c r="N303" s="2">
        <f t="shared" ca="1" si="194"/>
        <v>1.8342021777602212E-2</v>
      </c>
      <c r="O303" s="100">
        <f t="shared" si="175"/>
        <v>1.7370358838435185E-2</v>
      </c>
      <c r="P303" s="15">
        <f t="shared" si="176"/>
        <v>41610.871299999999</v>
      </c>
      <c r="R303" s="2">
        <f t="shared" si="195"/>
        <v>3.0172936617600335E-4</v>
      </c>
      <c r="S303" s="24">
        <v>1</v>
      </c>
      <c r="T303" s="9">
        <f t="shared" si="177"/>
        <v>3.0172936617600335E-4</v>
      </c>
      <c r="U303" s="9">
        <f t="shared" si="178"/>
        <v>0</v>
      </c>
      <c r="Y303" s="137">
        <f t="shared" si="179"/>
        <v>41610.871299999999</v>
      </c>
      <c r="Z303" s="16">
        <f t="shared" si="180"/>
        <v>32982.5</v>
      </c>
      <c r="AA303" s="115">
        <f t="shared" si="181"/>
        <v>1.8822170698122132E-2</v>
      </c>
      <c r="AB303" s="115">
        <f t="shared" si="182"/>
        <v>-1.8571706955935914E-3</v>
      </c>
      <c r="AC303" s="147">
        <f t="shared" si="196"/>
        <v>-4.0535883590664401E-4</v>
      </c>
      <c r="AD303" s="115"/>
      <c r="AG303" s="115">
        <f t="shared" si="183"/>
        <v>3.449082992571584E-6</v>
      </c>
      <c r="AH303" s="16">
        <f t="shared" si="184"/>
        <v>1.4518118596869489E-3</v>
      </c>
      <c r="AI303" s="16">
        <f t="shared" si="185"/>
        <v>1.0177903990776684</v>
      </c>
      <c r="AJ303" s="16">
        <f t="shared" si="186"/>
        <v>-0.24181216443374917</v>
      </c>
      <c r="AK303" s="16">
        <f t="shared" si="187"/>
        <v>0.40248283578082916</v>
      </c>
      <c r="AL303" s="16">
        <f t="shared" si="188"/>
        <v>1.5266234457212722</v>
      </c>
      <c r="AM303" s="16">
        <f t="shared" si="189"/>
        <v>0.95677478134239702</v>
      </c>
      <c r="AN303" s="115">
        <f t="shared" si="197"/>
        <v>7.399250889024116</v>
      </c>
      <c r="AO303" s="115">
        <f t="shared" si="197"/>
        <v>7.3992372522355865</v>
      </c>
      <c r="AP303" s="115">
        <f t="shared" si="197"/>
        <v>7.3991601952489185</v>
      </c>
      <c r="AQ303" s="115">
        <f t="shared" si="197"/>
        <v>7.3987249996175901</v>
      </c>
      <c r="AR303" s="115">
        <f t="shared" si="197"/>
        <v>7.3962743640805257</v>
      </c>
      <c r="AS303" s="115">
        <f t="shared" si="197"/>
        <v>7.3826956331303446</v>
      </c>
      <c r="AT303" s="115">
        <f t="shared" si="197"/>
        <v>7.3131496513730969</v>
      </c>
      <c r="AU303" s="115">
        <f t="shared" si="190"/>
        <v>7.0373179900169287</v>
      </c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</row>
    <row r="304" spans="1:64">
      <c r="A304" s="184" t="s">
        <v>255</v>
      </c>
      <c r="B304" s="191" t="s">
        <v>95</v>
      </c>
      <c r="C304" s="192">
        <v>56888.45076</v>
      </c>
      <c r="D304" s="184">
        <v>1E-4</v>
      </c>
      <c r="E304" s="28">
        <f t="shared" si="174"/>
        <v>33663.54770028231</v>
      </c>
      <c r="F304" s="28">
        <f t="shared" si="165"/>
        <v>33663.5</v>
      </c>
      <c r="G304" s="9">
        <f t="shared" si="193"/>
        <v>1.8147000002500135E-2</v>
      </c>
      <c r="K304" s="2">
        <f t="shared" si="173"/>
        <v>1.8147000002500135E-2</v>
      </c>
      <c r="N304" s="2">
        <f t="shared" ca="1" si="194"/>
        <v>1.9603942702656682E-2</v>
      </c>
      <c r="O304" s="100">
        <f t="shared" si="175"/>
        <v>2.0530262830172827E-2</v>
      </c>
      <c r="P304" s="15">
        <f t="shared" si="176"/>
        <v>41869.95076</v>
      </c>
      <c r="R304" s="2">
        <f t="shared" si="195"/>
        <v>4.2149169187597597E-4</v>
      </c>
      <c r="S304" s="24">
        <v>1</v>
      </c>
      <c r="T304" s="9">
        <f t="shared" si="177"/>
        <v>4.2149169187597597E-4</v>
      </c>
      <c r="U304" s="9">
        <f t="shared" si="178"/>
        <v>0</v>
      </c>
      <c r="Y304" s="137">
        <f t="shared" si="179"/>
        <v>41869.95076</v>
      </c>
      <c r="Z304" s="16">
        <f t="shared" si="180"/>
        <v>33663.5</v>
      </c>
      <c r="AA304" s="115">
        <f t="shared" si="181"/>
        <v>2.0613791453605104E-2</v>
      </c>
      <c r="AB304" s="115">
        <f t="shared" si="182"/>
        <v>-2.4667914511049688E-3</v>
      </c>
      <c r="AC304" s="147">
        <f t="shared" si="196"/>
        <v>-2.3832628276726914E-3</v>
      </c>
      <c r="AD304" s="115"/>
      <c r="AG304" s="115">
        <f t="shared" si="183"/>
        <v>6.085060063244558E-6</v>
      </c>
      <c r="AH304" s="16">
        <f t="shared" si="184"/>
        <v>8.3528623432276063E-5</v>
      </c>
      <c r="AI304" s="16">
        <f t="shared" si="185"/>
        <v>0.94099505792819804</v>
      </c>
      <c r="AJ304" s="16">
        <f t="shared" si="186"/>
        <v>-0.42176766075415206</v>
      </c>
      <c r="AK304" s="16">
        <f t="shared" si="187"/>
        <v>0.39853148960731311</v>
      </c>
      <c r="AL304" s="16">
        <f t="shared" si="188"/>
        <v>1.7177844230806121</v>
      </c>
      <c r="AM304" s="16">
        <f t="shared" si="189"/>
        <v>1.1589567710266715</v>
      </c>
      <c r="AN304" s="115">
        <f t="shared" si="197"/>
        <v>7.5779964174512244</v>
      </c>
      <c r="AO304" s="115">
        <f t="shared" si="197"/>
        <v>7.5779952780240354</v>
      </c>
      <c r="AP304" s="115">
        <f t="shared" si="197"/>
        <v>7.577984899224516</v>
      </c>
      <c r="AQ304" s="115">
        <f t="shared" si="197"/>
        <v>7.5778903784551055</v>
      </c>
      <c r="AR304" s="115">
        <f t="shared" si="197"/>
        <v>7.5770310150731639</v>
      </c>
      <c r="AS304" s="115">
        <f t="shared" si="197"/>
        <v>7.5693338091392457</v>
      </c>
      <c r="AT304" s="115">
        <f t="shared" si="197"/>
        <v>7.5077404287651479</v>
      </c>
      <c r="AU304" s="115">
        <f t="shared" si="190"/>
        <v>7.1903666663668693</v>
      </c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</row>
    <row r="305" spans="1:64">
      <c r="A305" s="183" t="s">
        <v>252</v>
      </c>
      <c r="B305" s="191"/>
      <c r="C305" s="183">
        <v>56916.414799999999</v>
      </c>
      <c r="D305" s="183">
        <v>1.5E-3</v>
      </c>
      <c r="E305" s="80">
        <f t="shared" si="174"/>
        <v>33737.052555212678</v>
      </c>
      <c r="F305" s="28">
        <f t="shared" si="165"/>
        <v>33737</v>
      </c>
      <c r="G305" s="9">
        <f t="shared" si="193"/>
        <v>1.9994000002043322E-2</v>
      </c>
      <c r="K305" s="2">
        <f t="shared" si="173"/>
        <v>1.9994000002043322E-2</v>
      </c>
      <c r="N305" s="2">
        <f t="shared" ca="1" si="194"/>
        <v>1.974014121659428E-2</v>
      </c>
      <c r="O305" s="100">
        <f t="shared" si="175"/>
        <v>2.0877789068925193E-2</v>
      </c>
      <c r="P305" s="15">
        <f t="shared" si="176"/>
        <v>41897.914799999999</v>
      </c>
      <c r="R305" s="2">
        <f t="shared" si="195"/>
        <v>4.3588207640653226E-4</v>
      </c>
      <c r="S305" s="24">
        <v>1</v>
      </c>
      <c r="T305" s="9">
        <f t="shared" si="177"/>
        <v>4.3588207640653226E-4</v>
      </c>
      <c r="U305" s="9">
        <f t="shared" si="178"/>
        <v>0</v>
      </c>
      <c r="Y305" s="137">
        <f t="shared" si="179"/>
        <v>41897.914799999999</v>
      </c>
      <c r="Z305" s="16">
        <f t="shared" si="180"/>
        <v>33737</v>
      </c>
      <c r="AA305" s="115">
        <f t="shared" si="181"/>
        <v>2.0818945763089566E-2</v>
      </c>
      <c r="AB305" s="115">
        <f t="shared" si="182"/>
        <v>-8.2494576104624392E-4</v>
      </c>
      <c r="AC305" s="147">
        <f t="shared" si="196"/>
        <v>-8.8378906688187098E-4</v>
      </c>
      <c r="AD305" s="115"/>
      <c r="AG305" s="115">
        <f t="shared" si="183"/>
        <v>6.8053550866816663E-7</v>
      </c>
      <c r="AH305" s="16">
        <f t="shared" si="184"/>
        <v>-5.8843305835628143E-5</v>
      </c>
      <c r="AI305" s="16">
        <f t="shared" si="185"/>
        <v>0.93346399737529273</v>
      </c>
      <c r="AJ305" s="16">
        <f t="shared" si="186"/>
        <v>-0.43885018420646149</v>
      </c>
      <c r="AK305" s="16">
        <f t="shared" si="187"/>
        <v>0.39734354374048358</v>
      </c>
      <c r="AL305" s="16">
        <f t="shared" si="188"/>
        <v>1.7367090920790602</v>
      </c>
      <c r="AM305" s="16">
        <f t="shared" si="189"/>
        <v>1.1813752514555329</v>
      </c>
      <c r="AN305" s="115">
        <f t="shared" si="197"/>
        <v>7.5964775029853566</v>
      </c>
      <c r="AO305" s="115">
        <f t="shared" si="197"/>
        <v>7.5964767049803301</v>
      </c>
      <c r="AP305" s="115">
        <f t="shared" si="197"/>
        <v>7.5964689272532109</v>
      </c>
      <c r="AQ305" s="115">
        <f t="shared" si="197"/>
        <v>7.5963931339429873</v>
      </c>
      <c r="AR305" s="115">
        <f t="shared" si="197"/>
        <v>7.5956556727627174</v>
      </c>
      <c r="AS305" s="115">
        <f t="shared" si="197"/>
        <v>7.5885848142518828</v>
      </c>
      <c r="AT305" s="115">
        <f t="shared" si="197"/>
        <v>7.5283146183033711</v>
      </c>
      <c r="AU305" s="115">
        <f t="shared" si="190"/>
        <v>7.2068851358407615</v>
      </c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</row>
    <row r="306" spans="1:64">
      <c r="A306" s="183" t="s">
        <v>252</v>
      </c>
      <c r="B306" s="191"/>
      <c r="C306" s="183">
        <v>56933.344400000002</v>
      </c>
      <c r="D306" s="183">
        <v>2.3E-3</v>
      </c>
      <c r="E306" s="28">
        <f t="shared" si="174"/>
        <v>33781.552841724551</v>
      </c>
      <c r="F306" s="28">
        <f t="shared" si="165"/>
        <v>33781.5</v>
      </c>
      <c r="G306" s="9">
        <f t="shared" si="193"/>
        <v>2.0103000002563931E-2</v>
      </c>
      <c r="K306" s="2">
        <f t="shared" si="173"/>
        <v>2.0103000002563931E-2</v>
      </c>
      <c r="N306" s="2">
        <f t="shared" ca="1" si="194"/>
        <v>1.9822601541359224E-2</v>
      </c>
      <c r="O306" s="100">
        <f t="shared" si="175"/>
        <v>2.1088809627132707E-2</v>
      </c>
      <c r="P306" s="15">
        <f t="shared" si="176"/>
        <v>41914.844400000002</v>
      </c>
      <c r="R306" s="2">
        <f t="shared" si="195"/>
        <v>4.4473789148944515E-4</v>
      </c>
      <c r="S306" s="24">
        <v>1</v>
      </c>
      <c r="T306" s="9">
        <f t="shared" si="177"/>
        <v>4.4473789148944515E-4</v>
      </c>
      <c r="U306" s="9">
        <f t="shared" si="178"/>
        <v>0</v>
      </c>
      <c r="Y306" s="137">
        <f t="shared" si="179"/>
        <v>41914.844400000002</v>
      </c>
      <c r="Z306" s="16">
        <f t="shared" si="180"/>
        <v>33781.5</v>
      </c>
      <c r="AA306" s="115">
        <f t="shared" si="181"/>
        <v>2.09443270878958E-2</v>
      </c>
      <c r="AB306" s="115">
        <f t="shared" si="182"/>
        <v>-8.413270853318694E-4</v>
      </c>
      <c r="AC306" s="147">
        <f t="shared" si="196"/>
        <v>-9.8580962456877586E-4</v>
      </c>
      <c r="AD306" s="115"/>
      <c r="AG306" s="115">
        <f t="shared" si="183"/>
        <v>7.0783126451301867E-7</v>
      </c>
      <c r="AH306" s="16">
        <f t="shared" si="184"/>
        <v>-1.4448253923690597E-4</v>
      </c>
      <c r="AI306" s="16">
        <f t="shared" si="185"/>
        <v>0.92897382251956528</v>
      </c>
      <c r="AJ306" s="16">
        <f t="shared" si="186"/>
        <v>-0.44898590201353117</v>
      </c>
      <c r="AK306" s="16">
        <f t="shared" si="187"/>
        <v>0.39656552234156511</v>
      </c>
      <c r="AL306" s="16">
        <f t="shared" si="188"/>
        <v>1.7480205310623667</v>
      </c>
      <c r="AM306" s="16">
        <f t="shared" si="189"/>
        <v>1.1950156457328081</v>
      </c>
      <c r="AN306" s="115">
        <f t="shared" si="197"/>
        <v>7.6075950556829843</v>
      </c>
      <c r="AO306" s="115">
        <f t="shared" si="197"/>
        <v>7.6075944200634451</v>
      </c>
      <c r="AP306" s="115">
        <f t="shared" si="197"/>
        <v>7.6075879515378775</v>
      </c>
      <c r="AQ306" s="115">
        <f t="shared" si="197"/>
        <v>7.6075221325878175</v>
      </c>
      <c r="AR306" s="115">
        <f t="shared" si="197"/>
        <v>7.6068533838623127</v>
      </c>
      <c r="AS306" s="115">
        <f t="shared" si="197"/>
        <v>7.6001564514842626</v>
      </c>
      <c r="AT306" s="115">
        <f t="shared" si="197"/>
        <v>7.5407285462841225</v>
      </c>
      <c r="AU306" s="115">
        <f t="shared" si="190"/>
        <v>7.2168861139576075</v>
      </c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</row>
    <row r="307" spans="1:64">
      <c r="A307" s="183" t="s">
        <v>252</v>
      </c>
      <c r="B307" s="191"/>
      <c r="C307" s="183">
        <v>56933.533000000003</v>
      </c>
      <c r="D307" s="183">
        <v>1.4E-3</v>
      </c>
      <c r="E307" s="80">
        <f t="shared" si="174"/>
        <v>33782.048586103403</v>
      </c>
      <c r="F307" s="28">
        <f t="shared" si="165"/>
        <v>33782</v>
      </c>
      <c r="G307" s="9">
        <f t="shared" si="193"/>
        <v>1.8484000007447321E-2</v>
      </c>
      <c r="K307" s="2">
        <f t="shared" si="173"/>
        <v>1.8484000007447321E-2</v>
      </c>
      <c r="N307" s="2">
        <f t="shared" ca="1" si="194"/>
        <v>1.9823528061862196E-2</v>
      </c>
      <c r="O307" s="100">
        <f t="shared" si="175"/>
        <v>2.1091183273492922E-2</v>
      </c>
      <c r="P307" s="15">
        <f t="shared" si="176"/>
        <v>41915.033000000003</v>
      </c>
      <c r="R307" s="2">
        <f t="shared" si="195"/>
        <v>4.4483801187606759E-4</v>
      </c>
      <c r="S307" s="24">
        <v>1</v>
      </c>
      <c r="T307" s="9">
        <f t="shared" si="177"/>
        <v>4.4483801187606759E-4</v>
      </c>
      <c r="U307" s="9">
        <f t="shared" si="178"/>
        <v>0</v>
      </c>
      <c r="Y307" s="137">
        <f t="shared" si="179"/>
        <v>41915.033000000003</v>
      </c>
      <c r="Z307" s="16">
        <f t="shared" si="180"/>
        <v>33782</v>
      </c>
      <c r="AA307" s="115">
        <f t="shared" si="181"/>
        <v>2.094574091863189E-2</v>
      </c>
      <c r="AB307" s="115">
        <f t="shared" si="182"/>
        <v>-2.4617409111845692E-3</v>
      </c>
      <c r="AC307" s="147">
        <f t="shared" si="196"/>
        <v>-2.6071832660456012E-3</v>
      </c>
      <c r="AD307" s="115"/>
      <c r="AG307" s="115">
        <f t="shared" si="183"/>
        <v>6.0601683137998335E-6</v>
      </c>
      <c r="AH307" s="16">
        <f t="shared" si="184"/>
        <v>-1.4544235486103129E-4</v>
      </c>
      <c r="AI307" s="16">
        <f t="shared" si="185"/>
        <v>0.92892366674647231</v>
      </c>
      <c r="AJ307" s="16">
        <f t="shared" si="186"/>
        <v>-0.44909891036227456</v>
      </c>
      <c r="AK307" s="16">
        <f t="shared" si="187"/>
        <v>0.39655653600559165</v>
      </c>
      <c r="AL307" s="16">
        <f t="shared" si="188"/>
        <v>1.7481470078700616</v>
      </c>
      <c r="AM307" s="16">
        <f t="shared" si="189"/>
        <v>1.1951692041277662</v>
      </c>
      <c r="AN307" s="115">
        <f t="shared" si="197"/>
        <v>7.6077196680328818</v>
      </c>
      <c r="AO307" s="115">
        <f t="shared" si="197"/>
        <v>7.6077190340705947</v>
      </c>
      <c r="AP307" s="115">
        <f t="shared" si="197"/>
        <v>7.6077125792119338</v>
      </c>
      <c r="AQ307" s="115">
        <f t="shared" si="197"/>
        <v>7.607646866753889</v>
      </c>
      <c r="AR307" s="115">
        <f t="shared" si="197"/>
        <v>7.6069788682967516</v>
      </c>
      <c r="AS307" s="115">
        <f t="shared" si="197"/>
        <v>7.6002861120006306</v>
      </c>
      <c r="AT307" s="115">
        <f t="shared" si="197"/>
        <v>7.5408678450572237</v>
      </c>
      <c r="AU307" s="115">
        <f t="shared" si="190"/>
        <v>7.2169984844982462</v>
      </c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</row>
    <row r="308" spans="1:64">
      <c r="C308" s="40"/>
      <c r="D308" s="40"/>
      <c r="S308" s="24"/>
      <c r="T308" s="9"/>
      <c r="U308" s="9"/>
      <c r="Y308" s="137"/>
      <c r="AA308" s="115"/>
      <c r="AB308" s="115"/>
      <c r="AC308" s="147"/>
      <c r="AD308" s="115"/>
      <c r="AG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</row>
    <row r="309" spans="1:64">
      <c r="C309" s="40"/>
      <c r="D309" s="40"/>
      <c r="S309" s="24"/>
      <c r="T309" s="9"/>
      <c r="U309" s="9"/>
      <c r="Y309" s="137"/>
      <c r="AA309" s="115"/>
      <c r="AB309" s="115"/>
      <c r="AC309" s="147"/>
      <c r="AD309" s="115"/>
      <c r="AG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</row>
    <row r="310" spans="1:64">
      <c r="C310" s="40"/>
      <c r="D310" s="40"/>
      <c r="S310" s="24"/>
      <c r="T310" s="9"/>
      <c r="U310" s="9"/>
      <c r="Y310" s="137"/>
      <c r="AA310" s="115"/>
      <c r="AB310" s="115"/>
      <c r="AC310" s="147"/>
      <c r="AD310" s="115"/>
      <c r="AG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</row>
    <row r="311" spans="1:64">
      <c r="C311" s="40"/>
      <c r="D311" s="40"/>
      <c r="S311" s="24"/>
      <c r="T311" s="9"/>
      <c r="U311" s="9"/>
      <c r="Y311" s="137"/>
      <c r="AA311" s="115"/>
      <c r="AB311" s="115"/>
      <c r="AC311" s="147"/>
      <c r="AD311" s="115"/>
      <c r="AG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</row>
    <row r="312" spans="1:64">
      <c r="C312" s="40"/>
      <c r="D312" s="40"/>
      <c r="S312" s="24"/>
      <c r="T312" s="9"/>
      <c r="U312" s="9"/>
      <c r="Y312" s="137"/>
      <c r="AA312" s="115"/>
      <c r="AB312" s="115"/>
      <c r="AC312" s="147"/>
      <c r="AD312" s="115"/>
      <c r="AG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</row>
    <row r="313" spans="1:64">
      <c r="C313" s="40"/>
      <c r="D313" s="40"/>
      <c r="S313" s="24"/>
      <c r="T313" s="9"/>
      <c r="U313" s="9"/>
      <c r="Y313" s="137"/>
      <c r="AA313" s="115"/>
      <c r="AB313" s="115"/>
      <c r="AC313" s="147"/>
      <c r="AD313" s="115"/>
      <c r="AG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</row>
    <row r="314" spans="1:64">
      <c r="C314" s="40"/>
      <c r="D314" s="40"/>
      <c r="S314" s="24"/>
      <c r="T314" s="9"/>
      <c r="U314" s="9"/>
      <c r="Y314" s="137"/>
      <c r="AA314" s="115"/>
      <c r="AB314" s="115"/>
      <c r="AC314" s="147"/>
      <c r="AD314" s="115"/>
      <c r="AG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</row>
    <row r="315" spans="1:64">
      <c r="C315" s="40"/>
      <c r="D315" s="40"/>
      <c r="S315" s="24"/>
      <c r="T315" s="9"/>
      <c r="U315" s="9"/>
      <c r="Y315" s="137"/>
      <c r="AA315" s="115"/>
      <c r="AB315" s="115"/>
      <c r="AC315" s="147"/>
      <c r="AD315" s="115"/>
      <c r="AG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</row>
    <row r="316" spans="1:64">
      <c r="C316" s="40"/>
      <c r="D316" s="40"/>
      <c r="S316" s="24"/>
      <c r="T316" s="9"/>
      <c r="U316" s="9"/>
      <c r="Y316" s="137"/>
      <c r="AA316" s="115"/>
      <c r="AB316" s="115"/>
      <c r="AC316" s="147"/>
      <c r="AD316" s="115"/>
      <c r="AG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</row>
    <row r="317" spans="1:64">
      <c r="C317" s="40"/>
      <c r="D317" s="40"/>
      <c r="S317" s="24"/>
      <c r="T317" s="9"/>
      <c r="U317" s="9"/>
      <c r="Y317" s="137"/>
      <c r="AA317" s="115"/>
      <c r="AB317" s="115"/>
      <c r="AC317" s="147"/>
      <c r="AD317" s="115"/>
      <c r="AG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</row>
    <row r="318" spans="1:64">
      <c r="C318" s="40"/>
      <c r="D318" s="40"/>
      <c r="S318" s="24"/>
      <c r="T318" s="9"/>
      <c r="U318" s="9"/>
      <c r="Y318" s="137"/>
      <c r="AA318" s="115"/>
      <c r="AB318" s="115"/>
      <c r="AC318" s="147"/>
      <c r="AD318" s="115"/>
      <c r="AG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</row>
    <row r="319" spans="1:64">
      <c r="C319" s="40"/>
      <c r="D319" s="40"/>
      <c r="S319" s="24"/>
      <c r="T319" s="9"/>
      <c r="U319" s="9"/>
      <c r="Y319" s="137"/>
      <c r="AA319" s="115"/>
      <c r="AB319" s="115"/>
      <c r="AC319" s="147"/>
      <c r="AD319" s="115"/>
      <c r="AG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</row>
    <row r="320" spans="1:64">
      <c r="C320" s="40"/>
      <c r="D320" s="40"/>
      <c r="S320" s="24"/>
      <c r="T320" s="9"/>
      <c r="U320" s="9"/>
      <c r="Y320" s="137"/>
      <c r="AA320" s="115"/>
      <c r="AB320" s="115"/>
      <c r="AC320" s="147"/>
      <c r="AD320" s="115"/>
      <c r="AG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</row>
    <row r="321" spans="3:64">
      <c r="C321" s="40"/>
      <c r="D321" s="40"/>
      <c r="S321" s="24"/>
      <c r="T321" s="9"/>
      <c r="U321" s="9"/>
      <c r="Y321" s="137"/>
      <c r="AA321" s="115"/>
      <c r="AB321" s="115"/>
      <c r="AC321" s="147"/>
      <c r="AD321" s="115"/>
      <c r="AG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</row>
    <row r="322" spans="3:64">
      <c r="C322" s="40"/>
      <c r="D322" s="40"/>
      <c r="S322" s="24"/>
      <c r="T322" s="9"/>
      <c r="U322" s="9"/>
      <c r="Y322" s="137"/>
      <c r="AA322" s="115"/>
      <c r="AB322" s="115"/>
      <c r="AC322" s="147"/>
      <c r="AD322" s="115"/>
      <c r="AG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</row>
    <row r="323" spans="3:64">
      <c r="C323" s="40"/>
      <c r="D323" s="40"/>
      <c r="S323" s="24"/>
      <c r="T323" s="9"/>
      <c r="U323" s="9"/>
      <c r="Y323" s="137"/>
      <c r="AA323" s="115"/>
      <c r="AB323" s="115"/>
      <c r="AC323" s="147"/>
      <c r="AD323" s="115"/>
      <c r="AG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</row>
    <row r="324" spans="3:64">
      <c r="C324" s="40"/>
      <c r="D324" s="40"/>
      <c r="S324" s="24"/>
      <c r="T324" s="9"/>
      <c r="U324" s="9"/>
      <c r="Y324" s="137"/>
      <c r="AA324" s="115"/>
      <c r="AB324" s="115"/>
      <c r="AC324" s="147"/>
      <c r="AD324" s="115"/>
      <c r="AG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</row>
    <row r="325" spans="3:64">
      <c r="C325" s="40"/>
      <c r="D325" s="40"/>
      <c r="S325" s="24"/>
      <c r="T325" s="9"/>
      <c r="U325" s="9"/>
      <c r="Y325" s="137"/>
      <c r="AA325" s="115"/>
      <c r="AB325" s="115"/>
      <c r="AC325" s="147"/>
      <c r="AD325" s="115"/>
      <c r="AG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</row>
    <row r="326" spans="3:64">
      <c r="C326" s="40"/>
      <c r="D326" s="40"/>
      <c r="S326" s="24"/>
      <c r="T326" s="9"/>
      <c r="U326" s="9"/>
      <c r="Y326" s="137"/>
      <c r="AA326" s="115"/>
      <c r="AB326" s="115"/>
      <c r="AC326" s="147"/>
      <c r="AD326" s="115"/>
      <c r="AG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</row>
    <row r="327" spans="3:64">
      <c r="C327" s="40"/>
      <c r="D327" s="40"/>
      <c r="S327" s="24"/>
      <c r="T327" s="9"/>
      <c r="U327" s="9"/>
      <c r="Y327" s="137"/>
      <c r="AA327" s="115"/>
      <c r="AB327" s="115"/>
      <c r="AC327" s="147"/>
      <c r="AD327" s="115"/>
      <c r="AG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</row>
    <row r="328" spans="3:64">
      <c r="C328" s="40"/>
      <c r="D328" s="40"/>
      <c r="S328" s="24"/>
      <c r="T328" s="9"/>
      <c r="U328" s="9"/>
      <c r="Y328" s="137"/>
      <c r="AA328" s="115"/>
      <c r="AB328" s="115"/>
      <c r="AC328" s="147"/>
      <c r="AD328" s="115"/>
      <c r="AG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</row>
    <row r="329" spans="3:64">
      <c r="C329" s="40"/>
      <c r="D329" s="40"/>
      <c r="S329" s="24"/>
      <c r="T329" s="9"/>
      <c r="U329" s="9"/>
      <c r="Y329" s="137"/>
      <c r="AA329" s="115"/>
      <c r="AB329" s="115"/>
      <c r="AC329" s="147"/>
      <c r="AD329" s="115"/>
      <c r="AG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</row>
    <row r="330" spans="3:64">
      <c r="C330" s="40"/>
      <c r="D330" s="40"/>
      <c r="S330" s="24"/>
      <c r="T330" s="9"/>
      <c r="U330" s="9"/>
      <c r="Y330" s="137"/>
      <c r="AA330" s="115"/>
      <c r="AB330" s="115"/>
      <c r="AC330" s="147"/>
      <c r="AD330" s="115"/>
      <c r="AG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</row>
    <row r="331" spans="3:64">
      <c r="C331" s="40"/>
      <c r="D331" s="40"/>
      <c r="S331" s="24"/>
      <c r="T331" s="9"/>
      <c r="U331" s="9"/>
      <c r="Y331" s="137"/>
      <c r="AA331" s="115"/>
      <c r="AB331" s="115"/>
      <c r="AC331" s="147"/>
      <c r="AD331" s="115"/>
      <c r="AG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</row>
    <row r="332" spans="3:64">
      <c r="C332" s="40"/>
      <c r="D332" s="40"/>
      <c r="S332" s="24"/>
      <c r="T332" s="9"/>
      <c r="U332" s="9"/>
      <c r="Y332" s="137"/>
      <c r="AA332" s="115"/>
      <c r="AB332" s="115"/>
      <c r="AC332" s="147"/>
      <c r="AD332" s="115"/>
      <c r="AG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</row>
    <row r="333" spans="3:64">
      <c r="C333" s="40"/>
      <c r="D333" s="40"/>
      <c r="S333" s="24"/>
      <c r="T333" s="9"/>
      <c r="U333" s="9"/>
      <c r="Y333" s="137"/>
      <c r="AA333" s="115"/>
      <c r="AB333" s="115"/>
      <c r="AC333" s="147"/>
      <c r="AD333" s="115"/>
      <c r="AG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</row>
    <row r="334" spans="3:64">
      <c r="C334" s="40"/>
      <c r="D334" s="40"/>
      <c r="S334" s="24"/>
      <c r="T334" s="9"/>
      <c r="U334" s="9"/>
      <c r="Y334" s="137"/>
      <c r="AA334" s="115"/>
      <c r="AB334" s="115"/>
      <c r="AC334" s="147"/>
      <c r="AD334" s="115"/>
      <c r="AG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</row>
    <row r="335" spans="3:64">
      <c r="C335" s="40"/>
      <c r="D335" s="40"/>
      <c r="S335" s="24"/>
      <c r="T335" s="9"/>
      <c r="U335" s="9"/>
      <c r="Y335" s="137"/>
      <c r="AA335" s="115"/>
      <c r="AB335" s="115"/>
      <c r="AC335" s="147"/>
      <c r="AD335" s="115"/>
      <c r="AG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</row>
    <row r="336" spans="3:64">
      <c r="C336" s="40"/>
      <c r="D336" s="40"/>
      <c r="S336" s="24"/>
      <c r="T336" s="9"/>
      <c r="U336" s="9"/>
      <c r="Y336" s="137"/>
      <c r="AA336" s="115"/>
      <c r="AB336" s="115"/>
      <c r="AC336" s="147"/>
      <c r="AD336" s="115"/>
      <c r="AG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</row>
    <row r="337" spans="3:64">
      <c r="C337" s="40"/>
      <c r="D337" s="40"/>
      <c r="S337" s="24"/>
      <c r="T337" s="9"/>
      <c r="U337" s="9"/>
      <c r="Y337" s="137"/>
      <c r="AA337" s="115"/>
      <c r="AB337" s="115"/>
      <c r="AC337" s="147"/>
      <c r="AD337" s="115"/>
      <c r="AG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</row>
    <row r="338" spans="3:64">
      <c r="C338" s="40"/>
      <c r="D338" s="40"/>
      <c r="S338" s="24"/>
      <c r="T338" s="9"/>
      <c r="U338" s="9"/>
      <c r="Y338" s="137"/>
      <c r="AA338" s="115"/>
      <c r="AB338" s="115"/>
      <c r="AC338" s="147"/>
      <c r="AD338" s="115"/>
      <c r="AG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</row>
    <row r="339" spans="3:64">
      <c r="C339" s="40"/>
      <c r="D339" s="40"/>
      <c r="S339" s="24"/>
      <c r="T339" s="9"/>
      <c r="U339" s="9"/>
      <c r="Y339" s="137"/>
      <c r="AA339" s="115"/>
      <c r="AB339" s="115"/>
      <c r="AC339" s="147"/>
      <c r="AD339" s="115"/>
      <c r="AG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</row>
    <row r="340" spans="3:64">
      <c r="C340" s="40"/>
      <c r="D340" s="40"/>
      <c r="S340" s="24"/>
      <c r="T340" s="9"/>
      <c r="U340" s="9"/>
      <c r="Y340" s="137"/>
      <c r="AA340" s="115"/>
      <c r="AB340" s="115"/>
      <c r="AC340" s="147"/>
      <c r="AD340" s="115"/>
      <c r="AG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</row>
    <row r="341" spans="3:64">
      <c r="C341" s="40"/>
      <c r="D341" s="40"/>
      <c r="S341" s="24"/>
      <c r="T341" s="9"/>
      <c r="U341" s="9"/>
      <c r="Y341" s="137"/>
      <c r="AA341" s="115"/>
      <c r="AB341" s="115"/>
      <c r="AC341" s="147"/>
      <c r="AD341" s="115"/>
      <c r="AG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</row>
    <row r="342" spans="3:64">
      <c r="C342" s="40"/>
      <c r="D342" s="40"/>
      <c r="S342" s="24"/>
      <c r="T342" s="9"/>
      <c r="U342" s="9"/>
      <c r="Y342" s="137"/>
      <c r="AA342" s="115"/>
      <c r="AB342" s="115"/>
      <c r="AC342" s="147"/>
      <c r="AD342" s="115"/>
      <c r="AG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</row>
    <row r="343" spans="3:64">
      <c r="C343" s="40"/>
      <c r="D343" s="40"/>
      <c r="S343" s="24"/>
      <c r="T343" s="9"/>
      <c r="U343" s="9"/>
      <c r="Y343" s="137"/>
      <c r="AA343" s="115"/>
      <c r="AB343" s="115"/>
      <c r="AC343" s="147"/>
      <c r="AD343" s="115"/>
      <c r="AG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</row>
    <row r="344" spans="3:64">
      <c r="C344" s="40"/>
      <c r="D344" s="40"/>
      <c r="S344" s="24"/>
      <c r="T344" s="9"/>
      <c r="U344" s="9"/>
      <c r="Y344" s="137"/>
      <c r="AA344" s="115"/>
      <c r="AB344" s="115"/>
      <c r="AC344" s="147"/>
      <c r="AD344" s="115"/>
      <c r="AG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</row>
    <row r="345" spans="3:64">
      <c r="C345" s="40"/>
      <c r="D345" s="40"/>
      <c r="S345" s="24"/>
      <c r="T345" s="9"/>
      <c r="U345" s="9"/>
      <c r="Y345" s="137"/>
      <c r="AA345" s="115"/>
      <c r="AB345" s="115"/>
      <c r="AC345" s="147"/>
      <c r="AD345" s="115"/>
      <c r="AG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</row>
    <row r="346" spans="3:64">
      <c r="C346" s="40"/>
      <c r="D346" s="40"/>
      <c r="S346" s="24"/>
      <c r="T346" s="9"/>
      <c r="U346" s="9"/>
      <c r="Y346" s="137"/>
      <c r="AA346" s="115"/>
      <c r="AB346" s="115"/>
      <c r="AC346" s="147"/>
      <c r="AD346" s="115"/>
      <c r="AG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</row>
    <row r="347" spans="3:64">
      <c r="C347" s="40"/>
      <c r="D347" s="40"/>
      <c r="S347" s="24"/>
      <c r="T347" s="9"/>
      <c r="U347" s="9"/>
      <c r="Y347" s="137"/>
      <c r="AA347" s="115"/>
      <c r="AB347" s="115"/>
      <c r="AC347" s="147"/>
      <c r="AD347" s="115"/>
      <c r="AG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</row>
    <row r="348" spans="3:64">
      <c r="C348" s="40"/>
      <c r="D348" s="40"/>
      <c r="S348" s="24"/>
      <c r="T348" s="9"/>
      <c r="U348" s="9"/>
      <c r="Y348" s="137"/>
      <c r="AA348" s="115"/>
      <c r="AB348" s="115"/>
      <c r="AC348" s="147"/>
      <c r="AD348" s="115"/>
      <c r="AG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</row>
    <row r="349" spans="3:64">
      <c r="C349" s="40"/>
      <c r="D349" s="40"/>
      <c r="S349" s="24"/>
      <c r="T349" s="9"/>
      <c r="U349" s="9"/>
      <c r="Y349" s="137"/>
      <c r="AA349" s="115"/>
      <c r="AB349" s="115"/>
      <c r="AC349" s="147"/>
      <c r="AD349" s="115"/>
      <c r="AG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</row>
    <row r="350" spans="3:64">
      <c r="C350" s="40"/>
      <c r="D350" s="40"/>
      <c r="S350" s="24"/>
      <c r="T350" s="9"/>
      <c r="U350" s="9"/>
      <c r="Y350" s="137"/>
      <c r="AA350" s="115"/>
      <c r="AB350" s="115"/>
      <c r="AC350" s="147"/>
      <c r="AD350" s="115"/>
      <c r="AG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</row>
    <row r="351" spans="3:64">
      <c r="C351" s="40"/>
      <c r="D351" s="40"/>
      <c r="S351" s="24"/>
      <c r="T351" s="9"/>
      <c r="U351" s="9"/>
      <c r="Y351" s="137"/>
      <c r="AA351" s="115"/>
      <c r="AB351" s="115"/>
      <c r="AC351" s="147"/>
      <c r="AD351" s="115"/>
      <c r="AG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</row>
    <row r="352" spans="3:64">
      <c r="C352" s="40"/>
      <c r="D352" s="40"/>
      <c r="S352" s="24"/>
      <c r="T352" s="9"/>
      <c r="U352" s="9"/>
      <c r="Y352" s="137"/>
      <c r="AA352" s="115"/>
      <c r="AB352" s="115"/>
      <c r="AC352" s="147"/>
      <c r="AD352" s="115"/>
      <c r="AG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</row>
    <row r="353" spans="3:64">
      <c r="C353" s="40"/>
      <c r="D353" s="40"/>
      <c r="S353" s="24"/>
      <c r="T353" s="9"/>
      <c r="U353" s="9"/>
      <c r="Y353" s="137"/>
      <c r="AA353" s="115"/>
      <c r="AB353" s="115"/>
      <c r="AC353" s="147"/>
      <c r="AD353" s="115"/>
      <c r="AG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</row>
    <row r="354" spans="3:64">
      <c r="C354" s="40"/>
      <c r="D354" s="40"/>
      <c r="S354" s="24"/>
      <c r="T354" s="9"/>
      <c r="U354" s="9"/>
      <c r="Y354" s="137"/>
      <c r="AA354" s="115"/>
      <c r="AB354" s="115"/>
      <c r="AC354" s="147"/>
      <c r="AD354" s="115"/>
      <c r="AG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</row>
    <row r="355" spans="3:64">
      <c r="C355" s="40"/>
      <c r="D355" s="40"/>
      <c r="S355" s="24"/>
      <c r="T355" s="9"/>
      <c r="U355" s="9"/>
      <c r="Y355" s="137"/>
      <c r="AA355" s="115"/>
      <c r="AB355" s="115"/>
      <c r="AC355" s="147"/>
      <c r="AD355" s="115"/>
      <c r="AG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</row>
    <row r="356" spans="3:64">
      <c r="C356" s="40"/>
      <c r="D356" s="40"/>
      <c r="S356" s="24"/>
      <c r="T356" s="9"/>
      <c r="U356" s="9"/>
      <c r="Y356" s="137"/>
      <c r="AA356" s="115"/>
      <c r="AB356" s="115"/>
      <c r="AC356" s="147"/>
      <c r="AD356" s="115"/>
      <c r="AG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</row>
    <row r="357" spans="3:64">
      <c r="C357" s="40"/>
      <c r="D357" s="40"/>
      <c r="S357" s="24"/>
      <c r="T357" s="9"/>
      <c r="U357" s="9"/>
      <c r="Y357" s="137"/>
      <c r="AA357" s="115"/>
      <c r="AB357" s="115"/>
      <c r="AC357" s="147"/>
      <c r="AD357" s="115"/>
      <c r="AG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</row>
    <row r="358" spans="3:64">
      <c r="C358" s="40"/>
      <c r="D358" s="40"/>
      <c r="S358" s="24"/>
      <c r="T358" s="9"/>
      <c r="U358" s="9"/>
      <c r="Y358" s="137"/>
      <c r="AA358" s="115"/>
      <c r="AB358" s="115"/>
      <c r="AC358" s="147"/>
      <c r="AD358" s="115"/>
      <c r="AG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</row>
    <row r="359" spans="3:64">
      <c r="C359" s="40"/>
      <c r="D359" s="40"/>
      <c r="S359" s="24"/>
      <c r="T359" s="9"/>
      <c r="U359" s="9"/>
      <c r="Y359" s="137"/>
      <c r="AA359" s="115"/>
      <c r="AB359" s="115"/>
      <c r="AC359" s="147"/>
      <c r="AD359" s="115"/>
      <c r="AG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</row>
    <row r="360" spans="3:64">
      <c r="C360" s="40"/>
      <c r="D360" s="40"/>
      <c r="S360" s="24"/>
      <c r="T360" s="9"/>
      <c r="U360" s="9"/>
      <c r="Y360" s="137"/>
      <c r="AA360" s="115"/>
      <c r="AB360" s="115"/>
      <c r="AC360" s="147"/>
      <c r="AD360" s="115"/>
      <c r="AG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</row>
    <row r="361" spans="3:64">
      <c r="C361" s="40"/>
      <c r="D361" s="40"/>
      <c r="S361" s="24"/>
      <c r="T361" s="9"/>
      <c r="U361" s="9"/>
      <c r="Y361" s="137"/>
      <c r="AA361" s="115"/>
      <c r="AB361" s="115"/>
      <c r="AC361" s="147"/>
      <c r="AD361" s="115"/>
      <c r="AG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</row>
    <row r="362" spans="3:64">
      <c r="C362" s="40"/>
      <c r="D362" s="40"/>
      <c r="S362" s="24"/>
      <c r="T362" s="9"/>
      <c r="U362" s="9"/>
      <c r="Y362" s="137"/>
      <c r="AA362" s="115"/>
      <c r="AB362" s="115"/>
      <c r="AC362" s="147"/>
      <c r="AD362" s="115"/>
      <c r="AG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</row>
    <row r="363" spans="3:64">
      <c r="C363" s="40"/>
      <c r="D363" s="40"/>
      <c r="S363" s="24"/>
      <c r="T363" s="9"/>
      <c r="U363" s="9"/>
      <c r="Y363" s="137"/>
      <c r="AA363" s="115"/>
      <c r="AB363" s="115"/>
      <c r="AC363" s="147"/>
      <c r="AD363" s="115"/>
      <c r="AG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</row>
    <row r="364" spans="3:64">
      <c r="C364" s="40"/>
      <c r="D364" s="40"/>
      <c r="S364" s="24"/>
      <c r="T364" s="9"/>
      <c r="U364" s="9"/>
      <c r="Y364" s="137"/>
      <c r="AA364" s="115"/>
      <c r="AB364" s="115"/>
      <c r="AC364" s="147"/>
      <c r="AD364" s="115"/>
      <c r="AG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</row>
    <row r="365" spans="3:64">
      <c r="C365" s="40"/>
      <c r="D365" s="40"/>
      <c r="S365" s="24"/>
      <c r="T365" s="9"/>
      <c r="U365" s="9"/>
      <c r="Y365" s="137"/>
      <c r="AA365" s="115"/>
      <c r="AB365" s="115"/>
      <c r="AC365" s="147"/>
      <c r="AD365" s="115"/>
      <c r="AG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</row>
    <row r="366" spans="3:64">
      <c r="C366" s="40"/>
      <c r="D366" s="40"/>
      <c r="S366" s="24"/>
      <c r="T366" s="9"/>
      <c r="U366" s="9"/>
      <c r="Y366" s="137"/>
      <c r="AA366" s="115"/>
      <c r="AB366" s="115"/>
      <c r="AC366" s="147"/>
      <c r="AD366" s="115"/>
      <c r="AG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</row>
    <row r="367" spans="3:64">
      <c r="C367" s="40"/>
      <c r="D367" s="40"/>
      <c r="S367" s="24"/>
      <c r="T367" s="9"/>
      <c r="U367" s="9"/>
      <c r="Y367" s="137"/>
      <c r="AA367" s="115"/>
      <c r="AB367" s="115"/>
      <c r="AC367" s="147"/>
      <c r="AD367" s="115"/>
      <c r="AG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</row>
    <row r="368" spans="3:64">
      <c r="C368" s="40"/>
      <c r="D368" s="40"/>
      <c r="S368" s="24"/>
      <c r="T368" s="9"/>
      <c r="U368" s="9"/>
      <c r="Y368" s="137"/>
      <c r="AA368" s="115"/>
      <c r="AB368" s="115"/>
      <c r="AC368" s="147"/>
      <c r="AD368" s="115"/>
      <c r="AG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</row>
    <row r="369" spans="3:64">
      <c r="C369" s="40"/>
      <c r="D369" s="40"/>
      <c r="S369" s="24"/>
      <c r="T369" s="9"/>
      <c r="U369" s="9"/>
      <c r="Y369" s="137"/>
      <c r="AA369" s="115"/>
      <c r="AB369" s="115"/>
      <c r="AC369" s="147"/>
      <c r="AD369" s="115"/>
      <c r="AG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</row>
    <row r="370" spans="3:64">
      <c r="C370" s="40"/>
      <c r="D370" s="40"/>
      <c r="S370" s="24"/>
      <c r="T370" s="9"/>
      <c r="U370" s="9"/>
      <c r="Y370" s="137"/>
      <c r="AA370" s="115"/>
      <c r="AB370" s="115"/>
      <c r="AC370" s="147"/>
      <c r="AD370" s="115"/>
      <c r="AG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</row>
    <row r="371" spans="3:64">
      <c r="C371" s="40"/>
      <c r="D371" s="40"/>
      <c r="S371" s="24"/>
      <c r="T371" s="9"/>
      <c r="U371" s="9"/>
      <c r="Y371" s="137"/>
      <c r="AA371" s="115"/>
      <c r="AB371" s="115"/>
      <c r="AC371" s="147"/>
      <c r="AD371" s="115"/>
      <c r="AG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</row>
    <row r="372" spans="3:64">
      <c r="C372" s="40"/>
      <c r="D372" s="40"/>
      <c r="S372" s="24"/>
      <c r="T372" s="9"/>
      <c r="U372" s="9"/>
      <c r="Y372" s="137"/>
      <c r="AA372" s="115"/>
      <c r="AB372" s="115"/>
      <c r="AC372" s="147"/>
      <c r="AD372" s="115"/>
      <c r="AG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</row>
    <row r="373" spans="3:64">
      <c r="C373" s="40"/>
      <c r="D373" s="40"/>
      <c r="S373" s="24"/>
      <c r="T373" s="9"/>
      <c r="U373" s="9"/>
      <c r="Y373" s="137"/>
      <c r="AA373" s="115"/>
      <c r="AB373" s="115"/>
      <c r="AC373" s="147"/>
      <c r="AD373" s="115"/>
      <c r="AG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</row>
    <row r="374" spans="3:64">
      <c r="C374" s="40"/>
      <c r="D374" s="40"/>
      <c r="S374" s="24"/>
      <c r="T374" s="9"/>
      <c r="U374" s="9"/>
      <c r="Y374" s="137"/>
      <c r="AA374" s="115"/>
      <c r="AB374" s="115"/>
      <c r="AC374" s="147"/>
      <c r="AD374" s="115"/>
      <c r="AG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</row>
    <row r="375" spans="3:64">
      <c r="C375" s="40"/>
      <c r="D375" s="40"/>
      <c r="S375" s="24"/>
      <c r="T375" s="9"/>
      <c r="U375" s="9"/>
      <c r="Y375" s="137"/>
      <c r="AA375" s="115"/>
      <c r="AB375" s="115"/>
      <c r="AC375" s="147"/>
      <c r="AD375" s="115"/>
      <c r="AG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</row>
    <row r="376" spans="3:64">
      <c r="C376" s="40"/>
      <c r="D376" s="40"/>
      <c r="S376" s="24"/>
      <c r="T376" s="9"/>
      <c r="U376" s="9"/>
      <c r="Y376" s="137"/>
      <c r="AA376" s="115"/>
      <c r="AB376" s="115"/>
      <c r="AC376" s="147"/>
      <c r="AD376" s="115"/>
      <c r="AG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</row>
    <row r="377" spans="3:64">
      <c r="C377" s="40"/>
      <c r="D377" s="40"/>
      <c r="S377" s="24"/>
      <c r="T377" s="9"/>
      <c r="U377" s="9"/>
      <c r="Y377" s="137"/>
      <c r="AA377" s="115"/>
      <c r="AB377" s="115"/>
      <c r="AC377" s="147"/>
      <c r="AD377" s="115"/>
      <c r="AG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</row>
    <row r="378" spans="3:64">
      <c r="C378" s="40"/>
      <c r="D378" s="40"/>
      <c r="S378" s="24"/>
      <c r="T378" s="9"/>
      <c r="U378" s="9"/>
      <c r="Y378" s="137"/>
      <c r="AA378" s="115"/>
      <c r="AB378" s="115"/>
      <c r="AC378" s="147"/>
      <c r="AD378" s="115"/>
      <c r="AG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</row>
    <row r="379" spans="3:64">
      <c r="C379" s="40"/>
      <c r="D379" s="40"/>
      <c r="S379" s="24"/>
      <c r="T379" s="9"/>
      <c r="U379" s="9"/>
      <c r="Y379" s="137"/>
      <c r="AA379" s="115"/>
      <c r="AB379" s="115"/>
      <c r="AC379" s="147"/>
      <c r="AD379" s="115"/>
      <c r="AG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</row>
    <row r="380" spans="3:64">
      <c r="C380" s="40"/>
      <c r="D380" s="40"/>
      <c r="S380" s="24"/>
      <c r="T380" s="9"/>
      <c r="U380" s="9"/>
      <c r="Y380" s="137"/>
      <c r="AA380" s="115"/>
      <c r="AB380" s="115"/>
      <c r="AC380" s="147"/>
      <c r="AD380" s="115"/>
      <c r="AG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</row>
    <row r="381" spans="3:64">
      <c r="C381" s="40"/>
      <c r="D381" s="40"/>
      <c r="S381" s="24"/>
      <c r="T381" s="9"/>
      <c r="U381" s="9"/>
      <c r="Y381" s="137"/>
      <c r="AA381" s="115"/>
      <c r="AB381" s="115"/>
      <c r="AC381" s="147"/>
      <c r="AD381" s="115"/>
      <c r="AG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</row>
    <row r="382" spans="3:64">
      <c r="C382" s="40"/>
      <c r="D382" s="40"/>
      <c r="S382" s="24"/>
      <c r="T382" s="9"/>
      <c r="U382" s="9"/>
      <c r="Y382" s="137"/>
      <c r="AA382" s="115"/>
      <c r="AB382" s="115"/>
      <c r="AC382" s="147"/>
      <c r="AD382" s="115"/>
      <c r="AG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</row>
    <row r="383" spans="3:64">
      <c r="C383" s="40"/>
      <c r="D383" s="40"/>
      <c r="S383" s="24"/>
      <c r="T383" s="9"/>
      <c r="U383" s="9"/>
      <c r="Y383" s="137"/>
      <c r="AA383" s="115"/>
      <c r="AB383" s="115"/>
      <c r="AC383" s="147"/>
      <c r="AD383" s="115"/>
      <c r="AG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</row>
    <row r="384" spans="3:64">
      <c r="C384" s="40"/>
      <c r="D384" s="40"/>
      <c r="S384" s="24"/>
      <c r="T384" s="9"/>
      <c r="U384" s="9"/>
      <c r="Y384" s="137"/>
      <c r="AA384" s="115"/>
      <c r="AB384" s="115"/>
      <c r="AC384" s="147"/>
      <c r="AD384" s="115"/>
      <c r="AG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</row>
    <row r="385" spans="3:48">
      <c r="C385" s="40"/>
      <c r="D385" s="40"/>
      <c r="S385" s="24"/>
      <c r="T385" s="9"/>
      <c r="U385" s="9"/>
      <c r="Y385" s="137"/>
      <c r="AA385" s="115"/>
      <c r="AB385" s="115"/>
      <c r="AC385" s="147"/>
      <c r="AD385" s="115"/>
      <c r="AG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</row>
    <row r="386" spans="3:48">
      <c r="C386" s="40"/>
      <c r="D386" s="40"/>
      <c r="S386" s="24"/>
      <c r="T386" s="9"/>
      <c r="U386" s="9"/>
      <c r="Y386" s="137"/>
      <c r="AA386" s="115"/>
      <c r="AB386" s="115"/>
      <c r="AC386" s="147"/>
      <c r="AD386" s="115"/>
      <c r="AG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</row>
    <row r="387" spans="3:48">
      <c r="C387" s="40"/>
      <c r="D387" s="40"/>
      <c r="S387" s="24"/>
      <c r="T387" s="9"/>
      <c r="U387" s="9"/>
      <c r="Y387" s="137"/>
      <c r="AA387" s="115"/>
      <c r="AB387" s="115"/>
      <c r="AC387" s="147"/>
      <c r="AD387" s="115"/>
      <c r="AG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</row>
    <row r="388" spans="3:48">
      <c r="C388" s="40"/>
      <c r="D388" s="40"/>
      <c r="S388" s="24"/>
      <c r="T388" s="9"/>
      <c r="U388" s="9"/>
      <c r="Y388" s="137"/>
      <c r="AA388" s="115"/>
      <c r="AB388" s="115"/>
      <c r="AC388" s="147"/>
      <c r="AD388" s="115"/>
      <c r="AG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</row>
    <row r="389" spans="3:48">
      <c r="C389" s="40"/>
      <c r="D389" s="40"/>
      <c r="S389" s="24"/>
      <c r="T389" s="9"/>
      <c r="U389" s="9"/>
      <c r="Y389" s="137"/>
      <c r="AA389" s="115"/>
      <c r="AB389" s="115"/>
      <c r="AC389" s="147"/>
      <c r="AD389" s="115"/>
      <c r="AG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</row>
    <row r="390" spans="3:48">
      <c r="C390" s="40"/>
      <c r="D390" s="40"/>
      <c r="S390" s="24"/>
      <c r="T390" s="9"/>
      <c r="U390" s="9"/>
      <c r="Y390" s="137"/>
      <c r="AA390" s="115"/>
      <c r="AB390" s="115"/>
      <c r="AC390" s="147"/>
      <c r="AD390" s="115"/>
      <c r="AG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</row>
    <row r="391" spans="3:48">
      <c r="C391" s="40"/>
      <c r="D391" s="40"/>
      <c r="S391" s="24"/>
      <c r="T391" s="9"/>
      <c r="U391" s="9"/>
      <c r="Y391" s="137"/>
      <c r="AA391" s="115"/>
      <c r="AB391" s="115"/>
      <c r="AC391" s="147"/>
      <c r="AD391" s="115"/>
      <c r="AG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</row>
    <row r="392" spans="3:48">
      <c r="C392" s="40"/>
      <c r="D392" s="40"/>
      <c r="S392" s="24"/>
      <c r="T392" s="9"/>
      <c r="U392" s="9"/>
      <c r="Y392" s="137"/>
      <c r="AA392" s="115"/>
      <c r="AB392" s="115"/>
      <c r="AC392" s="147"/>
      <c r="AD392" s="115"/>
      <c r="AG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</row>
    <row r="393" spans="3:48">
      <c r="C393" s="40"/>
      <c r="D393" s="40"/>
      <c r="S393" s="24"/>
      <c r="T393" s="9"/>
      <c r="U393" s="9"/>
      <c r="Y393" s="137"/>
      <c r="AA393" s="115"/>
      <c r="AB393" s="115"/>
      <c r="AC393" s="147"/>
      <c r="AD393" s="115"/>
      <c r="AG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</row>
    <row r="394" spans="3:48">
      <c r="C394" s="40"/>
      <c r="D394" s="40"/>
      <c r="S394" s="24"/>
      <c r="T394" s="9"/>
      <c r="U394" s="9"/>
      <c r="Y394" s="137"/>
      <c r="AA394" s="115"/>
      <c r="AB394" s="115"/>
      <c r="AC394" s="147"/>
      <c r="AD394" s="115"/>
      <c r="AG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</row>
    <row r="395" spans="3:48">
      <c r="C395" s="40"/>
      <c r="D395" s="40"/>
      <c r="S395" s="24"/>
      <c r="T395" s="9"/>
      <c r="U395" s="9"/>
      <c r="Y395" s="137"/>
      <c r="AA395" s="115"/>
      <c r="AB395" s="115"/>
      <c r="AC395" s="147"/>
      <c r="AD395" s="115"/>
      <c r="AG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</row>
    <row r="396" spans="3:48">
      <c r="C396" s="40"/>
      <c r="D396" s="40"/>
      <c r="S396" s="24"/>
      <c r="T396" s="9"/>
      <c r="U396" s="9"/>
      <c r="Y396" s="137"/>
      <c r="AA396" s="115"/>
      <c r="AB396" s="115"/>
      <c r="AC396" s="147"/>
      <c r="AD396" s="115"/>
      <c r="AG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</row>
    <row r="397" spans="3:48">
      <c r="C397" s="40"/>
      <c r="D397" s="40"/>
      <c r="S397" s="24"/>
      <c r="T397" s="9"/>
      <c r="U397" s="9"/>
      <c r="Y397" s="137"/>
      <c r="AA397" s="115"/>
      <c r="AB397" s="115"/>
      <c r="AC397" s="147"/>
      <c r="AD397" s="115"/>
      <c r="AG397" s="115"/>
      <c r="AN397" s="115"/>
      <c r="AO397" s="115"/>
      <c r="AP397" s="115"/>
      <c r="AQ397" s="115"/>
      <c r="AR397" s="115"/>
      <c r="AS397" s="115"/>
      <c r="AT397" s="115"/>
      <c r="AU397" s="115"/>
    </row>
    <row r="398" spans="3:48">
      <c r="C398" s="40"/>
      <c r="D398" s="40"/>
      <c r="S398" s="24"/>
      <c r="T398" s="9"/>
      <c r="U398" s="9"/>
      <c r="Y398" s="137"/>
      <c r="AA398" s="115"/>
      <c r="AB398" s="115"/>
      <c r="AC398" s="147"/>
      <c r="AD398" s="115"/>
      <c r="AG398" s="115"/>
      <c r="AN398" s="115"/>
      <c r="AO398" s="115"/>
      <c r="AP398" s="115"/>
      <c r="AQ398" s="115"/>
      <c r="AR398" s="115"/>
      <c r="AS398" s="115"/>
      <c r="AT398" s="115"/>
      <c r="AU398" s="115"/>
    </row>
    <row r="399" spans="3:48">
      <c r="C399" s="40"/>
      <c r="D399" s="40"/>
      <c r="S399" s="24"/>
      <c r="T399" s="9"/>
      <c r="U399" s="9"/>
      <c r="Y399" s="137"/>
      <c r="AA399" s="115"/>
      <c r="AB399" s="115"/>
      <c r="AC399" s="147"/>
      <c r="AD399" s="115"/>
      <c r="AG399" s="115"/>
      <c r="AN399" s="115"/>
      <c r="AO399" s="115"/>
      <c r="AP399" s="115"/>
      <c r="AQ399" s="115"/>
      <c r="AR399" s="115"/>
      <c r="AS399" s="115"/>
      <c r="AT399" s="115"/>
      <c r="AU399" s="115"/>
    </row>
    <row r="400" spans="3:48">
      <c r="C400" s="40"/>
      <c r="D400" s="40"/>
      <c r="S400" s="24"/>
      <c r="T400" s="9"/>
      <c r="U400" s="9"/>
      <c r="Y400" s="137"/>
      <c r="AA400" s="115"/>
      <c r="AB400" s="115"/>
      <c r="AC400" s="147"/>
      <c r="AD400" s="115"/>
      <c r="AG400" s="115"/>
      <c r="AN400" s="115"/>
      <c r="AO400" s="115"/>
      <c r="AP400" s="115"/>
      <c r="AQ400" s="115"/>
      <c r="AR400" s="115"/>
      <c r="AS400" s="115"/>
      <c r="AT400" s="115"/>
      <c r="AU400" s="115"/>
    </row>
    <row r="401" spans="3:47">
      <c r="C401" s="40"/>
      <c r="D401" s="40"/>
      <c r="S401" s="24"/>
      <c r="T401" s="9"/>
      <c r="U401" s="9"/>
      <c r="Y401" s="137"/>
      <c r="AA401" s="115"/>
      <c r="AB401" s="115"/>
      <c r="AC401" s="147"/>
      <c r="AD401" s="115"/>
      <c r="AG401" s="115"/>
      <c r="AN401" s="115"/>
      <c r="AO401" s="115"/>
      <c r="AP401" s="115"/>
      <c r="AQ401" s="115"/>
      <c r="AR401" s="115"/>
      <c r="AS401" s="115"/>
      <c r="AT401" s="115"/>
      <c r="AU401" s="115"/>
    </row>
    <row r="402" spans="3:47">
      <c r="C402" s="40"/>
      <c r="D402" s="40"/>
      <c r="S402" s="24"/>
      <c r="T402" s="9"/>
      <c r="U402" s="9"/>
      <c r="AA402" s="115"/>
      <c r="AB402" s="115"/>
      <c r="AC402" s="147"/>
      <c r="AD402" s="115"/>
      <c r="AF402" s="137"/>
      <c r="AG402" s="115"/>
      <c r="AN402" s="115"/>
      <c r="AO402" s="115"/>
      <c r="AP402" s="115"/>
      <c r="AQ402" s="115"/>
      <c r="AR402" s="115"/>
      <c r="AS402" s="115"/>
      <c r="AT402" s="115"/>
      <c r="AU402" s="115"/>
    </row>
    <row r="403" spans="3:47">
      <c r="C403" s="40"/>
      <c r="D403" s="40"/>
      <c r="S403" s="24"/>
      <c r="T403" s="9"/>
      <c r="U403" s="9"/>
      <c r="AA403" s="115"/>
      <c r="AB403" s="115"/>
      <c r="AC403" s="115"/>
      <c r="AD403" s="115"/>
      <c r="AF403" s="137"/>
      <c r="AG403" s="115"/>
      <c r="AN403" s="115"/>
      <c r="AO403" s="115"/>
      <c r="AP403" s="115"/>
      <c r="AQ403" s="115"/>
      <c r="AR403" s="115"/>
      <c r="AS403" s="115"/>
      <c r="AT403" s="115"/>
      <c r="AU403" s="115"/>
    </row>
    <row r="404" spans="3:47">
      <c r="C404" s="40"/>
      <c r="D404" s="40"/>
      <c r="S404" s="24"/>
      <c r="T404" s="9"/>
      <c r="U404" s="9"/>
      <c r="AA404" s="115"/>
      <c r="AB404" s="115"/>
      <c r="AC404" s="115"/>
      <c r="AD404" s="115"/>
      <c r="AF404" s="137"/>
      <c r="AG404" s="115"/>
      <c r="AN404" s="115"/>
      <c r="AO404" s="115"/>
      <c r="AP404" s="115"/>
      <c r="AQ404" s="115"/>
      <c r="AR404" s="115"/>
      <c r="AS404" s="115"/>
      <c r="AT404" s="115"/>
      <c r="AU404" s="115"/>
    </row>
    <row r="405" spans="3:47">
      <c r="C405" s="40"/>
      <c r="D405" s="40"/>
      <c r="S405" s="24"/>
      <c r="T405" s="9"/>
      <c r="U405" s="9"/>
      <c r="AA405" s="115"/>
      <c r="AB405" s="115"/>
      <c r="AC405" s="115"/>
      <c r="AD405" s="115"/>
      <c r="AF405" s="137"/>
      <c r="AG405" s="115"/>
      <c r="AN405" s="115"/>
      <c r="AO405" s="115"/>
      <c r="AP405" s="115"/>
      <c r="AQ405" s="115"/>
      <c r="AR405" s="115"/>
      <c r="AS405" s="115"/>
      <c r="AT405" s="115"/>
      <c r="AU405" s="115"/>
    </row>
    <row r="406" spans="3:47">
      <c r="C406" s="40"/>
      <c r="D406" s="40"/>
      <c r="S406" s="24"/>
      <c r="T406" s="9"/>
      <c r="U406" s="9"/>
      <c r="AA406" s="115"/>
      <c r="AB406" s="115"/>
      <c r="AC406" s="115"/>
      <c r="AD406" s="115"/>
      <c r="AF406" s="137"/>
      <c r="AG406" s="115"/>
      <c r="AN406" s="115"/>
      <c r="AO406" s="115"/>
      <c r="AP406" s="115"/>
      <c r="AQ406" s="115"/>
      <c r="AR406" s="115"/>
      <c r="AS406" s="115"/>
      <c r="AT406" s="115"/>
      <c r="AU406" s="115"/>
    </row>
    <row r="407" spans="3:47">
      <c r="C407" s="40"/>
      <c r="D407" s="40"/>
      <c r="S407" s="24"/>
      <c r="T407" s="9"/>
      <c r="U407" s="9"/>
      <c r="AA407" s="115"/>
      <c r="AB407" s="115"/>
      <c r="AC407" s="115"/>
      <c r="AD407" s="115"/>
      <c r="AF407" s="137"/>
      <c r="AG407" s="115"/>
      <c r="AN407" s="115"/>
      <c r="AO407" s="115"/>
      <c r="AP407" s="115"/>
      <c r="AQ407" s="115"/>
      <c r="AR407" s="115"/>
      <c r="AS407" s="115"/>
      <c r="AT407" s="115"/>
      <c r="AU407" s="115"/>
    </row>
    <row r="408" spans="3:47">
      <c r="C408" s="40"/>
      <c r="D408" s="40"/>
      <c r="S408" s="24"/>
      <c r="T408" s="9"/>
      <c r="U408" s="9"/>
      <c r="AA408" s="115"/>
      <c r="AB408" s="115"/>
      <c r="AC408" s="115"/>
      <c r="AD408" s="115"/>
      <c r="AF408" s="137"/>
      <c r="AG408" s="115"/>
      <c r="AN408" s="115"/>
      <c r="AO408" s="115"/>
      <c r="AP408" s="115"/>
      <c r="AQ408" s="115"/>
      <c r="AR408" s="115"/>
      <c r="AS408" s="115"/>
      <c r="AT408" s="115"/>
      <c r="AU408" s="115"/>
    </row>
    <row r="409" spans="3:47">
      <c r="C409" s="40"/>
      <c r="D409" s="40"/>
      <c r="S409" s="24"/>
      <c r="T409" s="9"/>
      <c r="U409" s="9"/>
      <c r="AA409" s="115"/>
      <c r="AB409" s="115"/>
      <c r="AC409" s="115"/>
      <c r="AD409" s="115"/>
      <c r="AF409" s="137"/>
      <c r="AG409" s="115"/>
      <c r="AN409" s="115"/>
      <c r="AO409" s="115"/>
      <c r="AP409" s="115"/>
      <c r="AQ409" s="115"/>
      <c r="AR409" s="115"/>
      <c r="AS409" s="115"/>
      <c r="AT409" s="115"/>
      <c r="AU409" s="115"/>
    </row>
    <row r="410" spans="3:47">
      <c r="C410" s="40"/>
      <c r="D410" s="40"/>
      <c r="S410" s="24"/>
      <c r="T410" s="9"/>
      <c r="U410" s="9"/>
      <c r="AA410" s="115"/>
      <c r="AB410" s="115"/>
      <c r="AC410" s="115"/>
      <c r="AD410" s="115"/>
      <c r="AF410" s="137"/>
      <c r="AG410" s="115"/>
      <c r="AN410" s="115"/>
      <c r="AO410" s="115"/>
      <c r="AP410" s="115"/>
      <c r="AQ410" s="115"/>
      <c r="AR410" s="115"/>
      <c r="AS410" s="115"/>
      <c r="AT410" s="115"/>
      <c r="AU410" s="115"/>
    </row>
    <row r="411" spans="3:47">
      <c r="C411" s="40"/>
      <c r="D411" s="40"/>
      <c r="S411" s="24"/>
      <c r="T411" s="9"/>
      <c r="U411" s="9"/>
      <c r="AA411" s="115"/>
      <c r="AB411" s="115"/>
      <c r="AC411" s="115"/>
      <c r="AD411" s="115"/>
      <c r="AF411" s="137"/>
      <c r="AG411" s="115"/>
      <c r="AN411" s="115"/>
      <c r="AO411" s="115"/>
      <c r="AP411" s="115"/>
      <c r="AQ411" s="115"/>
      <c r="AR411" s="115"/>
      <c r="AS411" s="115"/>
      <c r="AT411" s="115"/>
      <c r="AU411" s="115"/>
    </row>
    <row r="412" spans="3:47">
      <c r="C412" s="40"/>
      <c r="D412" s="40"/>
      <c r="S412" s="24"/>
      <c r="T412" s="9"/>
      <c r="U412" s="9"/>
      <c r="AA412" s="115"/>
      <c r="AB412" s="115"/>
      <c r="AC412" s="115"/>
      <c r="AD412" s="115"/>
      <c r="AF412" s="137"/>
      <c r="AG412" s="115"/>
      <c r="AN412" s="115"/>
      <c r="AO412" s="115"/>
      <c r="AP412" s="115"/>
      <c r="AQ412" s="115"/>
      <c r="AR412" s="115"/>
      <c r="AS412" s="115"/>
      <c r="AT412" s="115"/>
      <c r="AU412" s="115"/>
    </row>
    <row r="413" spans="3:47">
      <c r="C413" s="40"/>
      <c r="D413" s="40"/>
      <c r="S413" s="24"/>
      <c r="T413" s="9"/>
      <c r="U413" s="9"/>
      <c r="AA413" s="115"/>
      <c r="AB413" s="115"/>
      <c r="AC413" s="115"/>
      <c r="AD413" s="115"/>
      <c r="AF413" s="137"/>
      <c r="AG413" s="115"/>
      <c r="AN413" s="115"/>
      <c r="AO413" s="115"/>
      <c r="AP413" s="115"/>
      <c r="AQ413" s="115"/>
      <c r="AR413" s="115"/>
      <c r="AS413" s="115"/>
      <c r="AT413" s="115"/>
      <c r="AU413" s="115"/>
    </row>
    <row r="414" spans="3:47">
      <c r="C414" s="40"/>
      <c r="D414" s="40"/>
      <c r="S414" s="24"/>
      <c r="T414" s="9"/>
      <c r="U414" s="9"/>
      <c r="AA414" s="115"/>
      <c r="AB414" s="115"/>
      <c r="AC414" s="115"/>
      <c r="AD414" s="115"/>
      <c r="AF414" s="137"/>
      <c r="AG414" s="115"/>
      <c r="AN414" s="115"/>
      <c r="AO414" s="115"/>
      <c r="AP414" s="115"/>
      <c r="AQ414" s="115"/>
      <c r="AR414" s="115"/>
      <c r="AS414" s="115"/>
      <c r="AT414" s="115"/>
      <c r="AU414" s="115"/>
    </row>
    <row r="415" spans="3:47">
      <c r="C415" s="40"/>
      <c r="D415" s="40"/>
      <c r="S415" s="24"/>
      <c r="T415" s="9"/>
      <c r="U415" s="9"/>
      <c r="AA415" s="115"/>
      <c r="AB415" s="115"/>
      <c r="AC415" s="115"/>
      <c r="AD415" s="115"/>
      <c r="AF415" s="137"/>
      <c r="AG415" s="115"/>
      <c r="AN415" s="115"/>
      <c r="AO415" s="115"/>
      <c r="AP415" s="115"/>
      <c r="AQ415" s="115"/>
      <c r="AR415" s="115"/>
      <c r="AS415" s="115"/>
      <c r="AT415" s="115"/>
      <c r="AU415" s="115"/>
    </row>
    <row r="416" spans="3:47">
      <c r="C416" s="40"/>
      <c r="D416" s="40"/>
      <c r="S416" s="24"/>
      <c r="T416" s="9"/>
      <c r="U416" s="9"/>
      <c r="AA416" s="115"/>
      <c r="AB416" s="115"/>
      <c r="AC416" s="115"/>
      <c r="AD416" s="115"/>
      <c r="AF416" s="137"/>
      <c r="AG416" s="115"/>
      <c r="AN416" s="115"/>
      <c r="AO416" s="115"/>
      <c r="AP416" s="115"/>
      <c r="AQ416" s="115"/>
      <c r="AR416" s="115"/>
      <c r="AS416" s="115"/>
      <c r="AT416" s="115"/>
      <c r="AU416" s="115"/>
    </row>
    <row r="417" spans="3:47">
      <c r="C417" s="40"/>
      <c r="D417" s="40"/>
      <c r="S417" s="24"/>
      <c r="T417" s="9"/>
      <c r="U417" s="9"/>
      <c r="AA417" s="115"/>
      <c r="AB417" s="115"/>
      <c r="AC417" s="115"/>
      <c r="AD417" s="115"/>
      <c r="AF417" s="137"/>
      <c r="AG417" s="115"/>
      <c r="AN417" s="115"/>
      <c r="AO417" s="115"/>
      <c r="AP417" s="115"/>
      <c r="AQ417" s="115"/>
      <c r="AR417" s="115"/>
      <c r="AS417" s="115"/>
      <c r="AT417" s="115"/>
      <c r="AU417" s="115"/>
    </row>
    <row r="418" spans="3:47">
      <c r="C418" s="40"/>
      <c r="D418" s="40"/>
      <c r="S418" s="24"/>
      <c r="T418" s="9"/>
      <c r="U418" s="9"/>
      <c r="AA418" s="115"/>
      <c r="AB418" s="115"/>
      <c r="AC418" s="115"/>
      <c r="AD418" s="115"/>
      <c r="AF418" s="137"/>
      <c r="AG418" s="115"/>
      <c r="AN418" s="115"/>
      <c r="AO418" s="115"/>
      <c r="AP418" s="115"/>
      <c r="AQ418" s="115"/>
      <c r="AR418" s="115"/>
      <c r="AS418" s="115"/>
      <c r="AT418" s="115"/>
      <c r="AU418" s="115"/>
    </row>
    <row r="419" spans="3:47">
      <c r="C419" s="40"/>
      <c r="D419" s="40"/>
      <c r="S419" s="24"/>
      <c r="T419" s="9"/>
      <c r="U419" s="9"/>
      <c r="AA419" s="115"/>
      <c r="AB419" s="115"/>
      <c r="AC419" s="115"/>
      <c r="AD419" s="115"/>
      <c r="AF419" s="137"/>
      <c r="AG419" s="115"/>
      <c r="AN419" s="115"/>
      <c r="AO419" s="115"/>
      <c r="AP419" s="115"/>
      <c r="AQ419" s="115"/>
      <c r="AR419" s="115"/>
      <c r="AS419" s="115"/>
      <c r="AT419" s="115"/>
      <c r="AU419" s="115"/>
    </row>
    <row r="420" spans="3:47">
      <c r="C420" s="40"/>
      <c r="D420" s="40"/>
      <c r="S420" s="24"/>
      <c r="T420" s="9"/>
      <c r="U420" s="9"/>
      <c r="AA420" s="115"/>
      <c r="AB420" s="115"/>
      <c r="AC420" s="115"/>
      <c r="AD420" s="115"/>
      <c r="AF420" s="137"/>
      <c r="AG420" s="115"/>
      <c r="AN420" s="115"/>
      <c r="AO420" s="115"/>
      <c r="AP420" s="115"/>
      <c r="AQ420" s="115"/>
      <c r="AR420" s="115"/>
      <c r="AS420" s="115"/>
      <c r="AT420" s="115"/>
      <c r="AU420" s="115"/>
    </row>
    <row r="421" spans="3:47">
      <c r="C421" s="40"/>
      <c r="D421" s="40"/>
      <c r="S421" s="24"/>
      <c r="T421" s="9"/>
      <c r="U421" s="9"/>
      <c r="AA421" s="115"/>
      <c r="AB421" s="115"/>
      <c r="AC421" s="115"/>
      <c r="AD421" s="115"/>
      <c r="AF421" s="137"/>
      <c r="AG421" s="115"/>
      <c r="AN421" s="115"/>
      <c r="AO421" s="115"/>
      <c r="AP421" s="115"/>
      <c r="AQ421" s="115"/>
      <c r="AR421" s="115"/>
      <c r="AS421" s="115"/>
      <c r="AT421" s="115"/>
      <c r="AU421" s="115"/>
    </row>
    <row r="422" spans="3:47">
      <c r="C422" s="40"/>
      <c r="D422" s="40"/>
      <c r="S422" s="24"/>
      <c r="T422" s="9"/>
      <c r="U422" s="9"/>
      <c r="AA422" s="115"/>
      <c r="AB422" s="115"/>
      <c r="AC422" s="115"/>
      <c r="AD422" s="115"/>
      <c r="AF422" s="137"/>
      <c r="AG422" s="115"/>
      <c r="AN422" s="115"/>
      <c r="AO422" s="115"/>
      <c r="AP422" s="115"/>
      <c r="AQ422" s="115"/>
      <c r="AR422" s="115"/>
      <c r="AS422" s="115"/>
      <c r="AT422" s="115"/>
      <c r="AU422" s="115"/>
    </row>
    <row r="423" spans="3:47">
      <c r="C423" s="40"/>
      <c r="D423" s="40"/>
      <c r="S423" s="24"/>
      <c r="T423" s="9"/>
      <c r="U423" s="9"/>
      <c r="AA423" s="115"/>
      <c r="AB423" s="115"/>
      <c r="AC423" s="115"/>
      <c r="AD423" s="115"/>
      <c r="AF423" s="137"/>
      <c r="AG423" s="115"/>
      <c r="AN423" s="115"/>
      <c r="AO423" s="115"/>
      <c r="AP423" s="115"/>
      <c r="AQ423" s="115"/>
      <c r="AR423" s="115"/>
      <c r="AS423" s="115"/>
      <c r="AT423" s="115"/>
      <c r="AU423" s="115"/>
    </row>
    <row r="424" spans="3:47">
      <c r="C424" s="40"/>
      <c r="D424" s="40"/>
      <c r="S424" s="24"/>
      <c r="T424" s="9"/>
      <c r="U424" s="9"/>
      <c r="AA424" s="115"/>
      <c r="AB424" s="115"/>
      <c r="AC424" s="115"/>
      <c r="AD424" s="115"/>
      <c r="AF424" s="137"/>
      <c r="AG424" s="115"/>
      <c r="AN424" s="115"/>
      <c r="AO424" s="115"/>
      <c r="AP424" s="115"/>
      <c r="AQ424" s="115"/>
      <c r="AR424" s="115"/>
      <c r="AS424" s="115"/>
      <c r="AT424" s="115"/>
      <c r="AU424" s="115"/>
    </row>
    <row r="425" spans="3:47">
      <c r="C425" s="40"/>
      <c r="D425" s="40"/>
      <c r="S425" s="24"/>
      <c r="T425" s="9"/>
      <c r="U425" s="9"/>
      <c r="AA425" s="115"/>
      <c r="AB425" s="115"/>
      <c r="AC425" s="115"/>
      <c r="AD425" s="115"/>
      <c r="AF425" s="137"/>
      <c r="AG425" s="115"/>
      <c r="AN425" s="115"/>
      <c r="AO425" s="115"/>
      <c r="AP425" s="115"/>
      <c r="AQ425" s="115"/>
      <c r="AR425" s="115"/>
      <c r="AS425" s="115"/>
      <c r="AT425" s="115"/>
      <c r="AU425" s="115"/>
    </row>
    <row r="426" spans="3:47">
      <c r="C426" s="40"/>
      <c r="D426" s="40"/>
      <c r="S426" s="24"/>
      <c r="T426" s="9"/>
      <c r="U426" s="9"/>
      <c r="AA426" s="115"/>
      <c r="AB426" s="115"/>
      <c r="AC426" s="115"/>
      <c r="AD426" s="115"/>
      <c r="AF426" s="137"/>
      <c r="AG426" s="115"/>
      <c r="AN426" s="115"/>
      <c r="AO426" s="115"/>
      <c r="AP426" s="115"/>
      <c r="AQ426" s="115"/>
      <c r="AR426" s="115"/>
      <c r="AS426" s="115"/>
      <c r="AT426" s="115"/>
      <c r="AU426" s="115"/>
    </row>
    <row r="427" spans="3:47">
      <c r="C427" s="40"/>
      <c r="D427" s="40"/>
      <c r="S427" s="24"/>
      <c r="T427" s="9"/>
      <c r="U427" s="9"/>
      <c r="AA427" s="115"/>
      <c r="AB427" s="115"/>
      <c r="AC427" s="115"/>
      <c r="AD427" s="115"/>
      <c r="AF427" s="137"/>
      <c r="AG427" s="115"/>
      <c r="AN427" s="115"/>
      <c r="AO427" s="115"/>
      <c r="AP427" s="115"/>
      <c r="AQ427" s="115"/>
      <c r="AR427" s="115"/>
      <c r="AS427" s="115"/>
      <c r="AT427" s="115"/>
      <c r="AU427" s="115"/>
    </row>
    <row r="428" spans="3:47">
      <c r="C428" s="40"/>
      <c r="D428" s="40"/>
      <c r="S428" s="24"/>
      <c r="T428" s="9"/>
      <c r="U428" s="9"/>
      <c r="AA428" s="115"/>
      <c r="AB428" s="115"/>
      <c r="AC428" s="115"/>
      <c r="AD428" s="115"/>
      <c r="AF428" s="137"/>
      <c r="AG428" s="115"/>
      <c r="AN428" s="115"/>
      <c r="AO428" s="115"/>
      <c r="AP428" s="115"/>
      <c r="AQ428" s="115"/>
      <c r="AR428" s="115"/>
      <c r="AS428" s="115"/>
      <c r="AT428" s="115"/>
      <c r="AU428" s="115"/>
    </row>
    <row r="429" spans="3:47">
      <c r="C429" s="40"/>
      <c r="D429" s="40"/>
      <c r="S429" s="24"/>
      <c r="T429" s="9"/>
      <c r="U429" s="9"/>
      <c r="AA429" s="115"/>
      <c r="AB429" s="115"/>
      <c r="AC429" s="115"/>
      <c r="AD429" s="115"/>
      <c r="AF429" s="137"/>
      <c r="AG429" s="115"/>
      <c r="AN429" s="115"/>
      <c r="AO429" s="115"/>
      <c r="AP429" s="115"/>
      <c r="AQ429" s="115"/>
      <c r="AR429" s="115"/>
      <c r="AS429" s="115"/>
      <c r="AT429" s="115"/>
      <c r="AU429" s="115"/>
    </row>
    <row r="430" spans="3:47">
      <c r="C430" s="40"/>
      <c r="D430" s="40"/>
      <c r="S430" s="24"/>
      <c r="T430" s="9"/>
      <c r="U430" s="9"/>
      <c r="AA430" s="115"/>
      <c r="AB430" s="115"/>
      <c r="AC430" s="115"/>
      <c r="AD430" s="115"/>
      <c r="AF430" s="137"/>
      <c r="AG430" s="115"/>
      <c r="AN430" s="115"/>
      <c r="AO430" s="115"/>
      <c r="AP430" s="115"/>
      <c r="AQ430" s="115"/>
      <c r="AR430" s="115"/>
      <c r="AS430" s="115"/>
      <c r="AT430" s="115"/>
      <c r="AU430" s="115"/>
    </row>
    <row r="431" spans="3:47">
      <c r="C431" s="40"/>
      <c r="D431" s="40"/>
      <c r="S431" s="24"/>
      <c r="T431" s="9"/>
      <c r="U431" s="9"/>
      <c r="AA431" s="115"/>
      <c r="AB431" s="115"/>
      <c r="AC431" s="115"/>
      <c r="AD431" s="115"/>
      <c r="AF431" s="137"/>
      <c r="AG431" s="115"/>
      <c r="AN431" s="115"/>
      <c r="AO431" s="115"/>
      <c r="AP431" s="115"/>
      <c r="AQ431" s="115"/>
      <c r="AR431" s="115"/>
      <c r="AS431" s="115"/>
      <c r="AT431" s="115"/>
      <c r="AU431" s="115"/>
    </row>
    <row r="432" spans="3:47">
      <c r="C432" s="40"/>
      <c r="D432" s="40"/>
      <c r="S432" s="24"/>
      <c r="T432" s="9"/>
      <c r="U432" s="9"/>
      <c r="AA432" s="115"/>
      <c r="AB432" s="115"/>
      <c r="AC432" s="115"/>
      <c r="AD432" s="115"/>
      <c r="AF432" s="137"/>
      <c r="AG432" s="115"/>
      <c r="AN432" s="115"/>
      <c r="AO432" s="115"/>
      <c r="AP432" s="115"/>
      <c r="AQ432" s="115"/>
      <c r="AR432" s="115"/>
      <c r="AS432" s="115"/>
      <c r="AT432" s="115"/>
      <c r="AU432" s="115"/>
    </row>
    <row r="433" spans="3:47">
      <c r="C433" s="40"/>
      <c r="D433" s="40"/>
      <c r="S433" s="24"/>
      <c r="T433" s="9"/>
      <c r="U433" s="9"/>
      <c r="AA433" s="115"/>
      <c r="AB433" s="115"/>
      <c r="AC433" s="115"/>
      <c r="AD433" s="115"/>
      <c r="AF433" s="137"/>
      <c r="AG433" s="115"/>
      <c r="AN433" s="115"/>
      <c r="AO433" s="115"/>
      <c r="AP433" s="115"/>
      <c r="AQ433" s="115"/>
      <c r="AR433" s="115"/>
      <c r="AS433" s="115"/>
      <c r="AT433" s="115"/>
      <c r="AU433" s="115"/>
    </row>
    <row r="434" spans="3:47">
      <c r="C434" s="40"/>
      <c r="D434" s="40"/>
      <c r="S434" s="24"/>
      <c r="T434" s="9"/>
      <c r="U434" s="9"/>
      <c r="AA434" s="115"/>
      <c r="AB434" s="115"/>
      <c r="AC434" s="115"/>
      <c r="AD434" s="115"/>
      <c r="AF434" s="137"/>
      <c r="AG434" s="115"/>
      <c r="AN434" s="115"/>
      <c r="AO434" s="115"/>
      <c r="AP434" s="115"/>
      <c r="AQ434" s="115"/>
      <c r="AR434" s="115"/>
      <c r="AS434" s="115"/>
      <c r="AT434" s="115"/>
      <c r="AU434" s="115"/>
    </row>
    <row r="435" spans="3:47">
      <c r="C435" s="40"/>
      <c r="D435" s="40"/>
      <c r="S435" s="24"/>
      <c r="T435" s="9"/>
      <c r="U435" s="9"/>
      <c r="AA435" s="115"/>
      <c r="AB435" s="115"/>
      <c r="AC435" s="115"/>
      <c r="AD435" s="115"/>
      <c r="AF435" s="137"/>
      <c r="AG435" s="115"/>
      <c r="AN435" s="115"/>
      <c r="AO435" s="115"/>
      <c r="AP435" s="115"/>
      <c r="AQ435" s="115"/>
      <c r="AR435" s="115"/>
      <c r="AS435" s="115"/>
      <c r="AT435" s="115"/>
      <c r="AU435" s="115"/>
    </row>
    <row r="436" spans="3:47">
      <c r="C436" s="40"/>
      <c r="D436" s="40"/>
      <c r="S436" s="24"/>
      <c r="T436" s="9"/>
      <c r="U436" s="9"/>
      <c r="AA436" s="115"/>
      <c r="AB436" s="115"/>
      <c r="AC436" s="115"/>
      <c r="AD436" s="115"/>
      <c r="AF436" s="137"/>
      <c r="AG436" s="115"/>
      <c r="AN436" s="115"/>
      <c r="AO436" s="115"/>
      <c r="AP436" s="115"/>
      <c r="AQ436" s="115"/>
      <c r="AR436" s="115"/>
      <c r="AS436" s="115"/>
      <c r="AT436" s="115"/>
      <c r="AU436" s="115"/>
    </row>
    <row r="437" spans="3:47">
      <c r="C437" s="40"/>
      <c r="D437" s="40"/>
      <c r="S437" s="24"/>
      <c r="T437" s="9"/>
      <c r="U437" s="9"/>
      <c r="AA437" s="115"/>
      <c r="AB437" s="115"/>
      <c r="AC437" s="115"/>
      <c r="AD437" s="115"/>
      <c r="AF437" s="137"/>
      <c r="AG437" s="115"/>
      <c r="AN437" s="115"/>
      <c r="AO437" s="115"/>
      <c r="AP437" s="115"/>
      <c r="AQ437" s="115"/>
      <c r="AR437" s="115"/>
      <c r="AS437" s="115"/>
      <c r="AT437" s="115"/>
      <c r="AU437" s="115"/>
    </row>
    <row r="438" spans="3:47">
      <c r="C438" s="40"/>
      <c r="D438" s="40"/>
      <c r="S438" s="24"/>
      <c r="T438" s="9"/>
      <c r="U438" s="9"/>
      <c r="AA438" s="115"/>
      <c r="AB438" s="115"/>
      <c r="AC438" s="115"/>
      <c r="AD438" s="115"/>
      <c r="AF438" s="137"/>
      <c r="AG438" s="115"/>
      <c r="AN438" s="115"/>
      <c r="AO438" s="115"/>
      <c r="AP438" s="115"/>
      <c r="AQ438" s="115"/>
      <c r="AR438" s="115"/>
      <c r="AS438" s="115"/>
      <c r="AT438" s="115"/>
      <c r="AU438" s="115"/>
    </row>
    <row r="439" spans="3:47">
      <c r="C439" s="40"/>
      <c r="D439" s="40"/>
      <c r="S439" s="24"/>
      <c r="T439" s="9"/>
      <c r="U439" s="9"/>
      <c r="AA439" s="115"/>
      <c r="AB439" s="115"/>
      <c r="AC439" s="115"/>
      <c r="AD439" s="115"/>
      <c r="AF439" s="137"/>
      <c r="AG439" s="115"/>
      <c r="AN439" s="115"/>
      <c r="AO439" s="115"/>
      <c r="AP439" s="115"/>
      <c r="AQ439" s="115"/>
      <c r="AR439" s="115"/>
      <c r="AS439" s="115"/>
      <c r="AT439" s="115"/>
      <c r="AU439" s="115"/>
    </row>
    <row r="440" spans="3:47">
      <c r="C440" s="40"/>
      <c r="D440" s="40"/>
      <c r="S440" s="24"/>
      <c r="T440" s="9"/>
      <c r="U440" s="9"/>
      <c r="AA440" s="115"/>
      <c r="AB440" s="115"/>
      <c r="AC440" s="115"/>
      <c r="AD440" s="115"/>
      <c r="AF440" s="137"/>
      <c r="AG440" s="115"/>
      <c r="AN440" s="115"/>
      <c r="AO440" s="115"/>
      <c r="AP440" s="115"/>
      <c r="AQ440" s="115"/>
      <c r="AR440" s="115"/>
      <c r="AS440" s="115"/>
      <c r="AT440" s="115"/>
      <c r="AU440" s="115"/>
    </row>
    <row r="441" spans="3:47">
      <c r="C441" s="40"/>
      <c r="D441" s="40"/>
      <c r="S441" s="24"/>
      <c r="T441" s="9"/>
      <c r="U441" s="9"/>
      <c r="AA441" s="115"/>
      <c r="AB441" s="115"/>
      <c r="AC441" s="115"/>
      <c r="AD441" s="115"/>
      <c r="AF441" s="137"/>
      <c r="AG441" s="115"/>
      <c r="AN441" s="115"/>
      <c r="AO441" s="115"/>
      <c r="AP441" s="115"/>
      <c r="AQ441" s="115"/>
      <c r="AR441" s="115"/>
      <c r="AS441" s="115"/>
      <c r="AT441" s="115"/>
      <c r="AU441" s="115"/>
    </row>
    <row r="442" spans="3:47">
      <c r="C442" s="40"/>
      <c r="D442" s="40"/>
      <c r="S442" s="24"/>
      <c r="T442" s="9"/>
      <c r="U442" s="9"/>
      <c r="AA442" s="115"/>
      <c r="AB442" s="115"/>
      <c r="AC442" s="115"/>
      <c r="AD442" s="115"/>
      <c r="AF442" s="137"/>
      <c r="AG442" s="115"/>
      <c r="AN442" s="115"/>
      <c r="AO442" s="115"/>
      <c r="AP442" s="115"/>
      <c r="AQ442" s="115"/>
      <c r="AR442" s="115"/>
      <c r="AS442" s="115"/>
      <c r="AT442" s="115"/>
      <c r="AU442" s="115"/>
    </row>
    <row r="443" spans="3:47">
      <c r="C443" s="40"/>
      <c r="D443" s="40"/>
      <c r="S443" s="24"/>
      <c r="T443" s="9"/>
      <c r="U443" s="9"/>
      <c r="AA443" s="115"/>
      <c r="AB443" s="115"/>
      <c r="AC443" s="115"/>
      <c r="AD443" s="115"/>
      <c r="AF443" s="137"/>
      <c r="AG443" s="115"/>
      <c r="AN443" s="115"/>
      <c r="AO443" s="115"/>
      <c r="AP443" s="115"/>
      <c r="AQ443" s="115"/>
      <c r="AR443" s="115"/>
      <c r="AS443" s="115"/>
      <c r="AT443" s="115"/>
      <c r="AU443" s="115"/>
    </row>
    <row r="444" spans="3:47">
      <c r="C444" s="40"/>
      <c r="D444" s="40"/>
      <c r="S444" s="24"/>
      <c r="T444" s="9"/>
      <c r="U444" s="9"/>
      <c r="AA444" s="115"/>
      <c r="AB444" s="115"/>
      <c r="AC444" s="115"/>
      <c r="AD444" s="115"/>
      <c r="AF444" s="137"/>
      <c r="AG444" s="115"/>
      <c r="AN444" s="115"/>
      <c r="AO444" s="115"/>
      <c r="AP444" s="115"/>
      <c r="AQ444" s="115"/>
      <c r="AR444" s="115"/>
      <c r="AS444" s="115"/>
      <c r="AT444" s="115"/>
      <c r="AU444" s="115"/>
    </row>
    <row r="445" spans="3:47">
      <c r="C445" s="40"/>
      <c r="D445" s="40"/>
      <c r="S445" s="24"/>
      <c r="T445" s="9"/>
      <c r="U445" s="9"/>
      <c r="AA445" s="115"/>
      <c r="AB445" s="115"/>
      <c r="AC445" s="115"/>
      <c r="AD445" s="115"/>
      <c r="AF445" s="137"/>
      <c r="AG445" s="115"/>
      <c r="AN445" s="115"/>
      <c r="AO445" s="115"/>
      <c r="AP445" s="115"/>
      <c r="AQ445" s="115"/>
      <c r="AR445" s="115"/>
      <c r="AS445" s="115"/>
      <c r="AT445" s="115"/>
      <c r="AU445" s="115"/>
    </row>
    <row r="446" spans="3:47">
      <c r="C446" s="40"/>
      <c r="D446" s="40"/>
      <c r="S446" s="24"/>
      <c r="T446" s="9"/>
      <c r="U446" s="9"/>
      <c r="AA446" s="115"/>
      <c r="AB446" s="115"/>
      <c r="AC446" s="115"/>
      <c r="AD446" s="115"/>
      <c r="AF446" s="137"/>
      <c r="AG446" s="115"/>
      <c r="AN446" s="115"/>
      <c r="AO446" s="115"/>
      <c r="AP446" s="115"/>
      <c r="AQ446" s="115"/>
      <c r="AR446" s="115"/>
      <c r="AS446" s="115"/>
      <c r="AT446" s="115"/>
      <c r="AU446" s="115"/>
    </row>
    <row r="447" spans="3:47">
      <c r="C447" s="40"/>
      <c r="D447" s="40"/>
      <c r="S447" s="24"/>
      <c r="T447" s="9"/>
      <c r="U447" s="9"/>
      <c r="AA447" s="115"/>
      <c r="AB447" s="115"/>
      <c r="AC447" s="115"/>
      <c r="AD447" s="115"/>
      <c r="AF447" s="137"/>
      <c r="AG447" s="115"/>
      <c r="AN447" s="115"/>
      <c r="AO447" s="115"/>
      <c r="AP447" s="115"/>
      <c r="AQ447" s="115"/>
      <c r="AR447" s="115"/>
      <c r="AS447" s="115"/>
      <c r="AT447" s="115"/>
      <c r="AU447" s="115"/>
    </row>
    <row r="448" spans="3:47">
      <c r="C448" s="40"/>
      <c r="D448" s="40"/>
      <c r="S448" s="24"/>
      <c r="T448" s="9"/>
      <c r="U448" s="9"/>
      <c r="AA448" s="115"/>
      <c r="AB448" s="115"/>
      <c r="AC448" s="115"/>
      <c r="AD448" s="115"/>
      <c r="AF448" s="137"/>
      <c r="AG448" s="115"/>
      <c r="AN448" s="115"/>
      <c r="AO448" s="115"/>
      <c r="AP448" s="115"/>
      <c r="AQ448" s="115"/>
      <c r="AR448" s="115"/>
      <c r="AS448" s="115"/>
      <c r="AT448" s="115"/>
      <c r="AU448" s="115"/>
    </row>
    <row r="449" spans="3:47">
      <c r="C449" s="40"/>
      <c r="D449" s="40"/>
      <c r="S449" s="24"/>
      <c r="T449" s="9"/>
      <c r="U449" s="9"/>
      <c r="AA449" s="115"/>
      <c r="AB449" s="115"/>
      <c r="AC449" s="115"/>
      <c r="AD449" s="115"/>
      <c r="AF449" s="137"/>
      <c r="AG449" s="115"/>
      <c r="AN449" s="115"/>
      <c r="AO449" s="115"/>
      <c r="AP449" s="115"/>
      <c r="AQ449" s="115"/>
      <c r="AR449" s="115"/>
      <c r="AS449" s="115"/>
      <c r="AT449" s="115"/>
      <c r="AU449" s="115"/>
    </row>
    <row r="450" spans="3:47">
      <c r="C450" s="40"/>
      <c r="D450" s="40"/>
      <c r="S450" s="24"/>
      <c r="T450" s="9"/>
      <c r="U450" s="9"/>
      <c r="AA450" s="115"/>
      <c r="AB450" s="115"/>
      <c r="AC450" s="115"/>
      <c r="AD450" s="115"/>
      <c r="AF450" s="137"/>
      <c r="AG450" s="115"/>
      <c r="AN450" s="115"/>
      <c r="AO450" s="115"/>
      <c r="AP450" s="115"/>
      <c r="AQ450" s="115"/>
      <c r="AR450" s="115"/>
      <c r="AS450" s="115"/>
      <c r="AT450" s="115"/>
      <c r="AU450" s="115"/>
    </row>
    <row r="451" spans="3:47">
      <c r="C451" s="40"/>
      <c r="D451" s="40"/>
      <c r="S451" s="24"/>
      <c r="T451" s="9"/>
      <c r="U451" s="9"/>
      <c r="AA451" s="115"/>
      <c r="AB451" s="115"/>
      <c r="AC451" s="115"/>
      <c r="AD451" s="115"/>
      <c r="AF451" s="137"/>
      <c r="AG451" s="115"/>
      <c r="AN451" s="115"/>
      <c r="AO451" s="115"/>
      <c r="AP451" s="115"/>
      <c r="AQ451" s="115"/>
      <c r="AR451" s="115"/>
      <c r="AS451" s="115"/>
      <c r="AT451" s="115"/>
      <c r="AU451" s="115"/>
    </row>
    <row r="452" spans="3:47">
      <c r="C452" s="40"/>
      <c r="D452" s="40"/>
      <c r="S452" s="24"/>
      <c r="T452" s="9"/>
      <c r="U452" s="9"/>
      <c r="AA452" s="115"/>
      <c r="AB452" s="115"/>
      <c r="AC452" s="115"/>
      <c r="AD452" s="115"/>
      <c r="AF452" s="137"/>
      <c r="AG452" s="115"/>
      <c r="AN452" s="115"/>
      <c r="AO452" s="115"/>
      <c r="AP452" s="115"/>
      <c r="AQ452" s="115"/>
      <c r="AR452" s="115"/>
      <c r="AS452" s="115"/>
      <c r="AT452" s="115"/>
      <c r="AU452" s="115"/>
    </row>
    <row r="453" spans="3:47">
      <c r="C453" s="40"/>
      <c r="D453" s="40"/>
      <c r="S453" s="24"/>
      <c r="T453" s="9"/>
      <c r="U453" s="9"/>
      <c r="AA453" s="115"/>
      <c r="AB453" s="115"/>
      <c r="AC453" s="115"/>
      <c r="AD453" s="115"/>
      <c r="AF453" s="137"/>
      <c r="AG453" s="115"/>
      <c r="AN453" s="115"/>
      <c r="AO453" s="115"/>
      <c r="AP453" s="115"/>
      <c r="AQ453" s="115"/>
      <c r="AR453" s="115"/>
      <c r="AS453" s="115"/>
      <c r="AT453" s="115"/>
      <c r="AU453" s="115"/>
    </row>
    <row r="454" spans="3:47">
      <c r="C454" s="40"/>
      <c r="D454" s="40"/>
      <c r="S454" s="24"/>
      <c r="T454" s="9"/>
      <c r="U454" s="9"/>
      <c r="AA454" s="115"/>
      <c r="AB454" s="115"/>
      <c r="AC454" s="115"/>
      <c r="AD454" s="115"/>
      <c r="AF454" s="137"/>
      <c r="AG454" s="115"/>
      <c r="AN454" s="115"/>
      <c r="AO454" s="115"/>
      <c r="AP454" s="115"/>
      <c r="AQ454" s="115"/>
      <c r="AR454" s="115"/>
      <c r="AS454" s="115"/>
      <c r="AT454" s="115"/>
      <c r="AU454" s="115"/>
    </row>
    <row r="455" spans="3:47">
      <c r="C455" s="40"/>
      <c r="D455" s="40"/>
      <c r="S455" s="24"/>
      <c r="T455" s="9"/>
      <c r="U455" s="9"/>
      <c r="AA455" s="115"/>
      <c r="AB455" s="115"/>
      <c r="AC455" s="115"/>
      <c r="AD455" s="115"/>
      <c r="AF455" s="137"/>
      <c r="AG455" s="115"/>
      <c r="AN455" s="115"/>
      <c r="AO455" s="115"/>
      <c r="AP455" s="115"/>
      <c r="AQ455" s="115"/>
      <c r="AR455" s="115"/>
      <c r="AS455" s="115"/>
      <c r="AT455" s="115"/>
      <c r="AU455" s="115"/>
    </row>
    <row r="456" spans="3:47">
      <c r="C456" s="40"/>
      <c r="D456" s="40"/>
      <c r="S456" s="24"/>
      <c r="T456" s="9"/>
      <c r="U456" s="9"/>
      <c r="AA456" s="115"/>
      <c r="AB456" s="115"/>
      <c r="AC456" s="115"/>
      <c r="AD456" s="115"/>
      <c r="AF456" s="137"/>
      <c r="AG456" s="115"/>
      <c r="AN456" s="115"/>
      <c r="AO456" s="115"/>
      <c r="AP456" s="115"/>
      <c r="AQ456" s="115"/>
      <c r="AR456" s="115"/>
      <c r="AS456" s="115"/>
      <c r="AT456" s="115"/>
      <c r="AU456" s="115"/>
    </row>
    <row r="457" spans="3:47">
      <c r="C457" s="40"/>
      <c r="D457" s="40"/>
      <c r="S457" s="24"/>
      <c r="T457" s="9"/>
      <c r="U457" s="9"/>
      <c r="AA457" s="115"/>
      <c r="AB457" s="115"/>
      <c r="AC457" s="115"/>
      <c r="AD457" s="115"/>
      <c r="AF457" s="137"/>
      <c r="AG457" s="115"/>
      <c r="AN457" s="115"/>
      <c r="AO457" s="115"/>
      <c r="AP457" s="115"/>
      <c r="AQ457" s="115"/>
      <c r="AR457" s="115"/>
      <c r="AS457" s="115"/>
      <c r="AT457" s="115"/>
      <c r="AU457" s="115"/>
    </row>
    <row r="458" spans="3:47">
      <c r="C458" s="40"/>
      <c r="D458" s="40"/>
      <c r="S458" s="24"/>
      <c r="T458" s="9"/>
      <c r="U458" s="9"/>
      <c r="AA458" s="115"/>
      <c r="AB458" s="115"/>
      <c r="AC458" s="115"/>
      <c r="AD458" s="115"/>
      <c r="AF458" s="137"/>
      <c r="AG458" s="115"/>
      <c r="AN458" s="115"/>
      <c r="AO458" s="115"/>
      <c r="AP458" s="115"/>
      <c r="AQ458" s="115"/>
      <c r="AR458" s="115"/>
      <c r="AS458" s="115"/>
      <c r="AT458" s="115"/>
      <c r="AU458" s="115"/>
    </row>
    <row r="459" spans="3:47">
      <c r="C459" s="40"/>
      <c r="D459" s="40"/>
      <c r="S459" s="24"/>
      <c r="T459" s="9"/>
      <c r="U459" s="9"/>
      <c r="AA459" s="115"/>
      <c r="AB459" s="115"/>
      <c r="AC459" s="115"/>
      <c r="AD459" s="115"/>
      <c r="AF459" s="137"/>
      <c r="AG459" s="115"/>
      <c r="AN459" s="115"/>
      <c r="AO459" s="115"/>
      <c r="AP459" s="115"/>
      <c r="AQ459" s="115"/>
      <c r="AR459" s="115"/>
      <c r="AS459" s="115"/>
      <c r="AT459" s="115"/>
      <c r="AU459" s="115"/>
    </row>
    <row r="460" spans="3:47">
      <c r="C460" s="40"/>
      <c r="D460" s="40"/>
      <c r="S460" s="24"/>
      <c r="T460" s="9"/>
      <c r="U460" s="9"/>
      <c r="AA460" s="115"/>
      <c r="AB460" s="115"/>
      <c r="AC460" s="115"/>
      <c r="AD460" s="115"/>
      <c r="AF460" s="137"/>
      <c r="AG460" s="115"/>
      <c r="AN460" s="115"/>
      <c r="AO460" s="115"/>
      <c r="AP460" s="115"/>
      <c r="AQ460" s="115"/>
      <c r="AR460" s="115"/>
      <c r="AS460" s="115"/>
      <c r="AT460" s="115"/>
      <c r="AU460" s="115"/>
    </row>
    <row r="461" spans="3:47">
      <c r="C461" s="40"/>
      <c r="D461" s="40"/>
      <c r="S461" s="24"/>
      <c r="T461" s="9"/>
      <c r="U461" s="9"/>
      <c r="AA461" s="115"/>
      <c r="AB461" s="115"/>
      <c r="AC461" s="115"/>
      <c r="AD461" s="115"/>
      <c r="AF461" s="137"/>
      <c r="AG461" s="115"/>
      <c r="AN461" s="115"/>
      <c r="AO461" s="115"/>
      <c r="AP461" s="115"/>
      <c r="AQ461" s="115"/>
      <c r="AR461" s="115"/>
      <c r="AS461" s="115"/>
      <c r="AT461" s="115"/>
      <c r="AU461" s="115"/>
    </row>
    <row r="462" spans="3:47">
      <c r="C462" s="40"/>
      <c r="D462" s="40"/>
      <c r="S462" s="24"/>
      <c r="T462" s="9"/>
      <c r="U462" s="9"/>
      <c r="AA462" s="115"/>
      <c r="AB462" s="115"/>
      <c r="AC462" s="115"/>
      <c r="AD462" s="115"/>
      <c r="AF462" s="137"/>
      <c r="AG462" s="115"/>
      <c r="AN462" s="115"/>
      <c r="AO462" s="115"/>
      <c r="AP462" s="115"/>
      <c r="AQ462" s="115"/>
      <c r="AR462" s="115"/>
      <c r="AS462" s="115"/>
      <c r="AT462" s="115"/>
      <c r="AU462" s="115"/>
    </row>
    <row r="463" spans="3:47">
      <c r="C463" s="40"/>
      <c r="D463" s="40"/>
      <c r="S463" s="24"/>
      <c r="T463" s="9"/>
      <c r="U463" s="9"/>
      <c r="AA463" s="115"/>
      <c r="AB463" s="115"/>
      <c r="AC463" s="115"/>
      <c r="AD463" s="115"/>
      <c r="AF463" s="137"/>
      <c r="AG463" s="115"/>
      <c r="AN463" s="115"/>
      <c r="AO463" s="115"/>
      <c r="AP463" s="115"/>
      <c r="AQ463" s="115"/>
      <c r="AR463" s="115"/>
      <c r="AS463" s="115"/>
      <c r="AT463" s="115"/>
      <c r="AU463" s="115"/>
    </row>
    <row r="464" spans="3:47">
      <c r="C464" s="40"/>
      <c r="D464" s="40"/>
      <c r="S464" s="24"/>
      <c r="T464" s="9"/>
      <c r="U464" s="9"/>
      <c r="AA464" s="115"/>
      <c r="AB464" s="115"/>
      <c r="AC464" s="115"/>
      <c r="AD464" s="115"/>
      <c r="AF464" s="137"/>
      <c r="AG464" s="115"/>
      <c r="AN464" s="115"/>
      <c r="AO464" s="115"/>
      <c r="AP464" s="115"/>
      <c r="AQ464" s="115"/>
      <c r="AR464" s="115"/>
      <c r="AS464" s="115"/>
      <c r="AT464" s="115"/>
      <c r="AU464" s="115"/>
    </row>
    <row r="465" spans="3:47">
      <c r="C465" s="40"/>
      <c r="D465" s="40"/>
      <c r="S465" s="24"/>
      <c r="T465" s="9"/>
      <c r="U465" s="9"/>
      <c r="AA465" s="115"/>
      <c r="AB465" s="115"/>
      <c r="AC465" s="115"/>
      <c r="AD465" s="115"/>
      <c r="AF465" s="137"/>
      <c r="AG465" s="115"/>
      <c r="AN465" s="115"/>
      <c r="AO465" s="115"/>
      <c r="AP465" s="115"/>
      <c r="AQ465" s="115"/>
      <c r="AR465" s="115"/>
      <c r="AS465" s="115"/>
      <c r="AT465" s="115"/>
      <c r="AU465" s="115"/>
    </row>
    <row r="466" spans="3:47">
      <c r="C466" s="40"/>
      <c r="D466" s="40"/>
      <c r="S466" s="24"/>
      <c r="T466" s="9"/>
      <c r="U466" s="9"/>
      <c r="AA466" s="115"/>
      <c r="AB466" s="115"/>
      <c r="AC466" s="115"/>
      <c r="AD466" s="115"/>
      <c r="AF466" s="137"/>
      <c r="AG466" s="115"/>
      <c r="AN466" s="115"/>
      <c r="AO466" s="115"/>
      <c r="AP466" s="115"/>
      <c r="AQ466" s="115"/>
      <c r="AR466" s="115"/>
      <c r="AS466" s="115"/>
      <c r="AT466" s="115"/>
      <c r="AU466" s="115"/>
    </row>
    <row r="467" spans="3:47">
      <c r="C467" s="40"/>
      <c r="D467" s="40"/>
      <c r="S467" s="24"/>
      <c r="T467" s="9"/>
      <c r="U467" s="9"/>
      <c r="AA467" s="115"/>
      <c r="AB467" s="115"/>
      <c r="AC467" s="115"/>
      <c r="AD467" s="115"/>
      <c r="AF467" s="137"/>
      <c r="AG467" s="115"/>
      <c r="AN467" s="115"/>
      <c r="AO467" s="115"/>
      <c r="AP467" s="115"/>
      <c r="AQ467" s="115"/>
      <c r="AR467" s="115"/>
      <c r="AS467" s="115"/>
      <c r="AT467" s="115"/>
      <c r="AU467" s="115"/>
    </row>
    <row r="468" spans="3:47">
      <c r="C468" s="40"/>
      <c r="D468" s="40"/>
      <c r="S468" s="24"/>
      <c r="U468" s="9"/>
      <c r="AA468" s="115"/>
      <c r="AB468" s="115"/>
      <c r="AC468" s="115"/>
      <c r="AD468" s="115"/>
      <c r="AF468" s="137"/>
      <c r="AG468" s="115"/>
      <c r="AN468" s="115"/>
      <c r="AO468" s="115"/>
      <c r="AP468" s="115"/>
      <c r="AQ468" s="115"/>
      <c r="AR468" s="115"/>
      <c r="AS468" s="115"/>
      <c r="AT468" s="115"/>
      <c r="AU468" s="115"/>
    </row>
    <row r="469" spans="3:47">
      <c r="C469" s="40"/>
      <c r="D469" s="40"/>
      <c r="S469" s="24"/>
      <c r="U469" s="9"/>
      <c r="AA469" s="115"/>
      <c r="AB469" s="115"/>
      <c r="AC469" s="115"/>
      <c r="AD469" s="115"/>
      <c r="AF469" s="137"/>
      <c r="AG469" s="115"/>
      <c r="AN469" s="115"/>
      <c r="AO469" s="115"/>
      <c r="AP469" s="115"/>
      <c r="AQ469" s="115"/>
      <c r="AR469" s="115"/>
      <c r="AS469" s="115"/>
      <c r="AT469" s="115"/>
      <c r="AU469" s="115"/>
    </row>
    <row r="470" spans="3:47">
      <c r="C470" s="40"/>
      <c r="D470" s="40"/>
      <c r="S470" s="24"/>
      <c r="U470" s="9"/>
      <c r="AA470" s="115"/>
      <c r="AB470" s="115"/>
      <c r="AC470" s="115"/>
      <c r="AD470" s="115"/>
      <c r="AF470" s="137"/>
      <c r="AG470" s="115"/>
      <c r="AN470" s="115"/>
      <c r="AO470" s="115"/>
      <c r="AP470" s="115"/>
      <c r="AQ470" s="115"/>
      <c r="AR470" s="115"/>
      <c r="AS470" s="115"/>
      <c r="AT470" s="115"/>
      <c r="AU470" s="115"/>
    </row>
    <row r="471" spans="3:47">
      <c r="C471" s="40"/>
      <c r="D471" s="40"/>
      <c r="S471" s="24"/>
      <c r="U471" s="9"/>
      <c r="AA471" s="115"/>
      <c r="AB471" s="115"/>
      <c r="AC471" s="115"/>
      <c r="AD471" s="115"/>
      <c r="AE471" s="115"/>
      <c r="AF471" s="137"/>
      <c r="AG471" s="138"/>
      <c r="AN471" s="115"/>
      <c r="AO471" s="115"/>
      <c r="AP471" s="115"/>
      <c r="AQ471" s="115"/>
      <c r="AR471" s="115"/>
      <c r="AS471" s="115"/>
      <c r="AT471" s="115"/>
      <c r="AU471" s="115"/>
    </row>
    <row r="472" spans="3:47">
      <c r="C472" s="40"/>
      <c r="D472" s="40"/>
      <c r="S472" s="24"/>
      <c r="U472" s="9"/>
      <c r="AA472" s="115"/>
      <c r="AB472" s="115"/>
      <c r="AC472" s="115"/>
      <c r="AD472" s="115"/>
      <c r="AE472" s="115"/>
      <c r="AF472" s="137"/>
      <c r="AG472" s="138"/>
      <c r="AN472" s="115"/>
      <c r="AO472" s="115"/>
      <c r="AP472" s="115"/>
      <c r="AQ472" s="115"/>
      <c r="AR472" s="115"/>
      <c r="AS472" s="115"/>
      <c r="AT472" s="115"/>
      <c r="AU472" s="115"/>
    </row>
    <row r="473" spans="3:47">
      <c r="C473" s="40"/>
      <c r="D473" s="40"/>
      <c r="S473" s="24"/>
      <c r="U473" s="9"/>
      <c r="AA473" s="115"/>
      <c r="AB473" s="115"/>
      <c r="AC473" s="115"/>
      <c r="AD473" s="115"/>
      <c r="AE473" s="115"/>
      <c r="AF473" s="137"/>
      <c r="AG473" s="138"/>
      <c r="AN473" s="115"/>
      <c r="AO473" s="115"/>
      <c r="AP473" s="115"/>
      <c r="AQ473" s="115"/>
      <c r="AR473" s="115"/>
      <c r="AS473" s="115"/>
      <c r="AT473" s="115"/>
      <c r="AU473" s="115"/>
    </row>
    <row r="474" spans="3:47">
      <c r="C474" s="40"/>
      <c r="D474" s="40"/>
      <c r="S474" s="24"/>
      <c r="U474" s="9"/>
      <c r="AA474" s="115"/>
      <c r="AB474" s="115"/>
      <c r="AC474" s="115"/>
      <c r="AD474" s="115"/>
      <c r="AE474" s="115"/>
      <c r="AF474" s="137"/>
      <c r="AG474" s="138"/>
      <c r="AN474" s="115"/>
      <c r="AO474" s="115"/>
      <c r="AP474" s="115"/>
      <c r="AQ474" s="115"/>
      <c r="AR474" s="115"/>
      <c r="AS474" s="115"/>
      <c r="AT474" s="115"/>
      <c r="AU474" s="115"/>
    </row>
    <row r="475" spans="3:47">
      <c r="C475" s="40"/>
      <c r="D475" s="40"/>
      <c r="S475" s="24"/>
      <c r="U475" s="9"/>
      <c r="AA475" s="115"/>
      <c r="AB475" s="115"/>
      <c r="AC475" s="115"/>
      <c r="AD475" s="115"/>
      <c r="AE475" s="115"/>
      <c r="AF475" s="137"/>
      <c r="AG475" s="138"/>
      <c r="AN475" s="115"/>
      <c r="AO475" s="115"/>
      <c r="AP475" s="115"/>
      <c r="AQ475" s="115"/>
      <c r="AR475" s="115"/>
      <c r="AS475" s="115"/>
      <c r="AT475" s="115"/>
      <c r="AU475" s="115"/>
    </row>
    <row r="476" spans="3:47">
      <c r="C476" s="40"/>
      <c r="D476" s="40"/>
      <c r="S476" s="24"/>
      <c r="U476" s="9"/>
      <c r="AA476" s="115"/>
      <c r="AB476" s="115"/>
      <c r="AC476" s="115"/>
      <c r="AD476" s="115"/>
      <c r="AE476" s="115"/>
      <c r="AF476" s="137"/>
      <c r="AG476" s="138"/>
      <c r="AN476" s="115"/>
      <c r="AO476" s="115"/>
      <c r="AP476" s="115"/>
      <c r="AQ476" s="115"/>
      <c r="AR476" s="115"/>
      <c r="AS476" s="115"/>
      <c r="AT476" s="115"/>
      <c r="AU476" s="115"/>
    </row>
    <row r="477" spans="3:47">
      <c r="C477" s="40"/>
      <c r="D477" s="40"/>
      <c r="S477" s="24"/>
      <c r="U477" s="9"/>
      <c r="AA477" s="115"/>
      <c r="AB477" s="115"/>
      <c r="AC477" s="115"/>
      <c r="AD477" s="115"/>
      <c r="AE477" s="115"/>
      <c r="AF477" s="137"/>
      <c r="AG477" s="138"/>
      <c r="AN477" s="115"/>
      <c r="AO477" s="115"/>
      <c r="AP477" s="115"/>
      <c r="AQ477" s="115"/>
      <c r="AR477" s="115"/>
      <c r="AS477" s="115"/>
      <c r="AT477" s="115"/>
      <c r="AU477" s="115"/>
    </row>
    <row r="478" spans="3:47">
      <c r="C478" s="40"/>
      <c r="D478" s="40"/>
      <c r="S478" s="24"/>
      <c r="U478" s="9"/>
      <c r="AA478" s="115"/>
      <c r="AB478" s="115"/>
      <c r="AC478" s="115"/>
      <c r="AD478" s="115"/>
      <c r="AE478" s="115"/>
      <c r="AF478" s="137"/>
      <c r="AG478" s="138"/>
      <c r="AN478" s="115"/>
      <c r="AO478" s="115"/>
      <c r="AP478" s="115"/>
      <c r="AQ478" s="115"/>
      <c r="AR478" s="115"/>
      <c r="AS478" s="115"/>
      <c r="AT478" s="115"/>
      <c r="AU478" s="115"/>
    </row>
    <row r="479" spans="3:47">
      <c r="C479" s="40"/>
      <c r="D479" s="40"/>
      <c r="S479" s="24"/>
      <c r="U479" s="9"/>
      <c r="AA479" s="115"/>
      <c r="AB479" s="115"/>
      <c r="AC479" s="115"/>
      <c r="AD479" s="115"/>
      <c r="AE479" s="115"/>
      <c r="AF479" s="137"/>
      <c r="AG479" s="138"/>
      <c r="AN479" s="115"/>
      <c r="AO479" s="115"/>
      <c r="AP479" s="115"/>
      <c r="AQ479" s="115"/>
      <c r="AR479" s="115"/>
      <c r="AS479" s="115"/>
      <c r="AT479" s="115"/>
      <c r="AU479" s="115"/>
    </row>
    <row r="480" spans="3:47">
      <c r="C480" s="40"/>
      <c r="D480" s="40"/>
      <c r="S480" s="24"/>
      <c r="U480" s="9"/>
      <c r="AA480" s="115"/>
      <c r="AB480" s="115"/>
      <c r="AC480" s="115"/>
      <c r="AD480" s="115"/>
      <c r="AE480" s="115"/>
      <c r="AF480" s="137"/>
      <c r="AG480" s="138"/>
      <c r="AN480" s="115"/>
      <c r="AO480" s="115"/>
      <c r="AP480" s="115"/>
      <c r="AQ480" s="115"/>
      <c r="AR480" s="115"/>
      <c r="AS480" s="115"/>
      <c r="AT480" s="115"/>
      <c r="AU480" s="115"/>
    </row>
    <row r="481" spans="3:47">
      <c r="C481" s="40"/>
      <c r="D481" s="40"/>
      <c r="S481" s="24"/>
      <c r="U481" s="9"/>
      <c r="AA481" s="115"/>
      <c r="AB481" s="115"/>
      <c r="AC481" s="115"/>
      <c r="AD481" s="115"/>
      <c r="AE481" s="115"/>
      <c r="AF481" s="137"/>
      <c r="AG481" s="138"/>
      <c r="AN481" s="115"/>
      <c r="AO481" s="115"/>
      <c r="AP481" s="115"/>
      <c r="AQ481" s="115"/>
      <c r="AR481" s="115"/>
      <c r="AS481" s="115"/>
      <c r="AT481" s="115"/>
      <c r="AU481" s="115"/>
    </row>
    <row r="482" spans="3:47">
      <c r="C482" s="40"/>
      <c r="D482" s="40"/>
      <c r="S482" s="24"/>
      <c r="U482" s="9"/>
      <c r="AA482" s="115"/>
      <c r="AB482" s="115"/>
      <c r="AC482" s="115"/>
      <c r="AD482" s="115"/>
      <c r="AE482" s="115"/>
      <c r="AF482" s="137"/>
      <c r="AG482" s="138"/>
      <c r="AN482" s="115"/>
      <c r="AO482" s="115"/>
      <c r="AP482" s="115"/>
      <c r="AQ482" s="115"/>
      <c r="AR482" s="115"/>
      <c r="AS482" s="115"/>
      <c r="AT482" s="115"/>
      <c r="AU482" s="115"/>
    </row>
    <row r="483" spans="3:47">
      <c r="C483" s="40"/>
      <c r="D483" s="40"/>
      <c r="S483" s="24"/>
      <c r="U483" s="9"/>
      <c r="AA483" s="115"/>
      <c r="AB483" s="115"/>
      <c r="AC483" s="115"/>
      <c r="AD483" s="115"/>
      <c r="AE483" s="115"/>
      <c r="AF483" s="137"/>
      <c r="AG483" s="138"/>
      <c r="AN483" s="115"/>
      <c r="AO483" s="115"/>
      <c r="AP483" s="115"/>
      <c r="AQ483" s="115"/>
      <c r="AR483" s="115"/>
      <c r="AS483" s="115"/>
      <c r="AT483" s="115"/>
      <c r="AU483" s="115"/>
    </row>
    <row r="484" spans="3:47">
      <c r="C484" s="40"/>
      <c r="D484" s="40"/>
      <c r="S484" s="24"/>
      <c r="U484" s="9"/>
      <c r="AA484" s="115"/>
      <c r="AB484" s="115"/>
      <c r="AC484" s="115"/>
      <c r="AD484" s="115"/>
      <c r="AE484" s="115"/>
      <c r="AF484" s="137"/>
      <c r="AG484" s="138"/>
      <c r="AN484" s="115"/>
      <c r="AO484" s="115"/>
      <c r="AP484" s="115"/>
      <c r="AQ484" s="115"/>
      <c r="AR484" s="115"/>
      <c r="AS484" s="115"/>
      <c r="AT484" s="115"/>
      <c r="AU484" s="115"/>
    </row>
    <row r="485" spans="3:47">
      <c r="C485" s="40"/>
      <c r="D485" s="40"/>
      <c r="S485" s="24"/>
      <c r="U485" s="9"/>
      <c r="AA485" s="115"/>
      <c r="AB485" s="115"/>
      <c r="AC485" s="115"/>
      <c r="AD485" s="115"/>
      <c r="AE485" s="115"/>
      <c r="AF485" s="137"/>
      <c r="AG485" s="138"/>
      <c r="AN485" s="115"/>
      <c r="AO485" s="115"/>
      <c r="AP485" s="115"/>
      <c r="AQ485" s="115"/>
      <c r="AR485" s="115"/>
      <c r="AS485" s="115"/>
      <c r="AT485" s="115"/>
      <c r="AU485" s="115"/>
    </row>
    <row r="486" spans="3:47">
      <c r="C486" s="40"/>
      <c r="D486" s="40"/>
      <c r="S486" s="24"/>
      <c r="U486" s="9"/>
      <c r="AA486" s="115"/>
      <c r="AB486" s="115"/>
      <c r="AC486" s="115"/>
      <c r="AD486" s="115"/>
      <c r="AE486" s="115"/>
      <c r="AF486" s="137"/>
      <c r="AG486" s="138"/>
      <c r="AN486" s="115"/>
      <c r="AO486" s="115"/>
      <c r="AP486" s="115"/>
      <c r="AQ486" s="115"/>
      <c r="AR486" s="115"/>
      <c r="AS486" s="115"/>
      <c r="AT486" s="115"/>
      <c r="AU486" s="115"/>
    </row>
    <row r="487" spans="3:47">
      <c r="C487" s="40"/>
      <c r="D487" s="40"/>
      <c r="S487" s="24"/>
      <c r="U487" s="9"/>
      <c r="AA487" s="115"/>
      <c r="AB487" s="115"/>
      <c r="AC487" s="115"/>
      <c r="AD487" s="115"/>
      <c r="AE487" s="115"/>
      <c r="AF487" s="137"/>
      <c r="AG487" s="138"/>
      <c r="AN487" s="115"/>
      <c r="AO487" s="115"/>
      <c r="AP487" s="115"/>
      <c r="AQ487" s="115"/>
      <c r="AR487" s="115"/>
      <c r="AS487" s="115"/>
      <c r="AT487" s="115"/>
      <c r="AU487" s="115"/>
    </row>
    <row r="488" spans="3:47">
      <c r="C488" s="40"/>
      <c r="D488" s="40"/>
      <c r="S488" s="24"/>
      <c r="U488" s="9"/>
      <c r="AA488" s="115"/>
      <c r="AB488" s="115"/>
      <c r="AC488" s="115"/>
      <c r="AD488" s="115"/>
      <c r="AE488" s="115"/>
      <c r="AF488" s="137"/>
      <c r="AG488" s="138"/>
      <c r="AN488" s="115"/>
      <c r="AO488" s="115"/>
      <c r="AP488" s="115"/>
      <c r="AQ488" s="115"/>
      <c r="AR488" s="115"/>
      <c r="AS488" s="115"/>
      <c r="AT488" s="115"/>
      <c r="AU488" s="115"/>
    </row>
    <row r="489" spans="3:47">
      <c r="C489" s="40"/>
      <c r="D489" s="40"/>
      <c r="S489" s="24"/>
      <c r="U489" s="9"/>
      <c r="AA489" s="115"/>
      <c r="AB489" s="115"/>
      <c r="AC489" s="115"/>
      <c r="AD489" s="115"/>
      <c r="AE489" s="115"/>
      <c r="AF489" s="137"/>
      <c r="AG489" s="138"/>
      <c r="AN489" s="115"/>
      <c r="AO489" s="115"/>
      <c r="AP489" s="115"/>
      <c r="AQ489" s="115"/>
      <c r="AR489" s="115"/>
      <c r="AS489" s="115"/>
      <c r="AT489" s="115"/>
      <c r="AU489" s="115"/>
    </row>
    <row r="490" spans="3:47">
      <c r="C490" s="40"/>
      <c r="D490" s="40"/>
      <c r="S490" s="24"/>
      <c r="U490" s="9"/>
      <c r="AA490" s="115"/>
      <c r="AB490" s="115"/>
      <c r="AC490" s="115"/>
      <c r="AD490" s="115"/>
      <c r="AE490" s="115"/>
      <c r="AF490" s="137"/>
      <c r="AG490" s="138"/>
      <c r="AN490" s="115"/>
      <c r="AO490" s="115"/>
      <c r="AP490" s="115"/>
      <c r="AQ490" s="115"/>
      <c r="AR490" s="115"/>
      <c r="AS490" s="115"/>
      <c r="AT490" s="115"/>
      <c r="AU490" s="115"/>
    </row>
    <row r="491" spans="3:47">
      <c r="C491" s="40"/>
      <c r="D491" s="40"/>
      <c r="S491" s="24"/>
      <c r="U491" s="9"/>
      <c r="AA491" s="115"/>
      <c r="AB491" s="115"/>
      <c r="AC491" s="115"/>
      <c r="AD491" s="115"/>
      <c r="AE491" s="115"/>
      <c r="AF491" s="137"/>
      <c r="AG491" s="138"/>
      <c r="AN491" s="115"/>
      <c r="AO491" s="115"/>
      <c r="AP491" s="115"/>
      <c r="AQ491" s="115"/>
      <c r="AR491" s="115"/>
      <c r="AS491" s="115"/>
      <c r="AT491" s="115"/>
      <c r="AU491" s="115"/>
    </row>
    <row r="492" spans="3:47">
      <c r="C492" s="40"/>
      <c r="D492" s="40"/>
      <c r="S492" s="24"/>
      <c r="U492" s="9"/>
      <c r="AA492" s="115"/>
      <c r="AB492" s="115"/>
      <c r="AC492" s="115"/>
      <c r="AD492" s="115"/>
      <c r="AE492" s="115"/>
      <c r="AF492" s="137"/>
      <c r="AG492" s="138"/>
      <c r="AN492" s="115"/>
      <c r="AO492" s="115"/>
      <c r="AP492" s="115"/>
      <c r="AQ492" s="115"/>
      <c r="AR492" s="115"/>
      <c r="AS492" s="115"/>
      <c r="AT492" s="115"/>
      <c r="AU492" s="115"/>
    </row>
    <row r="493" spans="3:47">
      <c r="C493" s="40"/>
      <c r="D493" s="40"/>
      <c r="S493" s="24"/>
      <c r="U493" s="9"/>
      <c r="AA493" s="115"/>
      <c r="AB493" s="115"/>
      <c r="AC493" s="115"/>
      <c r="AD493" s="115"/>
      <c r="AE493" s="115"/>
      <c r="AF493" s="137"/>
      <c r="AG493" s="138"/>
      <c r="AN493" s="115"/>
      <c r="AO493" s="115"/>
      <c r="AP493" s="115"/>
      <c r="AQ493" s="115"/>
      <c r="AR493" s="115"/>
      <c r="AS493" s="115"/>
      <c r="AT493" s="115"/>
      <c r="AU493" s="115"/>
    </row>
    <row r="494" spans="3:47">
      <c r="C494" s="40"/>
      <c r="D494" s="40"/>
      <c r="S494" s="24"/>
      <c r="U494" s="9"/>
      <c r="AA494" s="115"/>
      <c r="AB494" s="115"/>
      <c r="AC494" s="115"/>
      <c r="AD494" s="115"/>
      <c r="AE494" s="115"/>
      <c r="AF494" s="137"/>
      <c r="AG494" s="138"/>
      <c r="AN494" s="115"/>
      <c r="AO494" s="115"/>
      <c r="AP494" s="115"/>
      <c r="AQ494" s="115"/>
      <c r="AR494" s="115"/>
      <c r="AS494" s="115"/>
      <c r="AT494" s="115"/>
      <c r="AU494" s="115"/>
    </row>
    <row r="495" spans="3:47">
      <c r="C495" s="40"/>
      <c r="D495" s="40"/>
      <c r="S495" s="24"/>
      <c r="U495" s="9"/>
      <c r="AA495" s="115"/>
      <c r="AB495" s="115"/>
      <c r="AC495" s="115"/>
      <c r="AD495" s="115"/>
      <c r="AE495" s="115"/>
      <c r="AF495" s="137"/>
      <c r="AG495" s="138"/>
      <c r="AN495" s="115"/>
      <c r="AO495" s="115"/>
      <c r="AP495" s="115"/>
      <c r="AQ495" s="115"/>
      <c r="AR495" s="115"/>
      <c r="AS495" s="115"/>
      <c r="AT495" s="115"/>
      <c r="AU495" s="115"/>
    </row>
    <row r="496" spans="3:47">
      <c r="C496" s="40"/>
      <c r="D496" s="40"/>
      <c r="S496" s="24"/>
      <c r="U496" s="9"/>
      <c r="AA496" s="115"/>
      <c r="AB496" s="115"/>
      <c r="AC496" s="115"/>
      <c r="AD496" s="115"/>
      <c r="AE496" s="115"/>
      <c r="AF496" s="137"/>
      <c r="AG496" s="138"/>
      <c r="AN496" s="115"/>
      <c r="AO496" s="115"/>
      <c r="AP496" s="115"/>
      <c r="AQ496" s="115"/>
      <c r="AR496" s="115"/>
      <c r="AS496" s="115"/>
      <c r="AT496" s="115"/>
      <c r="AU496" s="115"/>
    </row>
    <row r="497" spans="3:47">
      <c r="C497" s="40"/>
      <c r="D497" s="40"/>
      <c r="S497" s="24"/>
      <c r="U497" s="9"/>
      <c r="AA497" s="115"/>
      <c r="AB497" s="115"/>
      <c r="AC497" s="115"/>
      <c r="AD497" s="115"/>
      <c r="AE497" s="115"/>
      <c r="AF497" s="137"/>
      <c r="AG497" s="138"/>
      <c r="AN497" s="115"/>
      <c r="AO497" s="115"/>
      <c r="AP497" s="115"/>
      <c r="AQ497" s="115"/>
      <c r="AR497" s="115"/>
      <c r="AS497" s="115"/>
      <c r="AT497" s="115"/>
      <c r="AU497" s="115"/>
    </row>
    <row r="498" spans="3:47">
      <c r="C498" s="40"/>
      <c r="D498" s="40"/>
      <c r="S498" s="24"/>
      <c r="U498" s="9"/>
      <c r="AA498" s="115"/>
      <c r="AB498" s="115"/>
      <c r="AC498" s="115"/>
      <c r="AD498" s="115"/>
      <c r="AE498" s="115"/>
      <c r="AF498" s="137"/>
      <c r="AG498" s="138"/>
      <c r="AN498" s="115"/>
      <c r="AO498" s="115"/>
      <c r="AP498" s="115"/>
      <c r="AQ498" s="115"/>
      <c r="AR498" s="115"/>
      <c r="AS498" s="115"/>
      <c r="AT498" s="115"/>
      <c r="AU498" s="115"/>
    </row>
    <row r="499" spans="3:47">
      <c r="C499" s="40"/>
      <c r="D499" s="40"/>
      <c r="S499" s="24"/>
      <c r="U499" s="9"/>
      <c r="AA499" s="115"/>
      <c r="AB499" s="115"/>
      <c r="AC499" s="115"/>
      <c r="AD499" s="115"/>
      <c r="AE499" s="115"/>
      <c r="AF499" s="137"/>
      <c r="AG499" s="138"/>
      <c r="AN499" s="115"/>
      <c r="AO499" s="115"/>
      <c r="AP499" s="115"/>
      <c r="AQ499" s="115"/>
      <c r="AR499" s="115"/>
      <c r="AS499" s="115"/>
      <c r="AT499" s="115"/>
      <c r="AU499" s="115"/>
    </row>
    <row r="500" spans="3:47">
      <c r="C500" s="40"/>
      <c r="D500" s="40"/>
      <c r="S500" s="24"/>
      <c r="U500" s="9"/>
      <c r="AA500" s="115"/>
      <c r="AB500" s="115"/>
      <c r="AC500" s="115"/>
      <c r="AD500" s="115"/>
      <c r="AE500" s="115"/>
      <c r="AF500" s="137"/>
      <c r="AG500" s="138"/>
      <c r="AN500" s="115"/>
      <c r="AO500" s="115"/>
      <c r="AP500" s="115"/>
      <c r="AQ500" s="115"/>
      <c r="AR500" s="115"/>
      <c r="AS500" s="115"/>
      <c r="AT500" s="115"/>
      <c r="AU500" s="115"/>
    </row>
    <row r="501" spans="3:47">
      <c r="C501" s="40"/>
      <c r="D501" s="40"/>
      <c r="S501" s="24"/>
      <c r="U501" s="9"/>
      <c r="AA501" s="115"/>
      <c r="AB501" s="115"/>
      <c r="AC501" s="115"/>
      <c r="AD501" s="115"/>
      <c r="AE501" s="115"/>
      <c r="AF501" s="137"/>
      <c r="AG501" s="138"/>
      <c r="AN501" s="115"/>
      <c r="AO501" s="115"/>
      <c r="AP501" s="115"/>
      <c r="AQ501" s="115"/>
      <c r="AR501" s="115"/>
      <c r="AS501" s="115"/>
      <c r="AT501" s="115"/>
      <c r="AU501" s="115"/>
    </row>
    <row r="502" spans="3:47">
      <c r="C502" s="40"/>
      <c r="D502" s="40"/>
      <c r="S502" s="24"/>
      <c r="U502" s="9"/>
      <c r="AA502" s="115"/>
      <c r="AB502" s="115"/>
      <c r="AC502" s="115"/>
      <c r="AD502" s="115"/>
      <c r="AE502" s="115"/>
      <c r="AF502" s="137"/>
      <c r="AG502" s="138"/>
      <c r="AN502" s="115"/>
      <c r="AO502" s="115"/>
      <c r="AP502" s="115"/>
      <c r="AQ502" s="115"/>
      <c r="AR502" s="115"/>
      <c r="AS502" s="115"/>
      <c r="AT502" s="115"/>
      <c r="AU502" s="115"/>
    </row>
    <row r="503" spans="3:47">
      <c r="C503" s="40"/>
      <c r="D503" s="40"/>
      <c r="S503" s="24"/>
      <c r="U503" s="9"/>
      <c r="AA503" s="115"/>
      <c r="AB503" s="115"/>
      <c r="AC503" s="115"/>
      <c r="AD503" s="115"/>
      <c r="AE503" s="115"/>
      <c r="AF503" s="137"/>
      <c r="AG503" s="138"/>
      <c r="AN503" s="115"/>
      <c r="AO503" s="115"/>
      <c r="AP503" s="115"/>
      <c r="AQ503" s="115"/>
      <c r="AR503" s="115"/>
      <c r="AS503" s="115"/>
      <c r="AT503" s="115"/>
      <c r="AU503" s="115"/>
    </row>
    <row r="504" spans="3:47">
      <c r="C504" s="40"/>
      <c r="D504" s="40"/>
      <c r="S504" s="24"/>
      <c r="U504" s="9"/>
      <c r="AA504" s="115"/>
      <c r="AB504" s="115"/>
      <c r="AC504" s="115"/>
      <c r="AD504" s="115"/>
      <c r="AE504" s="115"/>
      <c r="AF504" s="137"/>
      <c r="AG504" s="138"/>
      <c r="AN504" s="115"/>
      <c r="AO504" s="115"/>
      <c r="AP504" s="115"/>
      <c r="AQ504" s="115"/>
      <c r="AR504" s="115"/>
      <c r="AS504" s="115"/>
      <c r="AT504" s="115"/>
      <c r="AU504" s="115"/>
    </row>
    <row r="505" spans="3:47">
      <c r="C505" s="40"/>
      <c r="D505" s="40"/>
      <c r="S505" s="24"/>
      <c r="AA505" s="115"/>
      <c r="AB505" s="115"/>
      <c r="AC505" s="115"/>
      <c r="AD505" s="115"/>
      <c r="AE505" s="115"/>
      <c r="AF505" s="137"/>
      <c r="AG505" s="138"/>
      <c r="AN505" s="115"/>
      <c r="AO505" s="115"/>
      <c r="AP505" s="115"/>
      <c r="AQ505" s="115"/>
      <c r="AR505" s="115"/>
      <c r="AS505" s="115"/>
      <c r="AT505" s="115"/>
      <c r="AU505" s="115"/>
    </row>
    <row r="506" spans="3:47">
      <c r="C506" s="40"/>
      <c r="D506" s="40"/>
      <c r="S506" s="24"/>
      <c r="AA506" s="115"/>
      <c r="AB506" s="115"/>
      <c r="AC506" s="115"/>
      <c r="AD506" s="115"/>
      <c r="AE506" s="115"/>
      <c r="AF506" s="137"/>
      <c r="AG506" s="138"/>
      <c r="AN506" s="115"/>
      <c r="AO506" s="115"/>
      <c r="AP506" s="115"/>
      <c r="AQ506" s="115"/>
      <c r="AR506" s="115"/>
      <c r="AS506" s="115"/>
      <c r="AT506" s="115"/>
      <c r="AU506" s="115"/>
    </row>
    <row r="507" spans="3:47">
      <c r="C507" s="40"/>
      <c r="D507" s="40"/>
      <c r="S507" s="24"/>
      <c r="AA507" s="115"/>
      <c r="AB507" s="115"/>
      <c r="AC507" s="115"/>
      <c r="AD507" s="115"/>
      <c r="AE507" s="115"/>
      <c r="AF507" s="137"/>
      <c r="AG507" s="138"/>
      <c r="AN507" s="115"/>
      <c r="AO507" s="115"/>
      <c r="AP507" s="115"/>
      <c r="AQ507" s="115"/>
      <c r="AR507" s="115"/>
      <c r="AS507" s="115"/>
      <c r="AT507" s="115"/>
      <c r="AU507" s="115"/>
    </row>
    <row r="508" spans="3:47">
      <c r="C508" s="40"/>
      <c r="D508" s="40"/>
      <c r="S508" s="24"/>
      <c r="AA508" s="115"/>
      <c r="AB508" s="115"/>
      <c r="AC508" s="115"/>
      <c r="AD508" s="115"/>
      <c r="AE508" s="115"/>
      <c r="AF508" s="137"/>
      <c r="AG508" s="138"/>
      <c r="AN508" s="115"/>
      <c r="AO508" s="115"/>
      <c r="AP508" s="115"/>
      <c r="AQ508" s="115"/>
      <c r="AR508" s="115"/>
      <c r="AS508" s="115"/>
      <c r="AT508" s="115"/>
      <c r="AU508" s="115"/>
    </row>
    <row r="509" spans="3:47">
      <c r="C509" s="40"/>
      <c r="D509" s="40"/>
      <c r="S509" s="24"/>
      <c r="AA509" s="115"/>
      <c r="AB509" s="115"/>
      <c r="AC509" s="115"/>
      <c r="AD509" s="115"/>
      <c r="AE509" s="115"/>
      <c r="AF509" s="137"/>
      <c r="AG509" s="138"/>
      <c r="AN509" s="115"/>
      <c r="AO509" s="115"/>
      <c r="AP509" s="115"/>
      <c r="AQ509" s="115"/>
      <c r="AR509" s="115"/>
      <c r="AS509" s="115"/>
      <c r="AT509" s="115"/>
      <c r="AU509" s="115"/>
    </row>
    <row r="510" spans="3:47">
      <c r="C510" s="40"/>
      <c r="D510" s="40"/>
      <c r="S510" s="24"/>
      <c r="AA510" s="115"/>
      <c r="AB510" s="115"/>
      <c r="AC510" s="115"/>
      <c r="AD510" s="115"/>
      <c r="AE510" s="115"/>
      <c r="AF510" s="137"/>
      <c r="AG510" s="138"/>
      <c r="AN510" s="115"/>
      <c r="AO510" s="115"/>
      <c r="AP510" s="115"/>
      <c r="AQ510" s="115"/>
      <c r="AR510" s="115"/>
      <c r="AS510" s="115"/>
      <c r="AT510" s="115"/>
      <c r="AU510" s="115"/>
    </row>
    <row r="511" spans="3:47">
      <c r="C511" s="40"/>
      <c r="D511" s="40"/>
      <c r="S511" s="24"/>
      <c r="AA511" s="115"/>
      <c r="AB511" s="115"/>
      <c r="AC511" s="115"/>
      <c r="AD511" s="115"/>
      <c r="AE511" s="115"/>
      <c r="AF511" s="137"/>
      <c r="AG511" s="138"/>
      <c r="AN511" s="115"/>
      <c r="AO511" s="115"/>
      <c r="AP511" s="115"/>
      <c r="AQ511" s="115"/>
      <c r="AR511" s="115"/>
      <c r="AS511" s="115"/>
      <c r="AT511" s="115"/>
      <c r="AU511" s="115"/>
    </row>
    <row r="512" spans="3:47">
      <c r="C512" s="40"/>
      <c r="D512" s="40"/>
      <c r="S512" s="24"/>
      <c r="AA512" s="115"/>
      <c r="AB512" s="115"/>
      <c r="AC512" s="115"/>
      <c r="AD512" s="115"/>
      <c r="AE512" s="115"/>
      <c r="AF512" s="137"/>
      <c r="AG512" s="138"/>
      <c r="AN512" s="115"/>
      <c r="AO512" s="115"/>
      <c r="AP512" s="115"/>
      <c r="AQ512" s="115"/>
      <c r="AR512" s="115"/>
      <c r="AS512" s="115"/>
      <c r="AT512" s="115"/>
      <c r="AU512" s="115"/>
    </row>
    <row r="513" spans="3:47">
      <c r="C513" s="40"/>
      <c r="D513" s="40"/>
      <c r="S513" s="24"/>
      <c r="AA513" s="115"/>
      <c r="AB513" s="115"/>
      <c r="AC513" s="115"/>
      <c r="AD513" s="115"/>
      <c r="AE513" s="115"/>
      <c r="AF513" s="137"/>
      <c r="AG513" s="138"/>
      <c r="AN513" s="115"/>
      <c r="AO513" s="115"/>
      <c r="AP513" s="115"/>
      <c r="AQ513" s="115"/>
      <c r="AR513" s="115"/>
      <c r="AS513" s="115"/>
      <c r="AT513" s="115"/>
      <c r="AU513" s="115"/>
    </row>
    <row r="514" spans="3:47">
      <c r="C514" s="40"/>
      <c r="D514" s="40"/>
      <c r="S514" s="24"/>
      <c r="AA514" s="115"/>
      <c r="AB514" s="115"/>
      <c r="AC514" s="115"/>
      <c r="AD514" s="115"/>
      <c r="AE514" s="115"/>
      <c r="AF514" s="137"/>
      <c r="AG514" s="138"/>
      <c r="AN514" s="115"/>
      <c r="AO514" s="115"/>
      <c r="AP514" s="115"/>
      <c r="AQ514" s="115"/>
      <c r="AR514" s="115"/>
      <c r="AS514" s="115"/>
      <c r="AT514" s="115"/>
      <c r="AU514" s="115"/>
    </row>
    <row r="515" spans="3:47">
      <c r="C515" s="40"/>
      <c r="D515" s="40"/>
      <c r="S515" s="24"/>
      <c r="AA515" s="115"/>
      <c r="AB515" s="115"/>
      <c r="AC515" s="115"/>
      <c r="AD515" s="115"/>
      <c r="AE515" s="115"/>
      <c r="AF515" s="137"/>
      <c r="AG515" s="138"/>
      <c r="AN515" s="115"/>
      <c r="AO515" s="115"/>
      <c r="AP515" s="115"/>
      <c r="AQ515" s="115"/>
      <c r="AR515" s="115"/>
      <c r="AS515" s="115"/>
      <c r="AT515" s="115"/>
      <c r="AU515" s="115"/>
    </row>
    <row r="516" spans="3:47">
      <c r="C516" s="40"/>
      <c r="D516" s="40"/>
      <c r="S516" s="24"/>
      <c r="AA516" s="115"/>
      <c r="AB516" s="115"/>
      <c r="AC516" s="115"/>
      <c r="AD516" s="115"/>
      <c r="AE516" s="115"/>
      <c r="AF516" s="137"/>
      <c r="AG516" s="138"/>
      <c r="AN516" s="115"/>
      <c r="AO516" s="115"/>
      <c r="AP516" s="115"/>
      <c r="AQ516" s="115"/>
      <c r="AR516" s="115"/>
      <c r="AS516" s="115"/>
      <c r="AT516" s="115"/>
      <c r="AU516" s="115"/>
    </row>
    <row r="517" spans="3:47">
      <c r="C517" s="40"/>
      <c r="D517" s="40"/>
      <c r="S517" s="24"/>
      <c r="AA517" s="115"/>
      <c r="AB517" s="115"/>
      <c r="AC517" s="115"/>
      <c r="AD517" s="115"/>
      <c r="AE517" s="115"/>
      <c r="AF517" s="137"/>
      <c r="AG517" s="138"/>
      <c r="AN517" s="115"/>
      <c r="AO517" s="115"/>
      <c r="AP517" s="115"/>
      <c r="AQ517" s="115"/>
      <c r="AR517" s="115"/>
      <c r="AS517" s="115"/>
      <c r="AT517" s="115"/>
      <c r="AU517" s="115"/>
    </row>
    <row r="518" spans="3:47">
      <c r="C518" s="40"/>
      <c r="D518" s="40"/>
      <c r="S518" s="24"/>
      <c r="AA518" s="115"/>
      <c r="AB518" s="115"/>
      <c r="AC518" s="115"/>
      <c r="AD518" s="115"/>
      <c r="AE518" s="115"/>
      <c r="AF518" s="137"/>
      <c r="AG518" s="138"/>
      <c r="AN518" s="115"/>
      <c r="AO518" s="115"/>
      <c r="AP518" s="115"/>
      <c r="AQ518" s="115"/>
      <c r="AR518" s="115"/>
      <c r="AS518" s="115"/>
      <c r="AT518" s="115"/>
      <c r="AU518" s="115"/>
    </row>
    <row r="519" spans="3:47">
      <c r="C519" s="40"/>
      <c r="D519" s="40"/>
      <c r="S519" s="24"/>
      <c r="AA519" s="115"/>
      <c r="AB519" s="115"/>
      <c r="AC519" s="115"/>
      <c r="AD519" s="115"/>
      <c r="AE519" s="115"/>
      <c r="AF519" s="137"/>
      <c r="AG519" s="138"/>
      <c r="AN519" s="115"/>
      <c r="AO519" s="115"/>
      <c r="AP519" s="115"/>
      <c r="AQ519" s="115"/>
      <c r="AR519" s="115"/>
      <c r="AS519" s="115"/>
      <c r="AT519" s="115"/>
      <c r="AU519" s="115"/>
    </row>
    <row r="520" spans="3:47">
      <c r="C520" s="40"/>
      <c r="D520" s="40"/>
      <c r="S520" s="24"/>
      <c r="AA520" s="115"/>
      <c r="AB520" s="115"/>
      <c r="AC520" s="115"/>
      <c r="AD520" s="115"/>
      <c r="AE520" s="115"/>
      <c r="AF520" s="137"/>
      <c r="AG520" s="138"/>
      <c r="AN520" s="115"/>
      <c r="AO520" s="115"/>
      <c r="AP520" s="115"/>
      <c r="AQ520" s="115"/>
      <c r="AR520" s="115"/>
      <c r="AS520" s="115"/>
      <c r="AT520" s="115"/>
      <c r="AU520" s="115"/>
    </row>
    <row r="521" spans="3:47">
      <c r="C521" s="40"/>
      <c r="D521" s="40"/>
      <c r="S521" s="24"/>
      <c r="AA521" s="115"/>
      <c r="AB521" s="115"/>
      <c r="AC521" s="115"/>
      <c r="AD521" s="115"/>
      <c r="AE521" s="115"/>
      <c r="AF521" s="137"/>
      <c r="AG521" s="138"/>
      <c r="AN521" s="115"/>
      <c r="AO521" s="115"/>
      <c r="AP521" s="115"/>
      <c r="AQ521" s="115"/>
      <c r="AR521" s="115"/>
      <c r="AS521" s="115"/>
      <c r="AT521" s="115"/>
      <c r="AU521" s="115"/>
    </row>
    <row r="522" spans="3:47">
      <c r="C522" s="40"/>
      <c r="D522" s="40"/>
      <c r="S522" s="24"/>
      <c r="AA522" s="115"/>
      <c r="AB522" s="115"/>
      <c r="AC522" s="115"/>
      <c r="AD522" s="115"/>
      <c r="AE522" s="115"/>
      <c r="AF522" s="137"/>
      <c r="AG522" s="138"/>
      <c r="AN522" s="115"/>
      <c r="AO522" s="115"/>
      <c r="AP522" s="115"/>
      <c r="AQ522" s="115"/>
      <c r="AR522" s="115"/>
      <c r="AS522" s="115"/>
      <c r="AT522" s="115"/>
      <c r="AU522" s="115"/>
    </row>
    <row r="523" spans="3:47">
      <c r="C523" s="40"/>
      <c r="D523" s="40"/>
      <c r="S523" s="24"/>
      <c r="AA523" s="115"/>
      <c r="AB523" s="115"/>
      <c r="AC523" s="115"/>
      <c r="AD523" s="115"/>
      <c r="AE523" s="115"/>
      <c r="AF523" s="137"/>
      <c r="AG523" s="138"/>
      <c r="AN523" s="115"/>
      <c r="AO523" s="115"/>
      <c r="AP523" s="115"/>
      <c r="AQ523" s="115"/>
      <c r="AR523" s="115"/>
      <c r="AS523" s="115"/>
      <c r="AT523" s="115"/>
      <c r="AU523" s="115"/>
    </row>
    <row r="524" spans="3:47">
      <c r="C524" s="40"/>
      <c r="D524" s="40"/>
      <c r="S524" s="24"/>
      <c r="AA524" s="115"/>
      <c r="AB524" s="115"/>
      <c r="AC524" s="115"/>
      <c r="AD524" s="115"/>
      <c r="AE524" s="115"/>
      <c r="AF524" s="137"/>
      <c r="AG524" s="138"/>
      <c r="AN524" s="115"/>
      <c r="AO524" s="115"/>
      <c r="AP524" s="115"/>
      <c r="AQ524" s="115"/>
      <c r="AR524" s="115"/>
      <c r="AS524" s="115"/>
      <c r="AT524" s="115"/>
      <c r="AU524" s="115"/>
    </row>
    <row r="525" spans="3:47">
      <c r="C525" s="40"/>
      <c r="D525" s="40"/>
      <c r="S525" s="24"/>
      <c r="AA525" s="115"/>
      <c r="AB525" s="115"/>
      <c r="AC525" s="115"/>
      <c r="AD525" s="115"/>
      <c r="AE525" s="115"/>
      <c r="AF525" s="137"/>
      <c r="AG525" s="138"/>
      <c r="AN525" s="115"/>
      <c r="AO525" s="115"/>
      <c r="AP525" s="115"/>
      <c r="AQ525" s="115"/>
      <c r="AR525" s="115"/>
      <c r="AS525" s="115"/>
      <c r="AT525" s="115"/>
      <c r="AU525" s="115"/>
    </row>
    <row r="526" spans="3:47">
      <c r="C526" s="40"/>
      <c r="D526" s="40"/>
      <c r="S526" s="24"/>
      <c r="AA526" s="115"/>
      <c r="AB526" s="115"/>
      <c r="AC526" s="115"/>
      <c r="AD526" s="115"/>
      <c r="AE526" s="115"/>
      <c r="AF526" s="137"/>
      <c r="AG526" s="138"/>
      <c r="AN526" s="115"/>
      <c r="AO526" s="115"/>
      <c r="AP526" s="115"/>
      <c r="AQ526" s="115"/>
      <c r="AR526" s="115"/>
      <c r="AS526" s="115"/>
      <c r="AT526" s="115"/>
      <c r="AU526" s="115"/>
    </row>
    <row r="527" spans="3:47">
      <c r="C527" s="40"/>
      <c r="D527" s="40"/>
      <c r="S527" s="24"/>
      <c r="AA527" s="115"/>
      <c r="AB527" s="115"/>
      <c r="AC527" s="115"/>
      <c r="AD527" s="115"/>
      <c r="AE527" s="115"/>
      <c r="AF527" s="137"/>
      <c r="AG527" s="138"/>
      <c r="AN527" s="115"/>
      <c r="AO527" s="115"/>
      <c r="AP527" s="115"/>
      <c r="AQ527" s="115"/>
      <c r="AR527" s="115"/>
      <c r="AS527" s="115"/>
      <c r="AT527" s="115"/>
      <c r="AU527" s="115"/>
    </row>
    <row r="528" spans="3:47">
      <c r="C528" s="40"/>
      <c r="D528" s="40"/>
      <c r="S528" s="24"/>
      <c r="AA528" s="115"/>
      <c r="AB528" s="115"/>
      <c r="AC528" s="115"/>
      <c r="AD528" s="115"/>
      <c r="AE528" s="115"/>
      <c r="AF528" s="137"/>
      <c r="AG528" s="138"/>
      <c r="AN528" s="115"/>
      <c r="AO528" s="115"/>
      <c r="AP528" s="115"/>
      <c r="AQ528" s="115"/>
      <c r="AR528" s="115"/>
      <c r="AS528" s="115"/>
      <c r="AT528" s="115"/>
      <c r="AU528" s="115"/>
    </row>
    <row r="529" spans="3:47">
      <c r="C529" s="40"/>
      <c r="D529" s="40"/>
      <c r="S529" s="24"/>
      <c r="AA529" s="115"/>
      <c r="AB529" s="115"/>
      <c r="AC529" s="115"/>
      <c r="AD529" s="115"/>
      <c r="AE529" s="115"/>
      <c r="AF529" s="137"/>
      <c r="AG529" s="138"/>
      <c r="AN529" s="115"/>
      <c r="AO529" s="115"/>
      <c r="AP529" s="115"/>
      <c r="AQ529" s="115"/>
      <c r="AR529" s="115"/>
      <c r="AS529" s="115"/>
      <c r="AT529" s="115"/>
      <c r="AU529" s="115"/>
    </row>
    <row r="530" spans="3:47">
      <c r="C530" s="40"/>
      <c r="D530" s="40"/>
      <c r="S530" s="24"/>
      <c r="AA530" s="115"/>
      <c r="AB530" s="115"/>
      <c r="AC530" s="115"/>
      <c r="AD530" s="115"/>
      <c r="AE530" s="115"/>
      <c r="AF530" s="137"/>
      <c r="AG530" s="138"/>
      <c r="AN530" s="115"/>
      <c r="AO530" s="115"/>
      <c r="AP530" s="115"/>
      <c r="AQ530" s="115"/>
      <c r="AR530" s="115"/>
      <c r="AS530" s="115"/>
      <c r="AT530" s="115"/>
      <c r="AU530" s="115"/>
    </row>
    <row r="531" spans="3:47">
      <c r="C531" s="40"/>
      <c r="D531" s="40"/>
      <c r="S531" s="24"/>
      <c r="AA531" s="115"/>
      <c r="AB531" s="115"/>
      <c r="AC531" s="115"/>
      <c r="AD531" s="115"/>
      <c r="AE531" s="115"/>
      <c r="AF531" s="137"/>
      <c r="AG531" s="138"/>
      <c r="AN531" s="115"/>
      <c r="AO531" s="115"/>
      <c r="AP531" s="115"/>
      <c r="AQ531" s="115"/>
      <c r="AR531" s="115"/>
      <c r="AS531" s="115"/>
      <c r="AT531" s="115"/>
      <c r="AU531" s="115"/>
    </row>
    <row r="532" spans="3:47">
      <c r="C532" s="40"/>
      <c r="D532" s="40"/>
      <c r="S532" s="24"/>
      <c r="AA532" s="115"/>
      <c r="AB532" s="115"/>
      <c r="AC532" s="115"/>
      <c r="AD532" s="115"/>
      <c r="AE532" s="115"/>
      <c r="AF532" s="137"/>
      <c r="AG532" s="138"/>
      <c r="AN532" s="115"/>
      <c r="AO532" s="115"/>
      <c r="AP532" s="115"/>
      <c r="AQ532" s="115"/>
      <c r="AR532" s="115"/>
      <c r="AS532" s="115"/>
      <c r="AT532" s="115"/>
      <c r="AU532" s="115"/>
    </row>
    <row r="533" spans="3:47">
      <c r="C533" s="40"/>
      <c r="D533" s="40"/>
      <c r="S533" s="24"/>
      <c r="AA533" s="115"/>
      <c r="AB533" s="115"/>
      <c r="AC533" s="115"/>
      <c r="AD533" s="115"/>
      <c r="AE533" s="115"/>
      <c r="AF533" s="137"/>
      <c r="AG533" s="138"/>
      <c r="AN533" s="115"/>
      <c r="AO533" s="115"/>
      <c r="AP533" s="115"/>
      <c r="AQ533" s="115"/>
      <c r="AR533" s="115"/>
      <c r="AS533" s="115"/>
      <c r="AT533" s="115"/>
      <c r="AU533" s="115"/>
    </row>
    <row r="534" spans="3:47">
      <c r="C534" s="40"/>
      <c r="D534" s="40"/>
      <c r="S534" s="24"/>
      <c r="AA534" s="115"/>
      <c r="AB534" s="115"/>
      <c r="AC534" s="115"/>
      <c r="AD534" s="115"/>
      <c r="AE534" s="115"/>
      <c r="AF534" s="137"/>
      <c r="AG534" s="138"/>
      <c r="AN534" s="115"/>
      <c r="AO534" s="115"/>
      <c r="AP534" s="115"/>
      <c r="AQ534" s="115"/>
      <c r="AR534" s="115"/>
      <c r="AS534" s="115"/>
      <c r="AT534" s="115"/>
      <c r="AU534" s="115"/>
    </row>
    <row r="535" spans="3:47">
      <c r="C535" s="40"/>
      <c r="D535" s="40"/>
      <c r="S535" s="24"/>
      <c r="AA535" s="115"/>
      <c r="AB535" s="115"/>
      <c r="AC535" s="115"/>
      <c r="AD535" s="115"/>
      <c r="AE535" s="115"/>
      <c r="AF535" s="137"/>
      <c r="AG535" s="138"/>
      <c r="AN535" s="115"/>
      <c r="AO535" s="115"/>
      <c r="AP535" s="115"/>
      <c r="AQ535" s="115"/>
      <c r="AR535" s="115"/>
      <c r="AS535" s="115"/>
      <c r="AT535" s="115"/>
      <c r="AU535" s="115"/>
    </row>
    <row r="536" spans="3:47">
      <c r="C536" s="40"/>
      <c r="D536" s="40"/>
      <c r="S536" s="24"/>
      <c r="AA536" s="115"/>
      <c r="AB536" s="115"/>
      <c r="AC536" s="115"/>
      <c r="AD536" s="115"/>
      <c r="AE536" s="115"/>
      <c r="AF536" s="137"/>
      <c r="AG536" s="138"/>
      <c r="AN536" s="115"/>
      <c r="AO536" s="115"/>
      <c r="AP536" s="115"/>
      <c r="AQ536" s="115"/>
      <c r="AR536" s="115"/>
      <c r="AS536" s="115"/>
      <c r="AT536" s="115"/>
      <c r="AU536" s="115"/>
    </row>
    <row r="537" spans="3:47">
      <c r="C537" s="40"/>
      <c r="D537" s="40"/>
      <c r="AA537" s="115"/>
      <c r="AB537" s="115"/>
      <c r="AC537" s="115"/>
      <c r="AD537" s="115"/>
      <c r="AE537" s="115"/>
      <c r="AF537" s="137"/>
      <c r="AG537" s="138"/>
      <c r="AN537" s="115"/>
      <c r="AO537" s="115"/>
      <c r="AP537" s="115"/>
      <c r="AQ537" s="115"/>
      <c r="AR537" s="115"/>
      <c r="AS537" s="115"/>
      <c r="AT537" s="115"/>
      <c r="AU537" s="115"/>
    </row>
    <row r="538" spans="3:47">
      <c r="C538" s="40"/>
      <c r="D538" s="40"/>
      <c r="AA538" s="115"/>
      <c r="AB538" s="115"/>
      <c r="AC538" s="115"/>
      <c r="AD538" s="115"/>
      <c r="AE538" s="115"/>
      <c r="AF538" s="137"/>
      <c r="AG538" s="138"/>
      <c r="AN538" s="115"/>
      <c r="AO538" s="115"/>
      <c r="AP538" s="115"/>
      <c r="AQ538" s="115"/>
      <c r="AR538" s="115"/>
      <c r="AS538" s="115"/>
      <c r="AT538" s="115"/>
      <c r="AU538" s="115"/>
    </row>
    <row r="539" spans="3:47">
      <c r="C539" s="40"/>
      <c r="D539" s="40"/>
      <c r="AA539" s="115"/>
      <c r="AB539" s="115"/>
      <c r="AC539" s="115"/>
      <c r="AD539" s="115"/>
      <c r="AE539" s="115"/>
      <c r="AF539" s="137"/>
      <c r="AG539" s="138"/>
      <c r="AN539" s="115"/>
      <c r="AO539" s="115"/>
      <c r="AP539" s="115"/>
      <c r="AQ539" s="115"/>
      <c r="AR539" s="115"/>
      <c r="AS539" s="115"/>
      <c r="AT539" s="115"/>
      <c r="AU539" s="115"/>
    </row>
    <row r="540" spans="3:47">
      <c r="C540" s="40"/>
      <c r="D540" s="40"/>
      <c r="AA540" s="115"/>
      <c r="AB540" s="115"/>
      <c r="AC540" s="115"/>
      <c r="AD540" s="115"/>
      <c r="AE540" s="115"/>
      <c r="AF540" s="137"/>
      <c r="AG540" s="138"/>
      <c r="AN540" s="115"/>
      <c r="AO540" s="115"/>
      <c r="AP540" s="115"/>
      <c r="AQ540" s="115"/>
      <c r="AR540" s="115"/>
      <c r="AS540" s="115"/>
      <c r="AT540" s="115"/>
      <c r="AU540" s="115"/>
    </row>
    <row r="541" spans="3:47">
      <c r="C541" s="40"/>
      <c r="D541" s="40"/>
      <c r="AA541" s="115"/>
      <c r="AB541" s="115"/>
      <c r="AC541" s="115"/>
      <c r="AD541" s="115"/>
      <c r="AE541" s="115"/>
      <c r="AF541" s="137"/>
      <c r="AG541" s="138"/>
      <c r="AN541" s="115"/>
      <c r="AO541" s="115"/>
      <c r="AP541" s="115"/>
      <c r="AQ541" s="115"/>
      <c r="AR541" s="115"/>
      <c r="AS541" s="115"/>
      <c r="AT541" s="115"/>
      <c r="AU541" s="115"/>
    </row>
    <row r="542" spans="3:47">
      <c r="C542" s="40"/>
      <c r="D542" s="40"/>
      <c r="AA542" s="115"/>
      <c r="AB542" s="115"/>
      <c r="AC542" s="115"/>
      <c r="AD542" s="115"/>
      <c r="AE542" s="115"/>
      <c r="AF542" s="137"/>
      <c r="AG542" s="138"/>
      <c r="AN542" s="115"/>
      <c r="AO542" s="115"/>
      <c r="AP542" s="115"/>
      <c r="AQ542" s="115"/>
      <c r="AR542" s="115"/>
      <c r="AS542" s="115"/>
      <c r="AT542" s="115"/>
      <c r="AU542" s="115"/>
    </row>
    <row r="543" spans="3:47">
      <c r="C543" s="40"/>
      <c r="D543" s="40"/>
      <c r="AA543" s="115"/>
      <c r="AB543" s="115"/>
      <c r="AC543" s="115"/>
      <c r="AD543" s="115"/>
      <c r="AE543" s="115"/>
      <c r="AF543" s="137"/>
      <c r="AG543" s="138"/>
      <c r="AN543" s="115"/>
      <c r="AO543" s="115"/>
      <c r="AP543" s="115"/>
      <c r="AQ543" s="115"/>
      <c r="AR543" s="115"/>
      <c r="AS543" s="115"/>
      <c r="AT543" s="115"/>
      <c r="AU543" s="115"/>
    </row>
    <row r="544" spans="3:47">
      <c r="C544" s="40"/>
      <c r="D544" s="40"/>
      <c r="AA544" s="115"/>
      <c r="AB544" s="115"/>
      <c r="AC544" s="115"/>
      <c r="AD544" s="115"/>
      <c r="AE544" s="115"/>
      <c r="AF544" s="137"/>
      <c r="AG544" s="138"/>
      <c r="AN544" s="115"/>
      <c r="AO544" s="115"/>
      <c r="AP544" s="115"/>
      <c r="AQ544" s="115"/>
      <c r="AR544" s="115"/>
      <c r="AS544" s="115"/>
      <c r="AT544" s="115"/>
      <c r="AU544" s="115"/>
    </row>
    <row r="545" spans="3:47">
      <c r="C545" s="40"/>
      <c r="D545" s="40"/>
      <c r="AA545" s="115"/>
      <c r="AB545" s="115"/>
      <c r="AC545" s="115"/>
      <c r="AD545" s="115"/>
      <c r="AE545" s="115"/>
      <c r="AF545" s="137"/>
      <c r="AG545" s="138"/>
      <c r="AN545" s="115"/>
      <c r="AO545" s="115"/>
      <c r="AP545" s="115"/>
      <c r="AQ545" s="115"/>
      <c r="AR545" s="115"/>
      <c r="AS545" s="115"/>
      <c r="AT545" s="115"/>
      <c r="AU545" s="115"/>
    </row>
    <row r="546" spans="3:47">
      <c r="C546" s="40"/>
      <c r="D546" s="40"/>
      <c r="AA546" s="115"/>
      <c r="AB546" s="115"/>
      <c r="AC546" s="115"/>
      <c r="AD546" s="115"/>
      <c r="AE546" s="115"/>
      <c r="AF546" s="137"/>
      <c r="AG546" s="138"/>
      <c r="AN546" s="115"/>
      <c r="AO546" s="115"/>
      <c r="AP546" s="115"/>
      <c r="AQ546" s="115"/>
      <c r="AR546" s="115"/>
      <c r="AS546" s="115"/>
      <c r="AT546" s="115"/>
      <c r="AU546" s="115"/>
    </row>
    <row r="547" spans="3:47">
      <c r="C547" s="40"/>
      <c r="D547" s="40"/>
      <c r="AA547" s="115"/>
      <c r="AB547" s="115"/>
      <c r="AC547" s="115"/>
      <c r="AD547" s="115"/>
      <c r="AE547" s="115"/>
      <c r="AF547" s="137"/>
      <c r="AG547" s="138"/>
      <c r="AN547" s="115"/>
      <c r="AO547" s="115"/>
      <c r="AP547" s="115"/>
      <c r="AQ547" s="115"/>
      <c r="AR547" s="115"/>
      <c r="AS547" s="115"/>
      <c r="AT547" s="115"/>
      <c r="AU547" s="115"/>
    </row>
    <row r="548" spans="3:47">
      <c r="C548" s="40"/>
      <c r="D548" s="40"/>
      <c r="AA548" s="115"/>
      <c r="AB548" s="115"/>
      <c r="AC548" s="115"/>
      <c r="AD548" s="115"/>
      <c r="AE548" s="115"/>
      <c r="AF548" s="137"/>
      <c r="AG548" s="138"/>
      <c r="AN548" s="115"/>
      <c r="AO548" s="115"/>
      <c r="AP548" s="115"/>
      <c r="AQ548" s="115"/>
      <c r="AR548" s="115"/>
      <c r="AS548" s="115"/>
      <c r="AT548" s="115"/>
      <c r="AU548" s="115"/>
    </row>
    <row r="549" spans="3:47">
      <c r="C549" s="40"/>
      <c r="D549" s="40"/>
      <c r="AA549" s="115"/>
      <c r="AB549" s="115"/>
      <c r="AC549" s="115"/>
      <c r="AD549" s="115"/>
      <c r="AE549" s="115"/>
      <c r="AF549" s="137"/>
      <c r="AG549" s="138"/>
      <c r="AN549" s="115"/>
      <c r="AO549" s="115"/>
      <c r="AP549" s="115"/>
      <c r="AQ549" s="115"/>
      <c r="AR549" s="115"/>
      <c r="AS549" s="115"/>
      <c r="AT549" s="115"/>
      <c r="AU549" s="115"/>
    </row>
    <row r="550" spans="3:47">
      <c r="C550" s="40"/>
      <c r="D550" s="40"/>
      <c r="AA550" s="115"/>
      <c r="AB550" s="115"/>
      <c r="AC550" s="115"/>
      <c r="AD550" s="115"/>
      <c r="AE550" s="115"/>
      <c r="AF550" s="137"/>
      <c r="AG550" s="138"/>
      <c r="AN550" s="115"/>
      <c r="AO550" s="115"/>
      <c r="AP550" s="115"/>
      <c r="AQ550" s="115"/>
      <c r="AR550" s="115"/>
      <c r="AS550" s="115"/>
      <c r="AT550" s="115"/>
      <c r="AU550" s="115"/>
    </row>
    <row r="551" spans="3:47">
      <c r="C551" s="40"/>
      <c r="D551" s="40"/>
      <c r="AA551" s="115"/>
      <c r="AB551" s="115"/>
      <c r="AC551" s="115"/>
      <c r="AD551" s="115"/>
      <c r="AE551" s="115"/>
      <c r="AF551" s="137"/>
      <c r="AG551" s="138"/>
      <c r="AN551" s="115"/>
      <c r="AO551" s="115"/>
      <c r="AP551" s="115"/>
      <c r="AQ551" s="115"/>
      <c r="AR551" s="115"/>
      <c r="AS551" s="115"/>
      <c r="AT551" s="115"/>
      <c r="AU551" s="115"/>
    </row>
    <row r="552" spans="3:47">
      <c r="C552" s="40"/>
      <c r="D552" s="40"/>
      <c r="AA552" s="115"/>
      <c r="AB552" s="115"/>
      <c r="AC552" s="115"/>
      <c r="AD552" s="115"/>
      <c r="AE552" s="115"/>
      <c r="AF552" s="137"/>
      <c r="AG552" s="138"/>
      <c r="AN552" s="115"/>
      <c r="AO552" s="115"/>
      <c r="AP552" s="115"/>
      <c r="AQ552" s="115"/>
      <c r="AR552" s="115"/>
      <c r="AS552" s="115"/>
      <c r="AT552" s="115"/>
      <c r="AU552" s="115"/>
    </row>
    <row r="553" spans="3:47">
      <c r="C553" s="40"/>
      <c r="D553" s="40"/>
      <c r="AA553" s="115"/>
      <c r="AB553" s="115"/>
      <c r="AC553" s="115"/>
      <c r="AD553" s="115"/>
      <c r="AE553" s="115"/>
      <c r="AF553" s="137"/>
      <c r="AG553" s="138"/>
      <c r="AN553" s="115"/>
      <c r="AO553" s="115"/>
      <c r="AP553" s="115"/>
      <c r="AQ553" s="115"/>
      <c r="AR553" s="115"/>
      <c r="AS553" s="115"/>
      <c r="AT553" s="115"/>
      <c r="AU553" s="115"/>
    </row>
    <row r="554" spans="3:47">
      <c r="C554" s="40"/>
      <c r="D554" s="40"/>
      <c r="AA554" s="115"/>
      <c r="AB554" s="115"/>
      <c r="AC554" s="115"/>
      <c r="AD554" s="115"/>
      <c r="AE554" s="115"/>
      <c r="AF554" s="137"/>
      <c r="AG554" s="138"/>
      <c r="AN554" s="115"/>
      <c r="AO554" s="115"/>
      <c r="AP554" s="115"/>
      <c r="AQ554" s="115"/>
      <c r="AR554" s="115"/>
      <c r="AS554" s="115"/>
      <c r="AT554" s="115"/>
      <c r="AU554" s="115"/>
    </row>
    <row r="555" spans="3:47">
      <c r="C555" s="40"/>
      <c r="D555" s="40"/>
      <c r="AA555" s="115"/>
      <c r="AB555" s="115"/>
      <c r="AC555" s="115"/>
      <c r="AD555" s="115"/>
      <c r="AE555" s="115"/>
      <c r="AF555" s="137"/>
      <c r="AG555" s="138"/>
      <c r="AN555" s="115"/>
      <c r="AO555" s="115"/>
      <c r="AP555" s="115"/>
      <c r="AQ555" s="115"/>
      <c r="AR555" s="115"/>
      <c r="AS555" s="115"/>
      <c r="AT555" s="115"/>
      <c r="AU555" s="115"/>
    </row>
    <row r="556" spans="3:47">
      <c r="C556" s="40"/>
      <c r="D556" s="40"/>
      <c r="AA556" s="115"/>
      <c r="AB556" s="115"/>
      <c r="AC556" s="115"/>
      <c r="AD556" s="115"/>
      <c r="AE556" s="115"/>
      <c r="AF556" s="137"/>
      <c r="AG556" s="138"/>
      <c r="AN556" s="115"/>
      <c r="AO556" s="115"/>
      <c r="AP556" s="115"/>
      <c r="AQ556" s="115"/>
      <c r="AR556" s="115"/>
      <c r="AS556" s="115"/>
      <c r="AT556" s="115"/>
      <c r="AU556" s="115"/>
    </row>
    <row r="557" spans="3:47">
      <c r="C557" s="40"/>
      <c r="D557" s="40"/>
      <c r="AA557" s="115"/>
      <c r="AB557" s="115"/>
      <c r="AC557" s="115"/>
      <c r="AD557" s="115"/>
      <c r="AE557" s="115"/>
      <c r="AF557" s="137"/>
      <c r="AG557" s="138"/>
      <c r="AN557" s="115"/>
      <c r="AO557" s="115"/>
      <c r="AP557" s="115"/>
      <c r="AQ557" s="115"/>
      <c r="AR557" s="115"/>
      <c r="AS557" s="115"/>
      <c r="AT557" s="115"/>
      <c r="AU557" s="115"/>
    </row>
    <row r="558" spans="3:47">
      <c r="C558" s="40"/>
      <c r="D558" s="40"/>
      <c r="AA558" s="115"/>
      <c r="AB558" s="115"/>
      <c r="AC558" s="115"/>
      <c r="AD558" s="115"/>
      <c r="AE558" s="115"/>
      <c r="AF558" s="137"/>
      <c r="AG558" s="138"/>
      <c r="AN558" s="115"/>
      <c r="AO558" s="115"/>
      <c r="AP558" s="115"/>
      <c r="AQ558" s="115"/>
      <c r="AR558" s="115"/>
      <c r="AS558" s="115"/>
      <c r="AT558" s="115"/>
      <c r="AU558" s="115"/>
    </row>
    <row r="559" spans="3:47">
      <c r="C559" s="40"/>
      <c r="D559" s="40"/>
      <c r="AA559" s="115"/>
      <c r="AB559" s="115"/>
      <c r="AC559" s="115"/>
      <c r="AD559" s="115"/>
      <c r="AE559" s="115"/>
      <c r="AF559" s="137"/>
      <c r="AG559" s="138"/>
      <c r="AN559" s="115"/>
      <c r="AO559" s="115"/>
      <c r="AP559" s="115"/>
      <c r="AQ559" s="115"/>
      <c r="AR559" s="115"/>
      <c r="AS559" s="115"/>
      <c r="AT559" s="115"/>
      <c r="AU559" s="115"/>
    </row>
    <row r="560" spans="3:47">
      <c r="C560" s="40"/>
      <c r="D560" s="40"/>
      <c r="AA560" s="115"/>
      <c r="AB560" s="115"/>
      <c r="AC560" s="115"/>
      <c r="AD560" s="115"/>
      <c r="AE560" s="115"/>
      <c r="AF560" s="137"/>
      <c r="AG560" s="138"/>
      <c r="AN560" s="115"/>
      <c r="AO560" s="115"/>
      <c r="AP560" s="115"/>
      <c r="AQ560" s="115"/>
      <c r="AR560" s="115"/>
      <c r="AS560" s="115"/>
      <c r="AT560" s="115"/>
      <c r="AU560" s="115"/>
    </row>
    <row r="561" spans="3:47">
      <c r="C561" s="40"/>
      <c r="D561" s="40"/>
      <c r="AA561" s="115"/>
      <c r="AB561" s="115"/>
      <c r="AC561" s="115"/>
      <c r="AD561" s="115"/>
      <c r="AE561" s="115"/>
      <c r="AF561" s="137"/>
      <c r="AG561" s="138"/>
      <c r="AN561" s="115"/>
      <c r="AO561" s="115"/>
      <c r="AP561" s="115"/>
      <c r="AQ561" s="115"/>
      <c r="AR561" s="115"/>
      <c r="AS561" s="115"/>
      <c r="AT561" s="115"/>
      <c r="AU561" s="115"/>
    </row>
    <row r="562" spans="3:47">
      <c r="C562" s="40"/>
      <c r="D562" s="40"/>
      <c r="AA562" s="115"/>
      <c r="AB562" s="115"/>
      <c r="AC562" s="115"/>
      <c r="AD562" s="115"/>
      <c r="AE562" s="115"/>
      <c r="AF562" s="137"/>
      <c r="AG562" s="138"/>
      <c r="AN562" s="115"/>
      <c r="AO562" s="115"/>
      <c r="AP562" s="115"/>
      <c r="AQ562" s="115"/>
      <c r="AR562" s="115"/>
      <c r="AS562" s="115"/>
      <c r="AT562" s="115"/>
      <c r="AU562" s="115"/>
    </row>
    <row r="563" spans="3:47">
      <c r="C563" s="40"/>
      <c r="D563" s="40"/>
      <c r="AA563" s="115"/>
      <c r="AB563" s="115"/>
      <c r="AC563" s="115"/>
      <c r="AD563" s="115"/>
      <c r="AE563" s="115"/>
      <c r="AF563" s="137"/>
      <c r="AG563" s="138"/>
      <c r="AN563" s="115"/>
      <c r="AO563" s="115"/>
      <c r="AP563" s="115"/>
      <c r="AQ563" s="115"/>
      <c r="AR563" s="115"/>
      <c r="AS563" s="115"/>
      <c r="AT563" s="115"/>
      <c r="AU563" s="115"/>
    </row>
    <row r="564" spans="3:47">
      <c r="C564" s="40"/>
      <c r="D564" s="40"/>
      <c r="AA564" s="115"/>
      <c r="AB564" s="115"/>
      <c r="AC564" s="115"/>
      <c r="AD564" s="115"/>
      <c r="AE564" s="115"/>
      <c r="AF564" s="137"/>
      <c r="AG564" s="138"/>
      <c r="AN564" s="115"/>
      <c r="AO564" s="115"/>
      <c r="AP564" s="115"/>
      <c r="AQ564" s="115"/>
      <c r="AR564" s="115"/>
      <c r="AS564" s="115"/>
      <c r="AT564" s="115"/>
      <c r="AU564" s="115"/>
    </row>
    <row r="565" spans="3:47">
      <c r="C565" s="40"/>
      <c r="D565" s="40"/>
      <c r="AA565" s="115"/>
      <c r="AB565" s="115"/>
      <c r="AC565" s="115"/>
      <c r="AD565" s="115"/>
      <c r="AE565" s="115"/>
      <c r="AF565" s="137"/>
      <c r="AG565" s="138"/>
      <c r="AN565" s="115"/>
      <c r="AO565" s="115"/>
      <c r="AP565" s="115"/>
      <c r="AQ565" s="115"/>
      <c r="AR565" s="115"/>
      <c r="AS565" s="115"/>
      <c r="AT565" s="115"/>
      <c r="AU565" s="115"/>
    </row>
    <row r="566" spans="3:47">
      <c r="C566" s="40"/>
      <c r="D566" s="40"/>
      <c r="AA566" s="115"/>
      <c r="AB566" s="115"/>
      <c r="AC566" s="115"/>
      <c r="AD566" s="115"/>
      <c r="AE566" s="115"/>
      <c r="AF566" s="137"/>
      <c r="AG566" s="138"/>
      <c r="AN566" s="115"/>
      <c r="AO566" s="115"/>
      <c r="AP566" s="115"/>
      <c r="AQ566" s="115"/>
      <c r="AR566" s="115"/>
      <c r="AS566" s="115"/>
      <c r="AT566" s="115"/>
      <c r="AU566" s="115"/>
    </row>
    <row r="567" spans="3:47">
      <c r="C567" s="40"/>
      <c r="D567" s="40"/>
      <c r="AA567" s="115"/>
      <c r="AB567" s="115"/>
      <c r="AC567" s="115"/>
      <c r="AD567" s="115"/>
      <c r="AE567" s="115"/>
      <c r="AF567" s="137"/>
      <c r="AG567" s="138"/>
      <c r="AN567" s="115"/>
      <c r="AO567" s="115"/>
      <c r="AP567" s="115"/>
      <c r="AQ567" s="115"/>
      <c r="AR567" s="115"/>
      <c r="AS567" s="115"/>
      <c r="AT567" s="115"/>
      <c r="AU567" s="115"/>
    </row>
    <row r="568" spans="3:47">
      <c r="C568" s="40"/>
      <c r="D568" s="40"/>
      <c r="AA568" s="115"/>
      <c r="AB568" s="115"/>
      <c r="AC568" s="115"/>
      <c r="AD568" s="115"/>
      <c r="AE568" s="115"/>
      <c r="AF568" s="137"/>
      <c r="AG568" s="138"/>
      <c r="AN568" s="115"/>
      <c r="AO568" s="115"/>
      <c r="AP568" s="115"/>
      <c r="AQ568" s="115"/>
      <c r="AR568" s="115"/>
      <c r="AS568" s="115"/>
      <c r="AT568" s="115"/>
      <c r="AU568" s="115"/>
    </row>
    <row r="569" spans="3:47">
      <c r="C569" s="40"/>
      <c r="D569" s="40"/>
      <c r="AA569" s="115"/>
      <c r="AB569" s="115"/>
      <c r="AC569" s="115"/>
      <c r="AD569" s="115"/>
      <c r="AE569" s="115"/>
      <c r="AF569" s="137"/>
      <c r="AG569" s="138"/>
      <c r="AN569" s="115"/>
      <c r="AO569" s="115"/>
      <c r="AP569" s="115"/>
      <c r="AQ569" s="115"/>
      <c r="AR569" s="115"/>
      <c r="AS569" s="115"/>
      <c r="AT569" s="115"/>
      <c r="AU569" s="115"/>
    </row>
    <row r="570" spans="3:47">
      <c r="C570" s="40"/>
      <c r="D570" s="40"/>
      <c r="AA570" s="115"/>
      <c r="AB570" s="115"/>
      <c r="AC570" s="115"/>
      <c r="AD570" s="115"/>
      <c r="AE570" s="115"/>
      <c r="AF570" s="137"/>
      <c r="AG570" s="138"/>
      <c r="AN570" s="115"/>
      <c r="AO570" s="115"/>
      <c r="AP570" s="115"/>
      <c r="AQ570" s="115"/>
      <c r="AR570" s="115"/>
      <c r="AS570" s="115"/>
      <c r="AT570" s="115"/>
      <c r="AU570" s="115"/>
    </row>
    <row r="571" spans="3:47">
      <c r="C571" s="40"/>
      <c r="D571" s="40"/>
      <c r="AA571" s="115"/>
      <c r="AB571" s="115"/>
      <c r="AC571" s="115"/>
      <c r="AD571" s="115"/>
      <c r="AE571" s="115"/>
      <c r="AF571" s="137"/>
      <c r="AG571" s="138"/>
      <c r="AN571" s="115"/>
      <c r="AO571" s="115"/>
      <c r="AP571" s="115"/>
      <c r="AQ571" s="115"/>
      <c r="AR571" s="115"/>
      <c r="AS571" s="115"/>
      <c r="AT571" s="115"/>
      <c r="AU571" s="115"/>
    </row>
    <row r="572" spans="3:47">
      <c r="C572" s="40"/>
      <c r="D572" s="40"/>
      <c r="AA572" s="115"/>
      <c r="AB572" s="115"/>
      <c r="AC572" s="115"/>
      <c r="AD572" s="115"/>
      <c r="AE572" s="115"/>
      <c r="AF572" s="137"/>
      <c r="AG572" s="138"/>
      <c r="AN572" s="115"/>
      <c r="AO572" s="115"/>
      <c r="AP572" s="115"/>
      <c r="AQ572" s="115"/>
      <c r="AR572" s="115"/>
      <c r="AS572" s="115"/>
      <c r="AT572" s="115"/>
      <c r="AU572" s="115"/>
    </row>
    <row r="573" spans="3:47">
      <c r="C573" s="40"/>
      <c r="D573" s="40"/>
      <c r="AA573" s="115"/>
      <c r="AB573" s="115"/>
      <c r="AC573" s="115"/>
      <c r="AD573" s="115"/>
      <c r="AE573" s="115"/>
      <c r="AF573" s="137"/>
      <c r="AG573" s="138"/>
      <c r="AN573" s="115"/>
      <c r="AO573" s="115"/>
      <c r="AP573" s="115"/>
      <c r="AQ573" s="115"/>
      <c r="AR573" s="115"/>
      <c r="AS573" s="115"/>
      <c r="AT573" s="115"/>
      <c r="AU573" s="115"/>
    </row>
    <row r="574" spans="3:47">
      <c r="C574" s="40"/>
      <c r="D574" s="40"/>
      <c r="AA574" s="115"/>
      <c r="AB574" s="115"/>
      <c r="AC574" s="115"/>
      <c r="AD574" s="115"/>
      <c r="AE574" s="115"/>
      <c r="AF574" s="137"/>
      <c r="AG574" s="138"/>
      <c r="AN574" s="115"/>
      <c r="AO574" s="115"/>
      <c r="AP574" s="115"/>
      <c r="AQ574" s="115"/>
      <c r="AR574" s="115"/>
      <c r="AS574" s="115"/>
      <c r="AT574" s="115"/>
      <c r="AU574" s="115"/>
    </row>
    <row r="575" spans="3:47">
      <c r="C575" s="40"/>
      <c r="D575" s="40"/>
      <c r="AA575" s="115"/>
      <c r="AB575" s="115"/>
      <c r="AC575" s="115"/>
      <c r="AD575" s="115"/>
      <c r="AE575" s="115"/>
      <c r="AF575" s="137"/>
      <c r="AG575" s="138"/>
      <c r="AN575" s="115"/>
      <c r="AO575" s="115"/>
      <c r="AP575" s="115"/>
      <c r="AQ575" s="115"/>
      <c r="AR575" s="115"/>
      <c r="AS575" s="115"/>
      <c r="AT575" s="115"/>
      <c r="AU575" s="115"/>
    </row>
    <row r="576" spans="3:47">
      <c r="C576" s="40"/>
      <c r="D576" s="40"/>
      <c r="AA576" s="115"/>
      <c r="AB576" s="115"/>
      <c r="AC576" s="115"/>
      <c r="AD576" s="115"/>
      <c r="AE576" s="115"/>
      <c r="AF576" s="137"/>
      <c r="AG576" s="138"/>
      <c r="AN576" s="115"/>
      <c r="AO576" s="115"/>
      <c r="AP576" s="115"/>
      <c r="AQ576" s="115"/>
      <c r="AR576" s="115"/>
      <c r="AS576" s="115"/>
      <c r="AT576" s="115"/>
      <c r="AU576" s="115"/>
    </row>
    <row r="577" spans="3:47">
      <c r="C577" s="40"/>
      <c r="D577" s="40"/>
      <c r="AA577" s="115"/>
      <c r="AB577" s="115"/>
      <c r="AC577" s="115"/>
      <c r="AD577" s="115"/>
      <c r="AE577" s="115"/>
      <c r="AF577" s="137"/>
      <c r="AG577" s="138"/>
      <c r="AN577" s="115"/>
      <c r="AO577" s="115"/>
      <c r="AP577" s="115"/>
      <c r="AQ577" s="115"/>
      <c r="AR577" s="115"/>
      <c r="AS577" s="115"/>
      <c r="AT577" s="115"/>
      <c r="AU577" s="115"/>
    </row>
    <row r="578" spans="3:47">
      <c r="C578" s="40"/>
      <c r="D578" s="40"/>
      <c r="AA578" s="115"/>
      <c r="AB578" s="115"/>
      <c r="AC578" s="115"/>
      <c r="AD578" s="115"/>
      <c r="AE578" s="115"/>
      <c r="AF578" s="137"/>
      <c r="AG578" s="138"/>
      <c r="AN578" s="115"/>
      <c r="AO578" s="115"/>
      <c r="AP578" s="115"/>
      <c r="AQ578" s="115"/>
      <c r="AR578" s="115"/>
      <c r="AS578" s="115"/>
      <c r="AT578" s="115"/>
      <c r="AU578" s="115"/>
    </row>
    <row r="579" spans="3:47">
      <c r="C579" s="40"/>
      <c r="D579" s="40"/>
      <c r="AA579" s="115"/>
      <c r="AB579" s="115"/>
      <c r="AC579" s="115"/>
      <c r="AD579" s="115"/>
      <c r="AE579" s="115"/>
      <c r="AF579" s="137"/>
      <c r="AG579" s="138"/>
      <c r="AN579" s="115"/>
      <c r="AO579" s="115"/>
      <c r="AP579" s="115"/>
      <c r="AQ579" s="115"/>
      <c r="AR579" s="115"/>
      <c r="AS579" s="115"/>
      <c r="AT579" s="115"/>
      <c r="AU579" s="115"/>
    </row>
    <row r="580" spans="3:47">
      <c r="C580" s="40"/>
      <c r="D580" s="40"/>
      <c r="AA580" s="115"/>
      <c r="AB580" s="115"/>
      <c r="AC580" s="115"/>
      <c r="AD580" s="115"/>
      <c r="AE580" s="115"/>
      <c r="AF580" s="137"/>
      <c r="AG580" s="138"/>
      <c r="AN580" s="115"/>
      <c r="AO580" s="115"/>
      <c r="AP580" s="115"/>
      <c r="AQ580" s="115"/>
      <c r="AR580" s="115"/>
      <c r="AS580" s="115"/>
      <c r="AT580" s="115"/>
      <c r="AU580" s="115"/>
    </row>
    <row r="581" spans="3:47">
      <c r="C581" s="40"/>
      <c r="D581" s="40"/>
      <c r="AA581" s="115"/>
      <c r="AB581" s="115"/>
      <c r="AC581" s="115"/>
      <c r="AD581" s="115"/>
      <c r="AE581" s="115"/>
      <c r="AF581" s="137"/>
      <c r="AG581" s="138"/>
      <c r="AN581" s="115"/>
      <c r="AO581" s="115"/>
      <c r="AP581" s="115"/>
      <c r="AQ581" s="115"/>
      <c r="AR581" s="115"/>
      <c r="AS581" s="115"/>
      <c r="AT581" s="115"/>
      <c r="AU581" s="115"/>
    </row>
    <row r="582" spans="3:47">
      <c r="C582" s="40"/>
      <c r="D582" s="40"/>
      <c r="AA582" s="115"/>
      <c r="AB582" s="115"/>
      <c r="AC582" s="115"/>
      <c r="AD582" s="115"/>
      <c r="AE582" s="115"/>
      <c r="AF582" s="137"/>
      <c r="AG582" s="138"/>
      <c r="AN582" s="115"/>
      <c r="AO582" s="115"/>
      <c r="AP582" s="115"/>
      <c r="AQ582" s="115"/>
      <c r="AR582" s="115"/>
      <c r="AS582" s="115"/>
      <c r="AT582" s="115"/>
      <c r="AU582" s="115"/>
    </row>
    <row r="583" spans="3:47">
      <c r="C583" s="40"/>
      <c r="D583" s="40"/>
      <c r="AA583" s="115"/>
      <c r="AB583" s="115"/>
      <c r="AC583" s="115"/>
      <c r="AD583" s="115"/>
      <c r="AE583" s="115"/>
      <c r="AF583" s="137"/>
      <c r="AG583" s="138"/>
      <c r="AN583" s="115"/>
      <c r="AO583" s="115"/>
      <c r="AP583" s="115"/>
      <c r="AQ583" s="115"/>
      <c r="AR583" s="115"/>
      <c r="AS583" s="115"/>
      <c r="AT583" s="115"/>
      <c r="AU583" s="115"/>
    </row>
    <row r="584" spans="3:47">
      <c r="C584" s="40"/>
      <c r="D584" s="40"/>
      <c r="AA584" s="115"/>
      <c r="AB584" s="115"/>
      <c r="AC584" s="115"/>
      <c r="AD584" s="115"/>
      <c r="AE584" s="115"/>
      <c r="AF584" s="137"/>
      <c r="AG584" s="138"/>
      <c r="AN584" s="115"/>
      <c r="AO584" s="115"/>
      <c r="AP584" s="115"/>
      <c r="AQ584" s="115"/>
      <c r="AR584" s="115"/>
      <c r="AS584" s="115"/>
      <c r="AT584" s="115"/>
      <c r="AU584" s="115"/>
    </row>
    <row r="585" spans="3:47">
      <c r="C585" s="40"/>
      <c r="D585" s="40"/>
      <c r="AA585" s="115"/>
      <c r="AB585" s="115"/>
      <c r="AC585" s="115"/>
      <c r="AD585" s="115"/>
      <c r="AE585" s="115"/>
      <c r="AF585" s="137"/>
      <c r="AG585" s="138"/>
      <c r="AN585" s="115"/>
      <c r="AO585" s="115"/>
      <c r="AP585" s="115"/>
      <c r="AQ585" s="115"/>
      <c r="AR585" s="115"/>
      <c r="AS585" s="115"/>
      <c r="AT585" s="115"/>
      <c r="AU585" s="115"/>
    </row>
    <row r="586" spans="3:47">
      <c r="C586" s="40"/>
      <c r="D586" s="40"/>
      <c r="AA586" s="115"/>
      <c r="AB586" s="115"/>
      <c r="AC586" s="115"/>
      <c r="AD586" s="115"/>
      <c r="AE586" s="115"/>
      <c r="AF586" s="137"/>
      <c r="AG586" s="138"/>
      <c r="AN586" s="115"/>
      <c r="AO586" s="115"/>
      <c r="AP586" s="115"/>
      <c r="AQ586" s="115"/>
      <c r="AR586" s="115"/>
      <c r="AS586" s="115"/>
      <c r="AT586" s="115"/>
      <c r="AU586" s="115"/>
    </row>
    <row r="587" spans="3:47">
      <c r="C587" s="40"/>
      <c r="D587" s="40"/>
      <c r="AA587" s="115"/>
      <c r="AB587" s="115"/>
      <c r="AC587" s="115"/>
      <c r="AD587" s="115"/>
      <c r="AE587" s="115"/>
      <c r="AF587" s="137"/>
      <c r="AG587" s="138"/>
      <c r="AN587" s="115"/>
      <c r="AO587" s="115"/>
      <c r="AP587" s="115"/>
      <c r="AQ587" s="115"/>
      <c r="AR587" s="115"/>
      <c r="AS587" s="115"/>
      <c r="AT587" s="115"/>
      <c r="AU587" s="115"/>
    </row>
    <row r="588" spans="3:47">
      <c r="C588" s="40"/>
      <c r="D588" s="40"/>
      <c r="AA588" s="115"/>
      <c r="AB588" s="115"/>
      <c r="AC588" s="115"/>
      <c r="AD588" s="115"/>
      <c r="AE588" s="115"/>
      <c r="AF588" s="137"/>
      <c r="AG588" s="138"/>
      <c r="AN588" s="115"/>
      <c r="AO588" s="115"/>
      <c r="AP588" s="115"/>
      <c r="AQ588" s="115"/>
      <c r="AR588" s="115"/>
      <c r="AS588" s="115"/>
      <c r="AT588" s="115"/>
      <c r="AU588" s="115"/>
    </row>
    <row r="589" spans="3:47">
      <c r="C589" s="40"/>
      <c r="D589" s="40"/>
      <c r="AA589" s="115"/>
      <c r="AB589" s="115"/>
      <c r="AC589" s="115"/>
      <c r="AD589" s="115"/>
      <c r="AE589" s="115"/>
      <c r="AF589" s="137"/>
      <c r="AG589" s="138"/>
      <c r="AN589" s="115"/>
      <c r="AO589" s="115"/>
      <c r="AP589" s="115"/>
      <c r="AQ589" s="115"/>
      <c r="AR589" s="115"/>
      <c r="AS589" s="115"/>
      <c r="AT589" s="115"/>
      <c r="AU589" s="115"/>
    </row>
    <row r="590" spans="3:47">
      <c r="C590" s="40"/>
      <c r="D590" s="40"/>
      <c r="AA590" s="115"/>
      <c r="AB590" s="115"/>
      <c r="AC590" s="115"/>
      <c r="AD590" s="115"/>
      <c r="AE590" s="115"/>
      <c r="AF590" s="137"/>
      <c r="AG590" s="138"/>
      <c r="AN590" s="115"/>
      <c r="AO590" s="115"/>
      <c r="AP590" s="115"/>
      <c r="AQ590" s="115"/>
      <c r="AR590" s="115"/>
      <c r="AS590" s="115"/>
      <c r="AT590" s="115"/>
      <c r="AU590" s="115"/>
    </row>
    <row r="591" spans="3:47">
      <c r="C591" s="40"/>
      <c r="D591" s="40"/>
      <c r="AA591" s="115"/>
      <c r="AB591" s="115"/>
      <c r="AC591" s="115"/>
      <c r="AD591" s="115"/>
      <c r="AE591" s="115"/>
      <c r="AF591" s="137"/>
      <c r="AG591" s="138"/>
      <c r="AN591" s="115"/>
      <c r="AO591" s="115"/>
      <c r="AP591" s="115"/>
      <c r="AQ591" s="115"/>
      <c r="AR591" s="115"/>
      <c r="AS591" s="115"/>
      <c r="AT591" s="115"/>
      <c r="AU591" s="115"/>
    </row>
    <row r="592" spans="3:47">
      <c r="C592" s="40"/>
      <c r="D592" s="40"/>
      <c r="AA592" s="115"/>
      <c r="AB592" s="115"/>
      <c r="AC592" s="115"/>
      <c r="AD592" s="115"/>
      <c r="AE592" s="115"/>
      <c r="AF592" s="137"/>
      <c r="AG592" s="138"/>
      <c r="AN592" s="115"/>
      <c r="AO592" s="115"/>
      <c r="AP592" s="115"/>
      <c r="AQ592" s="115"/>
      <c r="AR592" s="115"/>
      <c r="AS592" s="115"/>
      <c r="AT592" s="115"/>
      <c r="AU592" s="115"/>
    </row>
    <row r="593" spans="3:47">
      <c r="C593" s="40"/>
      <c r="D593" s="40"/>
      <c r="AA593" s="115"/>
      <c r="AB593" s="115"/>
      <c r="AC593" s="115"/>
      <c r="AD593" s="115"/>
      <c r="AE593" s="115"/>
      <c r="AF593" s="137"/>
      <c r="AG593" s="138"/>
      <c r="AN593" s="115"/>
      <c r="AO593" s="115"/>
      <c r="AP593" s="115"/>
      <c r="AQ593" s="115"/>
      <c r="AR593" s="115"/>
      <c r="AS593" s="115"/>
      <c r="AT593" s="115"/>
      <c r="AU593" s="115"/>
    </row>
    <row r="594" spans="3:47">
      <c r="C594" s="40"/>
      <c r="D594" s="40"/>
      <c r="AA594" s="115"/>
      <c r="AB594" s="115"/>
      <c r="AC594" s="115"/>
      <c r="AD594" s="115"/>
      <c r="AE594" s="115"/>
      <c r="AF594" s="137"/>
      <c r="AG594" s="138"/>
      <c r="AN594" s="115"/>
      <c r="AO594" s="115"/>
      <c r="AP594" s="115"/>
      <c r="AQ594" s="115"/>
      <c r="AR594" s="115"/>
      <c r="AS594" s="115"/>
      <c r="AT594" s="115"/>
      <c r="AU594" s="115"/>
    </row>
    <row r="595" spans="3:47">
      <c r="C595" s="40"/>
      <c r="D595" s="40"/>
      <c r="AA595" s="115"/>
      <c r="AB595" s="115"/>
      <c r="AC595" s="115"/>
      <c r="AD595" s="115"/>
      <c r="AE595" s="115"/>
      <c r="AF595" s="137"/>
      <c r="AG595" s="138"/>
      <c r="AN595" s="115"/>
      <c r="AO595" s="115"/>
      <c r="AP595" s="115"/>
      <c r="AQ595" s="115"/>
      <c r="AR595" s="115"/>
      <c r="AS595" s="115"/>
      <c r="AT595" s="115"/>
      <c r="AU595" s="115"/>
    </row>
    <row r="596" spans="3:47">
      <c r="C596" s="40"/>
      <c r="D596" s="40"/>
      <c r="AA596" s="115"/>
      <c r="AB596" s="115"/>
      <c r="AC596" s="115"/>
      <c r="AD596" s="115"/>
      <c r="AE596" s="115"/>
      <c r="AF596" s="137"/>
      <c r="AG596" s="138"/>
      <c r="AN596" s="115"/>
      <c r="AO596" s="115"/>
      <c r="AP596" s="115"/>
      <c r="AQ596" s="115"/>
      <c r="AR596" s="115"/>
      <c r="AS596" s="115"/>
      <c r="AT596" s="115"/>
      <c r="AU596" s="115"/>
    </row>
    <row r="597" spans="3:47">
      <c r="C597" s="40"/>
      <c r="D597" s="40"/>
      <c r="AA597" s="115"/>
      <c r="AB597" s="115"/>
      <c r="AC597" s="115"/>
      <c r="AD597" s="115"/>
      <c r="AE597" s="115"/>
      <c r="AF597" s="137"/>
      <c r="AG597" s="138"/>
      <c r="AN597" s="115"/>
      <c r="AO597" s="115"/>
      <c r="AP597" s="115"/>
      <c r="AQ597" s="115"/>
      <c r="AR597" s="115"/>
      <c r="AS597" s="115"/>
      <c r="AT597" s="115"/>
      <c r="AU597" s="115"/>
    </row>
    <row r="598" spans="3:47">
      <c r="C598" s="40"/>
      <c r="D598" s="40"/>
      <c r="AA598" s="115"/>
      <c r="AB598" s="115"/>
      <c r="AC598" s="115"/>
      <c r="AD598" s="115"/>
      <c r="AE598" s="115"/>
      <c r="AF598" s="137"/>
      <c r="AG598" s="138"/>
      <c r="AN598" s="115"/>
      <c r="AO598" s="115"/>
      <c r="AP598" s="115"/>
      <c r="AQ598" s="115"/>
      <c r="AR598" s="115"/>
      <c r="AS598" s="115"/>
      <c r="AT598" s="115"/>
      <c r="AU598" s="115"/>
    </row>
    <row r="599" spans="3:47">
      <c r="C599" s="40"/>
      <c r="D599" s="40"/>
      <c r="AA599" s="115"/>
      <c r="AB599" s="115"/>
      <c r="AC599" s="115"/>
      <c r="AD599" s="115"/>
      <c r="AE599" s="115"/>
      <c r="AF599" s="137"/>
      <c r="AG599" s="138"/>
      <c r="AN599" s="115"/>
      <c r="AO599" s="115"/>
      <c r="AP599" s="115"/>
      <c r="AQ599" s="115"/>
      <c r="AR599" s="115"/>
      <c r="AS599" s="115"/>
      <c r="AT599" s="115"/>
      <c r="AU599" s="115"/>
    </row>
    <row r="600" spans="3:47">
      <c r="C600" s="40"/>
      <c r="D600" s="40"/>
      <c r="AA600" s="115"/>
      <c r="AB600" s="115"/>
      <c r="AC600" s="115"/>
      <c r="AD600" s="115"/>
      <c r="AE600" s="115"/>
      <c r="AF600" s="137"/>
      <c r="AG600" s="138"/>
      <c r="AN600" s="115"/>
      <c r="AO600" s="115"/>
      <c r="AP600" s="115"/>
      <c r="AQ600" s="115"/>
      <c r="AR600" s="115"/>
      <c r="AS600" s="115"/>
      <c r="AT600" s="115"/>
      <c r="AU600" s="115"/>
    </row>
    <row r="601" spans="3:47">
      <c r="C601" s="40"/>
      <c r="D601" s="40"/>
      <c r="AA601" s="115"/>
      <c r="AB601" s="115"/>
      <c r="AC601" s="115"/>
      <c r="AD601" s="115"/>
      <c r="AE601" s="115"/>
      <c r="AF601" s="137"/>
      <c r="AG601" s="138"/>
      <c r="AN601" s="115"/>
      <c r="AO601" s="115"/>
      <c r="AP601" s="115"/>
      <c r="AQ601" s="115"/>
      <c r="AR601" s="115"/>
      <c r="AS601" s="115"/>
      <c r="AT601" s="115"/>
      <c r="AU601" s="115"/>
    </row>
    <row r="602" spans="3:47">
      <c r="C602" s="40"/>
      <c r="D602" s="40"/>
      <c r="AA602" s="115"/>
      <c r="AB602" s="115"/>
      <c r="AC602" s="115"/>
      <c r="AD602" s="115"/>
      <c r="AE602" s="115"/>
      <c r="AF602" s="137"/>
      <c r="AG602" s="138"/>
      <c r="AN602" s="115"/>
      <c r="AO602" s="115"/>
      <c r="AP602" s="115"/>
      <c r="AQ602" s="115"/>
      <c r="AR602" s="115"/>
      <c r="AS602" s="115"/>
      <c r="AT602" s="115"/>
      <c r="AU602" s="115"/>
    </row>
    <row r="603" spans="3:47">
      <c r="C603" s="40"/>
      <c r="D603" s="40"/>
      <c r="AA603" s="115"/>
      <c r="AB603" s="115"/>
      <c r="AC603" s="115"/>
      <c r="AD603" s="115"/>
      <c r="AE603" s="115"/>
      <c r="AF603" s="137"/>
      <c r="AG603" s="138"/>
      <c r="AN603" s="115"/>
      <c r="AO603" s="115"/>
      <c r="AP603" s="115"/>
      <c r="AQ603" s="115"/>
      <c r="AR603" s="115"/>
      <c r="AS603" s="115"/>
      <c r="AT603" s="115"/>
      <c r="AU603" s="115"/>
    </row>
    <row r="604" spans="3:47">
      <c r="C604" s="40"/>
      <c r="D604" s="40"/>
      <c r="AA604" s="115"/>
      <c r="AB604" s="115"/>
      <c r="AC604" s="115"/>
      <c r="AD604" s="115"/>
      <c r="AE604" s="115"/>
      <c r="AF604" s="137"/>
      <c r="AG604" s="138"/>
      <c r="AN604" s="115"/>
      <c r="AO604" s="115"/>
      <c r="AP604" s="115"/>
      <c r="AQ604" s="115"/>
      <c r="AR604" s="115"/>
      <c r="AS604" s="115"/>
      <c r="AT604" s="115"/>
      <c r="AU604" s="115"/>
    </row>
    <row r="605" spans="3:47">
      <c r="C605" s="40"/>
      <c r="D605" s="40"/>
      <c r="AA605" s="115"/>
      <c r="AB605" s="115"/>
      <c r="AC605" s="115"/>
      <c r="AD605" s="115"/>
      <c r="AE605" s="115"/>
      <c r="AF605" s="137"/>
      <c r="AG605" s="138"/>
      <c r="AN605" s="115"/>
      <c r="AO605" s="115"/>
      <c r="AP605" s="115"/>
      <c r="AQ605" s="115"/>
      <c r="AR605" s="115"/>
      <c r="AS605" s="115"/>
      <c r="AT605" s="115"/>
      <c r="AU605" s="115"/>
    </row>
    <row r="606" spans="3:47">
      <c r="C606" s="40"/>
      <c r="D606" s="40"/>
      <c r="AA606" s="115"/>
      <c r="AB606" s="115"/>
      <c r="AC606" s="115"/>
      <c r="AD606" s="115"/>
      <c r="AE606" s="115"/>
      <c r="AF606" s="137"/>
      <c r="AG606" s="138"/>
      <c r="AN606" s="115"/>
      <c r="AO606" s="115"/>
      <c r="AP606" s="115"/>
      <c r="AQ606" s="115"/>
      <c r="AR606" s="115"/>
      <c r="AS606" s="115"/>
      <c r="AT606" s="115"/>
      <c r="AU606" s="115"/>
    </row>
    <row r="607" spans="3:47">
      <c r="C607" s="40"/>
      <c r="D607" s="40"/>
      <c r="AA607" s="115"/>
      <c r="AB607" s="115"/>
      <c r="AC607" s="115"/>
      <c r="AD607" s="115"/>
      <c r="AE607" s="115"/>
      <c r="AF607" s="137"/>
      <c r="AG607" s="138"/>
      <c r="AN607" s="115"/>
      <c r="AO607" s="115"/>
      <c r="AP607" s="115"/>
      <c r="AQ607" s="115"/>
      <c r="AR607" s="115"/>
      <c r="AS607" s="115"/>
      <c r="AT607" s="115"/>
      <c r="AU607" s="115"/>
    </row>
    <row r="608" spans="3:47">
      <c r="C608" s="40"/>
      <c r="D608" s="40"/>
      <c r="AA608" s="115"/>
      <c r="AB608" s="115"/>
      <c r="AC608" s="115"/>
      <c r="AD608" s="115"/>
      <c r="AE608" s="115"/>
      <c r="AF608" s="137"/>
      <c r="AG608" s="138"/>
      <c r="AN608" s="115"/>
      <c r="AO608" s="115"/>
      <c r="AP608" s="115"/>
      <c r="AQ608" s="115"/>
      <c r="AR608" s="115"/>
      <c r="AS608" s="115"/>
      <c r="AT608" s="115"/>
      <c r="AU608" s="115"/>
    </row>
    <row r="609" spans="3:47">
      <c r="C609" s="40"/>
      <c r="D609" s="40"/>
      <c r="AA609" s="115"/>
      <c r="AB609" s="115"/>
      <c r="AC609" s="115"/>
      <c r="AD609" s="115"/>
      <c r="AE609" s="115"/>
      <c r="AF609" s="137"/>
      <c r="AG609" s="138"/>
      <c r="AN609" s="115"/>
      <c r="AO609" s="115"/>
      <c r="AP609" s="115"/>
      <c r="AQ609" s="115"/>
      <c r="AR609" s="115"/>
      <c r="AS609" s="115"/>
      <c r="AT609" s="115"/>
      <c r="AU609" s="115"/>
    </row>
    <row r="610" spans="3:47">
      <c r="C610" s="40"/>
      <c r="D610" s="40"/>
      <c r="AA610" s="115"/>
      <c r="AB610" s="115"/>
      <c r="AC610" s="115"/>
      <c r="AD610" s="115"/>
      <c r="AE610" s="115"/>
      <c r="AF610" s="137"/>
      <c r="AG610" s="138"/>
      <c r="AN610" s="115"/>
      <c r="AO610" s="115"/>
      <c r="AP610" s="115"/>
      <c r="AQ610" s="115"/>
      <c r="AR610" s="115"/>
      <c r="AS610" s="115"/>
      <c r="AT610" s="115"/>
      <c r="AU610" s="115"/>
    </row>
    <row r="611" spans="3:47">
      <c r="C611" s="40"/>
      <c r="D611" s="40"/>
      <c r="AA611" s="115"/>
      <c r="AB611" s="115"/>
      <c r="AC611" s="115"/>
      <c r="AD611" s="115"/>
      <c r="AE611" s="115"/>
      <c r="AF611" s="137"/>
      <c r="AG611" s="138"/>
      <c r="AN611" s="115"/>
      <c r="AO611" s="115"/>
      <c r="AP611" s="115"/>
      <c r="AQ611" s="115"/>
      <c r="AR611" s="115"/>
      <c r="AS611" s="115"/>
      <c r="AT611" s="115"/>
      <c r="AU611" s="115"/>
    </row>
    <row r="612" spans="3:47">
      <c r="C612" s="40"/>
      <c r="D612" s="40"/>
      <c r="AA612" s="115"/>
      <c r="AB612" s="115"/>
      <c r="AC612" s="115"/>
      <c r="AD612" s="115"/>
      <c r="AE612" s="115"/>
      <c r="AF612" s="137"/>
      <c r="AG612" s="138"/>
      <c r="AN612" s="115"/>
      <c r="AO612" s="115"/>
      <c r="AP612" s="115"/>
      <c r="AQ612" s="115"/>
      <c r="AR612" s="115"/>
      <c r="AS612" s="115"/>
      <c r="AT612" s="115"/>
      <c r="AU612" s="115"/>
    </row>
    <row r="613" spans="3:47">
      <c r="C613" s="40"/>
      <c r="D613" s="40"/>
      <c r="AA613" s="115"/>
      <c r="AB613" s="115"/>
      <c r="AC613" s="115"/>
      <c r="AD613" s="115"/>
      <c r="AE613" s="115"/>
      <c r="AF613" s="137"/>
      <c r="AG613" s="138"/>
      <c r="AN613" s="115"/>
      <c r="AO613" s="115"/>
      <c r="AP613" s="115"/>
      <c r="AQ613" s="115"/>
      <c r="AR613" s="115"/>
      <c r="AS613" s="115"/>
      <c r="AT613" s="115"/>
      <c r="AU613" s="115"/>
    </row>
    <row r="614" spans="3:47">
      <c r="C614" s="40"/>
      <c r="D614" s="40"/>
      <c r="AA614" s="115"/>
      <c r="AB614" s="115"/>
      <c r="AC614" s="115"/>
      <c r="AD614" s="115"/>
      <c r="AE614" s="115"/>
      <c r="AF614" s="137"/>
      <c r="AG614" s="138"/>
      <c r="AN614" s="115"/>
      <c r="AO614" s="115"/>
      <c r="AP614" s="115"/>
      <c r="AQ614" s="115"/>
      <c r="AR614" s="115"/>
      <c r="AS614" s="115"/>
      <c r="AT614" s="115"/>
      <c r="AU614" s="115"/>
    </row>
    <row r="615" spans="3:47">
      <c r="C615" s="40"/>
      <c r="D615" s="40"/>
      <c r="AA615" s="115"/>
      <c r="AB615" s="115"/>
      <c r="AC615" s="115"/>
      <c r="AD615" s="115"/>
      <c r="AE615" s="115"/>
      <c r="AF615" s="137"/>
      <c r="AG615" s="138"/>
      <c r="AN615" s="115"/>
      <c r="AO615" s="115"/>
      <c r="AP615" s="115"/>
      <c r="AQ615" s="115"/>
      <c r="AR615" s="115"/>
      <c r="AS615" s="115"/>
      <c r="AT615" s="115"/>
      <c r="AU615" s="115"/>
    </row>
    <row r="616" spans="3:47">
      <c r="C616" s="40"/>
      <c r="D616" s="40"/>
      <c r="AA616" s="115"/>
      <c r="AB616" s="115"/>
      <c r="AC616" s="115"/>
      <c r="AD616" s="115"/>
      <c r="AE616" s="115"/>
      <c r="AF616" s="137"/>
      <c r="AG616" s="138"/>
      <c r="AN616" s="115"/>
      <c r="AO616" s="115"/>
      <c r="AP616" s="115"/>
      <c r="AQ616" s="115"/>
      <c r="AR616" s="115"/>
      <c r="AS616" s="115"/>
      <c r="AT616" s="115"/>
      <c r="AU616" s="115"/>
    </row>
    <row r="617" spans="3:47">
      <c r="C617" s="40"/>
      <c r="D617" s="40"/>
      <c r="AA617" s="115"/>
      <c r="AB617" s="115"/>
      <c r="AC617" s="115"/>
      <c r="AD617" s="115"/>
      <c r="AE617" s="115"/>
      <c r="AF617" s="137"/>
      <c r="AG617" s="138"/>
      <c r="AN617" s="115"/>
      <c r="AO617" s="115"/>
      <c r="AP617" s="115"/>
      <c r="AQ617" s="115"/>
      <c r="AR617" s="115"/>
      <c r="AS617" s="115"/>
      <c r="AT617" s="115"/>
      <c r="AU617" s="115"/>
    </row>
    <row r="618" spans="3:47">
      <c r="C618" s="40"/>
      <c r="D618" s="40"/>
      <c r="AA618" s="115"/>
      <c r="AB618" s="115"/>
      <c r="AC618" s="115"/>
      <c r="AD618" s="115"/>
      <c r="AE618" s="115"/>
      <c r="AF618" s="137"/>
      <c r="AG618" s="138"/>
      <c r="AN618" s="115"/>
      <c r="AO618" s="115"/>
      <c r="AP618" s="115"/>
      <c r="AQ618" s="115"/>
      <c r="AR618" s="115"/>
      <c r="AS618" s="115"/>
      <c r="AT618" s="115"/>
      <c r="AU618" s="115"/>
    </row>
    <row r="619" spans="3:47">
      <c r="C619" s="40"/>
      <c r="D619" s="40"/>
      <c r="AA619" s="115"/>
      <c r="AB619" s="115"/>
      <c r="AC619" s="115"/>
      <c r="AD619" s="115"/>
      <c r="AE619" s="115"/>
      <c r="AF619" s="137"/>
      <c r="AG619" s="138"/>
      <c r="AN619" s="115"/>
      <c r="AO619" s="115"/>
      <c r="AP619" s="115"/>
      <c r="AQ619" s="115"/>
      <c r="AR619" s="115"/>
      <c r="AS619" s="115"/>
      <c r="AT619" s="115"/>
      <c r="AU619" s="115"/>
    </row>
    <row r="620" spans="3:47">
      <c r="C620" s="40"/>
      <c r="D620" s="40"/>
      <c r="AA620" s="115"/>
      <c r="AB620" s="115"/>
      <c r="AC620" s="115"/>
      <c r="AD620" s="115"/>
      <c r="AE620" s="115"/>
      <c r="AF620" s="137"/>
      <c r="AG620" s="138"/>
      <c r="AN620" s="115"/>
      <c r="AO620" s="115"/>
      <c r="AP620" s="115"/>
      <c r="AQ620" s="115"/>
      <c r="AR620" s="115"/>
      <c r="AS620" s="115"/>
      <c r="AT620" s="115"/>
      <c r="AU620" s="115"/>
    </row>
    <row r="621" spans="3:47">
      <c r="C621" s="40"/>
      <c r="D621" s="40"/>
      <c r="AA621" s="115"/>
      <c r="AB621" s="115"/>
      <c r="AC621" s="115"/>
      <c r="AD621" s="115"/>
      <c r="AE621" s="115"/>
      <c r="AF621" s="137"/>
      <c r="AG621" s="138"/>
      <c r="AN621" s="115"/>
      <c r="AO621" s="115"/>
      <c r="AP621" s="115"/>
      <c r="AQ621" s="115"/>
      <c r="AR621" s="115"/>
      <c r="AS621" s="115"/>
      <c r="AT621" s="115"/>
      <c r="AU621" s="115"/>
    </row>
    <row r="622" spans="3:47">
      <c r="C622" s="40"/>
      <c r="D622" s="40"/>
      <c r="AA622" s="115"/>
      <c r="AB622" s="115"/>
      <c r="AC622" s="115"/>
      <c r="AD622" s="115"/>
      <c r="AE622" s="115"/>
      <c r="AF622" s="137"/>
      <c r="AG622" s="138"/>
      <c r="AN622" s="115"/>
      <c r="AO622" s="115"/>
      <c r="AP622" s="115"/>
      <c r="AQ622" s="115"/>
      <c r="AR622" s="115"/>
      <c r="AS622" s="115"/>
      <c r="AT622" s="115"/>
      <c r="AU622" s="115"/>
    </row>
    <row r="623" spans="3:47">
      <c r="C623" s="40"/>
      <c r="D623" s="40"/>
      <c r="AA623" s="115"/>
      <c r="AB623" s="115"/>
      <c r="AC623" s="115"/>
      <c r="AD623" s="115"/>
      <c r="AE623" s="115"/>
      <c r="AF623" s="137"/>
      <c r="AG623" s="138"/>
      <c r="AN623" s="115"/>
      <c r="AO623" s="115"/>
      <c r="AP623" s="115"/>
      <c r="AQ623" s="115"/>
      <c r="AR623" s="115"/>
      <c r="AS623" s="115"/>
      <c r="AT623" s="115"/>
      <c r="AU623" s="115"/>
    </row>
    <row r="624" spans="3:47">
      <c r="C624" s="40"/>
      <c r="D624" s="40"/>
      <c r="AA624" s="115"/>
      <c r="AB624" s="115"/>
      <c r="AC624" s="115"/>
      <c r="AD624" s="115"/>
      <c r="AE624" s="115"/>
      <c r="AF624" s="137"/>
      <c r="AG624" s="138"/>
      <c r="AN624" s="115"/>
      <c r="AO624" s="115"/>
      <c r="AP624" s="115"/>
      <c r="AQ624" s="115"/>
      <c r="AR624" s="115"/>
      <c r="AS624" s="115"/>
      <c r="AT624" s="115"/>
      <c r="AU624" s="115"/>
    </row>
    <row r="625" spans="3:47">
      <c r="C625" s="40"/>
      <c r="D625" s="40"/>
      <c r="AA625" s="115"/>
      <c r="AB625" s="115"/>
      <c r="AC625" s="115"/>
      <c r="AD625" s="115"/>
      <c r="AE625" s="115"/>
      <c r="AF625" s="137"/>
      <c r="AG625" s="138"/>
      <c r="AN625" s="115"/>
      <c r="AO625" s="115"/>
      <c r="AP625" s="115"/>
      <c r="AQ625" s="115"/>
      <c r="AR625" s="115"/>
      <c r="AS625" s="115"/>
      <c r="AT625" s="115"/>
      <c r="AU625" s="115"/>
    </row>
    <row r="626" spans="3:47">
      <c r="C626" s="40"/>
      <c r="D626" s="40"/>
      <c r="AA626" s="115"/>
      <c r="AB626" s="115"/>
      <c r="AC626" s="115"/>
      <c r="AD626" s="115"/>
      <c r="AE626" s="115"/>
      <c r="AF626" s="137"/>
      <c r="AG626" s="138"/>
      <c r="AN626" s="115"/>
      <c r="AO626" s="115"/>
      <c r="AP626" s="115"/>
      <c r="AQ626" s="115"/>
      <c r="AR626" s="115"/>
      <c r="AS626" s="115"/>
      <c r="AT626" s="115"/>
      <c r="AU626" s="115"/>
    </row>
    <row r="627" spans="3:47">
      <c r="C627" s="40"/>
      <c r="D627" s="40"/>
      <c r="AA627" s="115"/>
      <c r="AB627" s="115"/>
      <c r="AC627" s="115"/>
      <c r="AD627" s="115"/>
      <c r="AE627" s="115"/>
      <c r="AF627" s="137"/>
      <c r="AG627" s="138"/>
      <c r="AN627" s="115"/>
      <c r="AO627" s="115"/>
      <c r="AP627" s="115"/>
      <c r="AQ627" s="115"/>
      <c r="AR627" s="115"/>
      <c r="AS627" s="115"/>
      <c r="AT627" s="115"/>
      <c r="AU627" s="115"/>
    </row>
    <row r="628" spans="3:47">
      <c r="C628" s="40"/>
      <c r="D628" s="40"/>
      <c r="AA628" s="115"/>
      <c r="AB628" s="115"/>
      <c r="AC628" s="115"/>
      <c r="AD628" s="115"/>
      <c r="AE628" s="115"/>
      <c r="AF628" s="137"/>
      <c r="AG628" s="138"/>
      <c r="AN628" s="115"/>
      <c r="AO628" s="115"/>
      <c r="AP628" s="115"/>
      <c r="AQ628" s="115"/>
      <c r="AR628" s="115"/>
      <c r="AS628" s="115"/>
      <c r="AT628" s="115"/>
      <c r="AU628" s="115"/>
    </row>
    <row r="629" spans="3:47">
      <c r="C629" s="40"/>
      <c r="D629" s="40"/>
      <c r="AA629" s="115"/>
      <c r="AB629" s="115"/>
      <c r="AC629" s="115"/>
      <c r="AD629" s="115"/>
      <c r="AE629" s="115"/>
      <c r="AF629" s="137"/>
      <c r="AG629" s="138"/>
      <c r="AN629" s="115"/>
      <c r="AO629" s="115"/>
      <c r="AP629" s="115"/>
      <c r="AQ629" s="115"/>
      <c r="AR629" s="115"/>
      <c r="AS629" s="115"/>
      <c r="AT629" s="115"/>
      <c r="AU629" s="115"/>
    </row>
    <row r="630" spans="3:47">
      <c r="C630" s="40"/>
      <c r="D630" s="40"/>
      <c r="AA630" s="115"/>
      <c r="AB630" s="115"/>
      <c r="AC630" s="115"/>
      <c r="AD630" s="115"/>
      <c r="AE630" s="115"/>
      <c r="AF630" s="137"/>
      <c r="AG630" s="138"/>
      <c r="AN630" s="115"/>
      <c r="AO630" s="115"/>
      <c r="AP630" s="115"/>
      <c r="AQ630" s="115"/>
      <c r="AR630" s="115"/>
      <c r="AS630" s="115"/>
      <c r="AT630" s="115"/>
      <c r="AU630" s="115"/>
    </row>
    <row r="631" spans="3:47">
      <c r="C631" s="40"/>
      <c r="D631" s="40"/>
      <c r="AA631" s="115"/>
      <c r="AB631" s="115"/>
      <c r="AC631" s="115"/>
      <c r="AD631" s="115"/>
      <c r="AE631" s="115"/>
      <c r="AF631" s="137"/>
      <c r="AG631" s="138"/>
      <c r="AN631" s="115"/>
      <c r="AO631" s="115"/>
      <c r="AP631" s="115"/>
      <c r="AQ631" s="115"/>
      <c r="AR631" s="115"/>
      <c r="AS631" s="115"/>
      <c r="AT631" s="115"/>
      <c r="AU631" s="115"/>
    </row>
    <row r="632" spans="3:47">
      <c r="C632" s="40"/>
      <c r="D632" s="40"/>
      <c r="AA632" s="115"/>
      <c r="AB632" s="115"/>
      <c r="AC632" s="115"/>
      <c r="AD632" s="115"/>
      <c r="AE632" s="115"/>
      <c r="AF632" s="137"/>
      <c r="AG632" s="138"/>
      <c r="AN632" s="115"/>
      <c r="AO632" s="115"/>
      <c r="AP632" s="115"/>
      <c r="AQ632" s="115"/>
      <c r="AR632" s="115"/>
      <c r="AS632" s="115"/>
      <c r="AT632" s="115"/>
      <c r="AU632" s="115"/>
    </row>
    <row r="633" spans="3:47">
      <c r="C633" s="40"/>
      <c r="D633" s="40"/>
      <c r="AA633" s="115"/>
      <c r="AB633" s="115"/>
      <c r="AC633" s="115"/>
      <c r="AD633" s="115"/>
      <c r="AE633" s="115"/>
      <c r="AF633" s="137"/>
      <c r="AG633" s="138"/>
      <c r="AN633" s="115"/>
      <c r="AO633" s="115"/>
      <c r="AP633" s="115"/>
      <c r="AQ633" s="115"/>
      <c r="AR633" s="115"/>
      <c r="AS633" s="115"/>
      <c r="AT633" s="115"/>
      <c r="AU633" s="115"/>
    </row>
    <row r="634" spans="3:47">
      <c r="C634" s="40"/>
      <c r="D634" s="40"/>
      <c r="AA634" s="115"/>
      <c r="AB634" s="115"/>
      <c r="AC634" s="115"/>
      <c r="AD634" s="115"/>
      <c r="AE634" s="115"/>
      <c r="AF634" s="137"/>
      <c r="AG634" s="138"/>
      <c r="AN634" s="115"/>
      <c r="AO634" s="115"/>
      <c r="AP634" s="115"/>
      <c r="AQ634" s="115"/>
      <c r="AR634" s="115"/>
      <c r="AS634" s="115"/>
      <c r="AT634" s="115"/>
      <c r="AU634" s="115"/>
    </row>
    <row r="635" spans="3:47">
      <c r="C635" s="40"/>
      <c r="D635" s="40"/>
      <c r="AA635" s="115"/>
      <c r="AB635" s="115"/>
      <c r="AC635" s="115"/>
      <c r="AD635" s="115"/>
      <c r="AE635" s="115"/>
      <c r="AF635" s="137"/>
      <c r="AG635" s="138"/>
      <c r="AN635" s="115"/>
      <c r="AO635" s="115"/>
      <c r="AP635" s="115"/>
      <c r="AQ635" s="115"/>
      <c r="AR635" s="115"/>
      <c r="AS635" s="115"/>
      <c r="AT635" s="115"/>
      <c r="AU635" s="115"/>
    </row>
    <row r="636" spans="3:47">
      <c r="C636" s="40"/>
      <c r="D636" s="40"/>
      <c r="AA636" s="115"/>
      <c r="AB636" s="115"/>
      <c r="AC636" s="115"/>
      <c r="AD636" s="115"/>
      <c r="AE636" s="115"/>
      <c r="AF636" s="137"/>
      <c r="AG636" s="138"/>
      <c r="AN636" s="115"/>
      <c r="AO636" s="115"/>
      <c r="AP636" s="115"/>
      <c r="AQ636" s="115"/>
      <c r="AR636" s="115"/>
      <c r="AS636" s="115"/>
      <c r="AT636" s="115"/>
      <c r="AU636" s="115"/>
    </row>
    <row r="637" spans="3:47">
      <c r="C637" s="40"/>
      <c r="D637" s="40"/>
      <c r="AA637" s="115"/>
      <c r="AB637" s="115"/>
      <c r="AC637" s="115"/>
      <c r="AD637" s="115"/>
      <c r="AE637" s="115"/>
      <c r="AF637" s="137"/>
      <c r="AG637" s="138"/>
      <c r="AN637" s="115"/>
      <c r="AO637" s="115"/>
      <c r="AP637" s="115"/>
      <c r="AQ637" s="115"/>
      <c r="AR637" s="115"/>
      <c r="AS637" s="115"/>
      <c r="AT637" s="115"/>
      <c r="AU637" s="115"/>
    </row>
    <row r="638" spans="3:47">
      <c r="C638" s="40"/>
      <c r="D638" s="40"/>
      <c r="AA638" s="115"/>
      <c r="AB638" s="115"/>
      <c r="AC638" s="115"/>
      <c r="AD638" s="115"/>
      <c r="AE638" s="115"/>
      <c r="AF638" s="137"/>
      <c r="AG638" s="138"/>
      <c r="AN638" s="115"/>
      <c r="AO638" s="115"/>
      <c r="AP638" s="115"/>
      <c r="AQ638" s="115"/>
      <c r="AR638" s="115"/>
      <c r="AS638" s="115"/>
      <c r="AT638" s="115"/>
      <c r="AU638" s="115"/>
    </row>
    <row r="639" spans="3:47">
      <c r="C639" s="40"/>
      <c r="D639" s="40"/>
      <c r="AA639" s="115"/>
      <c r="AB639" s="115"/>
      <c r="AC639" s="115"/>
      <c r="AD639" s="115"/>
      <c r="AE639" s="115"/>
      <c r="AF639" s="137"/>
      <c r="AG639" s="138"/>
      <c r="AN639" s="115"/>
      <c r="AO639" s="115"/>
      <c r="AP639" s="115"/>
      <c r="AQ639" s="115"/>
      <c r="AR639" s="115"/>
      <c r="AS639" s="115"/>
      <c r="AT639" s="115"/>
      <c r="AU639" s="115"/>
    </row>
    <row r="640" spans="3:47">
      <c r="C640" s="40"/>
      <c r="D640" s="40"/>
      <c r="AA640" s="115"/>
      <c r="AB640" s="115"/>
      <c r="AC640" s="115"/>
      <c r="AD640" s="115"/>
      <c r="AE640" s="115"/>
      <c r="AF640" s="137"/>
      <c r="AG640" s="138"/>
      <c r="AN640" s="115"/>
      <c r="AO640" s="115"/>
      <c r="AP640" s="115"/>
      <c r="AQ640" s="115"/>
      <c r="AR640" s="115"/>
      <c r="AS640" s="115"/>
      <c r="AT640" s="115"/>
      <c r="AU640" s="115"/>
    </row>
    <row r="641" spans="3:47">
      <c r="C641" s="40"/>
      <c r="D641" s="40"/>
      <c r="AA641" s="115"/>
      <c r="AB641" s="115"/>
      <c r="AC641" s="115"/>
      <c r="AD641" s="115"/>
      <c r="AE641" s="115"/>
      <c r="AF641" s="137"/>
      <c r="AG641" s="138"/>
      <c r="AN641" s="115"/>
      <c r="AO641" s="115"/>
      <c r="AP641" s="115"/>
      <c r="AQ641" s="115"/>
      <c r="AR641" s="115"/>
      <c r="AS641" s="115"/>
      <c r="AT641" s="115"/>
      <c r="AU641" s="115"/>
    </row>
    <row r="642" spans="3:47">
      <c r="C642" s="40"/>
      <c r="D642" s="40"/>
      <c r="AA642" s="115"/>
      <c r="AB642" s="115"/>
      <c r="AC642" s="115"/>
      <c r="AD642" s="115"/>
      <c r="AE642" s="115"/>
      <c r="AF642" s="137"/>
      <c r="AG642" s="138"/>
      <c r="AN642" s="115"/>
      <c r="AO642" s="115"/>
      <c r="AP642" s="115"/>
      <c r="AQ642" s="115"/>
      <c r="AR642" s="115"/>
      <c r="AS642" s="115"/>
      <c r="AT642" s="115"/>
      <c r="AU642" s="115"/>
    </row>
    <row r="643" spans="3:47">
      <c r="C643" s="40"/>
      <c r="D643" s="40"/>
      <c r="AA643" s="115"/>
      <c r="AB643" s="115"/>
      <c r="AC643" s="115"/>
      <c r="AD643" s="115"/>
      <c r="AE643" s="115"/>
      <c r="AF643" s="137"/>
      <c r="AG643" s="138"/>
      <c r="AN643" s="115"/>
      <c r="AO643" s="115"/>
      <c r="AP643" s="115"/>
      <c r="AQ643" s="115"/>
      <c r="AR643" s="115"/>
      <c r="AS643" s="115"/>
      <c r="AT643" s="115"/>
      <c r="AU643" s="115"/>
    </row>
    <row r="644" spans="3:47">
      <c r="C644" s="40"/>
      <c r="D644" s="40"/>
      <c r="AA644" s="115"/>
      <c r="AB644" s="115"/>
      <c r="AC644" s="115"/>
      <c r="AD644" s="115"/>
      <c r="AE644" s="115"/>
      <c r="AF644" s="137"/>
      <c r="AG644" s="138"/>
      <c r="AN644" s="115"/>
      <c r="AO644" s="115"/>
      <c r="AP644" s="115"/>
      <c r="AQ644" s="115"/>
      <c r="AR644" s="115"/>
      <c r="AS644" s="115"/>
      <c r="AT644" s="115"/>
      <c r="AU644" s="115"/>
    </row>
    <row r="645" spans="3:47">
      <c r="C645" s="40"/>
      <c r="D645" s="40"/>
      <c r="AA645" s="115"/>
      <c r="AB645" s="115"/>
      <c r="AC645" s="115"/>
      <c r="AD645" s="115"/>
      <c r="AE645" s="115"/>
      <c r="AF645" s="137"/>
      <c r="AG645" s="138"/>
      <c r="AN645" s="115"/>
      <c r="AO645" s="115"/>
      <c r="AP645" s="115"/>
      <c r="AQ645" s="115"/>
      <c r="AR645" s="115"/>
      <c r="AS645" s="115"/>
      <c r="AT645" s="115"/>
      <c r="AU645" s="115"/>
    </row>
    <row r="646" spans="3:47">
      <c r="C646" s="40"/>
      <c r="D646" s="40"/>
      <c r="AA646" s="115"/>
      <c r="AB646" s="115"/>
      <c r="AC646" s="115"/>
      <c r="AD646" s="115"/>
      <c r="AE646" s="115"/>
      <c r="AF646" s="137"/>
      <c r="AG646" s="138"/>
      <c r="AN646" s="115"/>
      <c r="AO646" s="115"/>
      <c r="AP646" s="115"/>
      <c r="AQ646" s="115"/>
      <c r="AR646" s="115"/>
      <c r="AS646" s="115"/>
      <c r="AT646" s="115"/>
      <c r="AU646" s="115"/>
    </row>
    <row r="647" spans="3:47">
      <c r="C647" s="40"/>
      <c r="D647" s="40"/>
      <c r="AA647" s="115"/>
      <c r="AB647" s="115"/>
      <c r="AC647" s="115"/>
      <c r="AD647" s="115"/>
      <c r="AE647" s="115"/>
      <c r="AF647" s="137"/>
      <c r="AG647" s="138"/>
      <c r="AN647" s="115"/>
      <c r="AO647" s="115"/>
      <c r="AP647" s="115"/>
      <c r="AQ647" s="115"/>
      <c r="AR647" s="115"/>
      <c r="AS647" s="115"/>
      <c r="AT647" s="115"/>
      <c r="AU647" s="115"/>
    </row>
    <row r="648" spans="3:47">
      <c r="C648" s="40"/>
      <c r="D648" s="40"/>
      <c r="AA648" s="115"/>
      <c r="AB648" s="115"/>
      <c r="AC648" s="115"/>
      <c r="AD648" s="115"/>
      <c r="AE648" s="115"/>
      <c r="AF648" s="137"/>
      <c r="AG648" s="138"/>
      <c r="AN648" s="115"/>
      <c r="AO648" s="115"/>
      <c r="AP648" s="115"/>
      <c r="AQ648" s="115"/>
      <c r="AR648" s="115"/>
      <c r="AS648" s="115"/>
      <c r="AT648" s="115"/>
      <c r="AU648" s="115"/>
    </row>
    <row r="649" spans="3:47">
      <c r="C649" s="40"/>
      <c r="D649" s="40"/>
      <c r="AA649" s="115"/>
      <c r="AB649" s="115"/>
      <c r="AC649" s="115"/>
      <c r="AD649" s="115"/>
      <c r="AE649" s="115"/>
      <c r="AF649" s="137"/>
      <c r="AG649" s="138"/>
      <c r="AN649" s="115"/>
      <c r="AO649" s="115"/>
      <c r="AP649" s="115"/>
      <c r="AQ649" s="115"/>
      <c r="AR649" s="115"/>
      <c r="AS649" s="115"/>
      <c r="AT649" s="115"/>
      <c r="AU649" s="115"/>
    </row>
    <row r="650" spans="3:47">
      <c r="C650" s="40"/>
      <c r="D650" s="40"/>
      <c r="AA650" s="115"/>
      <c r="AB650" s="115"/>
      <c r="AC650" s="115"/>
      <c r="AD650" s="115"/>
      <c r="AE650" s="115"/>
      <c r="AF650" s="137"/>
      <c r="AG650" s="138"/>
      <c r="AN650" s="115"/>
      <c r="AO650" s="115"/>
      <c r="AP650" s="115"/>
      <c r="AQ650" s="115"/>
      <c r="AR650" s="115"/>
      <c r="AS650" s="115"/>
      <c r="AT650" s="115"/>
      <c r="AU650" s="115"/>
    </row>
    <row r="651" spans="3:47">
      <c r="C651" s="40"/>
      <c r="D651" s="40"/>
      <c r="AA651" s="115"/>
      <c r="AB651" s="115"/>
      <c r="AC651" s="115"/>
      <c r="AD651" s="115"/>
      <c r="AE651" s="115"/>
      <c r="AF651" s="137"/>
      <c r="AG651" s="138"/>
      <c r="AN651" s="115"/>
      <c r="AO651" s="115"/>
      <c r="AP651" s="115"/>
      <c r="AQ651" s="115"/>
      <c r="AR651" s="115"/>
      <c r="AS651" s="115"/>
      <c r="AT651" s="115"/>
      <c r="AU651" s="115"/>
    </row>
    <row r="652" spans="3:47">
      <c r="C652" s="40"/>
      <c r="D652" s="40"/>
      <c r="AA652" s="115"/>
      <c r="AB652" s="115"/>
      <c r="AC652" s="115"/>
      <c r="AD652" s="115"/>
      <c r="AE652" s="115"/>
      <c r="AF652" s="137"/>
      <c r="AG652" s="138"/>
      <c r="AN652" s="115"/>
      <c r="AO652" s="115"/>
      <c r="AP652" s="115"/>
      <c r="AQ652" s="115"/>
      <c r="AR652" s="115"/>
      <c r="AS652" s="115"/>
      <c r="AT652" s="115"/>
      <c r="AU652" s="115"/>
    </row>
    <row r="653" spans="3:47">
      <c r="C653" s="40"/>
      <c r="D653" s="40"/>
      <c r="AA653" s="115"/>
      <c r="AB653" s="115"/>
      <c r="AC653" s="115"/>
      <c r="AD653" s="115"/>
      <c r="AE653" s="115"/>
      <c r="AF653" s="137"/>
      <c r="AG653" s="138"/>
      <c r="AN653" s="115"/>
      <c r="AO653" s="115"/>
      <c r="AP653" s="115"/>
      <c r="AQ653" s="115"/>
      <c r="AR653" s="115"/>
      <c r="AS653" s="115"/>
      <c r="AT653" s="115"/>
      <c r="AU653" s="115"/>
    </row>
    <row r="654" spans="3:47">
      <c r="C654" s="40"/>
      <c r="D654" s="40"/>
      <c r="AA654" s="115"/>
      <c r="AB654" s="115"/>
      <c r="AC654" s="115"/>
      <c r="AD654" s="115"/>
      <c r="AE654" s="115"/>
      <c r="AF654" s="137"/>
      <c r="AG654" s="138"/>
      <c r="AN654" s="115"/>
      <c r="AO654" s="115"/>
      <c r="AP654" s="115"/>
      <c r="AQ654" s="115"/>
      <c r="AR654" s="115"/>
      <c r="AS654" s="115"/>
      <c r="AT654" s="115"/>
      <c r="AU654" s="115"/>
    </row>
    <row r="655" spans="3:47">
      <c r="C655" s="40"/>
      <c r="D655" s="40"/>
      <c r="AA655" s="115"/>
      <c r="AB655" s="115"/>
      <c r="AC655" s="115"/>
      <c r="AD655" s="115"/>
      <c r="AE655" s="115"/>
      <c r="AF655" s="137"/>
      <c r="AG655" s="138"/>
      <c r="AN655" s="115"/>
      <c r="AO655" s="115"/>
      <c r="AP655" s="115"/>
      <c r="AQ655" s="115"/>
      <c r="AR655" s="115"/>
      <c r="AS655" s="115"/>
      <c r="AT655" s="115"/>
      <c r="AU655" s="115"/>
    </row>
    <row r="656" spans="3:47">
      <c r="C656" s="40"/>
      <c r="D656" s="40"/>
      <c r="AA656" s="115"/>
      <c r="AB656" s="115"/>
      <c r="AC656" s="115"/>
      <c r="AD656" s="115"/>
      <c r="AE656" s="115"/>
      <c r="AF656" s="137"/>
      <c r="AG656" s="138"/>
      <c r="AN656" s="115"/>
      <c r="AO656" s="115"/>
      <c r="AP656" s="115"/>
      <c r="AQ656" s="115"/>
      <c r="AR656" s="115"/>
      <c r="AS656" s="115"/>
      <c r="AT656" s="115"/>
      <c r="AU656" s="115"/>
    </row>
    <row r="657" spans="3:47">
      <c r="C657" s="40"/>
      <c r="D657" s="40"/>
      <c r="AA657" s="115"/>
      <c r="AB657" s="115"/>
      <c r="AC657" s="115"/>
      <c r="AD657" s="115"/>
      <c r="AE657" s="115"/>
      <c r="AF657" s="137"/>
      <c r="AG657" s="138"/>
      <c r="AN657" s="115"/>
      <c r="AO657" s="115"/>
      <c r="AP657" s="115"/>
      <c r="AQ657" s="115"/>
      <c r="AR657" s="115"/>
      <c r="AS657" s="115"/>
      <c r="AT657" s="115"/>
      <c r="AU657" s="115"/>
    </row>
    <row r="658" spans="3:47">
      <c r="C658" s="40"/>
      <c r="D658" s="40"/>
      <c r="AA658" s="115"/>
      <c r="AB658" s="115"/>
      <c r="AC658" s="115"/>
      <c r="AD658" s="115"/>
      <c r="AE658" s="115"/>
      <c r="AF658" s="137"/>
      <c r="AG658" s="138"/>
      <c r="AN658" s="115"/>
      <c r="AO658" s="115"/>
      <c r="AP658" s="115"/>
      <c r="AQ658" s="115"/>
      <c r="AR658" s="115"/>
      <c r="AS658" s="115"/>
      <c r="AT658" s="115"/>
      <c r="AU658" s="115"/>
    </row>
    <row r="659" spans="3:47">
      <c r="C659" s="40"/>
      <c r="D659" s="40"/>
      <c r="AA659" s="115"/>
      <c r="AB659" s="115"/>
      <c r="AC659" s="115"/>
      <c r="AD659" s="115"/>
      <c r="AE659" s="115"/>
      <c r="AF659" s="137"/>
      <c r="AG659" s="138"/>
      <c r="AN659" s="115"/>
      <c r="AO659" s="115"/>
      <c r="AP659" s="115"/>
      <c r="AQ659" s="115"/>
      <c r="AR659" s="115"/>
      <c r="AS659" s="115"/>
      <c r="AT659" s="115"/>
      <c r="AU659" s="115"/>
    </row>
    <row r="660" spans="3:47">
      <c r="C660" s="40"/>
      <c r="D660" s="40"/>
      <c r="AA660" s="115"/>
      <c r="AB660" s="115"/>
      <c r="AC660" s="115"/>
      <c r="AD660" s="115"/>
      <c r="AE660" s="115"/>
      <c r="AF660" s="137"/>
      <c r="AG660" s="138"/>
      <c r="AN660" s="115"/>
      <c r="AO660" s="115"/>
      <c r="AP660" s="115"/>
      <c r="AQ660" s="115"/>
      <c r="AR660" s="115"/>
      <c r="AS660" s="115"/>
      <c r="AT660" s="115"/>
      <c r="AU660" s="115"/>
    </row>
    <row r="661" spans="3:47">
      <c r="C661" s="40"/>
      <c r="D661" s="40"/>
      <c r="AA661" s="115"/>
      <c r="AB661" s="115"/>
      <c r="AC661" s="115"/>
      <c r="AD661" s="115"/>
      <c r="AE661" s="115"/>
      <c r="AF661" s="137"/>
      <c r="AG661" s="138"/>
      <c r="AN661" s="115"/>
      <c r="AO661" s="115"/>
      <c r="AP661" s="115"/>
      <c r="AQ661" s="115"/>
      <c r="AR661" s="115"/>
      <c r="AS661" s="115"/>
      <c r="AT661" s="115"/>
      <c r="AU661" s="115"/>
    </row>
    <row r="662" spans="3:47">
      <c r="C662" s="40"/>
      <c r="D662" s="40"/>
      <c r="AA662" s="115"/>
      <c r="AB662" s="115"/>
      <c r="AC662" s="115"/>
      <c r="AD662" s="115"/>
      <c r="AE662" s="115"/>
      <c r="AF662" s="137"/>
      <c r="AG662" s="138"/>
      <c r="AN662" s="115"/>
      <c r="AO662" s="115"/>
      <c r="AP662" s="115"/>
      <c r="AQ662" s="115"/>
      <c r="AR662" s="115"/>
      <c r="AS662" s="115"/>
      <c r="AT662" s="115"/>
      <c r="AU662" s="115"/>
    </row>
    <row r="663" spans="3:47">
      <c r="C663" s="40"/>
      <c r="D663" s="40"/>
      <c r="AA663" s="115"/>
      <c r="AB663" s="115"/>
      <c r="AC663" s="115"/>
      <c r="AD663" s="115"/>
      <c r="AE663" s="115"/>
      <c r="AF663" s="137"/>
      <c r="AG663" s="138"/>
      <c r="AN663" s="115"/>
      <c r="AO663" s="115"/>
      <c r="AP663" s="115"/>
      <c r="AQ663" s="115"/>
      <c r="AR663" s="115"/>
      <c r="AS663" s="115"/>
      <c r="AT663" s="115"/>
      <c r="AU663" s="115"/>
    </row>
    <row r="664" spans="3:47">
      <c r="C664" s="40"/>
      <c r="D664" s="40"/>
      <c r="AA664" s="115"/>
      <c r="AB664" s="115"/>
      <c r="AC664" s="115"/>
      <c r="AD664" s="115"/>
      <c r="AE664" s="115"/>
      <c r="AF664" s="137"/>
      <c r="AG664" s="138"/>
      <c r="AN664" s="115"/>
      <c r="AO664" s="115"/>
      <c r="AP664" s="115"/>
      <c r="AQ664" s="115"/>
      <c r="AR664" s="115"/>
      <c r="AS664" s="115"/>
      <c r="AT664" s="115"/>
      <c r="AU664" s="115"/>
    </row>
    <row r="665" spans="3:47">
      <c r="C665" s="40"/>
      <c r="D665" s="40"/>
      <c r="AA665" s="115"/>
      <c r="AB665" s="115"/>
      <c r="AC665" s="115"/>
      <c r="AD665" s="115"/>
      <c r="AE665" s="115"/>
      <c r="AF665" s="137"/>
      <c r="AG665" s="138"/>
      <c r="AN665" s="115"/>
      <c r="AO665" s="115"/>
      <c r="AP665" s="115"/>
      <c r="AQ665" s="115"/>
      <c r="AR665" s="115"/>
      <c r="AS665" s="115"/>
      <c r="AT665" s="115"/>
      <c r="AU665" s="115"/>
    </row>
    <row r="666" spans="3:47">
      <c r="C666" s="40"/>
      <c r="D666" s="40"/>
      <c r="AA666" s="115"/>
      <c r="AB666" s="115"/>
      <c r="AC666" s="115"/>
      <c r="AD666" s="115"/>
      <c r="AE666" s="115"/>
      <c r="AF666" s="137"/>
      <c r="AG666" s="138"/>
      <c r="AN666" s="115"/>
      <c r="AO666" s="115"/>
      <c r="AP666" s="115"/>
      <c r="AQ666" s="115"/>
      <c r="AR666" s="115"/>
      <c r="AS666" s="115"/>
      <c r="AT666" s="115"/>
      <c r="AU666" s="115"/>
    </row>
    <row r="667" spans="3:47">
      <c r="C667" s="40"/>
      <c r="D667" s="40"/>
      <c r="AA667" s="115"/>
      <c r="AB667" s="115"/>
      <c r="AC667" s="115"/>
      <c r="AD667" s="115"/>
      <c r="AE667" s="115"/>
      <c r="AF667" s="137"/>
      <c r="AG667" s="138"/>
      <c r="AN667" s="115"/>
      <c r="AO667" s="115"/>
      <c r="AP667" s="115"/>
      <c r="AQ667" s="115"/>
      <c r="AR667" s="115"/>
      <c r="AS667" s="115"/>
      <c r="AT667" s="115"/>
      <c r="AU667" s="115"/>
    </row>
    <row r="668" spans="3:47">
      <c r="C668" s="40"/>
      <c r="D668" s="40"/>
      <c r="AA668" s="115"/>
      <c r="AB668" s="115"/>
      <c r="AC668" s="115"/>
      <c r="AD668" s="115"/>
      <c r="AE668" s="115"/>
      <c r="AF668" s="137"/>
      <c r="AG668" s="138"/>
      <c r="AN668" s="115"/>
      <c r="AO668" s="115"/>
      <c r="AP668" s="115"/>
      <c r="AQ668" s="115"/>
      <c r="AR668" s="115"/>
      <c r="AS668" s="115"/>
      <c r="AT668" s="115"/>
      <c r="AU668" s="115"/>
    </row>
    <row r="669" spans="3:47">
      <c r="C669" s="40"/>
      <c r="D669" s="40"/>
      <c r="AA669" s="115"/>
      <c r="AB669" s="115"/>
      <c r="AC669" s="115"/>
      <c r="AD669" s="115"/>
      <c r="AE669" s="115"/>
      <c r="AF669" s="137"/>
      <c r="AG669" s="138"/>
      <c r="AN669" s="115"/>
      <c r="AO669" s="115"/>
      <c r="AP669" s="115"/>
      <c r="AQ669" s="115"/>
      <c r="AR669" s="115"/>
      <c r="AS669" s="115"/>
      <c r="AT669" s="115"/>
      <c r="AU669" s="115"/>
    </row>
    <row r="670" spans="3:47">
      <c r="C670" s="40"/>
      <c r="D670" s="40"/>
      <c r="AA670" s="115"/>
      <c r="AB670" s="115"/>
      <c r="AC670" s="115"/>
      <c r="AD670" s="115"/>
      <c r="AE670" s="115"/>
      <c r="AF670" s="137"/>
      <c r="AG670" s="138"/>
      <c r="AN670" s="115"/>
      <c r="AO670" s="115"/>
      <c r="AP670" s="115"/>
      <c r="AQ670" s="115"/>
      <c r="AR670" s="115"/>
      <c r="AS670" s="115"/>
      <c r="AT670" s="115"/>
      <c r="AU670" s="115"/>
    </row>
    <row r="671" spans="3:47">
      <c r="C671" s="40"/>
      <c r="D671" s="40"/>
      <c r="AA671" s="115"/>
      <c r="AB671" s="115"/>
      <c r="AC671" s="115"/>
      <c r="AD671" s="115"/>
      <c r="AE671" s="115"/>
      <c r="AF671" s="137"/>
      <c r="AG671" s="138"/>
      <c r="AN671" s="115"/>
      <c r="AO671" s="115"/>
      <c r="AP671" s="115"/>
      <c r="AQ671" s="115"/>
      <c r="AR671" s="115"/>
      <c r="AS671" s="115"/>
      <c r="AT671" s="115"/>
      <c r="AU671" s="115"/>
    </row>
    <row r="672" spans="3:47">
      <c r="C672" s="40"/>
      <c r="D672" s="40"/>
      <c r="AA672" s="115"/>
      <c r="AB672" s="115"/>
      <c r="AC672" s="115"/>
      <c r="AD672" s="115"/>
      <c r="AE672" s="115"/>
      <c r="AF672" s="137"/>
      <c r="AG672" s="138"/>
      <c r="AN672" s="115"/>
      <c r="AO672" s="115"/>
      <c r="AP672" s="115"/>
      <c r="AQ672" s="115"/>
      <c r="AR672" s="115"/>
      <c r="AS672" s="115"/>
      <c r="AT672" s="115"/>
      <c r="AU672" s="115"/>
    </row>
    <row r="673" spans="3:47">
      <c r="C673" s="40"/>
      <c r="D673" s="40"/>
      <c r="AA673" s="115"/>
      <c r="AB673" s="115"/>
      <c r="AC673" s="115"/>
      <c r="AD673" s="115"/>
      <c r="AE673" s="115"/>
      <c r="AF673" s="137"/>
      <c r="AG673" s="138"/>
      <c r="AN673" s="115"/>
      <c r="AO673" s="115"/>
      <c r="AP673" s="115"/>
      <c r="AQ673" s="115"/>
      <c r="AR673" s="115"/>
      <c r="AS673" s="115"/>
      <c r="AT673" s="115"/>
      <c r="AU673" s="115"/>
    </row>
    <row r="674" spans="3:47">
      <c r="C674" s="40"/>
      <c r="D674" s="40"/>
      <c r="AA674" s="115"/>
      <c r="AB674" s="115"/>
      <c r="AC674" s="115"/>
      <c r="AD674" s="115"/>
      <c r="AE674" s="115"/>
      <c r="AF674" s="137"/>
      <c r="AG674" s="138"/>
      <c r="AN674" s="115"/>
      <c r="AO674" s="115"/>
      <c r="AP674" s="115"/>
      <c r="AQ674" s="115"/>
      <c r="AR674" s="115"/>
      <c r="AS674" s="115"/>
      <c r="AT674" s="115"/>
      <c r="AU674" s="115"/>
    </row>
    <row r="675" spans="3:47">
      <c r="C675" s="40"/>
      <c r="D675" s="40"/>
      <c r="AA675" s="115"/>
      <c r="AB675" s="115"/>
      <c r="AC675" s="115"/>
      <c r="AD675" s="115"/>
      <c r="AE675" s="115"/>
      <c r="AF675" s="137"/>
      <c r="AG675" s="138"/>
      <c r="AN675" s="115"/>
      <c r="AO675" s="115"/>
      <c r="AP675" s="115"/>
      <c r="AQ675" s="115"/>
      <c r="AR675" s="115"/>
      <c r="AS675" s="115"/>
      <c r="AT675" s="115"/>
      <c r="AU675" s="115"/>
    </row>
    <row r="676" spans="3:47">
      <c r="C676" s="40"/>
      <c r="D676" s="40"/>
      <c r="AA676" s="115"/>
      <c r="AB676" s="115"/>
      <c r="AC676" s="115"/>
      <c r="AD676" s="115"/>
      <c r="AE676" s="115"/>
      <c r="AF676" s="137"/>
      <c r="AG676" s="138"/>
      <c r="AN676" s="115"/>
      <c r="AO676" s="115"/>
      <c r="AP676" s="115"/>
      <c r="AQ676" s="115"/>
      <c r="AR676" s="115"/>
      <c r="AS676" s="115"/>
      <c r="AT676" s="115"/>
      <c r="AU676" s="115"/>
    </row>
    <row r="677" spans="3:47">
      <c r="C677" s="40"/>
      <c r="D677" s="40"/>
      <c r="AA677" s="115"/>
      <c r="AB677" s="115"/>
      <c r="AC677" s="115"/>
      <c r="AD677" s="115"/>
      <c r="AE677" s="115"/>
      <c r="AF677" s="137"/>
      <c r="AG677" s="138"/>
      <c r="AN677" s="115"/>
      <c r="AO677" s="115"/>
      <c r="AP677" s="115"/>
      <c r="AQ677" s="115"/>
      <c r="AR677" s="115"/>
      <c r="AS677" s="115"/>
      <c r="AT677" s="115"/>
      <c r="AU677" s="115"/>
    </row>
    <row r="678" spans="3:47">
      <c r="C678" s="40"/>
      <c r="D678" s="40"/>
      <c r="AA678" s="115"/>
      <c r="AB678" s="115"/>
      <c r="AC678" s="115"/>
      <c r="AD678" s="115"/>
      <c r="AE678" s="115"/>
      <c r="AF678" s="137"/>
      <c r="AG678" s="138"/>
      <c r="AN678" s="115"/>
      <c r="AO678" s="115"/>
      <c r="AP678" s="115"/>
      <c r="AQ678" s="115"/>
      <c r="AR678" s="115"/>
      <c r="AS678" s="115"/>
      <c r="AT678" s="115"/>
      <c r="AU678" s="115"/>
    </row>
    <row r="679" spans="3:47">
      <c r="C679" s="40"/>
      <c r="D679" s="40"/>
      <c r="AA679" s="115"/>
      <c r="AB679" s="115"/>
      <c r="AC679" s="115"/>
      <c r="AD679" s="115"/>
      <c r="AE679" s="115"/>
      <c r="AF679" s="137"/>
      <c r="AG679" s="138"/>
      <c r="AN679" s="115"/>
      <c r="AO679" s="115"/>
      <c r="AP679" s="115"/>
      <c r="AQ679" s="115"/>
      <c r="AR679" s="115"/>
      <c r="AS679" s="115"/>
      <c r="AT679" s="115"/>
      <c r="AU679" s="115"/>
    </row>
    <row r="680" spans="3:47">
      <c r="C680" s="40"/>
      <c r="D680" s="40"/>
      <c r="AA680" s="115"/>
      <c r="AB680" s="115"/>
      <c r="AC680" s="115"/>
      <c r="AD680" s="115"/>
      <c r="AE680" s="115"/>
      <c r="AF680" s="137"/>
      <c r="AG680" s="138"/>
      <c r="AN680" s="115"/>
      <c r="AO680" s="115"/>
      <c r="AP680" s="115"/>
      <c r="AQ680" s="115"/>
      <c r="AR680" s="115"/>
      <c r="AS680" s="115"/>
      <c r="AT680" s="115"/>
      <c r="AU680" s="115"/>
    </row>
    <row r="681" spans="3:47">
      <c r="C681" s="40"/>
      <c r="D681" s="40"/>
      <c r="AA681" s="115"/>
      <c r="AB681" s="115"/>
      <c r="AC681" s="115"/>
      <c r="AD681" s="115"/>
      <c r="AE681" s="115"/>
      <c r="AF681" s="137"/>
      <c r="AG681" s="138"/>
      <c r="AN681" s="115"/>
      <c r="AO681" s="115"/>
      <c r="AP681" s="115"/>
      <c r="AQ681" s="115"/>
      <c r="AR681" s="115"/>
      <c r="AS681" s="115"/>
      <c r="AT681" s="115"/>
      <c r="AU681" s="115"/>
    </row>
    <row r="682" spans="3:47">
      <c r="C682" s="40"/>
      <c r="D682" s="40"/>
      <c r="AA682" s="115"/>
      <c r="AB682" s="115"/>
      <c r="AC682" s="115"/>
      <c r="AD682" s="115"/>
      <c r="AE682" s="115"/>
      <c r="AF682" s="137"/>
      <c r="AG682" s="138"/>
      <c r="AN682" s="115"/>
      <c r="AO682" s="115"/>
      <c r="AP682" s="115"/>
      <c r="AQ682" s="115"/>
      <c r="AR682" s="115"/>
      <c r="AS682" s="115"/>
      <c r="AT682" s="115"/>
      <c r="AU682" s="115"/>
    </row>
    <row r="683" spans="3:47">
      <c r="C683" s="40"/>
      <c r="D683" s="40"/>
      <c r="AA683" s="115"/>
      <c r="AB683" s="115"/>
      <c r="AC683" s="115"/>
      <c r="AD683" s="115"/>
      <c r="AE683" s="115"/>
      <c r="AF683" s="137"/>
      <c r="AG683" s="138"/>
      <c r="AN683" s="115"/>
      <c r="AO683" s="115"/>
      <c r="AP683" s="115"/>
      <c r="AQ683" s="115"/>
      <c r="AR683" s="115"/>
      <c r="AS683" s="115"/>
      <c r="AT683" s="115"/>
      <c r="AU683" s="115"/>
    </row>
    <row r="684" spans="3:47">
      <c r="C684" s="40"/>
      <c r="D684" s="40"/>
      <c r="AA684" s="115"/>
      <c r="AB684" s="115"/>
      <c r="AC684" s="115"/>
      <c r="AD684" s="115"/>
      <c r="AE684" s="115"/>
      <c r="AF684" s="137"/>
      <c r="AG684" s="138"/>
      <c r="AN684" s="115"/>
      <c r="AO684" s="115"/>
      <c r="AP684" s="115"/>
      <c r="AQ684" s="115"/>
      <c r="AR684" s="115"/>
      <c r="AS684" s="115"/>
      <c r="AT684" s="115"/>
      <c r="AU684" s="115"/>
    </row>
    <row r="685" spans="3:47">
      <c r="C685" s="40"/>
      <c r="D685" s="40"/>
      <c r="AA685" s="115"/>
      <c r="AB685" s="115"/>
      <c r="AC685" s="115"/>
      <c r="AD685" s="115"/>
      <c r="AE685" s="115"/>
      <c r="AF685" s="137"/>
      <c r="AG685" s="138"/>
      <c r="AN685" s="115"/>
      <c r="AO685" s="115"/>
      <c r="AP685" s="115"/>
      <c r="AQ685" s="115"/>
      <c r="AR685" s="115"/>
      <c r="AS685" s="115"/>
      <c r="AT685" s="115"/>
      <c r="AU685" s="115"/>
    </row>
    <row r="686" spans="3:47">
      <c r="C686" s="40"/>
      <c r="D686" s="40"/>
      <c r="AA686" s="115"/>
      <c r="AB686" s="115"/>
      <c r="AC686" s="115"/>
      <c r="AD686" s="115"/>
      <c r="AE686" s="115"/>
      <c r="AF686" s="137"/>
      <c r="AG686" s="138"/>
      <c r="AN686" s="115"/>
      <c r="AO686" s="115"/>
      <c r="AP686" s="115"/>
      <c r="AQ686" s="115"/>
      <c r="AR686" s="115"/>
      <c r="AS686" s="115"/>
      <c r="AT686" s="115"/>
      <c r="AU686" s="115"/>
    </row>
    <row r="687" spans="3:47">
      <c r="C687" s="40"/>
      <c r="D687" s="40"/>
      <c r="AA687" s="115"/>
      <c r="AB687" s="115"/>
      <c r="AC687" s="115"/>
      <c r="AD687" s="115"/>
      <c r="AE687" s="115"/>
      <c r="AF687" s="137"/>
      <c r="AG687" s="138"/>
      <c r="AN687" s="115"/>
      <c r="AO687" s="115"/>
      <c r="AP687" s="115"/>
      <c r="AQ687" s="115"/>
      <c r="AR687" s="115"/>
      <c r="AS687" s="115"/>
      <c r="AT687" s="115"/>
      <c r="AU687" s="115"/>
    </row>
    <row r="688" spans="3:47">
      <c r="C688" s="40"/>
      <c r="D688" s="40"/>
      <c r="AA688" s="115"/>
      <c r="AB688" s="115"/>
      <c r="AC688" s="115"/>
      <c r="AD688" s="115"/>
      <c r="AE688" s="115"/>
      <c r="AF688" s="137"/>
      <c r="AG688" s="138"/>
      <c r="AN688" s="115"/>
      <c r="AO688" s="115"/>
      <c r="AP688" s="115"/>
      <c r="AQ688" s="115"/>
      <c r="AR688" s="115"/>
      <c r="AS688" s="115"/>
      <c r="AT688" s="115"/>
      <c r="AU688" s="115"/>
    </row>
    <row r="689" spans="3:47">
      <c r="C689" s="40"/>
      <c r="D689" s="40"/>
      <c r="AA689" s="115"/>
      <c r="AB689" s="115"/>
      <c r="AC689" s="115"/>
      <c r="AD689" s="115"/>
      <c r="AE689" s="115"/>
      <c r="AF689" s="137"/>
      <c r="AG689" s="138"/>
      <c r="AN689" s="115"/>
      <c r="AO689" s="115"/>
      <c r="AP689" s="115"/>
      <c r="AQ689" s="115"/>
      <c r="AR689" s="115"/>
      <c r="AS689" s="115"/>
      <c r="AT689" s="115"/>
      <c r="AU689" s="115"/>
    </row>
    <row r="690" spans="3:47">
      <c r="C690" s="40"/>
      <c r="D690" s="40"/>
      <c r="AA690" s="115"/>
      <c r="AB690" s="115"/>
      <c r="AC690" s="115"/>
      <c r="AD690" s="115"/>
      <c r="AE690" s="115"/>
      <c r="AF690" s="137"/>
      <c r="AG690" s="138"/>
      <c r="AN690" s="115"/>
      <c r="AO690" s="115"/>
      <c r="AP690" s="115"/>
      <c r="AQ690" s="115"/>
      <c r="AR690" s="115"/>
      <c r="AS690" s="115"/>
      <c r="AT690" s="115"/>
      <c r="AU690" s="115"/>
    </row>
    <row r="691" spans="3:47">
      <c r="C691" s="40"/>
      <c r="D691" s="40"/>
      <c r="AA691" s="115"/>
      <c r="AB691" s="115"/>
      <c r="AC691" s="115"/>
      <c r="AD691" s="115"/>
      <c r="AE691" s="115"/>
      <c r="AF691" s="137"/>
      <c r="AG691" s="138"/>
      <c r="AN691" s="115"/>
      <c r="AO691" s="115"/>
      <c r="AP691" s="115"/>
      <c r="AQ691" s="115"/>
      <c r="AR691" s="115"/>
      <c r="AS691" s="115"/>
      <c r="AT691" s="115"/>
      <c r="AU691" s="115"/>
    </row>
    <row r="692" spans="3:47">
      <c r="C692" s="40"/>
      <c r="D692" s="40"/>
      <c r="AA692" s="115"/>
      <c r="AB692" s="115"/>
      <c r="AC692" s="115"/>
      <c r="AD692" s="115"/>
      <c r="AE692" s="115"/>
      <c r="AF692" s="137"/>
      <c r="AG692" s="138"/>
      <c r="AN692" s="115"/>
      <c r="AO692" s="115"/>
      <c r="AP692" s="115"/>
      <c r="AQ692" s="115"/>
      <c r="AR692" s="115"/>
      <c r="AS692" s="115"/>
      <c r="AT692" s="115"/>
      <c r="AU692" s="115"/>
    </row>
    <row r="693" spans="3:47">
      <c r="C693" s="40"/>
      <c r="D693" s="40"/>
      <c r="AA693" s="115"/>
      <c r="AB693" s="115"/>
      <c r="AC693" s="115"/>
      <c r="AD693" s="115"/>
      <c r="AE693" s="115"/>
      <c r="AF693" s="137"/>
      <c r="AG693" s="138"/>
      <c r="AN693" s="115"/>
      <c r="AO693" s="115"/>
      <c r="AP693" s="115"/>
      <c r="AQ693" s="115"/>
      <c r="AR693" s="115"/>
      <c r="AS693" s="115"/>
      <c r="AT693" s="115"/>
      <c r="AU693" s="115"/>
    </row>
    <row r="694" spans="3:47">
      <c r="C694" s="40"/>
      <c r="D694" s="40"/>
      <c r="AA694" s="115"/>
      <c r="AB694" s="115"/>
      <c r="AC694" s="115"/>
      <c r="AD694" s="115"/>
      <c r="AE694" s="115"/>
      <c r="AF694" s="137"/>
      <c r="AG694" s="138"/>
      <c r="AN694" s="115"/>
      <c r="AO694" s="115"/>
      <c r="AP694" s="115"/>
      <c r="AQ694" s="115"/>
      <c r="AR694" s="115"/>
      <c r="AS694" s="115"/>
      <c r="AT694" s="115"/>
      <c r="AU694" s="115"/>
    </row>
    <row r="695" spans="3:47">
      <c r="C695" s="40"/>
      <c r="D695" s="40"/>
      <c r="AA695" s="115"/>
      <c r="AB695" s="115"/>
      <c r="AC695" s="115"/>
      <c r="AD695" s="115"/>
      <c r="AE695" s="115"/>
      <c r="AF695" s="137"/>
      <c r="AG695" s="138"/>
      <c r="AN695" s="115"/>
      <c r="AO695" s="115"/>
      <c r="AP695" s="115"/>
      <c r="AQ695" s="115"/>
      <c r="AR695" s="115"/>
      <c r="AS695" s="115"/>
      <c r="AT695" s="115"/>
      <c r="AU695" s="115"/>
    </row>
    <row r="696" spans="3:47">
      <c r="C696" s="40"/>
      <c r="D696" s="40"/>
      <c r="AA696" s="115"/>
      <c r="AB696" s="115"/>
      <c r="AC696" s="115"/>
      <c r="AD696" s="115"/>
      <c r="AE696" s="115"/>
      <c r="AF696" s="137"/>
      <c r="AG696" s="138"/>
      <c r="AN696" s="115"/>
      <c r="AO696" s="115"/>
      <c r="AP696" s="115"/>
      <c r="AQ696" s="115"/>
      <c r="AR696" s="115"/>
      <c r="AS696" s="115"/>
      <c r="AT696" s="115"/>
      <c r="AU696" s="115"/>
    </row>
    <row r="697" spans="3:47">
      <c r="C697" s="40"/>
      <c r="D697" s="40"/>
      <c r="AA697" s="115"/>
      <c r="AB697" s="115"/>
      <c r="AC697" s="115"/>
      <c r="AD697" s="115"/>
      <c r="AE697" s="115"/>
      <c r="AF697" s="137"/>
      <c r="AG697" s="138"/>
      <c r="AN697" s="115"/>
      <c r="AO697" s="115"/>
      <c r="AP697" s="115"/>
      <c r="AQ697" s="115"/>
      <c r="AR697" s="115"/>
      <c r="AS697" s="115"/>
      <c r="AT697" s="115"/>
      <c r="AU697" s="115"/>
    </row>
    <row r="698" spans="3:47">
      <c r="C698" s="40"/>
      <c r="D698" s="40"/>
      <c r="AA698" s="115"/>
      <c r="AB698" s="115"/>
      <c r="AC698" s="115"/>
      <c r="AD698" s="115"/>
      <c r="AE698" s="115"/>
      <c r="AF698" s="137"/>
      <c r="AG698" s="138"/>
      <c r="AN698" s="115"/>
      <c r="AO698" s="115"/>
      <c r="AP698" s="115"/>
      <c r="AQ698" s="115"/>
      <c r="AR698" s="115"/>
      <c r="AS698" s="115"/>
      <c r="AT698" s="115"/>
      <c r="AU698" s="115"/>
    </row>
    <row r="699" spans="3:47">
      <c r="C699" s="40"/>
      <c r="D699" s="40"/>
      <c r="AA699" s="115"/>
      <c r="AB699" s="115"/>
      <c r="AC699" s="115"/>
      <c r="AD699" s="115"/>
      <c r="AE699" s="115"/>
      <c r="AF699" s="137"/>
      <c r="AG699" s="138"/>
      <c r="AN699" s="115"/>
      <c r="AO699" s="115"/>
      <c r="AP699" s="115"/>
      <c r="AQ699" s="115"/>
      <c r="AR699" s="115"/>
      <c r="AS699" s="115"/>
      <c r="AT699" s="115"/>
      <c r="AU699" s="115"/>
    </row>
    <row r="700" spans="3:47">
      <c r="C700" s="40"/>
      <c r="D700" s="40"/>
      <c r="AA700" s="115"/>
      <c r="AB700" s="115"/>
      <c r="AC700" s="115"/>
      <c r="AD700" s="115"/>
      <c r="AE700" s="115"/>
      <c r="AF700" s="137"/>
      <c r="AG700" s="138"/>
      <c r="AN700" s="115"/>
      <c r="AO700" s="115"/>
      <c r="AP700" s="115"/>
      <c r="AQ700" s="115"/>
      <c r="AR700" s="115"/>
      <c r="AS700" s="115"/>
      <c r="AT700" s="115"/>
      <c r="AU700" s="115"/>
    </row>
    <row r="701" spans="3:47">
      <c r="C701" s="40"/>
      <c r="D701" s="40"/>
      <c r="AA701" s="115"/>
      <c r="AB701" s="115"/>
      <c r="AC701" s="115"/>
      <c r="AD701" s="115"/>
      <c r="AE701" s="115"/>
      <c r="AF701" s="137"/>
      <c r="AG701" s="138"/>
      <c r="AN701" s="115"/>
      <c r="AO701" s="115"/>
      <c r="AP701" s="115"/>
      <c r="AQ701" s="115"/>
      <c r="AR701" s="115"/>
      <c r="AS701" s="115"/>
      <c r="AT701" s="115"/>
      <c r="AU701" s="115"/>
    </row>
    <row r="702" spans="3:47">
      <c r="C702" s="40"/>
      <c r="D702" s="40"/>
      <c r="AA702" s="115"/>
      <c r="AB702" s="115"/>
      <c r="AC702" s="115"/>
      <c r="AD702" s="115"/>
      <c r="AE702" s="115"/>
      <c r="AF702" s="137"/>
      <c r="AG702" s="138"/>
      <c r="AN702" s="115"/>
      <c r="AO702" s="115"/>
      <c r="AP702" s="115"/>
      <c r="AQ702" s="115"/>
      <c r="AR702" s="115"/>
      <c r="AS702" s="115"/>
      <c r="AT702" s="115"/>
      <c r="AU702" s="115"/>
    </row>
    <row r="703" spans="3:47">
      <c r="C703" s="40"/>
      <c r="D703" s="40"/>
      <c r="AA703" s="115"/>
      <c r="AB703" s="115"/>
      <c r="AC703" s="115"/>
      <c r="AD703" s="115"/>
      <c r="AE703" s="115"/>
      <c r="AF703" s="137"/>
      <c r="AG703" s="138"/>
      <c r="AN703" s="115"/>
      <c r="AO703" s="115"/>
      <c r="AP703" s="115"/>
      <c r="AQ703" s="115"/>
      <c r="AR703" s="115"/>
      <c r="AS703" s="115"/>
      <c r="AT703" s="115"/>
      <c r="AU703" s="115"/>
    </row>
    <row r="704" spans="3:47">
      <c r="C704" s="40"/>
      <c r="D704" s="40"/>
      <c r="AA704" s="115"/>
      <c r="AB704" s="115"/>
      <c r="AC704" s="115"/>
      <c r="AD704" s="115"/>
      <c r="AE704" s="115"/>
      <c r="AF704" s="137"/>
      <c r="AG704" s="138"/>
      <c r="AN704" s="115"/>
      <c r="AO704" s="115"/>
      <c r="AP704" s="115"/>
      <c r="AQ704" s="115"/>
      <c r="AR704" s="115"/>
      <c r="AS704" s="115"/>
      <c r="AT704" s="115"/>
      <c r="AU704" s="115"/>
    </row>
    <row r="705" spans="3:47">
      <c r="C705" s="40"/>
      <c r="D705" s="40"/>
      <c r="AA705" s="115"/>
      <c r="AB705" s="115"/>
      <c r="AC705" s="115"/>
      <c r="AD705" s="115"/>
      <c r="AE705" s="115"/>
      <c r="AF705" s="137"/>
      <c r="AG705" s="138"/>
      <c r="AN705" s="115"/>
      <c r="AO705" s="115"/>
      <c r="AP705" s="115"/>
      <c r="AQ705" s="115"/>
      <c r="AR705" s="115"/>
      <c r="AS705" s="115"/>
      <c r="AT705" s="115"/>
      <c r="AU705" s="115"/>
    </row>
    <row r="706" spans="3:47">
      <c r="C706" s="40"/>
      <c r="D706" s="40"/>
      <c r="AA706" s="115"/>
      <c r="AB706" s="115"/>
      <c r="AC706" s="115"/>
      <c r="AD706" s="115"/>
      <c r="AE706" s="115"/>
      <c r="AF706" s="137"/>
      <c r="AG706" s="138"/>
      <c r="AN706" s="115"/>
      <c r="AO706" s="115"/>
      <c r="AP706" s="115"/>
      <c r="AQ706" s="115"/>
      <c r="AR706" s="115"/>
      <c r="AS706" s="115"/>
      <c r="AT706" s="115"/>
      <c r="AU706" s="115"/>
    </row>
    <row r="707" spans="3:47">
      <c r="C707" s="40"/>
      <c r="D707" s="40"/>
      <c r="AA707" s="115"/>
      <c r="AB707" s="115"/>
      <c r="AC707" s="115"/>
      <c r="AD707" s="115"/>
      <c r="AE707" s="115"/>
      <c r="AF707" s="137"/>
      <c r="AG707" s="138"/>
      <c r="AN707" s="115"/>
      <c r="AO707" s="115"/>
      <c r="AP707" s="115"/>
      <c r="AQ707" s="115"/>
      <c r="AR707" s="115"/>
      <c r="AS707" s="115"/>
      <c r="AT707" s="115"/>
      <c r="AU707" s="115"/>
    </row>
    <row r="708" spans="3:47">
      <c r="C708" s="40"/>
      <c r="D708" s="40"/>
      <c r="AA708" s="115"/>
      <c r="AB708" s="115"/>
      <c r="AC708" s="115"/>
      <c r="AD708" s="115"/>
      <c r="AE708" s="115"/>
      <c r="AF708" s="137"/>
      <c r="AG708" s="138"/>
      <c r="AN708" s="115"/>
      <c r="AO708" s="115"/>
      <c r="AP708" s="115"/>
      <c r="AQ708" s="115"/>
      <c r="AR708" s="115"/>
      <c r="AS708" s="115"/>
      <c r="AT708" s="115"/>
      <c r="AU708" s="115"/>
    </row>
    <row r="709" spans="3:47">
      <c r="C709" s="40"/>
      <c r="D709" s="40"/>
      <c r="AA709" s="115"/>
      <c r="AB709" s="115"/>
      <c r="AC709" s="115"/>
      <c r="AD709" s="115"/>
      <c r="AE709" s="115"/>
      <c r="AF709" s="137"/>
      <c r="AG709" s="138"/>
      <c r="AN709" s="115"/>
      <c r="AO709" s="115"/>
      <c r="AP709" s="115"/>
      <c r="AQ709" s="115"/>
      <c r="AR709" s="115"/>
      <c r="AS709" s="115"/>
      <c r="AT709" s="115"/>
      <c r="AU709" s="115"/>
    </row>
    <row r="710" spans="3:47">
      <c r="C710" s="40"/>
      <c r="D710" s="40"/>
      <c r="AA710" s="115"/>
      <c r="AB710" s="115"/>
      <c r="AC710" s="115"/>
      <c r="AD710" s="115"/>
      <c r="AE710" s="115"/>
      <c r="AF710" s="137"/>
      <c r="AG710" s="138"/>
      <c r="AN710" s="115"/>
      <c r="AO710" s="115"/>
      <c r="AP710" s="115"/>
      <c r="AQ710" s="115"/>
      <c r="AR710" s="115"/>
      <c r="AS710" s="115"/>
      <c r="AT710" s="115"/>
      <c r="AU710" s="115"/>
    </row>
    <row r="711" spans="3:47">
      <c r="C711" s="40"/>
      <c r="D711" s="40"/>
      <c r="AA711" s="115"/>
      <c r="AB711" s="115"/>
      <c r="AC711" s="115"/>
      <c r="AD711" s="115"/>
      <c r="AE711" s="115"/>
      <c r="AF711" s="137"/>
      <c r="AG711" s="138"/>
      <c r="AN711" s="115"/>
      <c r="AO711" s="115"/>
      <c r="AP711" s="115"/>
      <c r="AQ711" s="115"/>
      <c r="AR711" s="115"/>
      <c r="AS711" s="115"/>
      <c r="AT711" s="115"/>
      <c r="AU711" s="115"/>
    </row>
    <row r="712" spans="3:47">
      <c r="C712" s="40"/>
      <c r="D712" s="40"/>
      <c r="AA712" s="115"/>
      <c r="AB712" s="115"/>
      <c r="AC712" s="115"/>
      <c r="AD712" s="115"/>
      <c r="AE712" s="115"/>
      <c r="AF712" s="137"/>
      <c r="AG712" s="138"/>
      <c r="AN712" s="115"/>
      <c r="AO712" s="115"/>
      <c r="AP712" s="115"/>
      <c r="AQ712" s="115"/>
      <c r="AR712" s="115"/>
      <c r="AS712" s="115"/>
      <c r="AT712" s="115"/>
      <c r="AU712" s="115"/>
    </row>
    <row r="713" spans="3:47">
      <c r="C713" s="40"/>
      <c r="D713" s="40"/>
      <c r="AA713" s="115"/>
      <c r="AB713" s="115"/>
      <c r="AC713" s="115"/>
      <c r="AD713" s="115"/>
      <c r="AE713" s="115"/>
      <c r="AF713" s="137"/>
      <c r="AG713" s="138"/>
      <c r="AN713" s="115"/>
      <c r="AO713" s="115"/>
      <c r="AP713" s="115"/>
      <c r="AQ713" s="115"/>
      <c r="AR713" s="115"/>
      <c r="AS713" s="115"/>
      <c r="AT713" s="115"/>
      <c r="AU713" s="115"/>
    </row>
    <row r="714" spans="3:47">
      <c r="C714" s="40"/>
      <c r="D714" s="40"/>
      <c r="AA714" s="115"/>
      <c r="AB714" s="115"/>
      <c r="AC714" s="115"/>
      <c r="AD714" s="115"/>
      <c r="AE714" s="115"/>
      <c r="AF714" s="137"/>
      <c r="AG714" s="138"/>
      <c r="AN714" s="115"/>
      <c r="AO714" s="115"/>
      <c r="AP714" s="115"/>
      <c r="AQ714" s="115"/>
      <c r="AR714" s="115"/>
      <c r="AS714" s="115"/>
      <c r="AT714" s="115"/>
      <c r="AU714" s="115"/>
    </row>
    <row r="715" spans="3:47">
      <c r="C715" s="40"/>
      <c r="D715" s="40"/>
      <c r="AA715" s="115"/>
      <c r="AB715" s="115"/>
      <c r="AC715" s="115"/>
      <c r="AD715" s="115"/>
      <c r="AE715" s="115"/>
      <c r="AF715" s="137"/>
      <c r="AG715" s="138"/>
      <c r="AN715" s="115"/>
      <c r="AO715" s="115"/>
      <c r="AP715" s="115"/>
      <c r="AQ715" s="115"/>
      <c r="AR715" s="115"/>
      <c r="AS715" s="115"/>
      <c r="AT715" s="115"/>
      <c r="AU715" s="115"/>
    </row>
    <row r="716" spans="3:47">
      <c r="C716" s="40"/>
      <c r="D716" s="40"/>
      <c r="AA716" s="115"/>
      <c r="AB716" s="115"/>
      <c r="AC716" s="115"/>
      <c r="AD716" s="115"/>
      <c r="AE716" s="115"/>
      <c r="AF716" s="137"/>
      <c r="AG716" s="138"/>
      <c r="AN716" s="115"/>
      <c r="AO716" s="115"/>
      <c r="AP716" s="115"/>
      <c r="AQ716" s="115"/>
      <c r="AR716" s="115"/>
      <c r="AS716" s="115"/>
      <c r="AT716" s="115"/>
      <c r="AU716" s="115"/>
    </row>
    <row r="717" spans="3:47">
      <c r="C717" s="40"/>
      <c r="D717" s="40"/>
      <c r="AA717" s="115"/>
      <c r="AB717" s="115"/>
      <c r="AC717" s="115"/>
      <c r="AD717" s="115"/>
      <c r="AE717" s="115"/>
      <c r="AF717" s="137"/>
      <c r="AG717" s="138"/>
      <c r="AN717" s="115"/>
      <c r="AO717" s="115"/>
      <c r="AP717" s="115"/>
      <c r="AQ717" s="115"/>
      <c r="AR717" s="115"/>
      <c r="AS717" s="115"/>
      <c r="AT717" s="115"/>
      <c r="AU717" s="115"/>
    </row>
    <row r="718" spans="3:47">
      <c r="C718" s="40"/>
      <c r="D718" s="40"/>
      <c r="AA718" s="115"/>
      <c r="AB718" s="115"/>
      <c r="AC718" s="115"/>
      <c r="AD718" s="115"/>
      <c r="AE718" s="115"/>
      <c r="AF718" s="137"/>
      <c r="AG718" s="138"/>
      <c r="AN718" s="115"/>
      <c r="AO718" s="115"/>
      <c r="AP718" s="115"/>
      <c r="AQ718" s="115"/>
      <c r="AR718" s="115"/>
      <c r="AS718" s="115"/>
      <c r="AT718" s="115"/>
      <c r="AU718" s="115"/>
    </row>
    <row r="719" spans="3:47">
      <c r="C719" s="40"/>
      <c r="D719" s="40"/>
      <c r="AA719" s="115"/>
      <c r="AB719" s="115"/>
      <c r="AC719" s="115"/>
      <c r="AD719" s="115"/>
      <c r="AE719" s="115"/>
      <c r="AF719" s="137"/>
      <c r="AG719" s="138"/>
      <c r="AN719" s="115"/>
      <c r="AO719" s="115"/>
      <c r="AP719" s="115"/>
      <c r="AQ719" s="115"/>
      <c r="AR719" s="115"/>
      <c r="AS719" s="115"/>
      <c r="AT719" s="115"/>
      <c r="AU719" s="115"/>
    </row>
    <row r="720" spans="3:47">
      <c r="C720" s="40"/>
      <c r="D720" s="40"/>
      <c r="AA720" s="115"/>
      <c r="AB720" s="115"/>
      <c r="AC720" s="115"/>
      <c r="AD720" s="115"/>
      <c r="AE720" s="115"/>
      <c r="AF720" s="137"/>
      <c r="AG720" s="138"/>
      <c r="AN720" s="115"/>
      <c r="AO720" s="115"/>
      <c r="AP720" s="115"/>
      <c r="AQ720" s="115"/>
      <c r="AR720" s="115"/>
      <c r="AS720" s="115"/>
      <c r="AT720" s="115"/>
      <c r="AU720" s="115"/>
    </row>
    <row r="721" spans="3:47">
      <c r="C721" s="40"/>
      <c r="D721" s="40"/>
      <c r="AA721" s="115"/>
      <c r="AB721" s="115"/>
      <c r="AC721" s="115"/>
      <c r="AD721" s="115"/>
      <c r="AE721" s="115"/>
      <c r="AF721" s="137"/>
      <c r="AG721" s="138"/>
      <c r="AN721" s="115"/>
      <c r="AO721" s="115"/>
      <c r="AP721" s="115"/>
      <c r="AQ721" s="115"/>
      <c r="AR721" s="115"/>
      <c r="AS721" s="115"/>
      <c r="AT721" s="115"/>
      <c r="AU721" s="115"/>
    </row>
    <row r="722" spans="3:47">
      <c r="C722" s="40"/>
      <c r="D722" s="40"/>
      <c r="AA722" s="115"/>
      <c r="AB722" s="115"/>
      <c r="AC722" s="115"/>
      <c r="AD722" s="115"/>
      <c r="AE722" s="115"/>
      <c r="AF722" s="137"/>
      <c r="AG722" s="138"/>
      <c r="AN722" s="115"/>
      <c r="AO722" s="115"/>
      <c r="AP722" s="115"/>
      <c r="AQ722" s="115"/>
      <c r="AR722" s="115"/>
      <c r="AS722" s="115"/>
      <c r="AT722" s="115"/>
      <c r="AU722" s="115"/>
    </row>
    <row r="723" spans="3:47">
      <c r="C723" s="40"/>
      <c r="D723" s="40"/>
      <c r="AA723" s="115"/>
      <c r="AB723" s="115"/>
      <c r="AC723" s="115"/>
      <c r="AD723" s="115"/>
      <c r="AE723" s="115"/>
      <c r="AF723" s="137"/>
      <c r="AG723" s="138"/>
      <c r="AN723" s="115"/>
      <c r="AO723" s="115"/>
      <c r="AP723" s="115"/>
      <c r="AQ723" s="115"/>
      <c r="AR723" s="115"/>
      <c r="AS723" s="115"/>
      <c r="AT723" s="115"/>
      <c r="AU723" s="115"/>
    </row>
    <row r="724" spans="3:47">
      <c r="C724" s="40"/>
      <c r="D724" s="40"/>
      <c r="AA724" s="115"/>
      <c r="AB724" s="115"/>
      <c r="AC724" s="115"/>
      <c r="AD724" s="115"/>
      <c r="AE724" s="115"/>
      <c r="AF724" s="137"/>
      <c r="AG724" s="138"/>
      <c r="AN724" s="115"/>
      <c r="AO724" s="115"/>
      <c r="AP724" s="115"/>
      <c r="AQ724" s="115"/>
      <c r="AR724" s="115"/>
      <c r="AS724" s="115"/>
      <c r="AT724" s="115"/>
      <c r="AU724" s="115"/>
    </row>
    <row r="725" spans="3:47">
      <c r="C725" s="40"/>
      <c r="D725" s="40"/>
      <c r="AA725" s="115"/>
      <c r="AB725" s="115"/>
      <c r="AC725" s="115"/>
      <c r="AD725" s="115"/>
      <c r="AE725" s="115"/>
      <c r="AF725" s="137"/>
      <c r="AG725" s="138"/>
      <c r="AN725" s="115"/>
      <c r="AO725" s="115"/>
      <c r="AP725" s="115"/>
      <c r="AQ725" s="115"/>
      <c r="AR725" s="115"/>
      <c r="AS725" s="115"/>
      <c r="AT725" s="115"/>
      <c r="AU725" s="115"/>
    </row>
    <row r="726" spans="3:47">
      <c r="C726" s="40"/>
      <c r="D726" s="40"/>
      <c r="AA726" s="115"/>
      <c r="AB726" s="115"/>
      <c r="AC726" s="115"/>
      <c r="AD726" s="115"/>
      <c r="AE726" s="115"/>
      <c r="AF726" s="137"/>
      <c r="AG726" s="138"/>
      <c r="AN726" s="115"/>
      <c r="AO726" s="115"/>
      <c r="AP726" s="115"/>
      <c r="AQ726" s="115"/>
      <c r="AR726" s="115"/>
      <c r="AS726" s="115"/>
      <c r="AT726" s="115"/>
      <c r="AU726" s="115"/>
    </row>
    <row r="727" spans="3:47">
      <c r="C727" s="40"/>
      <c r="D727" s="40"/>
      <c r="AA727" s="115"/>
      <c r="AB727" s="115"/>
      <c r="AC727" s="115"/>
      <c r="AD727" s="115"/>
      <c r="AE727" s="115"/>
      <c r="AF727" s="137"/>
      <c r="AG727" s="138"/>
      <c r="AN727" s="115"/>
      <c r="AO727" s="115"/>
      <c r="AP727" s="115"/>
      <c r="AQ727" s="115"/>
      <c r="AR727" s="115"/>
      <c r="AS727" s="115"/>
      <c r="AT727" s="115"/>
      <c r="AU727" s="115"/>
    </row>
    <row r="728" spans="3:47">
      <c r="C728" s="40"/>
      <c r="D728" s="40"/>
      <c r="AA728" s="115"/>
      <c r="AB728" s="115"/>
      <c r="AC728" s="115"/>
      <c r="AD728" s="115"/>
      <c r="AE728" s="115"/>
      <c r="AF728" s="137"/>
      <c r="AG728" s="138"/>
      <c r="AN728" s="115"/>
      <c r="AO728" s="115"/>
      <c r="AP728" s="115"/>
      <c r="AQ728" s="115"/>
      <c r="AR728" s="115"/>
      <c r="AS728" s="115"/>
      <c r="AT728" s="115"/>
      <c r="AU728" s="115"/>
    </row>
    <row r="729" spans="3:47">
      <c r="C729" s="40"/>
      <c r="D729" s="40"/>
      <c r="AA729" s="115"/>
      <c r="AB729" s="115"/>
      <c r="AC729" s="115"/>
      <c r="AD729" s="115"/>
      <c r="AE729" s="115"/>
      <c r="AF729" s="137"/>
      <c r="AG729" s="138"/>
      <c r="AN729" s="115"/>
      <c r="AO729" s="115"/>
      <c r="AP729" s="115"/>
      <c r="AQ729" s="115"/>
      <c r="AR729" s="115"/>
      <c r="AS729" s="115"/>
      <c r="AT729" s="115"/>
      <c r="AU729" s="115"/>
    </row>
    <row r="730" spans="3:47">
      <c r="C730" s="40"/>
      <c r="D730" s="40"/>
      <c r="AA730" s="115"/>
      <c r="AB730" s="115"/>
      <c r="AC730" s="115"/>
      <c r="AD730" s="115"/>
      <c r="AE730" s="115"/>
      <c r="AF730" s="137"/>
      <c r="AG730" s="138"/>
      <c r="AN730" s="115"/>
      <c r="AO730" s="115"/>
      <c r="AP730" s="115"/>
      <c r="AQ730" s="115"/>
      <c r="AR730" s="115"/>
      <c r="AS730" s="115"/>
      <c r="AT730" s="115"/>
      <c r="AU730" s="115"/>
    </row>
    <row r="731" spans="3:47">
      <c r="C731" s="40"/>
      <c r="D731" s="40"/>
      <c r="AA731" s="115"/>
      <c r="AB731" s="115"/>
      <c r="AC731" s="115"/>
      <c r="AD731" s="115"/>
      <c r="AE731" s="115"/>
      <c r="AF731" s="137"/>
      <c r="AG731" s="138"/>
      <c r="AN731" s="115"/>
      <c r="AO731" s="115"/>
      <c r="AP731" s="115"/>
      <c r="AQ731" s="115"/>
      <c r="AR731" s="115"/>
      <c r="AS731" s="115"/>
      <c r="AT731" s="115"/>
      <c r="AU731" s="115"/>
    </row>
    <row r="732" spans="3:47">
      <c r="C732" s="40"/>
      <c r="D732" s="40"/>
      <c r="AA732" s="115"/>
      <c r="AB732" s="115"/>
      <c r="AC732" s="115"/>
      <c r="AD732" s="115"/>
      <c r="AE732" s="115"/>
      <c r="AF732" s="137"/>
      <c r="AG732" s="138"/>
      <c r="AN732" s="115"/>
      <c r="AO732" s="115"/>
      <c r="AP732" s="115"/>
      <c r="AQ732" s="115"/>
      <c r="AR732" s="115"/>
      <c r="AS732" s="115"/>
      <c r="AT732" s="115"/>
      <c r="AU732" s="115"/>
    </row>
    <row r="733" spans="3:47">
      <c r="C733" s="40"/>
      <c r="D733" s="40"/>
      <c r="AA733" s="115"/>
      <c r="AB733" s="115"/>
      <c r="AC733" s="115"/>
      <c r="AD733" s="115"/>
      <c r="AE733" s="115"/>
      <c r="AF733" s="137"/>
      <c r="AG733" s="138"/>
      <c r="AN733" s="115"/>
      <c r="AO733" s="115"/>
      <c r="AP733" s="115"/>
      <c r="AQ733" s="115"/>
      <c r="AR733" s="115"/>
      <c r="AS733" s="115"/>
      <c r="AT733" s="115"/>
      <c r="AU733" s="115"/>
    </row>
    <row r="734" spans="3:47">
      <c r="C734" s="40"/>
      <c r="D734" s="40"/>
      <c r="AA734" s="115"/>
      <c r="AB734" s="115"/>
      <c r="AC734" s="115"/>
      <c r="AD734" s="115"/>
      <c r="AE734" s="115"/>
      <c r="AF734" s="137"/>
      <c r="AG734" s="138"/>
      <c r="AN734" s="115"/>
      <c r="AO734" s="115"/>
      <c r="AP734" s="115"/>
      <c r="AQ734" s="115"/>
      <c r="AR734" s="115"/>
      <c r="AS734" s="115"/>
      <c r="AT734" s="115"/>
      <c r="AU734" s="115"/>
    </row>
    <row r="735" spans="3:47">
      <c r="C735" s="40"/>
      <c r="D735" s="40"/>
      <c r="AA735" s="115"/>
      <c r="AB735" s="115"/>
      <c r="AC735" s="115"/>
      <c r="AD735" s="115"/>
      <c r="AE735" s="115"/>
      <c r="AF735" s="137"/>
      <c r="AG735" s="138"/>
      <c r="AN735" s="115"/>
      <c r="AO735" s="115"/>
      <c r="AP735" s="115"/>
      <c r="AQ735" s="115"/>
      <c r="AR735" s="115"/>
      <c r="AS735" s="115"/>
      <c r="AT735" s="115"/>
      <c r="AU735" s="115"/>
    </row>
    <row r="736" spans="3:47">
      <c r="C736" s="40"/>
      <c r="D736" s="40"/>
      <c r="AA736" s="115"/>
      <c r="AB736" s="115"/>
      <c r="AC736" s="115"/>
      <c r="AD736" s="115"/>
      <c r="AE736" s="115"/>
      <c r="AF736" s="137"/>
      <c r="AG736" s="138"/>
      <c r="AN736" s="115"/>
      <c r="AO736" s="115"/>
      <c r="AP736" s="115"/>
      <c r="AQ736" s="115"/>
      <c r="AR736" s="115"/>
      <c r="AS736" s="115"/>
      <c r="AT736" s="115"/>
      <c r="AU736" s="115"/>
    </row>
    <row r="737" spans="3:47">
      <c r="C737" s="40"/>
      <c r="D737" s="40"/>
      <c r="AA737" s="115"/>
      <c r="AB737" s="115"/>
      <c r="AC737" s="115"/>
      <c r="AD737" s="115"/>
      <c r="AE737" s="115"/>
      <c r="AF737" s="137"/>
      <c r="AG737" s="138"/>
      <c r="AN737" s="115"/>
      <c r="AO737" s="115"/>
      <c r="AP737" s="115"/>
      <c r="AQ737" s="115"/>
      <c r="AR737" s="115"/>
      <c r="AS737" s="115"/>
      <c r="AT737" s="115"/>
      <c r="AU737" s="115"/>
    </row>
    <row r="738" spans="3:47">
      <c r="C738" s="40"/>
      <c r="D738" s="40"/>
      <c r="AA738" s="115"/>
      <c r="AB738" s="115"/>
      <c r="AC738" s="115"/>
      <c r="AD738" s="115"/>
      <c r="AE738" s="115"/>
      <c r="AF738" s="137"/>
      <c r="AG738" s="138"/>
      <c r="AN738" s="115"/>
      <c r="AO738" s="115"/>
      <c r="AP738" s="115"/>
      <c r="AQ738" s="115"/>
      <c r="AR738" s="115"/>
      <c r="AS738" s="115"/>
      <c r="AT738" s="115"/>
      <c r="AU738" s="115"/>
    </row>
    <row r="739" spans="3:47">
      <c r="C739" s="40"/>
      <c r="D739" s="40"/>
      <c r="AA739" s="115"/>
      <c r="AB739" s="115"/>
      <c r="AC739" s="115"/>
      <c r="AD739" s="115"/>
      <c r="AE739" s="115"/>
      <c r="AF739" s="137"/>
      <c r="AG739" s="138"/>
      <c r="AN739" s="115"/>
      <c r="AO739" s="115"/>
      <c r="AP739" s="115"/>
      <c r="AQ739" s="115"/>
      <c r="AR739" s="115"/>
      <c r="AS739" s="115"/>
      <c r="AT739" s="115"/>
      <c r="AU739" s="115"/>
    </row>
    <row r="740" spans="3:47">
      <c r="C740" s="40"/>
      <c r="D740" s="40"/>
      <c r="AA740" s="115"/>
      <c r="AB740" s="115"/>
      <c r="AC740" s="115"/>
      <c r="AD740" s="115"/>
      <c r="AE740" s="115"/>
      <c r="AF740" s="137"/>
      <c r="AG740" s="138"/>
      <c r="AN740" s="115"/>
      <c r="AO740" s="115"/>
      <c r="AP740" s="115"/>
      <c r="AQ740" s="115"/>
      <c r="AR740" s="115"/>
      <c r="AS740" s="115"/>
      <c r="AT740" s="115"/>
      <c r="AU740" s="115"/>
    </row>
    <row r="741" spans="3:47">
      <c r="C741" s="40"/>
      <c r="D741" s="40"/>
      <c r="AA741" s="115"/>
      <c r="AB741" s="115"/>
      <c r="AC741" s="115"/>
      <c r="AD741" s="115"/>
      <c r="AE741" s="115"/>
      <c r="AF741" s="137"/>
      <c r="AG741" s="138"/>
      <c r="AN741" s="115"/>
      <c r="AO741" s="115"/>
      <c r="AP741" s="115"/>
      <c r="AQ741" s="115"/>
      <c r="AR741" s="115"/>
      <c r="AS741" s="115"/>
      <c r="AT741" s="115"/>
      <c r="AU741" s="115"/>
    </row>
    <row r="742" spans="3:47">
      <c r="C742" s="40"/>
      <c r="D742" s="40"/>
      <c r="AA742" s="115"/>
      <c r="AB742" s="115"/>
      <c r="AC742" s="115"/>
      <c r="AD742" s="115"/>
      <c r="AE742" s="115"/>
      <c r="AF742" s="137"/>
      <c r="AG742" s="138"/>
      <c r="AN742" s="115"/>
      <c r="AO742" s="115"/>
      <c r="AP742" s="115"/>
      <c r="AQ742" s="115"/>
      <c r="AR742" s="115"/>
      <c r="AS742" s="115"/>
      <c r="AT742" s="115"/>
      <c r="AU742" s="115"/>
    </row>
    <row r="743" spans="3:47">
      <c r="C743" s="40"/>
      <c r="D743" s="40"/>
      <c r="AA743" s="115"/>
      <c r="AB743" s="115"/>
      <c r="AC743" s="115"/>
      <c r="AD743" s="115"/>
      <c r="AE743" s="115"/>
      <c r="AF743" s="137"/>
      <c r="AG743" s="138"/>
      <c r="AN743" s="115"/>
      <c r="AO743" s="115"/>
      <c r="AP743" s="115"/>
      <c r="AQ743" s="115"/>
      <c r="AR743" s="115"/>
      <c r="AS743" s="115"/>
      <c r="AT743" s="115"/>
      <c r="AU743" s="115"/>
    </row>
    <row r="744" spans="3:47">
      <c r="C744" s="40"/>
      <c r="D744" s="40"/>
      <c r="AA744" s="115"/>
      <c r="AB744" s="115"/>
      <c r="AC744" s="115"/>
      <c r="AD744" s="115"/>
      <c r="AE744" s="115"/>
      <c r="AF744" s="137"/>
      <c r="AG744" s="138"/>
      <c r="AN744" s="115"/>
      <c r="AO744" s="115"/>
      <c r="AP744" s="115"/>
      <c r="AQ744" s="115"/>
      <c r="AR744" s="115"/>
      <c r="AS744" s="115"/>
      <c r="AT744" s="115"/>
      <c r="AU744" s="115"/>
    </row>
    <row r="745" spans="3:47">
      <c r="C745" s="40"/>
      <c r="D745" s="40"/>
      <c r="AA745" s="115"/>
      <c r="AB745" s="115"/>
      <c r="AC745" s="115"/>
      <c r="AD745" s="115"/>
      <c r="AE745" s="115"/>
      <c r="AF745" s="137"/>
      <c r="AG745" s="138"/>
      <c r="AN745" s="115"/>
      <c r="AO745" s="115"/>
      <c r="AP745" s="115"/>
      <c r="AQ745" s="115"/>
      <c r="AR745" s="115"/>
      <c r="AS745" s="115"/>
      <c r="AT745" s="115"/>
      <c r="AU745" s="115"/>
    </row>
    <row r="746" spans="3:47">
      <c r="C746" s="40"/>
      <c r="D746" s="40"/>
      <c r="AA746" s="115"/>
      <c r="AB746" s="115"/>
      <c r="AC746" s="115"/>
      <c r="AD746" s="115"/>
      <c r="AE746" s="115"/>
      <c r="AF746" s="137"/>
      <c r="AG746" s="138"/>
      <c r="AN746" s="115"/>
      <c r="AO746" s="115"/>
      <c r="AP746" s="115"/>
      <c r="AQ746" s="115"/>
      <c r="AR746" s="115"/>
      <c r="AS746" s="115"/>
      <c r="AT746" s="115"/>
      <c r="AU746" s="115"/>
    </row>
    <row r="747" spans="3:47">
      <c r="C747" s="40"/>
      <c r="D747" s="40"/>
      <c r="AA747" s="115"/>
      <c r="AB747" s="115"/>
      <c r="AC747" s="115"/>
      <c r="AD747" s="115"/>
      <c r="AE747" s="115"/>
      <c r="AF747" s="137"/>
      <c r="AG747" s="138"/>
      <c r="AN747" s="115"/>
      <c r="AO747" s="115"/>
      <c r="AP747" s="115"/>
      <c r="AQ747" s="115"/>
      <c r="AR747" s="115"/>
      <c r="AS747" s="115"/>
      <c r="AT747" s="115"/>
      <c r="AU747" s="115"/>
    </row>
    <row r="748" spans="3:47">
      <c r="C748" s="40"/>
      <c r="D748" s="40"/>
      <c r="AA748" s="115"/>
      <c r="AB748" s="115"/>
      <c r="AC748" s="115"/>
      <c r="AD748" s="115"/>
      <c r="AE748" s="115"/>
      <c r="AF748" s="137"/>
      <c r="AG748" s="138"/>
      <c r="AN748" s="115"/>
      <c r="AO748" s="115"/>
      <c r="AP748" s="115"/>
      <c r="AQ748" s="115"/>
      <c r="AR748" s="115"/>
      <c r="AS748" s="115"/>
      <c r="AT748" s="115"/>
      <c r="AU748" s="115"/>
    </row>
    <row r="749" spans="3:47">
      <c r="C749" s="40"/>
      <c r="D749" s="40"/>
      <c r="AA749" s="115"/>
      <c r="AB749" s="115"/>
      <c r="AC749" s="115"/>
      <c r="AD749" s="115"/>
      <c r="AE749" s="115"/>
      <c r="AF749" s="137"/>
      <c r="AG749" s="138"/>
      <c r="AN749" s="115"/>
      <c r="AO749" s="115"/>
      <c r="AP749" s="115"/>
      <c r="AQ749" s="115"/>
      <c r="AR749" s="115"/>
      <c r="AS749" s="115"/>
      <c r="AT749" s="115"/>
      <c r="AU749" s="115"/>
    </row>
    <row r="750" spans="3:47">
      <c r="C750" s="40"/>
      <c r="D750" s="40"/>
      <c r="AA750" s="115"/>
      <c r="AB750" s="115"/>
      <c r="AC750" s="115"/>
      <c r="AD750" s="115"/>
      <c r="AE750" s="115"/>
      <c r="AF750" s="137"/>
      <c r="AG750" s="138"/>
      <c r="AN750" s="115"/>
      <c r="AO750" s="115"/>
      <c r="AP750" s="115"/>
      <c r="AQ750" s="115"/>
      <c r="AR750" s="115"/>
      <c r="AS750" s="115"/>
      <c r="AT750" s="115"/>
      <c r="AU750" s="115"/>
    </row>
    <row r="751" spans="3:47">
      <c r="C751" s="40"/>
      <c r="D751" s="40"/>
      <c r="AA751" s="115"/>
      <c r="AB751" s="115"/>
      <c r="AC751" s="115"/>
      <c r="AD751" s="115"/>
      <c r="AE751" s="115"/>
      <c r="AF751" s="137"/>
      <c r="AG751" s="138"/>
      <c r="AN751" s="115"/>
      <c r="AO751" s="115"/>
      <c r="AP751" s="115"/>
      <c r="AQ751" s="115"/>
      <c r="AR751" s="115"/>
      <c r="AS751" s="115"/>
      <c r="AT751" s="115"/>
      <c r="AU751" s="115"/>
    </row>
    <row r="752" spans="3:47">
      <c r="C752" s="40"/>
      <c r="D752" s="40"/>
      <c r="AA752" s="115"/>
      <c r="AB752" s="115"/>
      <c r="AC752" s="115"/>
      <c r="AD752" s="115"/>
      <c r="AE752" s="115"/>
      <c r="AF752" s="137"/>
      <c r="AG752" s="138"/>
      <c r="AN752" s="115"/>
      <c r="AO752" s="115"/>
      <c r="AP752" s="115"/>
      <c r="AQ752" s="115"/>
      <c r="AR752" s="115"/>
      <c r="AS752" s="115"/>
      <c r="AT752" s="115"/>
      <c r="AU752" s="115"/>
    </row>
    <row r="753" spans="3:47">
      <c r="C753" s="40"/>
      <c r="D753" s="40"/>
      <c r="AA753" s="115"/>
      <c r="AB753" s="115"/>
      <c r="AC753" s="115"/>
      <c r="AD753" s="115"/>
      <c r="AE753" s="115"/>
      <c r="AF753" s="137"/>
      <c r="AG753" s="138"/>
      <c r="AN753" s="115"/>
      <c r="AO753" s="115"/>
      <c r="AP753" s="115"/>
      <c r="AQ753" s="115"/>
      <c r="AR753" s="115"/>
      <c r="AS753" s="115"/>
      <c r="AT753" s="115"/>
      <c r="AU753" s="115"/>
    </row>
    <row r="754" spans="3:47">
      <c r="C754" s="40"/>
      <c r="D754" s="40"/>
      <c r="AA754" s="115"/>
      <c r="AB754" s="115"/>
      <c r="AC754" s="115"/>
      <c r="AD754" s="115"/>
      <c r="AE754" s="115"/>
      <c r="AF754" s="137"/>
      <c r="AG754" s="138"/>
      <c r="AN754" s="115"/>
      <c r="AO754" s="115"/>
      <c r="AP754" s="115"/>
      <c r="AQ754" s="115"/>
      <c r="AR754" s="115"/>
      <c r="AS754" s="115"/>
      <c r="AT754" s="115"/>
      <c r="AU754" s="115"/>
    </row>
    <row r="755" spans="3:47">
      <c r="C755" s="40"/>
      <c r="D755" s="40"/>
      <c r="AA755" s="115"/>
      <c r="AB755" s="115"/>
      <c r="AC755" s="115"/>
      <c r="AD755" s="115"/>
      <c r="AE755" s="115"/>
      <c r="AF755" s="137"/>
      <c r="AG755" s="138"/>
      <c r="AN755" s="115"/>
      <c r="AO755" s="115"/>
      <c r="AP755" s="115"/>
      <c r="AQ755" s="115"/>
      <c r="AR755" s="115"/>
      <c r="AS755" s="115"/>
      <c r="AT755" s="115"/>
      <c r="AU755" s="115"/>
    </row>
    <row r="756" spans="3:47">
      <c r="C756" s="40"/>
      <c r="D756" s="40"/>
      <c r="AA756" s="115"/>
      <c r="AB756" s="115"/>
      <c r="AC756" s="115"/>
      <c r="AD756" s="115"/>
      <c r="AE756" s="115"/>
      <c r="AF756" s="137"/>
      <c r="AG756" s="138"/>
      <c r="AN756" s="115"/>
      <c r="AO756" s="115"/>
      <c r="AP756" s="115"/>
      <c r="AQ756" s="115"/>
      <c r="AR756" s="115"/>
      <c r="AS756" s="115"/>
      <c r="AT756" s="115"/>
      <c r="AU756" s="115"/>
    </row>
    <row r="757" spans="3:47">
      <c r="C757" s="40"/>
      <c r="D757" s="40"/>
      <c r="AA757" s="115"/>
      <c r="AB757" s="115"/>
      <c r="AC757" s="115"/>
      <c r="AD757" s="115"/>
      <c r="AE757" s="115"/>
      <c r="AF757" s="137"/>
      <c r="AG757" s="138"/>
      <c r="AN757" s="115"/>
      <c r="AO757" s="115"/>
      <c r="AP757" s="115"/>
      <c r="AQ757" s="115"/>
      <c r="AR757" s="115"/>
      <c r="AS757" s="115"/>
      <c r="AT757" s="115"/>
      <c r="AU757" s="115"/>
    </row>
    <row r="758" spans="3:47">
      <c r="C758" s="40"/>
      <c r="D758" s="40"/>
      <c r="AA758" s="115"/>
      <c r="AB758" s="115"/>
      <c r="AC758" s="115"/>
      <c r="AD758" s="115"/>
      <c r="AE758" s="115"/>
      <c r="AF758" s="137"/>
      <c r="AG758" s="138"/>
      <c r="AN758" s="115"/>
      <c r="AO758" s="115"/>
      <c r="AP758" s="115"/>
      <c r="AQ758" s="115"/>
      <c r="AR758" s="115"/>
      <c r="AS758" s="115"/>
      <c r="AT758" s="115"/>
      <c r="AU758" s="115"/>
    </row>
    <row r="759" spans="3:47">
      <c r="C759" s="40"/>
      <c r="D759" s="40"/>
      <c r="AA759" s="115"/>
      <c r="AB759" s="115"/>
      <c r="AC759" s="115"/>
      <c r="AD759" s="115"/>
      <c r="AE759" s="115"/>
      <c r="AF759" s="137"/>
      <c r="AG759" s="138"/>
      <c r="AN759" s="115"/>
      <c r="AO759" s="115"/>
      <c r="AP759" s="115"/>
      <c r="AQ759" s="115"/>
      <c r="AR759" s="115"/>
      <c r="AS759" s="115"/>
      <c r="AT759" s="115"/>
      <c r="AU759" s="115"/>
    </row>
    <row r="760" spans="3:47">
      <c r="C760" s="40"/>
      <c r="D760" s="40"/>
      <c r="AA760" s="115"/>
      <c r="AB760" s="115"/>
      <c r="AC760" s="115"/>
      <c r="AD760" s="115"/>
      <c r="AE760" s="115"/>
      <c r="AF760" s="137"/>
      <c r="AG760" s="138"/>
      <c r="AN760" s="115"/>
      <c r="AO760" s="115"/>
      <c r="AP760" s="115"/>
      <c r="AQ760" s="115"/>
      <c r="AR760" s="115"/>
      <c r="AS760" s="115"/>
      <c r="AT760" s="115"/>
      <c r="AU760" s="115"/>
    </row>
    <row r="761" spans="3:47">
      <c r="C761" s="40"/>
      <c r="D761" s="40"/>
      <c r="AA761" s="115"/>
      <c r="AB761" s="115"/>
      <c r="AC761" s="115"/>
      <c r="AD761" s="115"/>
      <c r="AE761" s="115"/>
      <c r="AF761" s="137"/>
      <c r="AG761" s="138"/>
      <c r="AN761" s="115"/>
      <c r="AO761" s="115"/>
      <c r="AP761" s="115"/>
      <c r="AQ761" s="115"/>
      <c r="AR761" s="115"/>
      <c r="AS761" s="115"/>
      <c r="AT761" s="115"/>
      <c r="AU761" s="115"/>
    </row>
    <row r="762" spans="3:47">
      <c r="C762" s="40"/>
      <c r="D762" s="40"/>
      <c r="AA762" s="115"/>
      <c r="AB762" s="115"/>
      <c r="AC762" s="115"/>
      <c r="AD762" s="115"/>
      <c r="AE762" s="115"/>
      <c r="AF762" s="137"/>
      <c r="AG762" s="138"/>
      <c r="AN762" s="115"/>
      <c r="AO762" s="115"/>
      <c r="AP762" s="115"/>
      <c r="AQ762" s="115"/>
      <c r="AR762" s="115"/>
      <c r="AS762" s="115"/>
      <c r="AT762" s="115"/>
      <c r="AU762" s="115"/>
    </row>
    <row r="763" spans="3:47">
      <c r="C763" s="40"/>
      <c r="D763" s="40"/>
      <c r="AA763" s="115"/>
      <c r="AB763" s="115"/>
      <c r="AC763" s="115"/>
      <c r="AD763" s="115"/>
      <c r="AE763" s="115"/>
      <c r="AF763" s="137"/>
      <c r="AG763" s="138"/>
      <c r="AN763" s="115"/>
      <c r="AO763" s="115"/>
      <c r="AP763" s="115"/>
      <c r="AQ763" s="115"/>
      <c r="AR763" s="115"/>
      <c r="AS763" s="115"/>
      <c r="AT763" s="115"/>
      <c r="AU763" s="115"/>
    </row>
    <row r="764" spans="3:47">
      <c r="C764" s="40"/>
      <c r="D764" s="40"/>
      <c r="AA764" s="115"/>
      <c r="AB764" s="115"/>
      <c r="AC764" s="115"/>
      <c r="AD764" s="115"/>
      <c r="AE764" s="115"/>
      <c r="AF764" s="137"/>
      <c r="AG764" s="138"/>
      <c r="AN764" s="115"/>
      <c r="AO764" s="115"/>
      <c r="AP764" s="115"/>
      <c r="AQ764" s="115"/>
      <c r="AR764" s="115"/>
      <c r="AS764" s="115"/>
      <c r="AT764" s="115"/>
      <c r="AU764" s="115"/>
    </row>
    <row r="765" spans="3:47">
      <c r="C765" s="40"/>
      <c r="D765" s="40"/>
      <c r="AA765" s="115"/>
      <c r="AB765" s="115"/>
      <c r="AC765" s="115"/>
      <c r="AD765" s="115"/>
      <c r="AE765" s="115"/>
      <c r="AF765" s="137"/>
      <c r="AG765" s="138"/>
      <c r="AN765" s="115"/>
      <c r="AO765" s="115"/>
      <c r="AP765" s="115"/>
      <c r="AQ765" s="115"/>
      <c r="AR765" s="115"/>
      <c r="AS765" s="115"/>
      <c r="AT765" s="115"/>
      <c r="AU765" s="115"/>
    </row>
    <row r="766" spans="3:47">
      <c r="C766" s="40"/>
      <c r="D766" s="40"/>
    </row>
    <row r="767" spans="3:47">
      <c r="C767" s="40"/>
      <c r="D767" s="40"/>
    </row>
    <row r="768" spans="3:47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sheetProtection sheet="1" objects="1" scenarios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Active 1</vt:lpstr>
      <vt:lpstr>Graphs 1</vt:lpstr>
      <vt:lpstr>A (4)</vt:lpstr>
      <vt:lpstr>A (5)</vt:lpstr>
      <vt:lpstr>A (6)</vt:lpstr>
      <vt:lpstr>B</vt:lpstr>
      <vt:lpstr>C</vt:lpstr>
      <vt:lpstr>A (old)</vt:lpstr>
      <vt:lpstr>A (old2)</vt:lpstr>
      <vt:lpstr>BAV</vt:lpstr>
      <vt:lpstr>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2002-07-30T05:27:12Z</dcterms:created>
  <dcterms:modified xsi:type="dcterms:W3CDTF">2025-01-01T06:18:09Z</dcterms:modified>
</cp:coreProperties>
</file>