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A5AE85E3-59E2-4B39-BBE4-3B35741A7DC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Graphs 1" sheetId="2" r:id="rId2"/>
  </sheets>
  <calcPr calcId="181029"/>
</workbook>
</file>

<file path=xl/calcChain.xml><?xml version="1.0" encoding="utf-8"?>
<calcChain xmlns="http://schemas.openxmlformats.org/spreadsheetml/2006/main">
  <c r="F12" i="1" l="1"/>
  <c r="E29" i="1"/>
  <c r="F29" i="1"/>
  <c r="G29" i="1" s="1"/>
  <c r="Q29" i="1"/>
  <c r="E27" i="1"/>
  <c r="F27" i="1"/>
  <c r="G27" i="1"/>
  <c r="Q27" i="1"/>
  <c r="E28" i="1"/>
  <c r="F28" i="1"/>
  <c r="G28" i="1"/>
  <c r="Q28" i="1"/>
  <c r="E26" i="1"/>
  <c r="F26" i="1"/>
  <c r="G26" i="1"/>
  <c r="K26" i="1"/>
  <c r="C14" i="1"/>
  <c r="C13" i="1"/>
  <c r="E21" i="1"/>
  <c r="F21" i="1"/>
  <c r="G21" i="1"/>
  <c r="H21" i="1"/>
  <c r="R21" i="1"/>
  <c r="R19" i="1"/>
  <c r="E18" i="1" s="1"/>
  <c r="E24" i="1"/>
  <c r="F24" i="1"/>
  <c r="G24" i="1"/>
  <c r="J24" i="1"/>
  <c r="R24" i="1"/>
  <c r="E25" i="1"/>
  <c r="F25" i="1"/>
  <c r="G25" i="1"/>
  <c r="K25" i="1"/>
  <c r="R25" i="1"/>
  <c r="E22" i="1"/>
  <c r="F22" i="1"/>
  <c r="E23" i="1"/>
  <c r="F23" i="1"/>
  <c r="D14" i="1"/>
  <c r="D13" i="1"/>
  <c r="G22" i="1"/>
  <c r="S22" i="1"/>
  <c r="G23" i="1"/>
  <c r="S23" i="1"/>
  <c r="Q26" i="1"/>
  <c r="Q25" i="1"/>
  <c r="Q21" i="1"/>
  <c r="I22" i="1"/>
  <c r="Q22" i="1"/>
  <c r="Q23" i="1"/>
  <c r="Q24" i="1"/>
  <c r="C17" i="1"/>
  <c r="J23" i="1"/>
  <c r="S26" i="1"/>
  <c r="K28" i="1"/>
  <c r="S28" i="1"/>
  <c r="K27" i="1"/>
  <c r="S27" i="1"/>
  <c r="C12" i="1"/>
  <c r="F13" i="1" l="1"/>
  <c r="S29" i="1"/>
  <c r="K29" i="1"/>
  <c r="C16" i="1"/>
  <c r="D18" i="1" s="1"/>
  <c r="D12" i="1"/>
  <c r="D11" i="1"/>
  <c r="C11" i="1"/>
  <c r="O29" i="1" l="1"/>
  <c r="D16" i="1"/>
  <c r="D19" i="1" s="1"/>
  <c r="P29" i="1"/>
  <c r="D15" i="1"/>
  <c r="P24" i="1"/>
  <c r="P23" i="1"/>
  <c r="P21" i="1"/>
  <c r="P22" i="1"/>
  <c r="P25" i="1"/>
  <c r="P27" i="1"/>
  <c r="P28" i="1"/>
  <c r="P26" i="1"/>
  <c r="S19" i="1"/>
  <c r="E19" i="1" s="1"/>
  <c r="O22" i="1"/>
  <c r="C15" i="1"/>
  <c r="O24" i="1"/>
  <c r="O21" i="1"/>
  <c r="O28" i="1"/>
  <c r="O23" i="1"/>
  <c r="O25" i="1"/>
  <c r="O27" i="1"/>
  <c r="O26" i="1"/>
  <c r="F14" i="1" l="1"/>
  <c r="F15" i="1" s="1"/>
  <c r="C19" i="1"/>
  <c r="C18" i="1"/>
  <c r="F16" i="1" l="1"/>
</calcChain>
</file>

<file path=xl/sharedStrings.xml><?xml version="1.0" encoding="utf-8"?>
<sst xmlns="http://schemas.openxmlformats.org/spreadsheetml/2006/main" count="68" uniqueCount="57">
  <si>
    <t>IBVS 6244</t>
  </si>
  <si>
    <t>PE</t>
  </si>
  <si>
    <t>CCD</t>
  </si>
  <si>
    <t>pg</t>
  </si>
  <si>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</si>
  <si>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</si>
  <si>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</si>
  <si>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</si>
  <si>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</si>
  <si>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</si>
  <si>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</si>
  <si>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</si>
  <si>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</si>
  <si>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</si>
  <si>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</si>
  <si>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error</t>
  </si>
  <si>
    <t>Date</t>
  </si>
  <si>
    <t>LS Intercept =</t>
  </si>
  <si>
    <t>LS Slope =</t>
  </si>
  <si>
    <t>New epoch =</t>
  </si>
  <si>
    <t>System Type:</t>
  </si>
  <si>
    <t>S6</t>
  </si>
  <si>
    <t>Primary</t>
  </si>
  <si>
    <t>Secondary</t>
  </si>
  <si>
    <t>Misc</t>
  </si>
  <si>
    <t>Prim. Ephem. =</t>
  </si>
  <si>
    <t>Sec. Ephem. =</t>
  </si>
  <si>
    <t>Prim. Fit</t>
  </si>
  <si>
    <t>Sec. Fit</t>
  </si>
  <si>
    <t>S5</t>
  </si>
  <si>
    <t># of data points =</t>
  </si>
  <si>
    <t>Start of Lin fit (row)</t>
  </si>
  <si>
    <t>Start cell (x)</t>
  </si>
  <si>
    <t>Start cell (y)</t>
  </si>
  <si>
    <t>My time zone &gt;&gt;&gt;&gt;&gt;</t>
  </si>
  <si>
    <t>(PST=8, PDT=MDT=7, MDT=CST=6, etc.)</t>
  </si>
  <si>
    <t>Add cycle</t>
  </si>
  <si>
    <t>JD today</t>
  </si>
  <si>
    <t>Old Cycle</t>
  </si>
  <si>
    <t>New Cycle</t>
  </si>
  <si>
    <t>BRNO</t>
  </si>
  <si>
    <t>And</t>
  </si>
  <si>
    <t>OEJV 0142</t>
  </si>
  <si>
    <t>II</t>
  </si>
  <si>
    <t>I</t>
  </si>
  <si>
    <t>as of 2017-11-18</t>
  </si>
  <si>
    <t xml:space="preserve">V0629 And / GSC 3229-1054 </t>
  </si>
  <si>
    <t>GCVS</t>
  </si>
  <si>
    <t>OEJV 0179</t>
  </si>
  <si>
    <t>vis</t>
  </si>
  <si>
    <t>JBAV, 60</t>
  </si>
  <si>
    <t>JBAV 96</t>
  </si>
  <si>
    <t>Next ToM-P</t>
  </si>
  <si>
    <t>Next ToM-S</t>
  </si>
  <si>
    <t>11.20-11.65</t>
  </si>
  <si>
    <t>Mag R1</t>
  </si>
  <si>
    <t>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</si>
</sst>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5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b/>
      <sz val="10"/>
      <color indexed="10"/>
      <name val="Arial"/>
      <family val="2"/>
    </font>
    <font>
      <sz val="10"/>
      <color rgb="FFFF000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7">
    <xf numFmtId="0" fontId="0" fillId="0" borderId="0">
      <alignment vertical="top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2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1" applyNumberFormat="0" applyAlignment="0" applyProtection="0"/>
    <xf numFmtId="0" fontId="26" fillId="0" borderId="4" applyNumberFormat="0" applyFill="0" applyAlignment="0" applyProtection="0"/>
    <xf numFmtId="0" fontId="27" fillId="22" borderId="0" applyNumberFormat="0" applyBorder="0" applyAlignment="0" applyProtection="0"/>
    <xf numFmtId="0" fontId="9" fillId="0" borderId="0"/>
    <xf numFmtId="0" fontId="9" fillId="23" borderId="5" applyNumberFormat="0" applyFont="0" applyAlignment="0" applyProtection="0"/>
    <xf numFmtId="0" fontId="28" fillId="20" borderId="6" applyNumberFormat="0" applyAlignment="0" applyProtection="0"/>
    <xf numFmtId="0" fontId="29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0" fillId="0" borderId="0" applyNumberFormat="0" applyFill="0" applyBorder="0" applyAlignment="0" applyProtection="0"/>
  </cellStyleXfs>
  <cellXfs count="5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0" fontId="9" fillId="0" borderId="0" xfId="0" applyFont="1" applyAlignment="1"/>
    <xf numFmtId="0" fontId="9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wrapText="1"/>
    </xf>
    <xf numFmtId="0" fontId="5" fillId="0" borderId="0" xfId="0" applyFont="1" applyAlignment="1">
      <alignment horizontal="left" vertical="center"/>
    </xf>
    <xf numFmtId="0" fontId="10" fillId="0" borderId="0" xfId="0" applyFont="1" applyAlignment="1"/>
    <xf numFmtId="0" fontId="10" fillId="0" borderId="0" xfId="0" applyFont="1">
      <alignment vertical="top"/>
    </xf>
    <xf numFmtId="0" fontId="10" fillId="0" borderId="0" xfId="0" applyFont="1" applyAlignment="1">
      <alignment horizontal="center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11" fillId="0" borderId="0" xfId="0" applyFont="1" applyAlignment="1">
      <alignment horizontal="center"/>
    </xf>
    <xf numFmtId="0" fontId="7" fillId="0" borderId="0" xfId="0" applyFont="1">
      <alignment vertical="top"/>
    </xf>
    <xf numFmtId="0" fontId="12" fillId="0" borderId="0" xfId="0" applyFont="1" applyAlignment="1">
      <alignment horizontal="center"/>
    </xf>
    <xf numFmtId="0" fontId="13" fillId="0" borderId="0" xfId="0" applyFont="1">
      <alignment vertical="top"/>
    </xf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9" fillId="0" borderId="5" xfId="0" applyFont="1" applyBorder="1" applyAlignment="1">
      <alignment vertical="center"/>
    </xf>
    <xf numFmtId="0" fontId="15" fillId="0" borderId="5" xfId="0" applyFont="1" applyBorder="1" applyAlignment="1">
      <alignment vertical="center"/>
    </xf>
    <xf numFmtId="0" fontId="15" fillId="0" borderId="0" xfId="0" applyFont="1" applyAlignment="1"/>
    <xf numFmtId="0" fontId="16" fillId="0" borderId="0" xfId="41" applyFont="1"/>
    <xf numFmtId="0" fontId="5" fillId="0" borderId="5" xfId="0" applyFont="1" applyBorder="1">
      <alignment vertical="top"/>
    </xf>
    <xf numFmtId="0" fontId="5" fillId="0" borderId="0" xfId="0" applyFont="1" applyAlignment="1">
      <alignment horizontal="center" vertical="center"/>
    </xf>
    <xf numFmtId="0" fontId="5" fillId="0" borderId="0" xfId="41" applyFont="1"/>
    <xf numFmtId="0" fontId="5" fillId="0" borderId="0" xfId="41" applyFont="1" applyAlignment="1">
      <alignment horizontal="center"/>
    </xf>
    <xf numFmtId="0" fontId="5" fillId="0" borderId="0" xfId="41" applyFont="1" applyAlignment="1">
      <alignment horizontal="left"/>
    </xf>
    <xf numFmtId="0" fontId="16" fillId="0" borderId="0" xfId="41" applyFont="1" applyAlignment="1">
      <alignment horizontal="center" wrapText="1"/>
    </xf>
    <xf numFmtId="0" fontId="16" fillId="0" borderId="0" xfId="41" applyFont="1" applyAlignment="1">
      <alignment horizontal="left" wrapText="1"/>
    </xf>
    <xf numFmtId="0" fontId="31" fillId="0" borderId="0" xfId="0" applyFont="1" applyAlignment="1">
      <alignment vertical="center" wrapText="1"/>
    </xf>
    <xf numFmtId="0" fontId="31" fillId="0" borderId="0" xfId="0" applyFont="1" applyAlignment="1">
      <alignment horizontal="center" vertical="center" wrapText="1"/>
    </xf>
    <xf numFmtId="0" fontId="9" fillId="0" borderId="0" xfId="0" applyFont="1" applyAlignment="1">
      <alignment horizontal="right"/>
    </xf>
    <xf numFmtId="0" fontId="0" fillId="0" borderId="0" xfId="0" applyAlignment="1">
      <alignment horizontal="right"/>
    </xf>
    <xf numFmtId="0" fontId="31" fillId="0" borderId="0" xfId="0" applyFont="1" applyAlignment="1">
      <alignment horizontal="left" vertical="center" wrapText="1"/>
    </xf>
    <xf numFmtId="0" fontId="31" fillId="0" borderId="0" xfId="0" applyFont="1" applyAlignment="1" applyProtection="1">
      <alignment horizontal="left" vertical="center"/>
      <protection locked="0"/>
    </xf>
    <xf numFmtId="0" fontId="31" fillId="0" borderId="0" xfId="0" applyFont="1" applyAlignment="1" applyProtection="1">
      <alignment horizontal="center" vertical="center"/>
      <protection locked="0"/>
    </xf>
    <xf numFmtId="165" fontId="31" fillId="0" borderId="0" xfId="0" applyNumberFormat="1" applyFont="1" applyAlignment="1" applyProtection="1">
      <alignment horizontal="left" vertical="center" wrapText="1"/>
      <protection locked="0"/>
    </xf>
    <xf numFmtId="0" fontId="32" fillId="0" borderId="0" xfId="0" applyFont="1" applyAlignment="1"/>
    <xf numFmtId="0" fontId="32" fillId="0" borderId="13" xfId="0" applyFont="1" applyBorder="1" applyAlignment="1">
      <alignment horizontal="right" vertical="top"/>
    </xf>
    <xf numFmtId="0" fontId="32" fillId="0" borderId="13" xfId="0" applyFont="1" applyBorder="1" applyAlignment="1">
      <alignment horizontal="right"/>
    </xf>
    <xf numFmtId="0" fontId="32" fillId="0" borderId="15" xfId="0" applyFont="1" applyBorder="1" applyAlignment="1">
      <alignment horizontal="right"/>
    </xf>
    <xf numFmtId="0" fontId="33" fillId="0" borderId="14" xfId="0" applyFont="1" applyBorder="1">
      <alignment vertical="top"/>
    </xf>
    <xf numFmtId="2" fontId="34" fillId="0" borderId="14" xfId="0" applyNumberFormat="1" applyFont="1" applyBorder="1">
      <alignment vertical="top"/>
    </xf>
    <xf numFmtId="0" fontId="34" fillId="0" borderId="14" xfId="0" applyFont="1" applyBorder="1" applyAlignment="1"/>
    <xf numFmtId="22" fontId="34" fillId="0" borderId="14" xfId="0" applyNumberFormat="1" applyFont="1" applyBorder="1" applyAlignment="1">
      <alignment horizontal="right"/>
    </xf>
    <xf numFmtId="22" fontId="34" fillId="0" borderId="16" xfId="0" applyNumberFormat="1" applyFont="1" applyBorder="1" applyAlignment="1"/>
    <xf numFmtId="0" fontId="6" fillId="24" borderId="11" xfId="0" applyFont="1" applyFill="1" applyBorder="1" applyAlignment="1">
      <alignment horizontal="right" vertical="top"/>
    </xf>
    <xf numFmtId="0" fontId="6" fillId="24" borderId="12" xfId="0" applyFont="1" applyFill="1" applyBorder="1" applyAlignment="1">
      <alignment horizontal="center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V0629 And / GSC 3229-1054 - O-C Diagr.</a:t>
            </a:r>
          </a:p>
        </c:rich>
      </c:tx>
      <c:layout>
        <c:manualLayout>
          <c:xMode val="edge"/>
          <c:yMode val="edge"/>
          <c:x val="0.32903225806451614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32258064516129"/>
          <c:y val="0.1458966565349544"/>
          <c:w val="0.80967741935483872"/>
          <c:h val="0.6322188449848024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'Active 1'!$D$21:$D$493</c:f>
                <c:numCache>
                  <c:formatCode>General</c:formatCode>
                  <c:ptCount val="473"/>
                  <c:pt idx="2">
                    <c:v>0.01</c:v>
                  </c:pt>
                  <c:pt idx="3">
                    <c:v>0.01</c:v>
                  </c:pt>
                  <c:pt idx="4">
                    <c:v>1E-4</c:v>
                  </c:pt>
                  <c:pt idx="5">
                    <c:v>5.7999999999999996E-3</c:v>
                  </c:pt>
                  <c:pt idx="6">
                    <c:v>1E-3</c:v>
                  </c:pt>
                  <c:pt idx="7">
                    <c:v>5.0000000000000001E-4</c:v>
                  </c:pt>
                  <c:pt idx="8">
                    <c:v>1.6000000000000001E-3</c:v>
                  </c:pt>
                </c:numCache>
              </c:numRef>
            </c:plus>
            <c:minus>
              <c:numRef>
                <c:f>'Active 1'!$D$21:$D$493</c:f>
                <c:numCache>
                  <c:formatCode>General</c:formatCode>
                  <c:ptCount val="473"/>
                  <c:pt idx="2">
                    <c:v>0.01</c:v>
                  </c:pt>
                  <c:pt idx="3">
                    <c:v>0.01</c:v>
                  </c:pt>
                  <c:pt idx="4">
                    <c:v>1E-4</c:v>
                  </c:pt>
                  <c:pt idx="5">
                    <c:v>5.7999999999999996E-3</c:v>
                  </c:pt>
                  <c:pt idx="6">
                    <c:v>1E-3</c:v>
                  </c:pt>
                  <c:pt idx="7">
                    <c:v>5.0000000000000001E-4</c:v>
                  </c:pt>
                  <c:pt idx="8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1'!$F$21:$F$920</c:f>
              <c:numCache>
                <c:formatCode>General</c:formatCode>
                <c:ptCount val="900"/>
                <c:pt idx="0">
                  <c:v>0</c:v>
                </c:pt>
                <c:pt idx="1">
                  <c:v>5735.5</c:v>
                </c:pt>
                <c:pt idx="2">
                  <c:v>5736.5</c:v>
                </c:pt>
                <c:pt idx="3">
                  <c:v>5770</c:v>
                </c:pt>
                <c:pt idx="4">
                  <c:v>7199</c:v>
                </c:pt>
                <c:pt idx="5">
                  <c:v>8720.5</c:v>
                </c:pt>
                <c:pt idx="6">
                  <c:v>10197.5</c:v>
                </c:pt>
                <c:pt idx="7">
                  <c:v>10671.5</c:v>
                </c:pt>
                <c:pt idx="8">
                  <c:v>11968.5</c:v>
                </c:pt>
              </c:numCache>
            </c:numRef>
          </c:xVal>
          <c:yVal>
            <c:numRef>
              <c:f>'Active 1'!$H$21:$H$920</c:f>
              <c:numCache>
                <c:formatCode>General</c:formatCode>
                <c:ptCount val="900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5D9-403E-A848-1D2A59D7AABD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1'!$D$21:$D$21</c:f>
                <c:numCache>
                  <c:formatCode>General</c:formatCode>
                  <c:ptCount val="1"/>
                </c:numCache>
              </c:numRef>
            </c:plus>
            <c:minus>
              <c:numRef>
                <c:f>'Active 1'!$D$21:$D$21</c:f>
                <c:numCache>
                  <c:formatCode>General</c:formatCode>
                  <c:ptCount val="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1'!$F$21:$F$920</c:f>
              <c:numCache>
                <c:formatCode>General</c:formatCode>
                <c:ptCount val="900"/>
                <c:pt idx="0">
                  <c:v>0</c:v>
                </c:pt>
                <c:pt idx="1">
                  <c:v>5735.5</c:v>
                </c:pt>
                <c:pt idx="2">
                  <c:v>5736.5</c:v>
                </c:pt>
                <c:pt idx="3">
                  <c:v>5770</c:v>
                </c:pt>
                <c:pt idx="4">
                  <c:v>7199</c:v>
                </c:pt>
                <c:pt idx="5">
                  <c:v>8720.5</c:v>
                </c:pt>
                <c:pt idx="6">
                  <c:v>10197.5</c:v>
                </c:pt>
                <c:pt idx="7">
                  <c:v>10671.5</c:v>
                </c:pt>
                <c:pt idx="8">
                  <c:v>11968.5</c:v>
                </c:pt>
              </c:numCache>
            </c:numRef>
          </c:xVal>
          <c:yVal>
            <c:numRef>
              <c:f>'Active 1'!$I$21:$I$920</c:f>
              <c:numCache>
                <c:formatCode>General</c:formatCode>
                <c:ptCount val="900"/>
                <c:pt idx="1">
                  <c:v>-0.12329999999928987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5D9-403E-A848-1D2A59D7AABD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1'!$D$21:$D$21</c:f>
                <c:numCache>
                  <c:formatCode>General</c:formatCode>
                  <c:ptCount val="1"/>
                </c:numCache>
              </c:numRef>
            </c:plus>
            <c:minus>
              <c:numRef>
                <c:f>'Active 1'!$D$21:$D$21</c:f>
                <c:numCache>
                  <c:formatCode>General</c:formatCode>
                  <c:ptCount val="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1'!$F$21:$F$920</c:f>
              <c:numCache>
                <c:formatCode>General</c:formatCode>
                <c:ptCount val="900"/>
                <c:pt idx="0">
                  <c:v>0</c:v>
                </c:pt>
                <c:pt idx="1">
                  <c:v>5735.5</c:v>
                </c:pt>
                <c:pt idx="2">
                  <c:v>5736.5</c:v>
                </c:pt>
                <c:pt idx="3">
                  <c:v>5770</c:v>
                </c:pt>
                <c:pt idx="4">
                  <c:v>7199</c:v>
                </c:pt>
                <c:pt idx="5">
                  <c:v>8720.5</c:v>
                </c:pt>
                <c:pt idx="6">
                  <c:v>10197.5</c:v>
                </c:pt>
                <c:pt idx="7">
                  <c:v>10671.5</c:v>
                </c:pt>
                <c:pt idx="8">
                  <c:v>11968.5</c:v>
                </c:pt>
              </c:numCache>
            </c:numRef>
          </c:xVal>
          <c:yVal>
            <c:numRef>
              <c:f>'Active 1'!$J$21:$J$920</c:f>
              <c:numCache>
                <c:formatCode>General</c:formatCode>
                <c:ptCount val="900"/>
                <c:pt idx="2">
                  <c:v>-0.12389999999868451</c:v>
                </c:pt>
                <c:pt idx="3">
                  <c:v>-0.12099999999918509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5D9-403E-A848-1D2A59D7AABD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1'!$F$21:$F$920</c:f>
              <c:numCache>
                <c:formatCode>General</c:formatCode>
                <c:ptCount val="900"/>
                <c:pt idx="0">
                  <c:v>0</c:v>
                </c:pt>
                <c:pt idx="1">
                  <c:v>5735.5</c:v>
                </c:pt>
                <c:pt idx="2">
                  <c:v>5736.5</c:v>
                </c:pt>
                <c:pt idx="3">
                  <c:v>5770</c:v>
                </c:pt>
                <c:pt idx="4">
                  <c:v>7199</c:v>
                </c:pt>
                <c:pt idx="5">
                  <c:v>8720.5</c:v>
                </c:pt>
                <c:pt idx="6">
                  <c:v>10197.5</c:v>
                </c:pt>
                <c:pt idx="7">
                  <c:v>10671.5</c:v>
                </c:pt>
                <c:pt idx="8">
                  <c:v>11968.5</c:v>
                </c:pt>
              </c:numCache>
            </c:numRef>
          </c:xVal>
          <c:yVal>
            <c:numRef>
              <c:f>'Active 1'!$K$21:$K$920</c:f>
              <c:numCache>
                <c:formatCode>General</c:formatCode>
                <c:ptCount val="900"/>
                <c:pt idx="4">
                  <c:v>-0.15798999999969965</c:v>
                </c:pt>
                <c:pt idx="5">
                  <c:v>-0.18009999999776483</c:v>
                </c:pt>
                <c:pt idx="6">
                  <c:v>0.13839999999618158</c:v>
                </c:pt>
                <c:pt idx="7">
                  <c:v>0.12840000000142027</c:v>
                </c:pt>
                <c:pt idx="8">
                  <c:v>0.10599999980331631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5D9-403E-A848-1D2A59D7AABD}"/>
            </c:ext>
          </c:extLst>
        </c:ser>
        <c:ser>
          <c:idx val="2"/>
          <c:order val="4"/>
          <c:tx>
            <c:strRef>
              <c:f>'Active 1'!$O$20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1'!$F$21:$F$920</c:f>
              <c:numCache>
                <c:formatCode>General</c:formatCode>
                <c:ptCount val="900"/>
                <c:pt idx="0">
                  <c:v>0</c:v>
                </c:pt>
                <c:pt idx="1">
                  <c:v>5735.5</c:v>
                </c:pt>
                <c:pt idx="2">
                  <c:v>5736.5</c:v>
                </c:pt>
                <c:pt idx="3">
                  <c:v>5770</c:v>
                </c:pt>
                <c:pt idx="4">
                  <c:v>7199</c:v>
                </c:pt>
                <c:pt idx="5">
                  <c:v>8720.5</c:v>
                </c:pt>
                <c:pt idx="6">
                  <c:v>10197.5</c:v>
                </c:pt>
                <c:pt idx="7">
                  <c:v>10671.5</c:v>
                </c:pt>
                <c:pt idx="8">
                  <c:v>11968.5</c:v>
                </c:pt>
              </c:numCache>
            </c:numRef>
          </c:xVal>
          <c:yVal>
            <c:numRef>
              <c:f>'Active 1'!$O$21:$O$920</c:f>
              <c:numCache>
                <c:formatCode>General</c:formatCode>
                <c:ptCount val="900"/>
                <c:pt idx="0">
                  <c:v>6.6438085832357108E-4</c:v>
                </c:pt>
                <c:pt idx="1">
                  <c:v>-0.12359954189843084</c:v>
                </c:pt>
                <c:pt idx="2">
                  <c:v>-0.12362120765080757</c:v>
                </c:pt>
                <c:pt idx="3">
                  <c:v>-0.12434701035542814</c:v>
                </c:pt>
                <c:pt idx="4">
                  <c:v>-0.15530737050178017</c:v>
                </c:pt>
                <c:pt idx="5">
                  <c:v>-0.18827181274298002</c:v>
                </c:pt>
                <c:pt idx="6">
                  <c:v>-0.22027212900341525</c:v>
                </c:pt>
                <c:pt idx="7">
                  <c:v>-0.23054169562998689</c:v>
                </c:pt>
                <c:pt idx="8">
                  <c:v>-0.25864217646261012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5D9-403E-A848-1D2A59D7AABD}"/>
            </c:ext>
          </c:extLst>
        </c:ser>
        <c:ser>
          <c:idx val="5"/>
          <c:order val="5"/>
          <c:tx>
            <c:strRef>
              <c:f>'Active 1'!$P$20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1'!$F$21:$F$920</c:f>
              <c:numCache>
                <c:formatCode>General</c:formatCode>
                <c:ptCount val="900"/>
                <c:pt idx="0">
                  <c:v>0</c:v>
                </c:pt>
                <c:pt idx="1">
                  <c:v>5735.5</c:v>
                </c:pt>
                <c:pt idx="2">
                  <c:v>5736.5</c:v>
                </c:pt>
                <c:pt idx="3">
                  <c:v>5770</c:v>
                </c:pt>
                <c:pt idx="4">
                  <c:v>7199</c:v>
                </c:pt>
                <c:pt idx="5">
                  <c:v>8720.5</c:v>
                </c:pt>
                <c:pt idx="6">
                  <c:v>10197.5</c:v>
                </c:pt>
                <c:pt idx="7">
                  <c:v>10671.5</c:v>
                </c:pt>
                <c:pt idx="8">
                  <c:v>11968.5</c:v>
                </c:pt>
              </c:numCache>
            </c:numRef>
          </c:xVal>
          <c:yVal>
            <c:numRef>
              <c:f>'Active 1'!$P$21:$P$920</c:f>
              <c:numCache>
                <c:formatCode>General</c:formatCode>
                <c:ptCount val="900"/>
                <c:pt idx="0">
                  <c:v>-0.40714772382850556</c:v>
                </c:pt>
                <c:pt idx="1">
                  <c:v>-0.14882998162611139</c:v>
                </c:pt>
                <c:pt idx="2">
                  <c:v>-0.14878494322628533</c:v>
                </c:pt>
                <c:pt idx="3">
                  <c:v>-0.14727615683211215</c:v>
                </c:pt>
                <c:pt idx="4">
                  <c:v>-8.2916283480665653E-2</c:v>
                </c:pt>
                <c:pt idx="5">
                  <c:v>-1.4390358145308202E-2</c:v>
                </c:pt>
                <c:pt idx="6">
                  <c:v>5.2131358397789374E-2</c:v>
                </c:pt>
                <c:pt idx="7">
                  <c:v>7.347955991534405E-2</c:v>
                </c:pt>
                <c:pt idx="8">
                  <c:v>0.13189436448975006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5D9-403E-A848-1D2A59D7AABD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1'!$F$21:$F$920</c:f>
              <c:numCache>
                <c:formatCode>General</c:formatCode>
                <c:ptCount val="900"/>
                <c:pt idx="0">
                  <c:v>0</c:v>
                </c:pt>
                <c:pt idx="1">
                  <c:v>5735.5</c:v>
                </c:pt>
                <c:pt idx="2">
                  <c:v>5736.5</c:v>
                </c:pt>
                <c:pt idx="3">
                  <c:v>5770</c:v>
                </c:pt>
                <c:pt idx="4">
                  <c:v>7199</c:v>
                </c:pt>
                <c:pt idx="5">
                  <c:v>8720.5</c:v>
                </c:pt>
                <c:pt idx="6">
                  <c:v>10197.5</c:v>
                </c:pt>
                <c:pt idx="7">
                  <c:v>10671.5</c:v>
                </c:pt>
                <c:pt idx="8">
                  <c:v>11968.5</c:v>
                </c:pt>
              </c:numCache>
            </c:numRef>
          </c:xVal>
          <c:yVal>
            <c:numRef>
              <c:f>'Active 1'!$N$21:$N$920</c:f>
              <c:numCache>
                <c:formatCode>General</c:formatCode>
                <c:ptCount val="90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5D9-403E-A848-1D2A59D7AA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8482224"/>
        <c:axId val="1"/>
      </c:scatterChart>
      <c:valAx>
        <c:axId val="5384822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19354838709675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84822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225806451612904"/>
          <c:y val="0.92097264437689974"/>
          <c:w val="0.62580645161290327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3229-1054 - Sec. O-C Diagr.</a:t>
            </a:r>
          </a:p>
        </c:rich>
      </c:tx>
      <c:layout>
        <c:manualLayout>
          <c:xMode val="edge"/>
          <c:yMode val="edge"/>
          <c:x val="0.24489817344260537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142874225600113"/>
          <c:y val="0.1458966565349544"/>
          <c:w val="0.76530688507143363"/>
          <c:h val="0.63221884498480241"/>
        </c:manualLayout>
      </c:layout>
      <c:scatterChart>
        <c:scatterStyle val="lineMarker"/>
        <c:varyColors val="0"/>
        <c:ser>
          <c:idx val="6"/>
          <c:order val="0"/>
          <c:tx>
            <c:strRef>
              <c:f>'Active 1'!$S$20</c:f>
              <c:strCache>
                <c:ptCount val="1"/>
                <c:pt idx="0">
                  <c:v>Secondary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1'!$F$21:$F$920</c:f>
              <c:numCache>
                <c:formatCode>General</c:formatCode>
                <c:ptCount val="900"/>
                <c:pt idx="0">
                  <c:v>0</c:v>
                </c:pt>
                <c:pt idx="1">
                  <c:v>5735.5</c:v>
                </c:pt>
                <c:pt idx="2">
                  <c:v>5736.5</c:v>
                </c:pt>
                <c:pt idx="3">
                  <c:v>5770</c:v>
                </c:pt>
                <c:pt idx="4">
                  <c:v>7199</c:v>
                </c:pt>
                <c:pt idx="5">
                  <c:v>8720.5</c:v>
                </c:pt>
                <c:pt idx="6">
                  <c:v>10197.5</c:v>
                </c:pt>
                <c:pt idx="7">
                  <c:v>10671.5</c:v>
                </c:pt>
                <c:pt idx="8">
                  <c:v>11968.5</c:v>
                </c:pt>
              </c:numCache>
            </c:numRef>
          </c:xVal>
          <c:yVal>
            <c:numRef>
              <c:f>'Active 1'!$S$21:$S$920</c:f>
              <c:numCache>
                <c:formatCode>General</c:formatCode>
                <c:ptCount val="900"/>
                <c:pt idx="1">
                  <c:v>-0.12329999999928987</c:v>
                </c:pt>
                <c:pt idx="2">
                  <c:v>-0.12389999999868451</c:v>
                </c:pt>
                <c:pt idx="5">
                  <c:v>-0.18009999999776483</c:v>
                </c:pt>
                <c:pt idx="6">
                  <c:v>0.13839999999618158</c:v>
                </c:pt>
                <c:pt idx="7">
                  <c:v>0.12840000000142027</c:v>
                </c:pt>
                <c:pt idx="8">
                  <c:v>0.10599999980331631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78F-44BE-B6BF-E3E84C1E7F93}"/>
            </c:ext>
          </c:extLst>
        </c:ser>
        <c:ser>
          <c:idx val="7"/>
          <c:order val="1"/>
          <c:tx>
            <c:strRef>
              <c:f>'Active 1'!$P$20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1'!$F$21:$F$920</c:f>
              <c:numCache>
                <c:formatCode>General</c:formatCode>
                <c:ptCount val="900"/>
                <c:pt idx="0">
                  <c:v>0</c:v>
                </c:pt>
                <c:pt idx="1">
                  <c:v>5735.5</c:v>
                </c:pt>
                <c:pt idx="2">
                  <c:v>5736.5</c:v>
                </c:pt>
                <c:pt idx="3">
                  <c:v>5770</c:v>
                </c:pt>
                <c:pt idx="4">
                  <c:v>7199</c:v>
                </c:pt>
                <c:pt idx="5">
                  <c:v>8720.5</c:v>
                </c:pt>
                <c:pt idx="6">
                  <c:v>10197.5</c:v>
                </c:pt>
                <c:pt idx="7">
                  <c:v>10671.5</c:v>
                </c:pt>
                <c:pt idx="8">
                  <c:v>11968.5</c:v>
                </c:pt>
              </c:numCache>
            </c:numRef>
          </c:xVal>
          <c:yVal>
            <c:numRef>
              <c:f>'Active 1'!$P$21:$P$920</c:f>
              <c:numCache>
                <c:formatCode>General</c:formatCode>
                <c:ptCount val="900"/>
                <c:pt idx="0">
                  <c:v>-0.40714772382850556</c:v>
                </c:pt>
                <c:pt idx="1">
                  <c:v>-0.14882998162611139</c:v>
                </c:pt>
                <c:pt idx="2">
                  <c:v>-0.14878494322628533</c:v>
                </c:pt>
                <c:pt idx="3">
                  <c:v>-0.14727615683211215</c:v>
                </c:pt>
                <c:pt idx="4">
                  <c:v>-8.2916283480665653E-2</c:v>
                </c:pt>
                <c:pt idx="5">
                  <c:v>-1.4390358145308202E-2</c:v>
                </c:pt>
                <c:pt idx="6">
                  <c:v>5.2131358397789374E-2</c:v>
                </c:pt>
                <c:pt idx="7">
                  <c:v>7.347955991534405E-2</c:v>
                </c:pt>
                <c:pt idx="8">
                  <c:v>0.13189436448975006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78F-44BE-B6BF-E3E84C1E7F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4641384"/>
        <c:axId val="1"/>
      </c:scatterChart>
      <c:valAx>
        <c:axId val="454641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49022443623117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142857142857141E-2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4641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8775553055868017"/>
          <c:y val="0.92097264437689974"/>
          <c:w val="0.33061267341582301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3229-1054 - Prim. O-C Diagr.</a:t>
            </a:r>
          </a:p>
        </c:rich>
      </c:tx>
      <c:layout>
        <c:manualLayout>
          <c:xMode val="edge"/>
          <c:yMode val="edge"/>
          <c:x val="0.23492745319516972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463635191612517"/>
          <c:y val="0.14634168126798494"/>
          <c:w val="0.76091553334883111"/>
          <c:h val="0.63109850046818505"/>
        </c:manualLayout>
      </c:layout>
      <c:scatterChart>
        <c:scatterStyle val="lineMarker"/>
        <c:varyColors val="0"/>
        <c:ser>
          <c:idx val="6"/>
          <c:order val="0"/>
          <c:tx>
            <c:strRef>
              <c:f>'Active 1'!$R$20</c:f>
              <c:strCache>
                <c:ptCount val="1"/>
                <c:pt idx="0">
                  <c:v>Primary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1'!$F$21:$F$920</c:f>
              <c:numCache>
                <c:formatCode>General</c:formatCode>
                <c:ptCount val="900"/>
                <c:pt idx="0">
                  <c:v>0</c:v>
                </c:pt>
                <c:pt idx="1">
                  <c:v>5735.5</c:v>
                </c:pt>
                <c:pt idx="2">
                  <c:v>5736.5</c:v>
                </c:pt>
                <c:pt idx="3">
                  <c:v>5770</c:v>
                </c:pt>
                <c:pt idx="4">
                  <c:v>7199</c:v>
                </c:pt>
                <c:pt idx="5">
                  <c:v>8720.5</c:v>
                </c:pt>
                <c:pt idx="6">
                  <c:v>10197.5</c:v>
                </c:pt>
                <c:pt idx="7">
                  <c:v>10671.5</c:v>
                </c:pt>
                <c:pt idx="8">
                  <c:v>11968.5</c:v>
                </c:pt>
              </c:numCache>
            </c:numRef>
          </c:xVal>
          <c:yVal>
            <c:numRef>
              <c:f>'Active 1'!$R$21:$R$920</c:f>
              <c:numCache>
                <c:formatCode>General</c:formatCode>
                <c:ptCount val="900"/>
                <c:pt idx="0">
                  <c:v>0</c:v>
                </c:pt>
                <c:pt idx="3">
                  <c:v>-0.12099999999918509</c:v>
                </c:pt>
                <c:pt idx="4">
                  <c:v>-0.15798999999969965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BC7-44DB-B348-BCB7E09EC39F}"/>
            </c:ext>
          </c:extLst>
        </c:ser>
        <c:ser>
          <c:idx val="7"/>
          <c:order val="1"/>
          <c:tx>
            <c:strRef>
              <c:f>'Active 1'!$O$20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3175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1'!$F$21:$F$920</c:f>
              <c:numCache>
                <c:formatCode>General</c:formatCode>
                <c:ptCount val="900"/>
                <c:pt idx="0">
                  <c:v>0</c:v>
                </c:pt>
                <c:pt idx="1">
                  <c:v>5735.5</c:v>
                </c:pt>
                <c:pt idx="2">
                  <c:v>5736.5</c:v>
                </c:pt>
                <c:pt idx="3">
                  <c:v>5770</c:v>
                </c:pt>
                <c:pt idx="4">
                  <c:v>7199</c:v>
                </c:pt>
                <c:pt idx="5">
                  <c:v>8720.5</c:v>
                </c:pt>
                <c:pt idx="6">
                  <c:v>10197.5</c:v>
                </c:pt>
                <c:pt idx="7">
                  <c:v>10671.5</c:v>
                </c:pt>
                <c:pt idx="8">
                  <c:v>11968.5</c:v>
                </c:pt>
              </c:numCache>
            </c:numRef>
          </c:xVal>
          <c:yVal>
            <c:numRef>
              <c:f>'Active 1'!$O$21:$O$920</c:f>
              <c:numCache>
                <c:formatCode>General</c:formatCode>
                <c:ptCount val="900"/>
                <c:pt idx="0">
                  <c:v>6.6438085832357108E-4</c:v>
                </c:pt>
                <c:pt idx="1">
                  <c:v>-0.12359954189843084</c:v>
                </c:pt>
                <c:pt idx="2">
                  <c:v>-0.12362120765080757</c:v>
                </c:pt>
                <c:pt idx="3">
                  <c:v>-0.12434701035542814</c:v>
                </c:pt>
                <c:pt idx="4">
                  <c:v>-0.15530737050178017</c:v>
                </c:pt>
                <c:pt idx="5">
                  <c:v>-0.18827181274298002</c:v>
                </c:pt>
                <c:pt idx="6">
                  <c:v>-0.22027212900341525</c:v>
                </c:pt>
                <c:pt idx="7">
                  <c:v>-0.23054169562998689</c:v>
                </c:pt>
                <c:pt idx="8">
                  <c:v>-0.25864217646261012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BC7-44DB-B348-BCB7E09EC3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8485104"/>
        <c:axId val="1"/>
      </c:scatterChart>
      <c:valAx>
        <c:axId val="5384851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98796252339552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8212058212058215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84851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1164284817828123"/>
          <c:y val="0.92073298764483702"/>
          <c:w val="0.29106050932822591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190500</xdr:colOff>
      <xdr:row>0</xdr:row>
      <xdr:rowOff>0</xdr:rowOff>
    </xdr:from>
    <xdr:to>
      <xdr:col>18</xdr:col>
      <xdr:colOff>666750</xdr:colOff>
      <xdr:row>18</xdr:row>
      <xdr:rowOff>9525</xdr:rowOff>
    </xdr:to>
    <xdr:graphicFrame macro="">
      <xdr:nvGraphicFramePr>
        <xdr:cNvPr id="1032" name="Chart 2">
          <a:extLst>
            <a:ext uri="{FF2B5EF4-FFF2-40B4-BE49-F238E27FC236}">
              <a16:creationId xmlns:a16="http://schemas.microsoft.com/office/drawing/2014/main" id="{236D5781-0CCC-B210-34C9-9F9CCB63C1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257174</xdr:colOff>
      <xdr:row>24</xdr:row>
      <xdr:rowOff>19051</xdr:rowOff>
    </xdr:from>
    <xdr:to>
      <xdr:col>14</xdr:col>
      <xdr:colOff>228599</xdr:colOff>
      <xdr:row>42</xdr:row>
      <xdr:rowOff>76201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F65A127A-E67D-BFC1-EC4E-9A8C33C304A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161925</xdr:colOff>
      <xdr:row>0</xdr:row>
      <xdr:rowOff>47625</xdr:rowOff>
    </xdr:from>
    <xdr:to>
      <xdr:col>14</xdr:col>
      <xdr:colOff>180975</xdr:colOff>
      <xdr:row>23</xdr:row>
      <xdr:rowOff>76200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6756C57F-21AC-AA6B-58F3-BCC230C81BB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94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L41" sqref="L41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42578125" customWidth="1"/>
    <col min="4" max="4" width="10.85546875" customWidth="1"/>
    <col min="5" max="5" width="12.7109375" customWidth="1"/>
    <col min="6" max="6" width="23.42578125" customWidth="1"/>
    <col min="7" max="7" width="9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46</v>
      </c>
    </row>
    <row r="2" spans="1:6" x14ac:dyDescent="0.2">
      <c r="A2" t="s">
        <v>20</v>
      </c>
      <c r="B2" s="9" t="s">
        <v>56</v>
      </c>
      <c r="E2" s="20" t="s">
        <v>41</v>
      </c>
    </row>
    <row r="3" spans="1:6" ht="13.5" thickBot="1" x14ac:dyDescent="0.25">
      <c r="C3" s="31" t="s">
        <v>45</v>
      </c>
    </row>
    <row r="4" spans="1:6" ht="14.25" thickTop="1" thickBot="1" x14ac:dyDescent="0.25">
      <c r="A4" s="6" t="s">
        <v>4</v>
      </c>
      <c r="C4" s="3">
        <v>51535.707999999999</v>
      </c>
      <c r="D4" s="4">
        <v>0.74260000000000004</v>
      </c>
    </row>
    <row r="5" spans="1:6" ht="13.5" thickTop="1" x14ac:dyDescent="0.2">
      <c r="A5" s="26" t="s">
        <v>34</v>
      </c>
      <c r="B5" s="20"/>
      <c r="C5" s="27">
        <v>-9.5</v>
      </c>
      <c r="D5" s="20" t="s">
        <v>35</v>
      </c>
    </row>
    <row r="6" spans="1:6" x14ac:dyDescent="0.2">
      <c r="A6" s="6" t="s">
        <v>5</v>
      </c>
    </row>
    <row r="7" spans="1:6" x14ac:dyDescent="0.2">
      <c r="A7" t="s">
        <v>6</v>
      </c>
      <c r="C7" s="42">
        <v>51535.707999999999</v>
      </c>
      <c r="D7" s="30" t="s">
        <v>47</v>
      </c>
    </row>
    <row r="8" spans="1:6" x14ac:dyDescent="0.2">
      <c r="A8" t="s">
        <v>7</v>
      </c>
      <c r="C8" s="43">
        <v>0.74260000000000004</v>
      </c>
      <c r="D8" s="30" t="s">
        <v>47</v>
      </c>
    </row>
    <row r="9" spans="1:6" x14ac:dyDescent="0.2">
      <c r="A9" s="18" t="s">
        <v>31</v>
      </c>
      <c r="B9" s="18"/>
      <c r="C9" s="19">
        <v>21</v>
      </c>
      <c r="D9" s="19">
        <v>21</v>
      </c>
    </row>
    <row r="10" spans="1:6" ht="13.5" thickBot="1" x14ac:dyDescent="0.25">
      <c r="A10" s="20"/>
      <c r="B10" s="20"/>
      <c r="C10" s="5" t="s">
        <v>22</v>
      </c>
      <c r="D10" s="5" t="s">
        <v>23</v>
      </c>
      <c r="E10" s="57" t="s">
        <v>55</v>
      </c>
      <c r="F10" s="58" t="s">
        <v>54</v>
      </c>
    </row>
    <row r="11" spans="1:6" x14ac:dyDescent="0.2">
      <c r="A11" s="20" t="s">
        <v>17</v>
      </c>
      <c r="B11" s="20"/>
      <c r="C11" s="21">
        <f ca="1">INTERCEPT(INDIRECT(C14):R$934,INDIRECT(C13):$F$934)</f>
        <v>6.6438085832357108E-4</v>
      </c>
      <c r="D11" s="21">
        <f ca="1">INTERCEPT(INDIRECT(D14):S$934,INDIRECT(D13):$F$934)</f>
        <v>-0.40714772382850556</v>
      </c>
      <c r="E11" s="49" t="s">
        <v>36</v>
      </c>
      <c r="F11" s="52">
        <v>1</v>
      </c>
    </row>
    <row r="12" spans="1:6" x14ac:dyDescent="0.2">
      <c r="A12" s="20" t="s">
        <v>18</v>
      </c>
      <c r="B12" s="20"/>
      <c r="C12" s="21">
        <f ca="1">SLOPE(INDIRECT(C14):R$934,INDIRECT(C13):$F$934)</f>
        <v>-2.1665752376733398E-5</v>
      </c>
      <c r="D12" s="21">
        <f ca="1">SLOPE(INDIRECT(D14):S$934,INDIRECT(D13):$F$934)</f>
        <v>4.5038399826064717E-5</v>
      </c>
      <c r="E12" s="49" t="s">
        <v>37</v>
      </c>
      <c r="F12" s="53">
        <f ca="1">NOW()+15018.5+$C$5/24</f>
        <v>60676.818849421295</v>
      </c>
    </row>
    <row r="13" spans="1:6" x14ac:dyDescent="0.2">
      <c r="A13" s="18" t="s">
        <v>32</v>
      </c>
      <c r="B13" s="18"/>
      <c r="C13" s="19" t="str">
        <f>"F"&amp;C9</f>
        <v>F21</v>
      </c>
      <c r="D13" s="19" t="str">
        <f>"F"&amp;D9</f>
        <v>F21</v>
      </c>
      <c r="E13" s="49" t="s">
        <v>38</v>
      </c>
      <c r="F13" s="54">
        <f ca="1">ROUND(2*($F$12-$C$7)/$C$8,0)/2+$F$11</f>
        <v>12310.5</v>
      </c>
    </row>
    <row r="14" spans="1:6" x14ac:dyDescent="0.2">
      <c r="A14" s="18" t="s">
        <v>33</v>
      </c>
      <c r="B14" s="18"/>
      <c r="C14" s="19" t="str">
        <f>"R"&amp;C9</f>
        <v>R21</v>
      </c>
      <c r="D14" s="19" t="str">
        <f>"S"&amp;D9</f>
        <v>S21</v>
      </c>
      <c r="E14" s="49" t="s">
        <v>39</v>
      </c>
      <c r="F14" s="53">
        <f ca="1">ROUND(2*($F$12-$C$15)/$C$16,0)/2+$F$11</f>
        <v>343</v>
      </c>
    </row>
    <row r="15" spans="1:6" x14ac:dyDescent="0.2">
      <c r="A15" s="22" t="s">
        <v>19</v>
      </c>
      <c r="B15" s="20"/>
      <c r="C15" s="23">
        <f ca="1">($C7+C11)+($C8+C12)*INT(MAX($F21:$F3532))</f>
        <v>60422.886168656412</v>
      </c>
      <c r="D15" s="23">
        <f ca="1">($C7+D11)+($C8+D12)*INT(MAX($F21:$F3532))</f>
        <v>60423.276671845291</v>
      </c>
      <c r="E15" s="50" t="s">
        <v>52</v>
      </c>
      <c r="F15" s="55">
        <f ca="1">+$C$15+$C$16*$F$14-15018.5-$C$5/24</f>
        <v>45659.486370636681</v>
      </c>
    </row>
    <row r="16" spans="1:6" x14ac:dyDescent="0.2">
      <c r="A16" s="24" t="s">
        <v>8</v>
      </c>
      <c r="B16" s="20"/>
      <c r="C16" s="25">
        <f ca="1">+$C8+C12</f>
        <v>0.74257833424762332</v>
      </c>
      <c r="D16" s="21">
        <f ca="1">+$C8+D12</f>
        <v>0.7426450383998261</v>
      </c>
      <c r="E16" s="51" t="s">
        <v>53</v>
      </c>
      <c r="F16" s="56">
        <f ca="1">+($D$15+$D$16*$F$14)-($D$16/2)-15018.5-$C$5/24</f>
        <v>45659.528430830571</v>
      </c>
    </row>
    <row r="17" spans="1:19" ht="13.5" thickBot="1" x14ac:dyDescent="0.25">
      <c r="A17" s="17" t="s">
        <v>30</v>
      </c>
      <c r="C17">
        <f>COUNT(C21:C1246)</f>
        <v>9</v>
      </c>
      <c r="E17" s="48"/>
    </row>
    <row r="18" spans="1:19" ht="14.25" thickTop="1" thickBot="1" x14ac:dyDescent="0.25">
      <c r="A18" s="6" t="s">
        <v>25</v>
      </c>
      <c r="C18" s="3">
        <f ca="1">+C15</f>
        <v>60422.886168656412</v>
      </c>
      <c r="D18" s="4">
        <f ca="1">+C16</f>
        <v>0.74257833424762332</v>
      </c>
      <c r="E18" s="28">
        <f>R19</f>
        <v>3</v>
      </c>
    </row>
    <row r="19" spans="1:19" ht="14.25" thickTop="1" thickBot="1" x14ac:dyDescent="0.25">
      <c r="A19" s="6" t="s">
        <v>26</v>
      </c>
      <c r="C19" s="3">
        <f ca="1">+D15</f>
        <v>60423.276671845291</v>
      </c>
      <c r="D19" s="4">
        <f ca="1">+D16</f>
        <v>0.7426450383998261</v>
      </c>
      <c r="E19" s="28">
        <f>S19</f>
        <v>6</v>
      </c>
      <c r="R19">
        <f>COUNT(R21:R321)</f>
        <v>3</v>
      </c>
      <c r="S19">
        <f>COUNT(S21:S321)</f>
        <v>6</v>
      </c>
    </row>
    <row r="20" spans="1:19" ht="14.25" thickTop="1" thickBot="1" x14ac:dyDescent="0.25">
      <c r="A20" s="5" t="s">
        <v>9</v>
      </c>
      <c r="B20" s="5" t="s">
        <v>10</v>
      </c>
      <c r="C20" s="5" t="s">
        <v>11</v>
      </c>
      <c r="D20" s="5" t="s">
        <v>15</v>
      </c>
      <c r="E20" s="5" t="s">
        <v>12</v>
      </c>
      <c r="F20" s="5" t="s">
        <v>13</v>
      </c>
      <c r="G20" s="5" t="s">
        <v>14</v>
      </c>
      <c r="H20" s="8" t="s">
        <v>3</v>
      </c>
      <c r="I20" s="8" t="s">
        <v>49</v>
      </c>
      <c r="J20" s="8" t="s">
        <v>1</v>
      </c>
      <c r="K20" s="8" t="s">
        <v>2</v>
      </c>
      <c r="L20" s="8" t="s">
        <v>29</v>
      </c>
      <c r="M20" s="8" t="s">
        <v>21</v>
      </c>
      <c r="N20" s="8" t="s">
        <v>24</v>
      </c>
      <c r="O20" s="8" t="s">
        <v>27</v>
      </c>
      <c r="P20" s="7" t="s">
        <v>28</v>
      </c>
      <c r="Q20" s="5" t="s">
        <v>16</v>
      </c>
      <c r="R20" s="7" t="s">
        <v>22</v>
      </c>
      <c r="S20" s="7" t="s">
        <v>23</v>
      </c>
    </row>
    <row r="21" spans="1:19" x14ac:dyDescent="0.2">
      <c r="A21" s="33" t="s">
        <v>47</v>
      </c>
      <c r="B21" s="12"/>
      <c r="C21" s="11">
        <v>51535.707999999999</v>
      </c>
      <c r="D21" s="13"/>
      <c r="E21">
        <f t="shared" ref="E21:E26" si="0">+(C21-C$7)/C$8</f>
        <v>0</v>
      </c>
      <c r="F21">
        <f t="shared" ref="F21:F26" si="1">ROUND(2*E21,0)/2</f>
        <v>0</v>
      </c>
      <c r="G21">
        <f t="shared" ref="G21:G26" si="2">+C21-(C$7+F21*C$8)</f>
        <v>0</v>
      </c>
      <c r="H21">
        <f>+G21</f>
        <v>0</v>
      </c>
      <c r="O21">
        <f t="shared" ref="O21:P25" ca="1" si="3">+C$11+C$12*$F21</f>
        <v>6.6438085832357108E-4</v>
      </c>
      <c r="P21">
        <f t="shared" ca="1" si="3"/>
        <v>-0.40714772382850556</v>
      </c>
      <c r="Q21" s="2">
        <f t="shared" ref="Q21:Q26" si="4">+C21-15018.5</f>
        <v>36517.207999999999</v>
      </c>
      <c r="R21">
        <f>G21</f>
        <v>0</v>
      </c>
    </row>
    <row r="22" spans="1:19" x14ac:dyDescent="0.2">
      <c r="A22" s="29" t="s">
        <v>40</v>
      </c>
      <c r="B22" s="10"/>
      <c r="C22" s="11">
        <v>55794.767</v>
      </c>
      <c r="D22" s="11"/>
      <c r="E22">
        <f t="shared" si="0"/>
        <v>5735.3339617559941</v>
      </c>
      <c r="F22">
        <f t="shared" si="1"/>
        <v>5735.5</v>
      </c>
      <c r="G22">
        <f t="shared" si="2"/>
        <v>-0.12329999999928987</v>
      </c>
      <c r="I22">
        <f>+G22</f>
        <v>-0.12329999999928987</v>
      </c>
      <c r="O22">
        <f t="shared" ca="1" si="3"/>
        <v>-0.12359954189843084</v>
      </c>
      <c r="P22">
        <f t="shared" ca="1" si="3"/>
        <v>-0.14882998162611139</v>
      </c>
      <c r="Q22" s="2">
        <f t="shared" si="4"/>
        <v>40776.267</v>
      </c>
      <c r="S22">
        <f>G22</f>
        <v>-0.12329999999928987</v>
      </c>
    </row>
    <row r="23" spans="1:19" x14ac:dyDescent="0.2">
      <c r="A23" s="16" t="s">
        <v>42</v>
      </c>
      <c r="B23" s="34" t="s">
        <v>43</v>
      </c>
      <c r="C23" s="16">
        <v>55795.508999999998</v>
      </c>
      <c r="D23" s="16">
        <v>0.01</v>
      </c>
      <c r="E23">
        <f t="shared" si="0"/>
        <v>5736.3331537840013</v>
      </c>
      <c r="F23">
        <f t="shared" si="1"/>
        <v>5736.5</v>
      </c>
      <c r="G23">
        <f t="shared" si="2"/>
        <v>-0.12389999999868451</v>
      </c>
      <c r="J23">
        <f>+G23</f>
        <v>-0.12389999999868451</v>
      </c>
      <c r="O23">
        <f t="shared" ca="1" si="3"/>
        <v>-0.12362120765080757</v>
      </c>
      <c r="P23">
        <f t="shared" ca="1" si="3"/>
        <v>-0.14878494322628533</v>
      </c>
      <c r="Q23" s="2">
        <f t="shared" si="4"/>
        <v>40777.008999999998</v>
      </c>
      <c r="S23">
        <f>G23</f>
        <v>-0.12389999999868451</v>
      </c>
    </row>
    <row r="24" spans="1:19" x14ac:dyDescent="0.2">
      <c r="A24" s="16" t="s">
        <v>42</v>
      </c>
      <c r="B24" s="34" t="s">
        <v>44</v>
      </c>
      <c r="C24" s="16">
        <v>55820.389000000003</v>
      </c>
      <c r="D24" s="16">
        <v>0.01</v>
      </c>
      <c r="E24">
        <f t="shared" si="0"/>
        <v>5769.8370589819606</v>
      </c>
      <c r="F24">
        <f t="shared" si="1"/>
        <v>5770</v>
      </c>
      <c r="G24">
        <f t="shared" si="2"/>
        <v>-0.12099999999918509</v>
      </c>
      <c r="J24">
        <f>+G24</f>
        <v>-0.12099999999918509</v>
      </c>
      <c r="O24">
        <f t="shared" ca="1" si="3"/>
        <v>-0.12434701035542814</v>
      </c>
      <c r="P24">
        <f t="shared" ca="1" si="3"/>
        <v>-0.14727615683211215</v>
      </c>
      <c r="Q24" s="2">
        <f t="shared" si="4"/>
        <v>40801.889000000003</v>
      </c>
      <c r="R24">
        <f>G24</f>
        <v>-0.12099999999918509</v>
      </c>
    </row>
    <row r="25" spans="1:19" x14ac:dyDescent="0.2">
      <c r="A25" s="35" t="s">
        <v>48</v>
      </c>
      <c r="B25" s="36" t="s">
        <v>44</v>
      </c>
      <c r="C25" s="37">
        <v>56881.527410000002</v>
      </c>
      <c r="D25" s="37">
        <v>1E-4</v>
      </c>
      <c r="E25">
        <f t="shared" si="0"/>
        <v>7198.7872475087579</v>
      </c>
      <c r="F25">
        <f t="shared" si="1"/>
        <v>7199</v>
      </c>
      <c r="G25">
        <f t="shared" si="2"/>
        <v>-0.15798999999969965</v>
      </c>
      <c r="K25">
        <f>+G25</f>
        <v>-0.15798999999969965</v>
      </c>
      <c r="O25">
        <f t="shared" ca="1" si="3"/>
        <v>-0.15530737050178017</v>
      </c>
      <c r="P25">
        <f t="shared" ca="1" si="3"/>
        <v>-8.2916283480665653E-2</v>
      </c>
      <c r="Q25" s="2">
        <f t="shared" si="4"/>
        <v>41863.027410000002</v>
      </c>
      <c r="R25">
        <f>G25</f>
        <v>-0.15798999999969965</v>
      </c>
    </row>
    <row r="26" spans="1:19" x14ac:dyDescent="0.2">
      <c r="A26" s="32" t="s">
        <v>0</v>
      </c>
      <c r="B26" s="38" t="s">
        <v>44</v>
      </c>
      <c r="C26" s="39">
        <v>58011.371200000001</v>
      </c>
      <c r="D26" s="39">
        <v>5.7999999999999996E-3</v>
      </c>
      <c r="E26">
        <f t="shared" si="0"/>
        <v>8720.2574737409141</v>
      </c>
      <c r="F26">
        <f t="shared" si="1"/>
        <v>8720.5</v>
      </c>
      <c r="G26">
        <f t="shared" si="2"/>
        <v>-0.18009999999776483</v>
      </c>
      <c r="K26">
        <f>+G26</f>
        <v>-0.18009999999776483</v>
      </c>
      <c r="O26">
        <f t="shared" ref="O26:P28" ca="1" si="5">+C$11+C$12*$F26</f>
        <v>-0.18827181274298002</v>
      </c>
      <c r="P26">
        <f t="shared" ca="1" si="5"/>
        <v>-1.4390358145308202E-2</v>
      </c>
      <c r="Q26" s="2">
        <f t="shared" si="4"/>
        <v>42992.871200000001</v>
      </c>
      <c r="S26">
        <f>G26</f>
        <v>-0.18009999999776483</v>
      </c>
    </row>
    <row r="27" spans="1:19" x14ac:dyDescent="0.2">
      <c r="A27" s="40" t="s">
        <v>50</v>
      </c>
      <c r="B27" s="41" t="s">
        <v>44</v>
      </c>
      <c r="C27" s="44">
        <v>59108.509899999997</v>
      </c>
      <c r="D27" s="44">
        <v>1E-3</v>
      </c>
      <c r="E27">
        <f>+(C27-C$7)/C$8</f>
        <v>10197.686372205761</v>
      </c>
      <c r="F27">
        <f>ROUND(2*E27,0)/2</f>
        <v>10197.5</v>
      </c>
      <c r="G27">
        <f>+C27-(C$7+F27*C$8)</f>
        <v>0.13839999999618158</v>
      </c>
      <c r="K27">
        <f>+G27</f>
        <v>0.13839999999618158</v>
      </c>
      <c r="O27">
        <f t="shared" ca="1" si="5"/>
        <v>-0.22027212900341525</v>
      </c>
      <c r="P27">
        <f t="shared" ca="1" si="5"/>
        <v>5.2131358397789374E-2</v>
      </c>
      <c r="Q27" s="2">
        <f>+C27-15018.5</f>
        <v>44090.009899999997</v>
      </c>
      <c r="S27">
        <f>G27</f>
        <v>0.13839999999618158</v>
      </c>
    </row>
    <row r="28" spans="1:19" x14ac:dyDescent="0.2">
      <c r="A28" s="40" t="s">
        <v>50</v>
      </c>
      <c r="B28" s="41" t="s">
        <v>44</v>
      </c>
      <c r="C28" s="44">
        <v>59460.492299999998</v>
      </c>
      <c r="D28" s="44">
        <v>5.0000000000000001E-4</v>
      </c>
      <c r="E28">
        <f>+(C28-C$7)/C$8</f>
        <v>10671.672906005924</v>
      </c>
      <c r="F28">
        <f>ROUND(2*E28,0)/2</f>
        <v>10671.5</v>
      </c>
      <c r="G28">
        <f>+C28-(C$7+F28*C$8)</f>
        <v>0.12840000000142027</v>
      </c>
      <c r="K28">
        <f>+G28</f>
        <v>0.12840000000142027</v>
      </c>
      <c r="O28">
        <f t="shared" ca="1" si="5"/>
        <v>-0.23054169562998689</v>
      </c>
      <c r="P28">
        <f t="shared" ca="1" si="5"/>
        <v>7.347955991534405E-2</v>
      </c>
      <c r="Q28" s="2">
        <f>+C28-15018.5</f>
        <v>44441.992299999998</v>
      </c>
      <c r="S28">
        <f>G28</f>
        <v>0.12840000000142027</v>
      </c>
    </row>
    <row r="29" spans="1:19" x14ac:dyDescent="0.2">
      <c r="A29" s="45" t="s">
        <v>51</v>
      </c>
      <c r="B29" s="46" t="s">
        <v>44</v>
      </c>
      <c r="C29" s="47">
        <v>60423.622099999804</v>
      </c>
      <c r="D29" s="45">
        <v>1.6000000000000001E-3</v>
      </c>
      <c r="E29">
        <f>+(C29-C$7)/C$8</f>
        <v>11968.642741718024</v>
      </c>
      <c r="F29">
        <f>ROUND(2*E29,0)/2</f>
        <v>11968.5</v>
      </c>
      <c r="G29">
        <f>+C29-(C$7+F29*C$8)</f>
        <v>0.10599999980331631</v>
      </c>
      <c r="K29">
        <f>+G29</f>
        <v>0.10599999980331631</v>
      </c>
      <c r="O29">
        <f t="shared" ref="O29" ca="1" si="6">+C$11+C$12*$F29</f>
        <v>-0.25864217646261012</v>
      </c>
      <c r="P29">
        <f t="shared" ref="P29" ca="1" si="7">+D$11+D$12*$F29</f>
        <v>0.13189436448975006</v>
      </c>
      <c r="Q29" s="2">
        <f>+C29-15018.5</f>
        <v>45405.122099999804</v>
      </c>
      <c r="S29">
        <f>G29</f>
        <v>0.10599999980331631</v>
      </c>
    </row>
    <row r="30" spans="1:19" x14ac:dyDescent="0.2">
      <c r="A30" s="14"/>
      <c r="B30" s="15"/>
      <c r="C30" s="11"/>
      <c r="D30" s="11"/>
      <c r="Q30" s="2"/>
    </row>
    <row r="31" spans="1:19" x14ac:dyDescent="0.2">
      <c r="A31" s="14"/>
      <c r="B31" s="15"/>
      <c r="C31" s="11"/>
      <c r="D31" s="11"/>
      <c r="Q31" s="2"/>
    </row>
    <row r="32" spans="1:19" x14ac:dyDescent="0.2">
      <c r="A32" s="16"/>
      <c r="B32" s="12"/>
      <c r="C32" s="11"/>
      <c r="D32" s="13"/>
      <c r="Q32" s="2"/>
    </row>
    <row r="33" spans="1:17" x14ac:dyDescent="0.2">
      <c r="A33" s="16"/>
      <c r="B33" s="12"/>
      <c r="C33" s="11"/>
      <c r="D33" s="13"/>
      <c r="Q33" s="2"/>
    </row>
    <row r="34" spans="1:17" x14ac:dyDescent="0.2">
      <c r="A34" s="16"/>
      <c r="B34" s="12"/>
      <c r="C34" s="11"/>
      <c r="D34" s="13"/>
      <c r="Q34" s="2"/>
    </row>
    <row r="35" spans="1:17" x14ac:dyDescent="0.2">
      <c r="C35" s="13"/>
      <c r="D35" s="13"/>
    </row>
    <row r="36" spans="1:17" x14ac:dyDescent="0.2">
      <c r="C36" s="13"/>
      <c r="D36" s="13"/>
    </row>
    <row r="37" spans="1:17" x14ac:dyDescent="0.2">
      <c r="C37" s="13"/>
      <c r="D37" s="13"/>
    </row>
    <row r="38" spans="1:17" x14ac:dyDescent="0.2">
      <c r="C38" s="13"/>
      <c r="D38" s="13"/>
    </row>
    <row r="39" spans="1:17" x14ac:dyDescent="0.2">
      <c r="C39" s="13"/>
      <c r="D39" s="13"/>
    </row>
    <row r="40" spans="1:17" x14ac:dyDescent="0.2">
      <c r="C40" s="13"/>
      <c r="D40" s="13"/>
    </row>
    <row r="41" spans="1:17" x14ac:dyDescent="0.2">
      <c r="C41" s="13"/>
      <c r="D41" s="13"/>
    </row>
    <row r="42" spans="1:17" x14ac:dyDescent="0.2">
      <c r="C42" s="13"/>
      <c r="D42" s="13"/>
    </row>
    <row r="43" spans="1:17" x14ac:dyDescent="0.2">
      <c r="C43" s="13"/>
      <c r="D43" s="13"/>
    </row>
    <row r="44" spans="1:17" x14ac:dyDescent="0.2">
      <c r="C44" s="13"/>
      <c r="D44" s="13"/>
    </row>
    <row r="45" spans="1:17" x14ac:dyDescent="0.2">
      <c r="C45" s="13"/>
      <c r="D45" s="13"/>
    </row>
    <row r="46" spans="1:17" x14ac:dyDescent="0.2">
      <c r="C46" s="13"/>
      <c r="D46" s="13"/>
    </row>
    <row r="47" spans="1:17" x14ac:dyDescent="0.2">
      <c r="C47" s="13"/>
      <c r="D47" s="13"/>
    </row>
    <row r="48" spans="1:17" x14ac:dyDescent="0.2">
      <c r="C48" s="13"/>
      <c r="D48" s="13"/>
    </row>
    <row r="49" spans="3:4" x14ac:dyDescent="0.2">
      <c r="C49" s="13"/>
      <c r="D49" s="13"/>
    </row>
    <row r="50" spans="3:4" x14ac:dyDescent="0.2">
      <c r="C50" s="13"/>
      <c r="D50" s="13"/>
    </row>
    <row r="51" spans="3:4" x14ac:dyDescent="0.2">
      <c r="C51" s="13"/>
      <c r="D51" s="13"/>
    </row>
    <row r="52" spans="3:4" x14ac:dyDescent="0.2">
      <c r="C52" s="13"/>
      <c r="D52" s="13"/>
    </row>
    <row r="53" spans="3:4" x14ac:dyDescent="0.2">
      <c r="C53" s="13"/>
      <c r="D53" s="13"/>
    </row>
    <row r="54" spans="3:4" x14ac:dyDescent="0.2">
      <c r="C54" s="13"/>
      <c r="D54" s="13"/>
    </row>
    <row r="55" spans="3:4" x14ac:dyDescent="0.2">
      <c r="C55" s="13"/>
      <c r="D55" s="13"/>
    </row>
    <row r="56" spans="3:4" x14ac:dyDescent="0.2">
      <c r="C56" s="13"/>
      <c r="D56" s="13"/>
    </row>
    <row r="57" spans="3:4" x14ac:dyDescent="0.2">
      <c r="C57" s="13"/>
      <c r="D57" s="13"/>
    </row>
    <row r="58" spans="3:4" x14ac:dyDescent="0.2">
      <c r="C58" s="13"/>
      <c r="D58" s="13"/>
    </row>
    <row r="59" spans="3:4" x14ac:dyDescent="0.2">
      <c r="C59" s="13"/>
      <c r="D59" s="13"/>
    </row>
    <row r="60" spans="3:4" x14ac:dyDescent="0.2">
      <c r="C60" s="13"/>
      <c r="D60" s="13"/>
    </row>
    <row r="61" spans="3:4" x14ac:dyDescent="0.2">
      <c r="C61" s="13"/>
      <c r="D61" s="13"/>
    </row>
    <row r="62" spans="3:4" x14ac:dyDescent="0.2">
      <c r="C62" s="13"/>
      <c r="D62" s="13"/>
    </row>
    <row r="63" spans="3:4" x14ac:dyDescent="0.2">
      <c r="C63" s="13"/>
      <c r="D63" s="13"/>
    </row>
    <row r="64" spans="3:4" x14ac:dyDescent="0.2">
      <c r="C64" s="13"/>
      <c r="D64" s="13"/>
    </row>
    <row r="65" spans="3:4" x14ac:dyDescent="0.2">
      <c r="C65" s="13"/>
      <c r="D65" s="13"/>
    </row>
    <row r="66" spans="3:4" x14ac:dyDescent="0.2">
      <c r="C66" s="13"/>
      <c r="D66" s="13"/>
    </row>
    <row r="67" spans="3:4" x14ac:dyDescent="0.2">
      <c r="C67" s="13"/>
      <c r="D67" s="13"/>
    </row>
    <row r="68" spans="3:4" x14ac:dyDescent="0.2">
      <c r="C68" s="13"/>
      <c r="D68" s="13"/>
    </row>
    <row r="69" spans="3:4" x14ac:dyDescent="0.2">
      <c r="C69" s="13"/>
      <c r="D69" s="13"/>
    </row>
    <row r="70" spans="3:4" x14ac:dyDescent="0.2">
      <c r="C70" s="13"/>
      <c r="D70" s="13"/>
    </row>
    <row r="71" spans="3:4" x14ac:dyDescent="0.2">
      <c r="C71" s="13"/>
      <c r="D71" s="13"/>
    </row>
    <row r="72" spans="3:4" x14ac:dyDescent="0.2">
      <c r="C72" s="13"/>
      <c r="D72" s="13"/>
    </row>
    <row r="73" spans="3:4" x14ac:dyDescent="0.2">
      <c r="C73" s="13"/>
      <c r="D73" s="13"/>
    </row>
    <row r="74" spans="3:4" x14ac:dyDescent="0.2">
      <c r="C74" s="13"/>
      <c r="D74" s="13"/>
    </row>
    <row r="75" spans="3:4" x14ac:dyDescent="0.2">
      <c r="C75" s="13"/>
      <c r="D75" s="13"/>
    </row>
    <row r="76" spans="3:4" x14ac:dyDescent="0.2">
      <c r="C76" s="13"/>
      <c r="D76" s="13"/>
    </row>
    <row r="77" spans="3:4" x14ac:dyDescent="0.2">
      <c r="C77" s="13"/>
      <c r="D77" s="13"/>
    </row>
    <row r="78" spans="3:4" x14ac:dyDescent="0.2">
      <c r="C78" s="13"/>
      <c r="D78" s="13"/>
    </row>
    <row r="79" spans="3:4" x14ac:dyDescent="0.2">
      <c r="C79" s="13"/>
      <c r="D79" s="13"/>
    </row>
    <row r="80" spans="3:4" x14ac:dyDescent="0.2">
      <c r="C80" s="13"/>
      <c r="D80" s="13"/>
    </row>
    <row r="81" spans="3:4" x14ac:dyDescent="0.2">
      <c r="C81" s="13"/>
      <c r="D81" s="13"/>
    </row>
    <row r="82" spans="3:4" x14ac:dyDescent="0.2">
      <c r="C82" s="13"/>
      <c r="D82" s="13"/>
    </row>
    <row r="83" spans="3:4" x14ac:dyDescent="0.2">
      <c r="C83" s="13"/>
      <c r="D83" s="13"/>
    </row>
    <row r="84" spans="3:4" x14ac:dyDescent="0.2">
      <c r="C84" s="13"/>
      <c r="D84" s="13"/>
    </row>
    <row r="85" spans="3:4" x14ac:dyDescent="0.2">
      <c r="C85" s="13"/>
      <c r="D85" s="13"/>
    </row>
    <row r="86" spans="3:4" x14ac:dyDescent="0.2">
      <c r="C86" s="13"/>
      <c r="D86" s="13"/>
    </row>
    <row r="87" spans="3:4" x14ac:dyDescent="0.2">
      <c r="C87" s="13"/>
      <c r="D87" s="13"/>
    </row>
    <row r="88" spans="3:4" x14ac:dyDescent="0.2">
      <c r="C88" s="13"/>
      <c r="D88" s="13"/>
    </row>
    <row r="89" spans="3:4" x14ac:dyDescent="0.2">
      <c r="C89" s="13"/>
      <c r="D89" s="13"/>
    </row>
    <row r="90" spans="3:4" x14ac:dyDescent="0.2">
      <c r="C90" s="13"/>
      <c r="D90" s="13"/>
    </row>
    <row r="91" spans="3:4" x14ac:dyDescent="0.2">
      <c r="C91" s="13"/>
      <c r="D91" s="13"/>
    </row>
    <row r="92" spans="3:4" x14ac:dyDescent="0.2">
      <c r="C92" s="13"/>
      <c r="D92" s="13"/>
    </row>
    <row r="93" spans="3:4" x14ac:dyDescent="0.2">
      <c r="C93" s="13"/>
      <c r="D93" s="13"/>
    </row>
    <row r="94" spans="3:4" x14ac:dyDescent="0.2">
      <c r="C94" s="13"/>
      <c r="D94" s="13"/>
    </row>
    <row r="95" spans="3:4" x14ac:dyDescent="0.2">
      <c r="C95" s="13"/>
      <c r="D95" s="13"/>
    </row>
    <row r="96" spans="3:4" x14ac:dyDescent="0.2">
      <c r="C96" s="13"/>
      <c r="D96" s="13"/>
    </row>
    <row r="97" spans="3:4" x14ac:dyDescent="0.2">
      <c r="C97" s="13"/>
      <c r="D97" s="13"/>
    </row>
    <row r="98" spans="3:4" x14ac:dyDescent="0.2">
      <c r="C98" s="13"/>
      <c r="D98" s="13"/>
    </row>
    <row r="99" spans="3:4" x14ac:dyDescent="0.2">
      <c r="C99" s="13"/>
      <c r="D99" s="13"/>
    </row>
    <row r="100" spans="3:4" x14ac:dyDescent="0.2">
      <c r="C100" s="13"/>
      <c r="D100" s="13"/>
    </row>
    <row r="101" spans="3:4" x14ac:dyDescent="0.2">
      <c r="C101" s="13"/>
      <c r="D101" s="13"/>
    </row>
    <row r="102" spans="3:4" x14ac:dyDescent="0.2">
      <c r="C102" s="13"/>
      <c r="D102" s="13"/>
    </row>
    <row r="103" spans="3:4" x14ac:dyDescent="0.2">
      <c r="C103" s="13"/>
      <c r="D103" s="13"/>
    </row>
    <row r="104" spans="3:4" x14ac:dyDescent="0.2">
      <c r="C104" s="13"/>
      <c r="D104" s="13"/>
    </row>
    <row r="105" spans="3:4" x14ac:dyDescent="0.2">
      <c r="C105" s="13"/>
      <c r="D105" s="13"/>
    </row>
    <row r="106" spans="3:4" x14ac:dyDescent="0.2">
      <c r="C106" s="13"/>
      <c r="D106" s="13"/>
    </row>
    <row r="107" spans="3:4" x14ac:dyDescent="0.2">
      <c r="C107" s="13"/>
      <c r="D107" s="13"/>
    </row>
    <row r="108" spans="3:4" x14ac:dyDescent="0.2">
      <c r="C108" s="13"/>
      <c r="D108" s="13"/>
    </row>
    <row r="109" spans="3:4" x14ac:dyDescent="0.2">
      <c r="C109" s="13"/>
      <c r="D109" s="13"/>
    </row>
    <row r="110" spans="3:4" x14ac:dyDescent="0.2">
      <c r="C110" s="13"/>
      <c r="D110" s="13"/>
    </row>
    <row r="111" spans="3:4" x14ac:dyDescent="0.2">
      <c r="C111" s="13"/>
      <c r="D111" s="13"/>
    </row>
    <row r="112" spans="3:4" x14ac:dyDescent="0.2">
      <c r="C112" s="13"/>
      <c r="D112" s="13"/>
    </row>
    <row r="113" spans="3:4" x14ac:dyDescent="0.2">
      <c r="C113" s="13"/>
      <c r="D113" s="13"/>
    </row>
    <row r="114" spans="3:4" x14ac:dyDescent="0.2">
      <c r="C114" s="13"/>
      <c r="D114" s="13"/>
    </row>
    <row r="115" spans="3:4" x14ac:dyDescent="0.2">
      <c r="C115" s="13"/>
      <c r="D115" s="13"/>
    </row>
    <row r="116" spans="3:4" x14ac:dyDescent="0.2">
      <c r="C116" s="13"/>
      <c r="D116" s="13"/>
    </row>
    <row r="117" spans="3:4" x14ac:dyDescent="0.2">
      <c r="C117" s="13"/>
      <c r="D117" s="13"/>
    </row>
    <row r="118" spans="3:4" x14ac:dyDescent="0.2">
      <c r="C118" s="13"/>
      <c r="D118" s="13"/>
    </row>
    <row r="119" spans="3:4" x14ac:dyDescent="0.2">
      <c r="C119" s="13"/>
      <c r="D119" s="13"/>
    </row>
    <row r="120" spans="3:4" x14ac:dyDescent="0.2">
      <c r="C120" s="13"/>
      <c r="D120" s="13"/>
    </row>
    <row r="121" spans="3:4" x14ac:dyDescent="0.2">
      <c r="C121" s="13"/>
      <c r="D121" s="13"/>
    </row>
    <row r="122" spans="3:4" x14ac:dyDescent="0.2">
      <c r="C122" s="13"/>
      <c r="D122" s="13"/>
    </row>
    <row r="123" spans="3:4" x14ac:dyDescent="0.2">
      <c r="C123" s="13"/>
      <c r="D123" s="13"/>
    </row>
    <row r="124" spans="3:4" x14ac:dyDescent="0.2">
      <c r="C124" s="13"/>
      <c r="D124" s="13"/>
    </row>
    <row r="125" spans="3:4" x14ac:dyDescent="0.2">
      <c r="C125" s="13"/>
      <c r="D125" s="13"/>
    </row>
    <row r="126" spans="3:4" x14ac:dyDescent="0.2">
      <c r="C126" s="13"/>
      <c r="D126" s="13"/>
    </row>
    <row r="127" spans="3:4" x14ac:dyDescent="0.2">
      <c r="C127" s="13"/>
      <c r="D127" s="13"/>
    </row>
    <row r="128" spans="3:4" x14ac:dyDescent="0.2">
      <c r="C128" s="13"/>
      <c r="D128" s="13"/>
    </row>
    <row r="129" spans="3:4" x14ac:dyDescent="0.2">
      <c r="C129" s="13"/>
      <c r="D129" s="13"/>
    </row>
    <row r="130" spans="3:4" x14ac:dyDescent="0.2">
      <c r="C130" s="13"/>
      <c r="D130" s="13"/>
    </row>
    <row r="131" spans="3:4" x14ac:dyDescent="0.2">
      <c r="C131" s="13"/>
      <c r="D131" s="13"/>
    </row>
    <row r="132" spans="3:4" x14ac:dyDescent="0.2">
      <c r="C132" s="13"/>
      <c r="D132" s="13"/>
    </row>
    <row r="133" spans="3:4" x14ac:dyDescent="0.2">
      <c r="C133" s="13"/>
      <c r="D133" s="13"/>
    </row>
    <row r="134" spans="3:4" x14ac:dyDescent="0.2">
      <c r="C134" s="13"/>
      <c r="D134" s="13"/>
    </row>
    <row r="135" spans="3:4" x14ac:dyDescent="0.2">
      <c r="C135" s="13"/>
      <c r="D135" s="13"/>
    </row>
    <row r="136" spans="3:4" x14ac:dyDescent="0.2">
      <c r="C136" s="13"/>
      <c r="D136" s="13"/>
    </row>
    <row r="137" spans="3:4" x14ac:dyDescent="0.2">
      <c r="C137" s="13"/>
      <c r="D137" s="13"/>
    </row>
    <row r="138" spans="3:4" x14ac:dyDescent="0.2">
      <c r="C138" s="13"/>
      <c r="D138" s="13"/>
    </row>
    <row r="139" spans="3:4" x14ac:dyDescent="0.2">
      <c r="C139" s="13"/>
      <c r="D139" s="13"/>
    </row>
    <row r="140" spans="3:4" x14ac:dyDescent="0.2">
      <c r="C140" s="13"/>
      <c r="D140" s="13"/>
    </row>
    <row r="141" spans="3:4" x14ac:dyDescent="0.2">
      <c r="C141" s="13"/>
      <c r="D141" s="13"/>
    </row>
    <row r="142" spans="3:4" x14ac:dyDescent="0.2">
      <c r="C142" s="13"/>
      <c r="D142" s="13"/>
    </row>
    <row r="143" spans="3:4" x14ac:dyDescent="0.2">
      <c r="C143" s="13"/>
      <c r="D143" s="13"/>
    </row>
    <row r="144" spans="3:4" x14ac:dyDescent="0.2">
      <c r="C144" s="13"/>
      <c r="D144" s="13"/>
    </row>
    <row r="145" spans="3:4" x14ac:dyDescent="0.2">
      <c r="C145" s="13"/>
      <c r="D145" s="13"/>
    </row>
    <row r="146" spans="3:4" x14ac:dyDescent="0.2">
      <c r="C146" s="13"/>
      <c r="D146" s="13"/>
    </row>
    <row r="147" spans="3:4" x14ac:dyDescent="0.2">
      <c r="C147" s="13"/>
      <c r="D147" s="13"/>
    </row>
    <row r="148" spans="3:4" x14ac:dyDescent="0.2">
      <c r="C148" s="13"/>
      <c r="D148" s="13"/>
    </row>
    <row r="149" spans="3:4" x14ac:dyDescent="0.2">
      <c r="C149" s="13"/>
      <c r="D149" s="13"/>
    </row>
    <row r="150" spans="3:4" x14ac:dyDescent="0.2">
      <c r="C150" s="13"/>
      <c r="D150" s="13"/>
    </row>
    <row r="151" spans="3:4" x14ac:dyDescent="0.2">
      <c r="C151" s="13"/>
      <c r="D151" s="13"/>
    </row>
    <row r="152" spans="3:4" x14ac:dyDescent="0.2">
      <c r="C152" s="13"/>
      <c r="D152" s="13"/>
    </row>
    <row r="153" spans="3:4" x14ac:dyDescent="0.2">
      <c r="C153" s="13"/>
      <c r="D153" s="13"/>
    </row>
    <row r="154" spans="3:4" x14ac:dyDescent="0.2">
      <c r="C154" s="13"/>
      <c r="D154" s="13"/>
    </row>
    <row r="155" spans="3:4" x14ac:dyDescent="0.2">
      <c r="C155" s="13"/>
      <c r="D155" s="13"/>
    </row>
    <row r="156" spans="3:4" x14ac:dyDescent="0.2">
      <c r="C156" s="13"/>
      <c r="D156" s="13"/>
    </row>
    <row r="157" spans="3:4" x14ac:dyDescent="0.2">
      <c r="C157" s="13"/>
      <c r="D157" s="13"/>
    </row>
    <row r="158" spans="3:4" x14ac:dyDescent="0.2">
      <c r="C158" s="13"/>
      <c r="D158" s="13"/>
    </row>
    <row r="159" spans="3:4" x14ac:dyDescent="0.2">
      <c r="C159" s="13"/>
      <c r="D159" s="13"/>
    </row>
    <row r="160" spans="3:4" x14ac:dyDescent="0.2">
      <c r="C160" s="13"/>
      <c r="D160" s="13"/>
    </row>
    <row r="161" spans="3:4" x14ac:dyDescent="0.2">
      <c r="C161" s="13"/>
      <c r="D161" s="13"/>
    </row>
    <row r="162" spans="3:4" x14ac:dyDescent="0.2">
      <c r="C162" s="13"/>
      <c r="D162" s="13"/>
    </row>
    <row r="163" spans="3:4" x14ac:dyDescent="0.2">
      <c r="C163" s="13"/>
      <c r="D163" s="13"/>
    </row>
    <row r="164" spans="3:4" x14ac:dyDescent="0.2">
      <c r="C164" s="13"/>
      <c r="D164" s="13"/>
    </row>
    <row r="165" spans="3:4" x14ac:dyDescent="0.2">
      <c r="C165" s="13"/>
      <c r="D165" s="13"/>
    </row>
    <row r="166" spans="3:4" x14ac:dyDescent="0.2">
      <c r="C166" s="13"/>
      <c r="D166" s="13"/>
    </row>
    <row r="167" spans="3:4" x14ac:dyDescent="0.2">
      <c r="C167" s="13"/>
      <c r="D167" s="13"/>
    </row>
    <row r="168" spans="3:4" x14ac:dyDescent="0.2">
      <c r="C168" s="13"/>
      <c r="D168" s="13"/>
    </row>
    <row r="169" spans="3:4" x14ac:dyDescent="0.2">
      <c r="C169" s="13"/>
      <c r="D169" s="13"/>
    </row>
    <row r="170" spans="3:4" x14ac:dyDescent="0.2">
      <c r="C170" s="13"/>
      <c r="D170" s="13"/>
    </row>
    <row r="171" spans="3:4" x14ac:dyDescent="0.2">
      <c r="C171" s="13"/>
      <c r="D171" s="13"/>
    </row>
    <row r="172" spans="3:4" x14ac:dyDescent="0.2">
      <c r="C172" s="13"/>
      <c r="D172" s="13"/>
    </row>
    <row r="173" spans="3:4" x14ac:dyDescent="0.2">
      <c r="C173" s="13"/>
      <c r="D173" s="13"/>
    </row>
    <row r="174" spans="3:4" x14ac:dyDescent="0.2">
      <c r="C174" s="13"/>
      <c r="D174" s="13"/>
    </row>
    <row r="175" spans="3:4" x14ac:dyDescent="0.2">
      <c r="C175" s="13"/>
      <c r="D175" s="13"/>
    </row>
    <row r="176" spans="3:4" x14ac:dyDescent="0.2">
      <c r="C176" s="13"/>
      <c r="D176" s="13"/>
    </row>
    <row r="177" spans="3:4" x14ac:dyDescent="0.2">
      <c r="C177" s="13"/>
      <c r="D177" s="13"/>
    </row>
    <row r="178" spans="3:4" x14ac:dyDescent="0.2">
      <c r="C178" s="13"/>
      <c r="D178" s="13"/>
    </row>
    <row r="179" spans="3:4" x14ac:dyDescent="0.2">
      <c r="C179" s="13"/>
      <c r="D179" s="13"/>
    </row>
    <row r="180" spans="3:4" x14ac:dyDescent="0.2">
      <c r="C180" s="13"/>
      <c r="D180" s="13"/>
    </row>
    <row r="181" spans="3:4" x14ac:dyDescent="0.2">
      <c r="C181" s="13"/>
      <c r="D181" s="13"/>
    </row>
    <row r="182" spans="3:4" x14ac:dyDescent="0.2">
      <c r="C182" s="13"/>
      <c r="D182" s="13"/>
    </row>
    <row r="183" spans="3:4" x14ac:dyDescent="0.2">
      <c r="C183" s="13"/>
      <c r="D183" s="13"/>
    </row>
    <row r="184" spans="3:4" x14ac:dyDescent="0.2">
      <c r="C184" s="13"/>
      <c r="D184" s="13"/>
    </row>
    <row r="185" spans="3:4" x14ac:dyDescent="0.2">
      <c r="C185" s="13"/>
      <c r="D185" s="13"/>
    </row>
    <row r="186" spans="3:4" x14ac:dyDescent="0.2">
      <c r="C186" s="13"/>
      <c r="D186" s="13"/>
    </row>
    <row r="187" spans="3:4" x14ac:dyDescent="0.2">
      <c r="C187" s="13"/>
      <c r="D187" s="13"/>
    </row>
    <row r="188" spans="3:4" x14ac:dyDescent="0.2">
      <c r="C188" s="13"/>
      <c r="D188" s="13"/>
    </row>
    <row r="189" spans="3:4" x14ac:dyDescent="0.2">
      <c r="C189" s="13"/>
      <c r="D189" s="13"/>
    </row>
    <row r="190" spans="3:4" x14ac:dyDescent="0.2">
      <c r="C190" s="13"/>
      <c r="D190" s="13"/>
    </row>
    <row r="191" spans="3:4" x14ac:dyDescent="0.2">
      <c r="C191" s="13"/>
      <c r="D191" s="13"/>
    </row>
    <row r="192" spans="3:4" x14ac:dyDescent="0.2">
      <c r="C192" s="13"/>
      <c r="D192" s="13"/>
    </row>
    <row r="193" spans="3:4" x14ac:dyDescent="0.2">
      <c r="C193" s="13"/>
      <c r="D193" s="13"/>
    </row>
    <row r="194" spans="3:4" x14ac:dyDescent="0.2">
      <c r="C194" s="13"/>
      <c r="D194" s="13"/>
    </row>
  </sheetData>
  <phoneticPr fontId="8" type="noConversion"/>
  <hyperlinks>
    <hyperlink ref="H3479" r:id="rId1" display="http://vsolj.cetus-net.org/bulletin.html" xr:uid="{00000000-0004-0000-0000-000000000000}"/>
    <hyperlink ref="H64859" r:id="rId2" display="http://vsolj.cetus-net.org/bulletin.html" xr:uid="{00000000-0004-0000-0000-000001000000}"/>
    <hyperlink ref="H64852" r:id="rId3" display="https://www.aavso.org/ejaavso" xr:uid="{00000000-0004-0000-0000-000002000000}"/>
    <hyperlink ref="AP1710" r:id="rId4" display="http://cdsbib.u-strasbg.fr/cgi-bin/cdsbib?1990RMxAA..21..381G" xr:uid="{00000000-0004-0000-0000-000003000000}"/>
    <hyperlink ref="AP1707" r:id="rId5" display="http://cdsbib.u-strasbg.fr/cgi-bin/cdsbib?1990RMxAA..21..381G" xr:uid="{00000000-0004-0000-0000-000004000000}"/>
    <hyperlink ref="AP1709" r:id="rId6" display="http://cdsbib.u-strasbg.fr/cgi-bin/cdsbib?1990RMxAA..21..381G" xr:uid="{00000000-0004-0000-0000-000005000000}"/>
    <hyperlink ref="AP1685" r:id="rId7" display="http://cdsbib.u-strasbg.fr/cgi-bin/cdsbib?1990RMxAA..21..381G" xr:uid="{00000000-0004-0000-0000-000006000000}"/>
    <hyperlink ref="I64859" r:id="rId8" display="http://vsolj.cetus-net.org/bulletin.html" xr:uid="{00000000-0004-0000-0000-000007000000}"/>
    <hyperlink ref="AQ1846" r:id="rId9" display="http://cdsbib.u-strasbg.fr/cgi-bin/cdsbib?1990RMxAA..21..381G" xr:uid="{00000000-0004-0000-0000-000008000000}"/>
    <hyperlink ref="AQ3490" r:id="rId10" display="http://cdsbib.u-strasbg.fr/cgi-bin/cdsbib?1990RMxAA..21..381G" xr:uid="{00000000-0004-0000-0000-000009000000}"/>
    <hyperlink ref="AQ1847" r:id="rId11" display="http://cdsbib.u-strasbg.fr/cgi-bin/cdsbib?1990RMxAA..21..381G" xr:uid="{00000000-0004-0000-0000-00000A000000}"/>
    <hyperlink ref="H64856" r:id="rId12" display="https://www.aavso.org/ejaavso" xr:uid="{00000000-0004-0000-0000-00000B000000}"/>
    <hyperlink ref="H2697" r:id="rId13" display="http://vsolj.cetus-net.org/bulletin.html" xr:uid="{00000000-0004-0000-0000-00000C000000}"/>
    <hyperlink ref="AP5935" r:id="rId14" display="http://cdsbib.u-strasbg.fr/cgi-bin/cdsbib?1990RMxAA..21..381G" xr:uid="{00000000-0004-0000-0000-00000D000000}"/>
    <hyperlink ref="AP5938" r:id="rId15" display="http://cdsbib.u-strasbg.fr/cgi-bin/cdsbib?1990RMxAA..21..381G" xr:uid="{00000000-0004-0000-0000-00000E000000}"/>
    <hyperlink ref="AP5936" r:id="rId16" display="http://cdsbib.u-strasbg.fr/cgi-bin/cdsbib?1990RMxAA..21..381G" xr:uid="{00000000-0004-0000-0000-00000F000000}"/>
    <hyperlink ref="AP5914" r:id="rId17" display="http://cdsbib.u-strasbg.fr/cgi-bin/cdsbib?1990RMxAA..21..381G" xr:uid="{00000000-0004-0000-0000-000010000000}"/>
    <hyperlink ref="I2697" r:id="rId18" display="http://vsolj.cetus-net.org/bulletin.html" xr:uid="{00000000-0004-0000-0000-000011000000}"/>
    <hyperlink ref="AQ6048" r:id="rId19" display="http://cdsbib.u-strasbg.fr/cgi-bin/cdsbib?1990RMxAA..21..381G" xr:uid="{00000000-0004-0000-0000-000012000000}"/>
    <hyperlink ref="AQ600" r:id="rId20" display="http://cdsbib.u-strasbg.fr/cgi-bin/cdsbib?1990RMxAA..21..381G" xr:uid="{00000000-0004-0000-0000-000013000000}"/>
    <hyperlink ref="AQ6049" r:id="rId21" display="http://cdsbib.u-strasbg.fr/cgi-bin/cdsbib?1990RMxAA..21..381G" xr:uid="{00000000-0004-0000-0000-000014000000}"/>
  </hyperlinks>
  <pageMargins left="0.75" right="0.75" top="1" bottom="1" header="0.5" footer="0.5"/>
  <headerFooter alignWithMargins="0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93DD85-1CA9-4ADF-BD25-53750964C7EF}">
  <dimension ref="A1"/>
  <sheetViews>
    <sheetView workbookViewId="0"/>
  </sheetViews>
  <sheetFormatPr defaultRowHeight="12.75" x14ac:dyDescent="0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Graphs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2025-01-01T06:39:08Z</dcterms:modified>
</cp:coreProperties>
</file>