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7D2770-FFE8-47CB-9A92-8FED8EAB2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8" i="1" l="1"/>
  <c r="F28" i="1" s="1"/>
  <c r="G28" i="1" s="1"/>
  <c r="K28" i="1" s="1"/>
  <c r="Q28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Q23" i="1"/>
  <c r="Q22" i="1"/>
  <c r="C8" i="1"/>
  <c r="E23" i="1"/>
  <c r="F23" i="1"/>
  <c r="G23" i="1"/>
  <c r="K23" i="1"/>
  <c r="C9" i="1"/>
  <c r="D9" i="1"/>
  <c r="D8" i="1"/>
  <c r="C17" i="1"/>
  <c r="Q21" i="1"/>
  <c r="E21" i="1"/>
  <c r="F21" i="1"/>
  <c r="G21" i="1"/>
  <c r="E22" i="1"/>
  <c r="F22" i="1"/>
  <c r="G22" i="1"/>
  <c r="K22" i="1"/>
  <c r="I21" i="1"/>
  <c r="C11" i="1"/>
  <c r="C12" i="1"/>
  <c r="O28" i="1" l="1"/>
  <c r="O22" i="1"/>
  <c r="C15" i="1"/>
  <c r="O27" i="1"/>
  <c r="O26" i="1"/>
  <c r="O25" i="1"/>
  <c r="O24" i="1"/>
  <c r="O23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<sst xmlns="http://schemas.openxmlformats.org/spreadsheetml/2006/main" count="70" uniqueCount="56">
  <si>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</si>
  <si>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</si>
  <si>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</si>
  <si>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</si>
  <si>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</si>
  <si>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</si>
  <si>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</si>
  <si>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</si>
  <si>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</si>
  <si>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</si>
  <si>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</si>
  <si>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</si>
  <si>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</si>
  <si>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</si>
  <si>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</si>
  <si>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</si>
  <si>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</si>
  <si>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</si>
  <si>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</si>
  <si>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</si>
  <si>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</si>
  <si>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</si>
  <si>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</si>
  <si>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</si>
  <si>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</si>
  <si>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</si>
  <si>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</si>
  <si>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</si>
  <si>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</si>
  <si>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</si>
  <si>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</si>
  <si>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</si>
  <si>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</si>
  <si>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</si>
  <si>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</si>
  <si>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</si>
  <si>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</si>
  <si>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</si>
  <si>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</si>
  <si>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</si>
  <si>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</si>
  <si>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V0638 And</t>
  </si>
  <si>
    <t>2017K</t>
  </si>
  <si>
    <t>G3229-0048</t>
  </si>
  <si>
    <t>EW:</t>
  </si>
  <si>
    <t>pr_6</t>
  </si>
  <si>
    <t>V0638 And / GSC 3229-0048</t>
  </si>
  <si>
    <t>GCVS</t>
  </si>
  <si>
    <t>IBVS 6196</t>
  </si>
  <si>
    <t>I</t>
  </si>
  <si>
    <t>JBAV, 60</t>
  </si>
  <si>
    <t>JBAV 96</t>
  </si>
  <si>
    <t>Next ToM-P</t>
  </si>
  <si>
    <t>Next ToM-S</t>
  </si>
  <si>
    <t>11.52-11.91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</si>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</sst>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0" fillId="26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0" fillId="0" borderId="18" xfId="0" applyBorder="1">
      <alignment vertical="top"/>
    </xf>
    <xf numFmtId="0" fontId="36" fillId="0" borderId="15" xfId="0" applyFont="1" applyBorder="1" applyAlignment="1">
      <alignment horizontal="right" vertical="center"/>
    </xf>
    <xf numFmtId="0" fontId="6" fillId="27" borderId="12" xfId="0" applyFont="1" applyFill="1" applyBorder="1" applyAlignment="1">
      <alignment horizontal="right" vertical="center"/>
    </xf>
    <xf numFmtId="0" fontId="6" fillId="27" borderId="13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D-42F3-953E-493BCFB2B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D-42F3-953E-493BCFB2B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D-42F3-953E-493BCFB2B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0.28431999999884283</c:v>
                </c:pt>
                <c:pt idx="2">
                  <c:v>0.30247000000235857</c:v>
                </c:pt>
                <c:pt idx="3">
                  <c:v>0.3378999999986263</c:v>
                </c:pt>
                <c:pt idx="4">
                  <c:v>0.33754500000213739</c:v>
                </c:pt>
                <c:pt idx="5">
                  <c:v>0.34911999999894761</c:v>
                </c:pt>
                <c:pt idx="6">
                  <c:v>0.34946499999932712</c:v>
                </c:pt>
                <c:pt idx="7">
                  <c:v>0.36390000008395873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D-42F3-953E-493BCFB2B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4D-42F3-953E-493BCFB2B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D-42F3-953E-493BCFB2B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D-42F3-953E-493BCFB2B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6.8935010428225474E-3</c:v>
                </c:pt>
                <c:pt idx="1">
                  <c:v>0.27164240910906085</c:v>
                </c:pt>
                <c:pt idx="2">
                  <c:v>0.28957298886619709</c:v>
                </c:pt>
                <c:pt idx="3">
                  <c:v>0.33630589120554755</c:v>
                </c:pt>
                <c:pt idx="4">
                  <c:v>0.33631297839122232</c:v>
                </c:pt>
                <c:pt idx="5">
                  <c:v>0.35130237609333426</c:v>
                </c:pt>
                <c:pt idx="6">
                  <c:v>0.35130946327900903</c:v>
                </c:pt>
                <c:pt idx="7">
                  <c:v>0.38138039209700475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D-42F3-953E-493BCFB2B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  <c:pt idx="7">
                  <c:v>26420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4D-42F3-953E-493BCFB2B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765376"/>
        <c:axId val="1"/>
      </c:scatterChart>
      <c:valAx>
        <c:axId val="62476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765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DC95575-453B-6E75-2160-B173BFA0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3" t="s">
        <v>41</v>
      </c>
      <c r="G1" s="28" t="s">
        <v>42</v>
      </c>
      <c r="H1" s="34"/>
      <c r="I1" s="35" t="s">
        <v>43</v>
      </c>
      <c r="J1" s="33" t="s">
        <v>41</v>
      </c>
      <c r="K1" s="36">
        <v>23.195</v>
      </c>
      <c r="L1" s="30">
        <v>44.073300000000003</v>
      </c>
      <c r="M1" s="31">
        <v>51375.86</v>
      </c>
      <c r="N1" s="31">
        <v>0.33271000000000001</v>
      </c>
      <c r="O1" s="29" t="s">
        <v>44</v>
      </c>
      <c r="P1" s="30">
        <v>11.52</v>
      </c>
      <c r="Q1" s="30">
        <v>11.92</v>
      </c>
      <c r="R1" s="37" t="s">
        <v>45</v>
      </c>
      <c r="S1" s="29" t="s">
        <v>14</v>
      </c>
    </row>
    <row r="2" spans="1:19" x14ac:dyDescent="0.2">
      <c r="A2" t="s">
        <v>24</v>
      </c>
      <c r="B2" t="s">
        <v>44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4">
        <v>51375.86</v>
      </c>
      <c r="D4" s="25">
        <v>0.33271000000000001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0">
        <v>51375.86</v>
      </c>
      <c r="D7" s="26" t="s">
        <v>47</v>
      </c>
    </row>
    <row r="8" spans="1:19" x14ac:dyDescent="0.2">
      <c r="A8" t="s">
        <v>4</v>
      </c>
      <c r="C8" s="50">
        <f>N1</f>
        <v>0.33271000000000001</v>
      </c>
      <c r="D8" s="26" t="str">
        <f>D7</f>
        <v>GCVS</v>
      </c>
    </row>
    <row r="9" spans="1:19" x14ac:dyDescent="0.2">
      <c r="A9" s="22" t="s">
        <v>32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19">
        <f ca="1">INTERCEPT(INDIRECT($D$9):G992,INDIRECT($C$9):F992)</f>
        <v>6.8935010428225474E-3</v>
      </c>
      <c r="D11" s="3"/>
      <c r="E11" s="10"/>
    </row>
    <row r="12" spans="1:19" x14ac:dyDescent="0.2">
      <c r="A12" s="10" t="s">
        <v>17</v>
      </c>
      <c r="B12" s="10"/>
      <c r="C12" s="19">
        <f ca="1">SLOPE(INDIRECT($D$9):G992,INDIRECT($C$9):F992)</f>
        <v>1.4174371349514846E-5</v>
      </c>
      <c r="D12" s="3"/>
      <c r="E12" s="58" t="s">
        <v>55</v>
      </c>
      <c r="F12" s="59" t="s">
        <v>54</v>
      </c>
    </row>
    <row r="13" spans="1:19" x14ac:dyDescent="0.2">
      <c r="A13" s="10" t="s">
        <v>19</v>
      </c>
      <c r="B13" s="10"/>
      <c r="C13" s="3" t="s">
        <v>14</v>
      </c>
      <c r="E13" s="54" t="s">
        <v>34</v>
      </c>
      <c r="F13" s="57">
        <v>1</v>
      </c>
    </row>
    <row r="14" spans="1:19" x14ac:dyDescent="0.2">
      <c r="A14" s="10"/>
      <c r="B14" s="10"/>
      <c r="C14" s="10"/>
      <c r="E14" s="54" t="s">
        <v>31</v>
      </c>
      <c r="F14" s="60">
        <f ca="1">NOW()+15018.5+$C$5/24</f>
        <v>60676.823216087963</v>
      </c>
    </row>
    <row r="15" spans="1:19" x14ac:dyDescent="0.2">
      <c r="A15" s="12" t="s">
        <v>18</v>
      </c>
      <c r="B15" s="10"/>
      <c r="C15" s="13">
        <f ca="1">(C7+C11)+(C8+C12)*INT(MAX(F21:F3533))</f>
        <v>60166.4395803921</v>
      </c>
      <c r="E15" s="54" t="s">
        <v>35</v>
      </c>
      <c r="F15" s="60">
        <f ca="1">ROUND(2*($F$14-$C$7)/$C$8,0)/2+$F$13</f>
        <v>27956</v>
      </c>
    </row>
    <row r="16" spans="1:19" x14ac:dyDescent="0.2">
      <c r="A16" s="15" t="s">
        <v>5</v>
      </c>
      <c r="B16" s="10"/>
      <c r="C16" s="16">
        <f ca="1">+C8+C12</f>
        <v>0.33272417437134955</v>
      </c>
      <c r="E16" s="54" t="s">
        <v>36</v>
      </c>
      <c r="F16" s="60">
        <f ca="1">ROUND(2*($F$14-$C$15)/$C$16,0)/2+$F$13</f>
        <v>1535</v>
      </c>
    </row>
    <row r="17" spans="1:21" ht="13.5" thickBot="1" x14ac:dyDescent="0.25">
      <c r="A17" s="14" t="s">
        <v>28</v>
      </c>
      <c r="B17" s="10"/>
      <c r="C17" s="10">
        <f>COUNT(C21:C2191)</f>
        <v>8</v>
      </c>
      <c r="E17" s="54" t="s">
        <v>52</v>
      </c>
      <c r="F17" s="61">
        <f ca="1">+$C$15+$C$16*$F$16-15018.5-$C$5/24</f>
        <v>45659.067021385454</v>
      </c>
    </row>
    <row r="18" spans="1:21" ht="14.25" thickTop="1" thickBot="1" x14ac:dyDescent="0.25">
      <c r="A18" s="15" t="s">
        <v>6</v>
      </c>
      <c r="B18" s="10"/>
      <c r="C18" s="18">
        <f ca="1">+C15</f>
        <v>60166.4395803921</v>
      </c>
      <c r="D18" s="56">
        <f ca="1">+C16</f>
        <v>0.33272417437134955</v>
      </c>
      <c r="E18" s="55" t="s">
        <v>53</v>
      </c>
      <c r="F18" s="62">
        <f ca="1">+($C$15+$C$16*$F$16)-($C$16/2)-15018.5-$C$5/24</f>
        <v>45658.90065929827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3" t="s">
        <v>33</v>
      </c>
    </row>
    <row r="21" spans="1:21" x14ac:dyDescent="0.2">
      <c r="A21" s="38" t="s">
        <v>47</v>
      </c>
      <c r="B21" s="38"/>
      <c r="C21" s="39">
        <v>51375.86</v>
      </c>
      <c r="D21" s="39" t="s">
        <v>14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6.8935010428225474E-3</v>
      </c>
      <c r="Q21" s="2">
        <f t="shared" ref="Q21:Q27" si="3">+C21-15018.5</f>
        <v>36357.360000000001</v>
      </c>
    </row>
    <row r="22" spans="1:21" x14ac:dyDescent="0.2">
      <c r="A22" s="40" t="s">
        <v>48</v>
      </c>
      <c r="B22" s="41" t="s">
        <v>49</v>
      </c>
      <c r="C22" s="42">
        <v>57590.501700000001</v>
      </c>
      <c r="D22" s="42">
        <v>8.0000000000000004E-4</v>
      </c>
      <c r="E22">
        <f t="shared" si="0"/>
        <v>18678.854558023504</v>
      </c>
      <c r="F22" s="46">
        <f t="shared" ref="F22:F27" si="4">ROUND(2*E22,0)/2-1</f>
        <v>18678</v>
      </c>
      <c r="G22">
        <f t="shared" si="1"/>
        <v>0.28431999999884283</v>
      </c>
      <c r="K22">
        <f t="shared" ref="K22:K27" si="5">+G22</f>
        <v>0.28431999999884283</v>
      </c>
      <c r="O22">
        <f t="shared" ca="1" si="2"/>
        <v>0.27164240910906085</v>
      </c>
      <c r="Q22" s="2">
        <f t="shared" si="3"/>
        <v>42572.001700000001</v>
      </c>
    </row>
    <row r="23" spans="1:21" x14ac:dyDescent="0.2">
      <c r="A23" s="43" t="s">
        <v>0</v>
      </c>
      <c r="B23" s="44" t="s">
        <v>49</v>
      </c>
      <c r="C23" s="45">
        <v>58011.398000000001</v>
      </c>
      <c r="D23" s="45">
        <v>1.1000000000000001E-3</v>
      </c>
      <c r="E23">
        <f t="shared" si="0"/>
        <v>19943.909110035769</v>
      </c>
      <c r="F23" s="46">
        <f t="shared" si="4"/>
        <v>19943</v>
      </c>
      <c r="G23">
        <f t="shared" si="1"/>
        <v>0.30247000000235857</v>
      </c>
      <c r="K23">
        <f t="shared" si="5"/>
        <v>0.30247000000235857</v>
      </c>
      <c r="O23">
        <f t="shared" ca="1" si="2"/>
        <v>0.28957298886619709</v>
      </c>
      <c r="Q23" s="2">
        <f t="shared" si="3"/>
        <v>42992.898000000001</v>
      </c>
    </row>
    <row r="24" spans="1:21" x14ac:dyDescent="0.2">
      <c r="A24" s="47" t="s">
        <v>50</v>
      </c>
      <c r="B24" s="48" t="s">
        <v>49</v>
      </c>
      <c r="C24" s="49">
        <v>59108.378299999997</v>
      </c>
      <c r="D24" s="49">
        <v>1.1000000000000001E-3</v>
      </c>
      <c r="E24">
        <f t="shared" si="0"/>
        <v>23241.015599170438</v>
      </c>
      <c r="F24" s="46">
        <f t="shared" si="4"/>
        <v>23240</v>
      </c>
      <c r="G24">
        <f t="shared" si="1"/>
        <v>0.3378999999986263</v>
      </c>
      <c r="K24">
        <f t="shared" si="5"/>
        <v>0.3378999999986263</v>
      </c>
      <c r="O24">
        <f t="shared" ca="1" si="2"/>
        <v>0.33630589120554755</v>
      </c>
      <c r="Q24" s="2">
        <f t="shared" si="3"/>
        <v>44089.878299999997</v>
      </c>
    </row>
    <row r="25" spans="1:21" x14ac:dyDescent="0.2">
      <c r="A25" s="47" t="s">
        <v>50</v>
      </c>
      <c r="B25" s="48" t="s">
        <v>49</v>
      </c>
      <c r="C25" s="49">
        <v>59108.544300000001</v>
      </c>
      <c r="D25" s="49">
        <v>1E-3</v>
      </c>
      <c r="E25">
        <f t="shared" si="0"/>
        <v>23241.51453217517</v>
      </c>
      <c r="F25" s="46">
        <f t="shared" si="4"/>
        <v>23240.5</v>
      </c>
      <c r="G25">
        <f t="shared" si="1"/>
        <v>0.33754500000213739</v>
      </c>
      <c r="K25">
        <f t="shared" si="5"/>
        <v>0.33754500000213739</v>
      </c>
      <c r="O25">
        <f t="shared" ca="1" si="2"/>
        <v>0.33631297839122232</v>
      </c>
      <c r="Q25" s="2">
        <f t="shared" si="3"/>
        <v>44090.044300000001</v>
      </c>
    </row>
    <row r="26" spans="1:21" x14ac:dyDescent="0.2">
      <c r="A26" s="47" t="s">
        <v>50</v>
      </c>
      <c r="B26" s="48" t="s">
        <v>49</v>
      </c>
      <c r="C26" s="49">
        <v>59460.396699999998</v>
      </c>
      <c r="D26" s="49">
        <v>1.2999999999999999E-3</v>
      </c>
      <c r="E26">
        <f t="shared" si="0"/>
        <v>24299.049322232564</v>
      </c>
      <c r="F26" s="46">
        <f t="shared" si="4"/>
        <v>24298</v>
      </c>
      <c r="G26">
        <f t="shared" si="1"/>
        <v>0.34911999999894761</v>
      </c>
      <c r="K26">
        <f t="shared" si="5"/>
        <v>0.34911999999894761</v>
      </c>
      <c r="O26">
        <f t="shared" ca="1" si="2"/>
        <v>0.35130237609333426</v>
      </c>
      <c r="Q26" s="2">
        <f t="shared" si="3"/>
        <v>44441.896699999998</v>
      </c>
    </row>
    <row r="27" spans="1:21" x14ac:dyDescent="0.2">
      <c r="A27" s="47" t="s">
        <v>50</v>
      </c>
      <c r="B27" s="48" t="s">
        <v>49</v>
      </c>
      <c r="C27" s="49">
        <v>59460.563399999999</v>
      </c>
      <c r="D27" s="49">
        <v>8.0000000000000004E-4</v>
      </c>
      <c r="E27">
        <f t="shared" si="0"/>
        <v>24299.550359171648</v>
      </c>
      <c r="F27" s="46">
        <f t="shared" si="4"/>
        <v>24298.5</v>
      </c>
      <c r="G27">
        <f t="shared" si="1"/>
        <v>0.34946499999932712</v>
      </c>
      <c r="K27">
        <f t="shared" si="5"/>
        <v>0.34946499999932712</v>
      </c>
      <c r="O27">
        <f t="shared" ca="1" si="2"/>
        <v>0.35130946327900903</v>
      </c>
      <c r="Q27" s="2">
        <f t="shared" si="3"/>
        <v>44442.063399999999</v>
      </c>
    </row>
    <row r="28" spans="1:21" x14ac:dyDescent="0.2">
      <c r="A28" s="51" t="s">
        <v>51</v>
      </c>
      <c r="B28" s="52" t="s">
        <v>49</v>
      </c>
      <c r="C28" s="53">
        <v>60166.422100000083</v>
      </c>
      <c r="D28" s="51">
        <v>2.0000000000000001E-4</v>
      </c>
      <c r="E28">
        <f t="shared" ref="E28" si="6">+(C28-C$7)/C$8</f>
        <v>26421.093745303966</v>
      </c>
      <c r="F28" s="46">
        <f t="shared" ref="F28" si="7">ROUND(2*E28,0)/2-1</f>
        <v>26420</v>
      </c>
      <c r="G28">
        <f t="shared" ref="G28" si="8">+C28-(C$7+F28*C$8)</f>
        <v>0.36390000008395873</v>
      </c>
      <c r="K28">
        <f t="shared" ref="K28" si="9">+G28</f>
        <v>0.36390000008395873</v>
      </c>
      <c r="O28">
        <f t="shared" ref="O28" ca="1" si="10">+C$11+C$12*$F28</f>
        <v>0.38138039209700475</v>
      </c>
      <c r="Q28" s="2">
        <f t="shared" ref="Q28" si="11">+C28-15018.5</f>
        <v>45147.922100000083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5" r:id="rId1" display="http://vsolj.cetus-net.org/bulletin.html" xr:uid="{00000000-0004-0000-0000-000000000000}"/>
    <hyperlink ref="H64848" r:id="rId2" display="https://www.aavso.org/ejaavso" xr:uid="{00000000-0004-0000-0000-000001000000}"/>
    <hyperlink ref="AP1706" r:id="rId3" display="http://cdsbib.u-strasbg.fr/cgi-bin/cdsbib?1990RMxAA..21..381G" xr:uid="{00000000-0004-0000-0000-000002000000}"/>
    <hyperlink ref="AP1703" r:id="rId4" display="http://cdsbib.u-strasbg.fr/cgi-bin/cdsbib?1990RMxAA..21..381G" xr:uid="{00000000-0004-0000-0000-000003000000}"/>
    <hyperlink ref="AP1705" r:id="rId5" display="http://cdsbib.u-strasbg.fr/cgi-bin/cdsbib?1990RMxAA..21..381G" xr:uid="{00000000-0004-0000-0000-000004000000}"/>
    <hyperlink ref="AP1681" r:id="rId6" display="http://cdsbib.u-strasbg.fr/cgi-bin/cdsbib?1990RMxAA..21..381G" xr:uid="{00000000-0004-0000-0000-000005000000}"/>
    <hyperlink ref="I64855" r:id="rId7" display="http://vsolj.cetus-net.org/bulletin.html" xr:uid="{00000000-0004-0000-0000-000006000000}"/>
    <hyperlink ref="AQ1842" r:id="rId8" display="http://cdsbib.u-strasbg.fr/cgi-bin/cdsbib?1990RMxAA..21..381G" xr:uid="{00000000-0004-0000-0000-000007000000}"/>
    <hyperlink ref="AQ3486" r:id="rId9" display="http://cdsbib.u-strasbg.fr/cgi-bin/cdsbib?1990RMxAA..21..381G" xr:uid="{00000000-0004-0000-0000-000008000000}"/>
    <hyperlink ref="AQ1843" r:id="rId10" display="http://cdsbib.u-strasbg.fr/cgi-bin/cdsbib?1990RMxAA..21..381G" xr:uid="{00000000-0004-0000-0000-000009000000}"/>
    <hyperlink ref="H64852" r:id="rId11" display="https://www.aavso.org/ejaavso" xr:uid="{00000000-0004-0000-0000-00000A000000}"/>
    <hyperlink ref="H2693" r:id="rId12" display="http://vsolj.cetus-net.org/bulletin.html" xr:uid="{00000000-0004-0000-0000-00000B000000}"/>
    <hyperlink ref="AP5931" r:id="rId13" display="http://cdsbib.u-strasbg.fr/cgi-bin/cdsbib?1990RMxAA..21..381G" xr:uid="{00000000-0004-0000-0000-00000C000000}"/>
    <hyperlink ref="AP5934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10" r:id="rId16" display="http://cdsbib.u-strasbg.fr/cgi-bin/cdsbib?1990RMxAA..21..381G" xr:uid="{00000000-0004-0000-0000-00000F000000}"/>
    <hyperlink ref="I2693" r:id="rId17" display="http://vsolj.cetus-net.org/bulletin.html" xr:uid="{00000000-0004-0000-0000-000010000000}"/>
    <hyperlink ref="AQ6044" r:id="rId18" display="http://cdsbib.u-strasbg.fr/cgi-bin/cdsbib?1990RMxAA..21..381G" xr:uid="{00000000-0004-0000-0000-000011000000}"/>
    <hyperlink ref="AQ596" r:id="rId19" display="http://cdsbib.u-strasbg.fr/cgi-bin/cdsbib?1990RMxAA..21..381G" xr:uid="{00000000-0004-0000-0000-000012000000}"/>
    <hyperlink ref="AQ60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2025-01-01T06:45:25Z</dcterms:modified>
</cp:coreProperties>
</file>