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49B6D7-026B-41B3-8B1B-541781103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F14" i="1" l="1"/>
  <c r="E38" i="1"/>
  <c r="F38" i="1" s="1"/>
  <c r="G38" i="1" s="1"/>
  <c r="K38" i="1" s="1"/>
  <c r="Q38" i="1"/>
  <c r="E37" i="1"/>
  <c r="F37" i="1"/>
  <c r="G37" i="1"/>
  <c r="K37" i="1"/>
  <c r="Q37" i="1"/>
  <c r="E36" i="1"/>
  <c r="F36" i="1"/>
  <c r="G36" i="1"/>
  <c r="K36" i="1"/>
  <c r="Q36" i="1"/>
  <c r="E30" i="1"/>
  <c r="F30" i="1"/>
  <c r="U30" i="1"/>
  <c r="E35" i="1"/>
  <c r="F35" i="1"/>
  <c r="G35" i="1"/>
  <c r="E31" i="1"/>
  <c r="F31" i="1"/>
  <c r="G31" i="1"/>
  <c r="K31" i="1"/>
  <c r="E29" i="1"/>
  <c r="F29" i="1"/>
  <c r="G29" i="1"/>
  <c r="K29" i="1"/>
  <c r="E33" i="1"/>
  <c r="F33" i="1"/>
  <c r="G33" i="1"/>
  <c r="K33" i="1"/>
  <c r="E32" i="1"/>
  <c r="F32" i="1"/>
  <c r="G32" i="1"/>
  <c r="E34" i="1"/>
  <c r="F34" i="1"/>
  <c r="G34" i="1"/>
  <c r="K34" i="1"/>
  <c r="D9" i="1"/>
  <c r="C9" i="1"/>
  <c r="E22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E27" i="1"/>
  <c r="F27" i="1"/>
  <c r="G27" i="1"/>
  <c r="K27" i="1"/>
  <c r="E28" i="1"/>
  <c r="F28" i="1"/>
  <c r="G28" i="1"/>
  <c r="K28" i="1"/>
  <c r="Q30" i="1"/>
  <c r="K35" i="1"/>
  <c r="Q35" i="1"/>
  <c r="Q31" i="1"/>
  <c r="Q29" i="1"/>
  <c r="Q33" i="1"/>
  <c r="K32" i="1"/>
  <c r="Q32" i="1"/>
  <c r="Q34" i="1"/>
  <c r="Q27" i="1"/>
  <c r="Q28" i="1"/>
  <c r="K22" i="1"/>
  <c r="Q22" i="1"/>
  <c r="Q23" i="1"/>
  <c r="Q24" i="1"/>
  <c r="Q25" i="1"/>
  <c r="K26" i="1"/>
  <c r="Q26" i="1"/>
  <c r="C21" i="1"/>
  <c r="Q21" i="1"/>
  <c r="E21" i="1"/>
  <c r="F21" i="1"/>
  <c r="C17" i="1"/>
  <c r="G21" i="1"/>
  <c r="K21" i="1"/>
  <c r="C11" i="1"/>
  <c r="C12" i="1"/>
  <c r="F15" i="1" l="1"/>
  <c r="O38" i="1"/>
  <c r="C16" i="1"/>
  <c r="D18" i="1" s="1"/>
  <c r="O24" i="1"/>
  <c r="O26" i="1"/>
  <c r="O35" i="1"/>
  <c r="O37" i="1"/>
  <c r="O36" i="1"/>
  <c r="O33" i="1"/>
  <c r="O29" i="1"/>
  <c r="O22" i="1"/>
  <c r="O25" i="1"/>
  <c r="O31" i="1"/>
  <c r="O30" i="1"/>
  <c r="O34" i="1"/>
  <c r="O27" i="1"/>
  <c r="O28" i="1"/>
  <c r="C15" i="1"/>
  <c r="O32" i="1"/>
  <c r="O21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<sst xmlns="http://schemas.openxmlformats.org/spreadsheetml/2006/main" count="89" uniqueCount="61">
  <si>
    <t>IBVS 6244</t>
  </si>
  <si>
    <t>OEJV 0181</t>
  </si>
  <si>
    <t>IBVS 6196</t>
  </si>
  <si>
    <t>0.0126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</si>
  <si>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</si>
  <si>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</si>
  <si>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</si>
  <si>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</si>
  <si>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</si>
  <si>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</si>
  <si>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</si>
  <si>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</si>
  <si>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</si>
  <si>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</si>
  <si>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</si>
  <si>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</si>
  <si>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</si>
  <si>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</si>
  <si>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</si>
  <si>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</si>
  <si>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</si>
  <si>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</si>
  <si>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</si>
  <si>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</si>
  <si>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</si>
  <si>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</si>
  <si>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</si>
  <si>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</si>
  <si>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</si>
  <si>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</si>
  <si>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</si>
  <si>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</si>
  <si>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</si>
  <si>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</si>
  <si>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</si>
  <si>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</si>
  <si>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</si>
  <si>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</si>
  <si>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</si>
  <si>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</si>
  <si>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</t>
  </si>
  <si>
    <t>V0707 And / GSC 2779-0288</t>
  </si>
  <si>
    <t>OEJV 0160</t>
  </si>
  <si>
    <t>I</t>
  </si>
  <si>
    <t>OEJV 0074</t>
  </si>
  <si>
    <t>CCD+I</t>
  </si>
  <si>
    <t>II</t>
  </si>
  <si>
    <t>IBVS 6152</t>
  </si>
  <si>
    <t>pg</t>
  </si>
  <si>
    <t>vis</t>
  </si>
  <si>
    <t>PE</t>
  </si>
  <si>
    <t>CCD</t>
  </si>
  <si>
    <t>s5</t>
  </si>
  <si>
    <t>s6</t>
  </si>
  <si>
    <t>OEJV 0179</t>
  </si>
  <si>
    <t>JBAV, 60</t>
  </si>
  <si>
    <t>JBAV 96</t>
  </si>
  <si>
    <t xml:space="preserve">Mag </t>
  </si>
  <si>
    <t>Next ToM-P</t>
  </si>
  <si>
    <t>Next ToM-S</t>
  </si>
  <si>
    <t>9.93-10.42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</si>
</sst>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42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3" fillId="0" borderId="14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0" fillId="24" borderId="12" xfId="0" applyFill="1" applyBorder="1" applyAlignment="1">
      <alignment horizontal="right" vertical="center"/>
    </xf>
    <xf numFmtId="0" fontId="4" fillId="0" borderId="15" xfId="0" applyFont="1" applyBorder="1" applyAlignment="1"/>
    <xf numFmtId="0" fontId="34" fillId="0" borderId="15" xfId="0" applyFont="1" applyBorder="1" applyAlignment="1"/>
    <xf numFmtId="0" fontId="34" fillId="0" borderId="15" xfId="0" applyFont="1" applyBorder="1">
      <alignment vertical="top"/>
    </xf>
    <xf numFmtId="22" fontId="34" fillId="0" borderId="15" xfId="0" applyNumberFormat="1" applyFont="1" applyBorder="1">
      <alignment vertical="top"/>
    </xf>
    <xf numFmtId="22" fontId="34" fillId="0" borderId="17" xfId="0" applyNumberFormat="1" applyFont="1" applyBorder="1" applyAlignment="1"/>
    <xf numFmtId="0" fontId="6" fillId="24" borderId="13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V0707 And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C-4782-AC49-2922F65BCDD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C-4782-AC49-2922F65BCDD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7C-4782-AC49-2922F65BCDD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-0.11314200000197161</c:v>
                </c:pt>
                <c:pt idx="2">
                  <c:v>-0.11768799999845214</c:v>
                </c:pt>
                <c:pt idx="3">
                  <c:v>-0.13482800000201678</c:v>
                </c:pt>
                <c:pt idx="4">
                  <c:v>-0.13436399999045534</c:v>
                </c:pt>
                <c:pt idx="5">
                  <c:v>-0.18660799999634037</c:v>
                </c:pt>
                <c:pt idx="6">
                  <c:v>-0.22152599999390077</c:v>
                </c:pt>
                <c:pt idx="7">
                  <c:v>-0.2202499999984866</c:v>
                </c:pt>
                <c:pt idx="8">
                  <c:v>-0.22614199999952689</c:v>
                </c:pt>
                <c:pt idx="10">
                  <c:v>-0.22678199999791104</c:v>
                </c:pt>
                <c:pt idx="11">
                  <c:v>-0.2239800000024843</c:v>
                </c:pt>
                <c:pt idx="12">
                  <c:v>-0.2273159999967902</c:v>
                </c:pt>
                <c:pt idx="13">
                  <c:v>-0.22585399999661604</c:v>
                </c:pt>
                <c:pt idx="14">
                  <c:v>-0.23053399999480462</c:v>
                </c:pt>
                <c:pt idx="15">
                  <c:v>-0.24697800000285497</c:v>
                </c:pt>
                <c:pt idx="16">
                  <c:v>-0.30702399999427143</c:v>
                </c:pt>
                <c:pt idx="17">
                  <c:v>-0.32466200021008262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7C-4782-AC49-2922F65BCDD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7C-4782-AC49-2922F65BCD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7C-4782-AC49-2922F65BCD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7C-4782-AC49-2922F65BCD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-0.10388819503855867</c:v>
                </c:pt>
                <c:pt idx="1">
                  <c:v>-0.1155309869249997</c:v>
                </c:pt>
                <c:pt idx="2">
                  <c:v>-0.11771401040370739</c:v>
                </c:pt>
                <c:pt idx="3">
                  <c:v>-0.12761846877932564</c:v>
                </c:pt>
                <c:pt idx="4">
                  <c:v>-0.12778017422219287</c:v>
                </c:pt>
                <c:pt idx="5">
                  <c:v>-0.19371556855130856</c:v>
                </c:pt>
                <c:pt idx="6">
                  <c:v>-0.21845650130999578</c:v>
                </c:pt>
                <c:pt idx="7">
                  <c:v>-0.21910332308146468</c:v>
                </c:pt>
                <c:pt idx="8">
                  <c:v>-0.22832053332489718</c:v>
                </c:pt>
                <c:pt idx="9">
                  <c:v>-0.22836095968561398</c:v>
                </c:pt>
                <c:pt idx="10">
                  <c:v>-0.22872479693206527</c:v>
                </c:pt>
                <c:pt idx="11">
                  <c:v>-0.22900778145708295</c:v>
                </c:pt>
                <c:pt idx="12">
                  <c:v>-0.22997801411428637</c:v>
                </c:pt>
                <c:pt idx="13">
                  <c:v>-0.2306652622464721</c:v>
                </c:pt>
                <c:pt idx="14">
                  <c:v>-0.23147378946080829</c:v>
                </c:pt>
                <c:pt idx="15">
                  <c:v>-0.25152526437634559</c:v>
                </c:pt>
                <c:pt idx="16">
                  <c:v>-0.29757088923279124</c:v>
                </c:pt>
                <c:pt idx="17">
                  <c:v>-0.32049263575922204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7C-4782-AC49-2922F65BCDD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9">
                  <c:v>-0.52228599999943981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7C-4782-AC49-2922F65B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533456"/>
        <c:axId val="1"/>
      </c:scatterChart>
      <c:valAx>
        <c:axId val="79053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53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578581363004172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V0707 And - O-C Diagr.</a:t>
            </a:r>
          </a:p>
        </c:rich>
      </c:tx>
      <c:layout>
        <c:manualLayout>
          <c:xMode val="edge"/>
          <c:yMode val="edge"/>
          <c:x val="0.37089871611982883"/>
          <c:y val="1.2135922330097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694721825963"/>
          <c:y val="9.7087493703890249E-2"/>
          <c:w val="0.85306704707560632"/>
          <c:h val="0.752428076205149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9-4499-815D-FDB680CAF42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9-4499-815D-FDB680CAF42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9-4499-815D-FDB680CAF42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-0.11314200000197161</c:v>
                </c:pt>
                <c:pt idx="2">
                  <c:v>-0.11768799999845214</c:v>
                </c:pt>
                <c:pt idx="3">
                  <c:v>-0.13482800000201678</c:v>
                </c:pt>
                <c:pt idx="4">
                  <c:v>-0.13436399999045534</c:v>
                </c:pt>
                <c:pt idx="5">
                  <c:v>-0.18660799999634037</c:v>
                </c:pt>
                <c:pt idx="6">
                  <c:v>-0.22152599999390077</c:v>
                </c:pt>
                <c:pt idx="7">
                  <c:v>-0.2202499999984866</c:v>
                </c:pt>
                <c:pt idx="8">
                  <c:v>-0.22614199999952689</c:v>
                </c:pt>
                <c:pt idx="10">
                  <c:v>-0.22678199999791104</c:v>
                </c:pt>
                <c:pt idx="11">
                  <c:v>-0.2239800000024843</c:v>
                </c:pt>
                <c:pt idx="12">
                  <c:v>-0.2273159999967902</c:v>
                </c:pt>
                <c:pt idx="13">
                  <c:v>-0.22585399999661604</c:v>
                </c:pt>
                <c:pt idx="14">
                  <c:v>-0.23053399999480462</c:v>
                </c:pt>
                <c:pt idx="15">
                  <c:v>-0.24697800000285497</c:v>
                </c:pt>
                <c:pt idx="16">
                  <c:v>-0.30702399999427143</c:v>
                </c:pt>
                <c:pt idx="17">
                  <c:v>-0.32466200021008262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9-4499-815D-FDB680CAF42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9-4499-815D-FDB680CAF42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9-4499-815D-FDB680CAF42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4.4000000000000003E-3</c:v>
                  </c:pt>
                  <c:pt idx="7">
                    <c:v>1.8E-3</c:v>
                  </c:pt>
                  <c:pt idx="8">
                    <c:v>4.8999999999999998E-3</c:v>
                  </c:pt>
                  <c:pt idx="9">
                    <c:v>8.9999999999999998E-4</c:v>
                  </c:pt>
                  <c:pt idx="10">
                    <c:v>2.8E-3</c:v>
                  </c:pt>
                  <c:pt idx="11">
                    <c:v>0</c:v>
                  </c:pt>
                  <c:pt idx="12">
                    <c:v>9.4999999999999998E-3</c:v>
                  </c:pt>
                  <c:pt idx="13">
                    <c:v>8.0000000000000002E-3</c:v>
                  </c:pt>
                  <c:pt idx="14">
                    <c:v>8.0000000000000004E-4</c:v>
                  </c:pt>
                  <c:pt idx="15">
                    <c:v>5.7000000000000002E-3</c:v>
                  </c:pt>
                  <c:pt idx="16">
                    <c:v>2.0999999999999999E-3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9-4499-815D-FDB680CAF42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-0.10388819503855867</c:v>
                </c:pt>
                <c:pt idx="1">
                  <c:v>-0.1155309869249997</c:v>
                </c:pt>
                <c:pt idx="2">
                  <c:v>-0.11771401040370739</c:v>
                </c:pt>
                <c:pt idx="3">
                  <c:v>-0.12761846877932564</c:v>
                </c:pt>
                <c:pt idx="4">
                  <c:v>-0.12778017422219287</c:v>
                </c:pt>
                <c:pt idx="5">
                  <c:v>-0.19371556855130856</c:v>
                </c:pt>
                <c:pt idx="6">
                  <c:v>-0.21845650130999578</c:v>
                </c:pt>
                <c:pt idx="7">
                  <c:v>-0.21910332308146468</c:v>
                </c:pt>
                <c:pt idx="8">
                  <c:v>-0.22832053332489718</c:v>
                </c:pt>
                <c:pt idx="9">
                  <c:v>-0.22836095968561398</c:v>
                </c:pt>
                <c:pt idx="10">
                  <c:v>-0.22872479693206527</c:v>
                </c:pt>
                <c:pt idx="11">
                  <c:v>-0.22900778145708295</c:v>
                </c:pt>
                <c:pt idx="12">
                  <c:v>-0.22997801411428637</c:v>
                </c:pt>
                <c:pt idx="13">
                  <c:v>-0.2306652622464721</c:v>
                </c:pt>
                <c:pt idx="14">
                  <c:v>-0.23147378946080829</c:v>
                </c:pt>
                <c:pt idx="15">
                  <c:v>-0.25152526437634559</c:v>
                </c:pt>
                <c:pt idx="16">
                  <c:v>-0.29757088923279124</c:v>
                </c:pt>
                <c:pt idx="17">
                  <c:v>-0.32049263575922204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9-4499-815D-FDB680CAF42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</c:v>
                </c:pt>
                <c:pt idx="2">
                  <c:v>171</c:v>
                </c:pt>
                <c:pt idx="3">
                  <c:v>293.5</c:v>
                </c:pt>
                <c:pt idx="4">
                  <c:v>295.5</c:v>
                </c:pt>
                <c:pt idx="5">
                  <c:v>1111</c:v>
                </c:pt>
                <c:pt idx="6">
                  <c:v>1417</c:v>
                </c:pt>
                <c:pt idx="7">
                  <c:v>1425</c:v>
                </c:pt>
                <c:pt idx="8">
                  <c:v>1539</c:v>
                </c:pt>
                <c:pt idx="9">
                  <c:v>1539.5</c:v>
                </c:pt>
                <c:pt idx="10">
                  <c:v>1544</c:v>
                </c:pt>
                <c:pt idx="11">
                  <c:v>1547.5</c:v>
                </c:pt>
                <c:pt idx="12">
                  <c:v>1559.5</c:v>
                </c:pt>
                <c:pt idx="13">
                  <c:v>1568</c:v>
                </c:pt>
                <c:pt idx="14">
                  <c:v>1578</c:v>
                </c:pt>
                <c:pt idx="15">
                  <c:v>1826</c:v>
                </c:pt>
                <c:pt idx="16">
                  <c:v>2395.5</c:v>
                </c:pt>
                <c:pt idx="17">
                  <c:v>2679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9">
                  <c:v>-0.52228599999943981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9-4499-815D-FDB680CAF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048256"/>
        <c:axId val="1"/>
      </c:scatterChart>
      <c:valAx>
        <c:axId val="74504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75891583452214"/>
              <c:y val="0.93446703870754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691868758915834E-2"/>
              <c:y val="0.4004859465382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0482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3495007132667"/>
          <c:y val="0.92475830084346244"/>
          <c:w val="0.6747503566333809"/>
          <c:h val="4.85436893203883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19</xdr:col>
      <xdr:colOff>209550</xdr:colOff>
      <xdr:row>18</xdr:row>
      <xdr:rowOff>47625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DAC459D-8B04-B0D3-9E0E-3A6867BF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11</xdr:col>
      <xdr:colOff>152400</xdr:colOff>
      <xdr:row>24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7594B63-7710-B5DB-A8EA-8703558B1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27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5" t="s">
        <v>38</v>
      </c>
      <c r="D4" s="26" t="s">
        <v>38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5</v>
      </c>
    </row>
    <row r="7" spans="1:6" x14ac:dyDescent="0.2">
      <c r="A7" t="s">
        <v>6</v>
      </c>
      <c r="C7" s="49">
        <v>53260.757149999998</v>
      </c>
      <c r="D7" s="27" t="s">
        <v>39</v>
      </c>
    </row>
    <row r="8" spans="1:6" x14ac:dyDescent="0.2">
      <c r="A8" t="s">
        <v>7</v>
      </c>
      <c r="C8" s="49">
        <v>2.5886279999999999</v>
      </c>
      <c r="D8" s="27" t="s">
        <v>39</v>
      </c>
    </row>
    <row r="9" spans="1:6" x14ac:dyDescent="0.2">
      <c r="A9" s="22" t="s">
        <v>33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19">
        <f ca="1">INTERCEPT(INDIRECT($D$9):G992,INDIRECT($C$9):F992)</f>
        <v>-0.10388819503855867</v>
      </c>
      <c r="D11" s="3"/>
      <c r="E11" s="10"/>
    </row>
    <row r="12" spans="1:6" x14ac:dyDescent="0.2">
      <c r="A12" s="10" t="s">
        <v>20</v>
      </c>
      <c r="B12" s="10"/>
      <c r="C12" s="19">
        <f ca="1">SLOPE(INDIRECT($D$9):G992,INDIRECT($C$9):F992)</f>
        <v>-8.0852721433618267E-5</v>
      </c>
      <c r="D12" s="3"/>
      <c r="E12" s="56" t="s">
        <v>57</v>
      </c>
      <c r="F12" s="62" t="s">
        <v>60</v>
      </c>
    </row>
    <row r="13" spans="1:6" x14ac:dyDescent="0.2">
      <c r="A13" s="10" t="s">
        <v>22</v>
      </c>
      <c r="B13" s="10"/>
      <c r="C13" s="3" t="s">
        <v>17</v>
      </c>
      <c r="E13" s="54" t="s">
        <v>35</v>
      </c>
      <c r="F13" s="57">
        <v>1</v>
      </c>
    </row>
    <row r="14" spans="1:6" x14ac:dyDescent="0.2">
      <c r="A14" s="10"/>
      <c r="B14" s="10"/>
      <c r="C14" s="10"/>
      <c r="E14" s="54" t="s">
        <v>32</v>
      </c>
      <c r="F14" s="58">
        <f ca="1">NOW()+15018.5+$C$5/24</f>
        <v>60676.825397916662</v>
      </c>
    </row>
    <row r="15" spans="1:6" x14ac:dyDescent="0.2">
      <c r="A15" s="12" t="s">
        <v>21</v>
      </c>
      <c r="B15" s="10"/>
      <c r="C15" s="13">
        <f ca="1">(C7+C11)+(C8+C12)*INT(MAX(F21:F3533))</f>
        <v>60195.371069364242</v>
      </c>
      <c r="E15" s="54" t="s">
        <v>36</v>
      </c>
      <c r="F15" s="59">
        <f ca="1">ROUND(2*($F$14-$C$7)/$C$8,0)/2+$F$13</f>
        <v>2866</v>
      </c>
    </row>
    <row r="16" spans="1:6" x14ac:dyDescent="0.2">
      <c r="A16" s="15" t="s">
        <v>8</v>
      </c>
      <c r="B16" s="10"/>
      <c r="C16" s="16">
        <f ca="1">+C8+C12</f>
        <v>2.5885471472785664</v>
      </c>
      <c r="E16" s="54" t="s">
        <v>37</v>
      </c>
      <c r="F16" s="59">
        <f ca="1">ROUND(2*($F$14-$C$15)/$C$16,0)/2+$F$13</f>
        <v>187</v>
      </c>
    </row>
    <row r="17" spans="1:21" ht="13.5" thickBot="1" x14ac:dyDescent="0.25">
      <c r="A17" s="14" t="s">
        <v>29</v>
      </c>
      <c r="B17" s="10"/>
      <c r="C17" s="10">
        <f>COUNT(C21:C2191)</f>
        <v>18</v>
      </c>
      <c r="E17" s="54" t="s">
        <v>58</v>
      </c>
      <c r="F17" s="60">
        <f ca="1">+$C$15+$C$16*$F$16-15018.5-$C$5/24</f>
        <v>45661.325219238672</v>
      </c>
    </row>
    <row r="18" spans="1:21" ht="14.25" thickTop="1" thickBot="1" x14ac:dyDescent="0.25">
      <c r="A18" s="15" t="s">
        <v>9</v>
      </c>
      <c r="B18" s="10"/>
      <c r="C18" s="18">
        <f ca="1">+C15</f>
        <v>60195.371069364242</v>
      </c>
      <c r="D18" s="53">
        <f ca="1">+C16</f>
        <v>2.5885471472785664</v>
      </c>
      <c r="E18" s="55" t="s">
        <v>59</v>
      </c>
      <c r="F18" s="61">
        <f ca="1">+($C$15+$C$16*$F$16)-($C$16/2)-15018.5-$C$5/24</f>
        <v>45660.030945665036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52</v>
      </c>
      <c r="M20" s="7" t="s">
        <v>53</v>
      </c>
      <c r="N20" s="7" t="s">
        <v>28</v>
      </c>
      <c r="O20" s="7" t="s">
        <v>26</v>
      </c>
      <c r="P20" s="6" t="s">
        <v>25</v>
      </c>
      <c r="Q20" s="4" t="s">
        <v>18</v>
      </c>
      <c r="U20" s="24" t="s">
        <v>34</v>
      </c>
    </row>
    <row r="21" spans="1:21" x14ac:dyDescent="0.2">
      <c r="A21" t="s">
        <v>39</v>
      </c>
      <c r="C21" s="8">
        <f>C$7</f>
        <v>53260.757149999998</v>
      </c>
      <c r="D21" s="8" t="s">
        <v>17</v>
      </c>
      <c r="E21">
        <f t="shared" ref="E21:E35" si="0">+(C21-C$7)/C$8</f>
        <v>0</v>
      </c>
      <c r="F21">
        <f t="shared" ref="F21:F36" si="1">ROUND(2*E21,0)/2</f>
        <v>0</v>
      </c>
      <c r="G21">
        <f t="shared" ref="G21:G29" si="2">+C21-(C$7+F21*C$8)</f>
        <v>0</v>
      </c>
      <c r="K21">
        <f t="shared" ref="K21:K29" si="3">+G21</f>
        <v>0</v>
      </c>
      <c r="O21">
        <f t="shared" ref="O21:O35" ca="1" si="4">+C$11+C$12*$F21</f>
        <v>-0.10388819503855867</v>
      </c>
      <c r="Q21" s="2">
        <f t="shared" ref="Q21:Q35" si="5">+C21-15018.5</f>
        <v>38242.257149999998</v>
      </c>
    </row>
    <row r="22" spans="1:21" x14ac:dyDescent="0.2">
      <c r="A22" s="29" t="s">
        <v>44</v>
      </c>
      <c r="B22" s="30" t="s">
        <v>43</v>
      </c>
      <c r="C22" s="29">
        <v>53633.406439999999</v>
      </c>
      <c r="D22" s="29" t="s">
        <v>45</v>
      </c>
      <c r="E22">
        <f t="shared" si="0"/>
        <v>143.95629267704791</v>
      </c>
      <c r="F22">
        <f t="shared" si="1"/>
        <v>144</v>
      </c>
      <c r="G22">
        <f t="shared" si="2"/>
        <v>-0.11314200000197161</v>
      </c>
      <c r="K22">
        <f t="shared" si="3"/>
        <v>-0.11314200000197161</v>
      </c>
      <c r="O22">
        <f t="shared" ca="1" si="4"/>
        <v>-0.1155309869249997</v>
      </c>
      <c r="Q22" s="2">
        <f t="shared" si="5"/>
        <v>38614.906439999999</v>
      </c>
    </row>
    <row r="23" spans="1:21" x14ac:dyDescent="0.2">
      <c r="A23" s="29" t="s">
        <v>44</v>
      </c>
      <c r="B23" s="30" t="s">
        <v>43</v>
      </c>
      <c r="C23" s="29">
        <v>53703.294849999998</v>
      </c>
      <c r="D23" s="29" t="s">
        <v>45</v>
      </c>
      <c r="E23">
        <f t="shared" si="0"/>
        <v>170.95453653441157</v>
      </c>
      <c r="F23">
        <f t="shared" si="1"/>
        <v>171</v>
      </c>
      <c r="G23">
        <f t="shared" si="2"/>
        <v>-0.11768799999845214</v>
      </c>
      <c r="K23">
        <f t="shared" si="3"/>
        <v>-0.11768799999845214</v>
      </c>
      <c r="O23">
        <f t="shared" ca="1" si="4"/>
        <v>-0.11771401040370739</v>
      </c>
      <c r="Q23" s="2">
        <f t="shared" si="5"/>
        <v>38684.794849999998</v>
      </c>
    </row>
    <row r="24" spans="1:21" x14ac:dyDescent="0.2">
      <c r="A24" s="29" t="s">
        <v>44</v>
      </c>
      <c r="B24" s="30" t="s">
        <v>46</v>
      </c>
      <c r="C24" s="29">
        <v>54020.384639999997</v>
      </c>
      <c r="D24" s="29" t="s">
        <v>45</v>
      </c>
      <c r="E24">
        <f t="shared" si="0"/>
        <v>293.44791526631053</v>
      </c>
      <c r="F24">
        <f t="shared" si="1"/>
        <v>293.5</v>
      </c>
      <c r="G24">
        <f t="shared" si="2"/>
        <v>-0.13482800000201678</v>
      </c>
      <c r="K24">
        <f t="shared" si="3"/>
        <v>-0.13482800000201678</v>
      </c>
      <c r="O24">
        <f t="shared" ca="1" si="4"/>
        <v>-0.12761846877932564</v>
      </c>
      <c r="Q24" s="2">
        <f t="shared" si="5"/>
        <v>39001.884639999997</v>
      </c>
    </row>
    <row r="25" spans="1:21" x14ac:dyDescent="0.2">
      <c r="A25" s="29" t="s">
        <v>44</v>
      </c>
      <c r="B25" s="30" t="s">
        <v>46</v>
      </c>
      <c r="C25" s="29">
        <v>54025.562360000004</v>
      </c>
      <c r="D25" s="29" t="s">
        <v>45</v>
      </c>
      <c r="E25">
        <f t="shared" si="0"/>
        <v>295.44809451184409</v>
      </c>
      <c r="F25">
        <f t="shared" si="1"/>
        <v>295.5</v>
      </c>
      <c r="G25">
        <f t="shared" si="2"/>
        <v>-0.13436399999045534</v>
      </c>
      <c r="K25">
        <f t="shared" si="3"/>
        <v>-0.13436399999045534</v>
      </c>
      <c r="O25">
        <f t="shared" ca="1" si="4"/>
        <v>-0.12778017422219287</v>
      </c>
      <c r="Q25" s="2">
        <f t="shared" si="5"/>
        <v>39007.062360000004</v>
      </c>
    </row>
    <row r="26" spans="1:21" x14ac:dyDescent="0.2">
      <c r="A26" s="31" t="s">
        <v>42</v>
      </c>
      <c r="B26" s="32" t="s">
        <v>43</v>
      </c>
      <c r="C26" s="33">
        <v>56136.536249999997</v>
      </c>
      <c r="D26" s="33">
        <v>1E-4</v>
      </c>
      <c r="E26">
        <f t="shared" si="0"/>
        <v>1110.9279123922015</v>
      </c>
      <c r="F26">
        <f t="shared" si="1"/>
        <v>1111</v>
      </c>
      <c r="G26">
        <f t="shared" si="2"/>
        <v>-0.18660799999634037</v>
      </c>
      <c r="K26">
        <f t="shared" si="3"/>
        <v>-0.18660799999634037</v>
      </c>
      <c r="O26">
        <f t="shared" ca="1" si="4"/>
        <v>-0.19371556855130856</v>
      </c>
      <c r="Q26" s="2">
        <f t="shared" si="5"/>
        <v>41118.036249999997</v>
      </c>
    </row>
    <row r="27" spans="1:21" x14ac:dyDescent="0.2">
      <c r="A27" s="34" t="s">
        <v>47</v>
      </c>
      <c r="B27" s="32"/>
      <c r="C27" s="34">
        <v>56928.621500000001</v>
      </c>
      <c r="D27" s="34">
        <v>4.4000000000000003E-3</v>
      </c>
      <c r="E27">
        <f t="shared" si="0"/>
        <v>1416.9144233933973</v>
      </c>
      <c r="F27">
        <f t="shared" si="1"/>
        <v>1417</v>
      </c>
      <c r="G27">
        <f t="shared" si="2"/>
        <v>-0.22152599999390077</v>
      </c>
      <c r="K27">
        <f t="shared" si="3"/>
        <v>-0.22152599999390077</v>
      </c>
      <c r="O27">
        <f t="shared" ca="1" si="4"/>
        <v>-0.21845650130999578</v>
      </c>
      <c r="Q27" s="2">
        <f t="shared" si="5"/>
        <v>41910.121500000001</v>
      </c>
    </row>
    <row r="28" spans="1:21" x14ac:dyDescent="0.2">
      <c r="A28" s="34" t="s">
        <v>47</v>
      </c>
      <c r="B28" s="32"/>
      <c r="C28" s="34">
        <v>56949.3318</v>
      </c>
      <c r="D28" s="34">
        <v>1.8E-3</v>
      </c>
      <c r="E28">
        <f t="shared" si="0"/>
        <v>1424.9149163186069</v>
      </c>
      <c r="F28">
        <f t="shared" si="1"/>
        <v>1425</v>
      </c>
      <c r="G28">
        <f t="shared" si="2"/>
        <v>-0.2202499999984866</v>
      </c>
      <c r="K28">
        <f t="shared" si="3"/>
        <v>-0.2202499999984866</v>
      </c>
      <c r="O28">
        <f t="shared" ca="1" si="4"/>
        <v>-0.21910332308146468</v>
      </c>
      <c r="Q28" s="2">
        <f t="shared" si="5"/>
        <v>41930.8318</v>
      </c>
    </row>
    <row r="29" spans="1:21" x14ac:dyDescent="0.2">
      <c r="A29" s="35" t="s">
        <v>2</v>
      </c>
      <c r="B29" s="36" t="s">
        <v>43</v>
      </c>
      <c r="C29" s="37">
        <v>57244.429499999998</v>
      </c>
      <c r="D29" s="37">
        <v>4.8999999999999998E-3</v>
      </c>
      <c r="E29">
        <f t="shared" si="0"/>
        <v>1538.9126402094087</v>
      </c>
      <c r="F29">
        <f t="shared" si="1"/>
        <v>1539</v>
      </c>
      <c r="G29">
        <f t="shared" si="2"/>
        <v>-0.22614199999952689</v>
      </c>
      <c r="K29">
        <f t="shared" si="3"/>
        <v>-0.22614199999952689</v>
      </c>
      <c r="O29">
        <f t="shared" ca="1" si="4"/>
        <v>-0.22832053332489718</v>
      </c>
      <c r="Q29" s="2">
        <f t="shared" si="5"/>
        <v>42225.929499999998</v>
      </c>
    </row>
    <row r="30" spans="1:21" x14ac:dyDescent="0.2">
      <c r="A30" s="38" t="s">
        <v>54</v>
      </c>
      <c r="B30" s="39" t="s">
        <v>43</v>
      </c>
      <c r="C30" s="40">
        <v>57245.427669999997</v>
      </c>
      <c r="D30" s="40">
        <v>8.9999999999999998E-4</v>
      </c>
      <c r="E30">
        <f t="shared" si="0"/>
        <v>1539.2982382945713</v>
      </c>
      <c r="F30">
        <f t="shared" si="1"/>
        <v>1539.5</v>
      </c>
      <c r="O30">
        <f t="shared" ca="1" si="4"/>
        <v>-0.22836095968561398</v>
      </c>
      <c r="Q30" s="2">
        <f t="shared" si="5"/>
        <v>42226.927669999997</v>
      </c>
      <c r="U30">
        <f>+C30-(C$7+F30*C$8)</f>
        <v>-0.52228599999943981</v>
      </c>
    </row>
    <row r="31" spans="1:21" x14ac:dyDescent="0.2">
      <c r="A31" s="35" t="s">
        <v>2</v>
      </c>
      <c r="B31" s="36" t="s">
        <v>43</v>
      </c>
      <c r="C31" s="37">
        <v>57257.372000000003</v>
      </c>
      <c r="D31" s="37">
        <v>2.8E-3</v>
      </c>
      <c r="E31">
        <f t="shared" si="0"/>
        <v>1543.9123929741954</v>
      </c>
      <c r="F31">
        <f t="shared" si="1"/>
        <v>1544</v>
      </c>
      <c r="G31">
        <f t="shared" ref="G31:G36" si="6">+C31-(C$7+F31*C$8)</f>
        <v>-0.22678199999791104</v>
      </c>
      <c r="K31">
        <f t="shared" ref="K31:K36" si="7">+G31</f>
        <v>-0.22678199999791104</v>
      </c>
      <c r="O31">
        <f t="shared" ca="1" si="4"/>
        <v>-0.22872479693206527</v>
      </c>
      <c r="Q31" s="2">
        <f t="shared" si="5"/>
        <v>42238.872000000003</v>
      </c>
    </row>
    <row r="32" spans="1:21" x14ac:dyDescent="0.2">
      <c r="A32" s="35" t="s">
        <v>2</v>
      </c>
      <c r="B32" s="36" t="s">
        <v>43</v>
      </c>
      <c r="C32" s="37">
        <v>57266.434999999998</v>
      </c>
      <c r="D32" s="37" t="s">
        <v>3</v>
      </c>
      <c r="E32">
        <f t="shared" si="0"/>
        <v>1547.4134754008687</v>
      </c>
      <c r="F32">
        <f t="shared" si="1"/>
        <v>1547.5</v>
      </c>
      <c r="G32">
        <f t="shared" si="6"/>
        <v>-0.2239800000024843</v>
      </c>
      <c r="K32">
        <f t="shared" si="7"/>
        <v>-0.2239800000024843</v>
      </c>
      <c r="O32">
        <f t="shared" ca="1" si="4"/>
        <v>-0.22900778145708295</v>
      </c>
      <c r="Q32" s="2">
        <f t="shared" si="5"/>
        <v>42247.934999999998</v>
      </c>
    </row>
    <row r="33" spans="1:17" x14ac:dyDescent="0.2">
      <c r="A33" s="35" t="s">
        <v>2</v>
      </c>
      <c r="B33" s="36" t="s">
        <v>43</v>
      </c>
      <c r="C33" s="37">
        <v>57297.495199999998</v>
      </c>
      <c r="D33" s="37">
        <v>9.4999999999999998E-3</v>
      </c>
      <c r="E33">
        <f t="shared" si="0"/>
        <v>1559.4121866873109</v>
      </c>
      <c r="F33">
        <f t="shared" si="1"/>
        <v>1559.5</v>
      </c>
      <c r="G33">
        <f t="shared" si="6"/>
        <v>-0.2273159999967902</v>
      </c>
      <c r="K33">
        <f t="shared" si="7"/>
        <v>-0.2273159999967902</v>
      </c>
      <c r="O33">
        <f t="shared" ca="1" si="4"/>
        <v>-0.22997801411428637</v>
      </c>
      <c r="Q33" s="2">
        <f t="shared" si="5"/>
        <v>42278.995199999998</v>
      </c>
    </row>
    <row r="34" spans="1:17" x14ac:dyDescent="0.2">
      <c r="A34" s="41" t="s">
        <v>1</v>
      </c>
      <c r="B34" s="42" t="s">
        <v>43</v>
      </c>
      <c r="C34" s="43">
        <v>57319.5</v>
      </c>
      <c r="D34" s="43">
        <v>8.0000000000000002E-3</v>
      </c>
      <c r="E34">
        <f t="shared" si="0"/>
        <v>1567.912751465256</v>
      </c>
      <c r="F34">
        <f t="shared" si="1"/>
        <v>1568</v>
      </c>
      <c r="G34">
        <f t="shared" si="6"/>
        <v>-0.22585399999661604</v>
      </c>
      <c r="K34">
        <f t="shared" si="7"/>
        <v>-0.22585399999661604</v>
      </c>
      <c r="O34">
        <f t="shared" ca="1" si="4"/>
        <v>-0.2306652622464721</v>
      </c>
      <c r="Q34" s="2">
        <f t="shared" si="5"/>
        <v>42301</v>
      </c>
    </row>
    <row r="35" spans="1:17" x14ac:dyDescent="0.2">
      <c r="A35" s="35" t="s">
        <v>2</v>
      </c>
      <c r="B35" s="36" t="s">
        <v>43</v>
      </c>
      <c r="C35" s="37">
        <v>57345.381600000001</v>
      </c>
      <c r="D35" s="37">
        <v>8.0000000000000004E-4</v>
      </c>
      <c r="E35">
        <f t="shared" si="0"/>
        <v>1577.9109435577468</v>
      </c>
      <c r="F35">
        <f t="shared" si="1"/>
        <v>1578</v>
      </c>
      <c r="G35">
        <f t="shared" si="6"/>
        <v>-0.23053399999480462</v>
      </c>
      <c r="K35">
        <f t="shared" si="7"/>
        <v>-0.23053399999480462</v>
      </c>
      <c r="O35">
        <f t="shared" ca="1" si="4"/>
        <v>-0.23147378946080829</v>
      </c>
      <c r="Q35" s="2">
        <f t="shared" si="5"/>
        <v>42326.881600000001</v>
      </c>
    </row>
    <row r="36" spans="1:17" x14ac:dyDescent="0.2">
      <c r="A36" s="28" t="s">
        <v>0</v>
      </c>
      <c r="B36" s="44" t="s">
        <v>43</v>
      </c>
      <c r="C36" s="45">
        <v>57987.344899999996</v>
      </c>
      <c r="D36" s="45">
        <v>5.7000000000000002E-3</v>
      </c>
      <c r="E36">
        <f>+(C36-C$7)/C$8</f>
        <v>1825.9045911579412</v>
      </c>
      <c r="F36">
        <f t="shared" si="1"/>
        <v>1826</v>
      </c>
      <c r="G36">
        <f t="shared" si="6"/>
        <v>-0.24697800000285497</v>
      </c>
      <c r="K36">
        <f t="shared" si="7"/>
        <v>-0.24697800000285497</v>
      </c>
      <c r="O36">
        <f ca="1">+C$11+C$12*$F36</f>
        <v>-0.25152526437634559</v>
      </c>
      <c r="Q36" s="2">
        <f>+C36-15018.5</f>
        <v>42968.844899999996</v>
      </c>
    </row>
    <row r="37" spans="1:17" x14ac:dyDescent="0.2">
      <c r="A37" s="46" t="s">
        <v>55</v>
      </c>
      <c r="B37" s="47" t="s">
        <v>43</v>
      </c>
      <c r="C37" s="48">
        <v>59461.508500000004</v>
      </c>
      <c r="D37" s="48">
        <v>2.0999999999999999E-3</v>
      </c>
      <c r="E37">
        <f>+(C37-C$7)/C$8</f>
        <v>2395.3813950865115</v>
      </c>
      <c r="F37">
        <f>ROUND(2*E37,0)/2</f>
        <v>2395.5</v>
      </c>
      <c r="G37">
        <f>+C37-(C$7+F37*C$8)</f>
        <v>-0.30702399999427143</v>
      </c>
      <c r="K37">
        <f>+G37</f>
        <v>-0.30702399999427143</v>
      </c>
      <c r="O37">
        <f ca="1">+C$11+C$12*$F37</f>
        <v>-0.29757088923279124</v>
      </c>
      <c r="Q37" s="2">
        <f>+C37-15018.5</f>
        <v>44443.008500000004</v>
      </c>
    </row>
    <row r="38" spans="1:17" x14ac:dyDescent="0.2">
      <c r="A38" s="50" t="s">
        <v>56</v>
      </c>
      <c r="B38" s="51" t="s">
        <v>43</v>
      </c>
      <c r="C38" s="52">
        <v>60195.36689999979</v>
      </c>
      <c r="D38" s="50">
        <v>1E-3</v>
      </c>
      <c r="E38">
        <f>+(C38-C$7)/C$8</f>
        <v>2678.874581438427</v>
      </c>
      <c r="F38">
        <f>ROUND(2*E38,0)/2</f>
        <v>2679</v>
      </c>
      <c r="G38">
        <f>+C38-(C$7+F38*C$8)</f>
        <v>-0.32466200021008262</v>
      </c>
      <c r="K38">
        <f>+G38</f>
        <v>-0.32466200021008262</v>
      </c>
      <c r="O38">
        <f ca="1">+C$11+C$12*$F38</f>
        <v>-0.32049263575922204</v>
      </c>
      <c r="Q38" s="2">
        <f>+C38-15018.5</f>
        <v>45176.86689999979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70" r:id="rId1" display="http://vsolj.cetus-net.org/bulletin.html" xr:uid="{00000000-0004-0000-0000-000000000000}"/>
    <hyperlink ref="H64860" r:id="rId2" display="http://vsolj.cetus-net.org/bulletin.html" xr:uid="{00000000-0004-0000-0000-000001000000}"/>
    <hyperlink ref="H64853" r:id="rId3" display="https://www.aavso.org/ejaavso" xr:uid="{00000000-0004-0000-0000-000002000000}"/>
    <hyperlink ref="AP1711" r:id="rId4" display="http://cdsbib.u-strasbg.fr/cgi-bin/cdsbib?1990RMxAA..21..381G" xr:uid="{00000000-0004-0000-0000-000003000000}"/>
    <hyperlink ref="AP1708" r:id="rId5" display="http://cdsbib.u-strasbg.fr/cgi-bin/cdsbib?1990RMxAA..21..381G" xr:uid="{00000000-0004-0000-0000-000004000000}"/>
    <hyperlink ref="AP1710" r:id="rId6" display="http://cdsbib.u-strasbg.fr/cgi-bin/cdsbib?1990RMxAA..21..381G" xr:uid="{00000000-0004-0000-0000-000005000000}"/>
    <hyperlink ref="AP1686" r:id="rId7" display="http://cdsbib.u-strasbg.fr/cgi-bin/cdsbib?1990RMxAA..21..381G" xr:uid="{00000000-0004-0000-0000-000006000000}"/>
    <hyperlink ref="I64860" r:id="rId8" display="http://vsolj.cetus-net.org/bulletin.html" xr:uid="{00000000-0004-0000-0000-000007000000}"/>
    <hyperlink ref="AQ1847" r:id="rId9" display="http://cdsbib.u-strasbg.fr/cgi-bin/cdsbib?1990RMxAA..21..381G" xr:uid="{00000000-0004-0000-0000-000008000000}"/>
    <hyperlink ref="AQ3491" r:id="rId10" display="http://cdsbib.u-strasbg.fr/cgi-bin/cdsbib?1990RMxAA..21..381G" xr:uid="{00000000-0004-0000-0000-000009000000}"/>
    <hyperlink ref="AQ1848" r:id="rId11" display="http://cdsbib.u-strasbg.fr/cgi-bin/cdsbib?1990RMxAA..21..381G" xr:uid="{00000000-0004-0000-0000-00000A000000}"/>
    <hyperlink ref="H64857" r:id="rId12" display="https://www.aavso.org/ejaavso" xr:uid="{00000000-0004-0000-0000-00000B000000}"/>
    <hyperlink ref="H2698" r:id="rId13" display="http://vsolj.cetus-net.org/bulletin.html" xr:uid="{00000000-0004-0000-0000-00000C000000}"/>
    <hyperlink ref="AP5936" r:id="rId14" display="http://cdsbib.u-strasbg.fr/cgi-bin/cdsbib?1990RMxAA..21..381G" xr:uid="{00000000-0004-0000-0000-00000D000000}"/>
    <hyperlink ref="AP5939" r:id="rId15" display="http://cdsbib.u-strasbg.fr/cgi-bin/cdsbib?1990RMxAA..21..381G" xr:uid="{00000000-0004-0000-0000-00000E000000}"/>
    <hyperlink ref="AP5937" r:id="rId16" display="http://cdsbib.u-strasbg.fr/cgi-bin/cdsbib?1990RMxAA..21..381G" xr:uid="{00000000-0004-0000-0000-00000F000000}"/>
    <hyperlink ref="AP5915" r:id="rId17" display="http://cdsbib.u-strasbg.fr/cgi-bin/cdsbib?1990RMxAA..21..381G" xr:uid="{00000000-0004-0000-0000-000010000000}"/>
    <hyperlink ref="I2698" r:id="rId18" display="http://vsolj.cetus-net.org/bulletin.html" xr:uid="{00000000-0004-0000-0000-000011000000}"/>
    <hyperlink ref="AQ6049" r:id="rId19" display="http://cdsbib.u-strasbg.fr/cgi-bin/cdsbib?1990RMxAA..21..381G" xr:uid="{00000000-0004-0000-0000-000012000000}"/>
    <hyperlink ref="AQ601" r:id="rId20" display="http://cdsbib.u-strasbg.fr/cgi-bin/cdsbib?1990RMxAA..21..381G" xr:uid="{00000000-0004-0000-0000-000013000000}"/>
    <hyperlink ref="AQ605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2025-01-01T06:48:34Z</dcterms:modified>
</cp:coreProperties>
</file>