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F8EA9C-2EF0-45DD-8736-8CF925AB6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46" i="1" l="1"/>
  <c r="F46" i="1" s="1"/>
  <c r="G46" i="1" s="1"/>
  <c r="K46" i="1" s="1"/>
  <c r="Q46" i="1"/>
  <c r="F14" i="1"/>
  <c r="F15" i="1" s="1"/>
  <c r="E33" i="1" l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Q25" i="1"/>
  <c r="Q26" i="1"/>
  <c r="Q29" i="1"/>
  <c r="Q27" i="1"/>
  <c r="Q28" i="1"/>
  <c r="Q41" i="1" l="1"/>
  <c r="Q30" i="1" l="1"/>
  <c r="Q31" i="1"/>
  <c r="Q32" i="1"/>
  <c r="Q24" i="1"/>
  <c r="G11" i="1"/>
  <c r="F11" i="1"/>
  <c r="Q23" i="1"/>
  <c r="Q22" i="1"/>
  <c r="E24" i="1" l="1"/>
  <c r="F24" i="1" s="1"/>
  <c r="E21" i="1"/>
  <c r="F21" i="1" s="1"/>
  <c r="G21" i="1" s="1"/>
  <c r="H21" i="1" s="1"/>
  <c r="E30" i="1"/>
  <c r="F30" i="1" s="1"/>
  <c r="G30" i="1" s="1"/>
  <c r="K30" i="1" s="1"/>
  <c r="E25" i="1"/>
  <c r="F25" i="1" s="1"/>
  <c r="S25" i="1" s="1"/>
  <c r="E27" i="1"/>
  <c r="F27" i="1" s="1"/>
  <c r="G27" i="1" s="1"/>
  <c r="S27" i="1" s="1"/>
  <c r="E29" i="1"/>
  <c r="F29" i="1" s="1"/>
  <c r="G29" i="1" s="1"/>
  <c r="S29" i="1" s="1"/>
  <c r="E26" i="1"/>
  <c r="F26" i="1" s="1"/>
  <c r="G26" i="1" s="1"/>
  <c r="S26" i="1" s="1"/>
  <c r="E28" i="1"/>
  <c r="F28" i="1" s="1"/>
  <c r="G28" i="1" s="1"/>
  <c r="S28" i="1" s="1"/>
  <c r="E41" i="1"/>
  <c r="F41" i="1" s="1"/>
  <c r="G41" i="1" s="1"/>
  <c r="K41" i="1" s="1"/>
  <c r="E32" i="1"/>
  <c r="F32" i="1" s="1"/>
  <c r="G32" i="1" s="1"/>
  <c r="K32" i="1" s="1"/>
  <c r="E31" i="1"/>
  <c r="F31" i="1" s="1"/>
  <c r="G31" i="1" s="1"/>
  <c r="K31" i="1" s="1"/>
  <c r="C17" i="1"/>
  <c r="E23" i="1"/>
  <c r="F23" i="1" s="1"/>
  <c r="G23" i="1" s="1"/>
  <c r="I23" i="1" s="1"/>
  <c r="E22" i="1"/>
  <c r="F22" i="1" s="1"/>
  <c r="G22" i="1" s="1"/>
  <c r="Q21" i="1"/>
  <c r="C12" i="1"/>
  <c r="C11" i="1"/>
  <c r="O46" i="1" l="1"/>
  <c r="O35" i="1"/>
  <c r="O39" i="1"/>
  <c r="O44" i="1"/>
  <c r="O34" i="1"/>
  <c r="O38" i="1"/>
  <c r="O43" i="1"/>
  <c r="O33" i="1"/>
  <c r="O37" i="1"/>
  <c r="O42" i="1"/>
  <c r="O36" i="1"/>
  <c r="O40" i="1"/>
  <c r="O45" i="1"/>
  <c r="C16" i="1"/>
  <c r="D18" i="1" s="1"/>
  <c r="I22" i="1"/>
  <c r="O29" i="1"/>
  <c r="O26" i="1"/>
  <c r="O28" i="1"/>
  <c r="O25" i="1"/>
  <c r="O27" i="1"/>
  <c r="O41" i="1"/>
  <c r="O32" i="1"/>
  <c r="O31" i="1"/>
  <c r="O30" i="1"/>
  <c r="O24" i="1"/>
  <c r="O23" i="1"/>
  <c r="O21" i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<sst xmlns="http://schemas.openxmlformats.org/spreadsheetml/2006/main" count="114" uniqueCount="58">
  <si>
    <t>OEJV 0182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</si>
  <si>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</si>
  <si>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</si>
  <si>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</si>
  <si>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</si>
  <si>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</si>
  <si>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</si>
  <si>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</si>
  <si>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</si>
  <si>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</si>
  <si>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</si>
  <si>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</si>
  <si>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</si>
  <si>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</si>
  <si>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</si>
  <si>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</si>
  <si>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</si>
  <si>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</si>
  <si>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</si>
  <si>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</si>
  <si>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</si>
  <si>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</si>
  <si>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</si>
  <si>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</si>
  <si>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</si>
  <si>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</si>
  <si>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</si>
  <si>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</si>
  <si>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VSX Ephem.</t>
  </si>
  <si>
    <t>VSX</t>
  </si>
  <si>
    <t>YY Aps / GSC 9266-0688</t>
  </si>
  <si>
    <t>IBVS 5543</t>
  </si>
  <si>
    <t>I</t>
  </si>
  <si>
    <t>EA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</si>
  <si>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</si>
  <si>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</si>
  <si>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</si>
  <si>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</si>
  <si>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</si>
  <si>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0048</t>
  </si>
  <si>
    <t>II</t>
  </si>
  <si>
    <t>JAVSO, 48, 250</t>
  </si>
  <si>
    <t>JAVSO, 49, 251</t>
  </si>
  <si>
    <t>RIX</t>
  </si>
  <si>
    <t>Bad</t>
  </si>
  <si>
    <t>GC</t>
  </si>
  <si>
    <t>TESS/RAA</t>
  </si>
  <si>
    <t>TESS</t>
  </si>
  <si>
    <t>CCD</t>
  </si>
  <si>
    <t>S3</t>
  </si>
  <si>
    <t>VSS SEB Gp</t>
  </si>
  <si>
    <t>Add Cycle</t>
  </si>
  <si>
    <t>Next ToM-P</t>
  </si>
  <si>
    <t>Next ToM-S</t>
  </si>
  <si>
    <t>Old Cycle</t>
  </si>
  <si>
    <t>Mag</t>
  </si>
  <si>
    <t>11.35 - 12.05</t>
  </si>
  <si>
    <t>JRBA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</si>
</sst>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"/>
    <numFmt numFmtId="167" formatCode="0.0000000"/>
    <numFmt numFmtId="168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FFCC99"/>
        <bgColor rgb="FFD9D9D9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0" fontId="34" fillId="26" borderId="11" applyProtection="0"/>
  </cellStyleXfs>
  <cellXfs count="63">
    <xf numFmtId="0" fontId="0" fillId="0" borderId="0" xfId="0" applyAlignment="1"/>
    <xf numFmtId="0" fontId="0" fillId="0" borderId="0" xfId="0" applyAlignment="1">
      <alignment horizontal="center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31" fillId="24" borderId="0" xfId="0" applyFont="1" applyFill="1" applyAlignment="1"/>
    <xf numFmtId="0" fontId="9" fillId="25" borderId="0" xfId="0" applyFont="1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7" fontId="33" fillId="26" borderId="0" xfId="47" applyNumberFormat="1" applyFont="1" applyBorder="1" applyAlignment="1" applyProtection="1">
      <alignment horizontal="left"/>
    </xf>
    <xf numFmtId="167" fontId="33" fillId="7" borderId="0" xfId="38" applyNumberFormat="1" applyFont="1" applyBorder="1" applyAlignment="1" applyProtection="1">
      <alignment horizontal="left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3" fillId="7" borderId="0" xfId="38" applyNumberFormat="1" applyFont="1" applyBorder="1" applyAlignment="1">
      <alignment horizontal="left"/>
    </xf>
    <xf numFmtId="0" fontId="33" fillId="7" borderId="0" xfId="38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6" fillId="27" borderId="12" xfId="0" applyFont="1" applyFill="1" applyBorder="1" applyAlignment="1">
      <alignment horizontal="right" vertical="center"/>
    </xf>
    <xf numFmtId="0" fontId="6" fillId="27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168" fontId="33" fillId="0" borderId="15" xfId="0" applyNumberFormat="1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22" fontId="33" fillId="0" borderId="15" xfId="0" applyNumberFormat="1" applyFont="1" applyBorder="1" applyAlignment="1">
      <alignment vertical="center"/>
    </xf>
    <xf numFmtId="22" fontId="33" fillId="0" borderId="16" xfId="0" applyNumberFormat="1" applyFont="1" applyBorder="1" applyAlignment="1">
      <alignment vertical="center"/>
    </xf>
    <xf numFmtId="0" fontId="35" fillId="0" borderId="17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cel Built-in Input" xfId="47" xr:uid="{2198DE36-B2FD-45FA-B012-1BD1383C2766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Aps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5443617712923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C-4FEE-A280-F7A3D2C148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0.32786050000140676</c:v>
                </c:pt>
                <c:pt idx="2">
                  <c:v>0.45909650000248803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FEE-A280-F7A3D2C148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C-4FEE-A280-F7A3D2C148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0.65020049996383023</c:v>
                </c:pt>
                <c:pt idx="10">
                  <c:v>0.6494480001492775</c:v>
                </c:pt>
                <c:pt idx="11">
                  <c:v>0.66559549990051892</c:v>
                </c:pt>
                <c:pt idx="20">
                  <c:v>0.67788149999978486</c:v>
                </c:pt>
                <c:pt idx="25">
                  <c:v>0.72047200000088196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FEE-A280-F7A3D2C148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2">
                  <c:v>0.67709355633269297</c:v>
                </c:pt>
                <c:pt idx="13">
                  <c:v>0.67843303800327703</c:v>
                </c:pt>
                <c:pt idx="14">
                  <c:v>0.67753687084768899</c:v>
                </c:pt>
                <c:pt idx="15">
                  <c:v>0.67561635237507289</c:v>
                </c:pt>
                <c:pt idx="16">
                  <c:v>0.67803369639295852</c:v>
                </c:pt>
                <c:pt idx="17">
                  <c:v>0.67713318848109338</c:v>
                </c:pt>
                <c:pt idx="18">
                  <c:v>0.67789856842136942</c:v>
                </c:pt>
                <c:pt idx="19">
                  <c:v>0.67777805341756903</c:v>
                </c:pt>
                <c:pt idx="21">
                  <c:v>0.67834604831296019</c:v>
                </c:pt>
                <c:pt idx="22">
                  <c:v>0.67828552957507782</c:v>
                </c:pt>
                <c:pt idx="23">
                  <c:v>0.67921778703021118</c:v>
                </c:pt>
                <c:pt idx="24">
                  <c:v>0.68002727258135565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C-4FEE-A280-F7A3D2C148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FEE-A280-F7A3D2C148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1.7030000000000001E-3</c:v>
                  </c:pt>
                  <c:pt idx="13">
                    <c:v>4.0000000000000002E-4</c:v>
                  </c:pt>
                  <c:pt idx="14">
                    <c:v>1.5169999999999999E-3</c:v>
                  </c:pt>
                  <c:pt idx="15">
                    <c:v>8.7299999999999997E-4</c:v>
                  </c:pt>
                  <c:pt idx="16">
                    <c:v>1.8140000000000001E-3</c:v>
                  </c:pt>
                  <c:pt idx="17">
                    <c:v>7.7899999999999996E-4</c:v>
                  </c:pt>
                  <c:pt idx="18">
                    <c:v>8.4199999999999998E-4</c:v>
                  </c:pt>
                  <c:pt idx="19">
                    <c:v>7.9500000000000003E-4</c:v>
                  </c:pt>
                  <c:pt idx="20">
                    <c:v>3.0200000000000002E-4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  <c:pt idx="2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FEE-A280-F7A3D2C148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-0.5</c:v>
                </c:pt>
                <c:pt idx="2">
                  <c:v>983.5</c:v>
                </c:pt>
                <c:pt idx="3">
                  <c:v>5166</c:v>
                </c:pt>
                <c:pt idx="4">
                  <c:v>5166</c:v>
                </c:pt>
                <c:pt idx="5">
                  <c:v>6060</c:v>
                </c:pt>
                <c:pt idx="6">
                  <c:v>6104.5</c:v>
                </c:pt>
                <c:pt idx="7">
                  <c:v>6111.5</c:v>
                </c:pt>
                <c:pt idx="8">
                  <c:v>6115</c:v>
                </c:pt>
                <c:pt idx="9">
                  <c:v>6469.5</c:v>
                </c:pt>
                <c:pt idx="10">
                  <c:v>6472</c:v>
                </c:pt>
                <c:pt idx="11">
                  <c:v>6924.5</c:v>
                </c:pt>
                <c:pt idx="12">
                  <c:v>7304.5</c:v>
                </c:pt>
                <c:pt idx="13">
                  <c:v>7305</c:v>
                </c:pt>
                <c:pt idx="14">
                  <c:v>7320.5</c:v>
                </c:pt>
                <c:pt idx="15">
                  <c:v>7321</c:v>
                </c:pt>
                <c:pt idx="16">
                  <c:v>7333.5</c:v>
                </c:pt>
                <c:pt idx="17">
                  <c:v>7334</c:v>
                </c:pt>
                <c:pt idx="18">
                  <c:v>7338.5</c:v>
                </c:pt>
                <c:pt idx="19">
                  <c:v>7339</c:v>
                </c:pt>
                <c:pt idx="20">
                  <c:v>7339.5</c:v>
                </c:pt>
                <c:pt idx="21">
                  <c:v>7350.5</c:v>
                </c:pt>
                <c:pt idx="22">
                  <c:v>7351</c:v>
                </c:pt>
                <c:pt idx="23">
                  <c:v>7368.5</c:v>
                </c:pt>
                <c:pt idx="24">
                  <c:v>7369</c:v>
                </c:pt>
                <c:pt idx="25">
                  <c:v>8618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0.49921056524374208</c:v>
                </c:pt>
                <c:pt idx="1">
                  <c:v>0.49919359035736954</c:v>
                </c:pt>
                <c:pt idx="2">
                  <c:v>0.53260016673855959</c:v>
                </c:pt>
                <c:pt idx="3">
                  <c:v>0.67459509124499017</c:v>
                </c:pt>
                <c:pt idx="4">
                  <c:v>0.67459509124499017</c:v>
                </c:pt>
                <c:pt idx="5">
                  <c:v>0.70494618807912024</c:v>
                </c:pt>
                <c:pt idx="6">
                  <c:v>0.70645695296627775</c:v>
                </c:pt>
                <c:pt idx="7">
                  <c:v>0.70669460137549356</c:v>
                </c:pt>
                <c:pt idx="8">
                  <c:v>0.70681342558010141</c:v>
                </c:pt>
                <c:pt idx="9">
                  <c:v>0.71884862001824357</c:v>
                </c:pt>
                <c:pt idx="10">
                  <c:v>0.71893349445010635</c:v>
                </c:pt>
                <c:pt idx="11">
                  <c:v>0.73429576661726947</c:v>
                </c:pt>
                <c:pt idx="12">
                  <c:v>0.74719668026041197</c:v>
                </c:pt>
                <c:pt idx="13">
                  <c:v>0.74721365514678451</c:v>
                </c:pt>
                <c:pt idx="14">
                  <c:v>0.74773987662433383</c:v>
                </c:pt>
                <c:pt idx="15">
                  <c:v>0.74775685151070637</c:v>
                </c:pt>
                <c:pt idx="16">
                  <c:v>0.74818122367002027</c:v>
                </c:pt>
                <c:pt idx="17">
                  <c:v>0.7481981985563928</c:v>
                </c:pt>
                <c:pt idx="18">
                  <c:v>0.74835097253374583</c:v>
                </c:pt>
                <c:pt idx="19">
                  <c:v>0.74836794742011836</c:v>
                </c:pt>
                <c:pt idx="20">
                  <c:v>0.7483849223064909</c:v>
                </c:pt>
                <c:pt idx="21">
                  <c:v>0.74875836980668709</c:v>
                </c:pt>
                <c:pt idx="22">
                  <c:v>0.74877534469305973</c:v>
                </c:pt>
                <c:pt idx="23">
                  <c:v>0.74936946571609919</c:v>
                </c:pt>
                <c:pt idx="24">
                  <c:v>0.74938644060247173</c:v>
                </c:pt>
                <c:pt idx="25">
                  <c:v>0.79178970676111649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C-4FEE-A280-F7A3D2C1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43240"/>
        <c:axId val="1"/>
      </c:scatterChart>
      <c:valAx>
        <c:axId val="72544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4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96284838385508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19050</xdr:rowOff>
    </xdr:from>
    <xdr:to>
      <xdr:col>18</xdr:col>
      <xdr:colOff>66675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6EA9D1-B1A5-8F62-ADE9-E9C30A9D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A46" sqref="A46:D4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5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85546875" customWidth="1"/>
  </cols>
  <sheetData>
    <row r="1" spans="1:20" s="19" customFormat="1" ht="20.25" x14ac:dyDescent="0.2">
      <c r="A1" s="18" t="s">
        <v>30</v>
      </c>
      <c r="T1" s="40"/>
    </row>
    <row r="2" spans="1:20" s="19" customFormat="1" x14ac:dyDescent="0.2">
      <c r="A2" s="52" t="s">
        <v>23</v>
      </c>
      <c r="B2" s="52" t="s">
        <v>33</v>
      </c>
      <c r="C2" s="53"/>
      <c r="T2" s="40"/>
    </row>
    <row r="3" spans="1:20" s="19" customFormat="1" ht="13.5" thickBot="1" x14ac:dyDescent="0.25">
      <c r="T3" s="40"/>
    </row>
    <row r="4" spans="1:20" s="19" customFormat="1" ht="14.25" thickTop="1" thickBot="1" x14ac:dyDescent="0.25">
      <c r="A4" s="21" t="s">
        <v>28</v>
      </c>
      <c r="C4" s="22">
        <v>51904.67</v>
      </c>
      <c r="D4" s="23">
        <v>0.85552099999999998</v>
      </c>
      <c r="T4" s="40"/>
    </row>
    <row r="5" spans="1:20" s="19" customFormat="1" x14ac:dyDescent="0.2">
      <c r="T5" s="40"/>
    </row>
    <row r="6" spans="1:20" s="19" customFormat="1" x14ac:dyDescent="0.2">
      <c r="A6" s="21" t="s">
        <v>1</v>
      </c>
    </row>
    <row r="7" spans="1:20" s="19" customFormat="1" x14ac:dyDescent="0.2">
      <c r="A7" s="19" t="s">
        <v>2</v>
      </c>
      <c r="C7" s="24">
        <v>53084.46</v>
      </c>
      <c r="D7" s="19" t="s">
        <v>29</v>
      </c>
    </row>
    <row r="8" spans="1:20" s="19" customFormat="1" x14ac:dyDescent="0.2">
      <c r="A8" s="19" t="s">
        <v>3</v>
      </c>
      <c r="C8" s="24">
        <v>0.85552099999999998</v>
      </c>
      <c r="D8" s="19" t="s">
        <v>29</v>
      </c>
    </row>
    <row r="9" spans="1:20" s="19" customFormat="1" x14ac:dyDescent="0.2">
      <c r="A9" s="25" t="s">
        <v>34</v>
      </c>
      <c r="C9" s="26">
        <v>-9.5</v>
      </c>
      <c r="D9" s="19" t="s">
        <v>35</v>
      </c>
    </row>
    <row r="10" spans="1:20" s="19" customFormat="1" ht="13.5" thickBot="1" x14ac:dyDescent="0.25">
      <c r="C10" s="27" t="s">
        <v>19</v>
      </c>
      <c r="D10" s="27" t="s">
        <v>20</v>
      </c>
    </row>
    <row r="11" spans="1:20" s="19" customFormat="1" x14ac:dyDescent="0.2">
      <c r="A11" s="19" t="s">
        <v>15</v>
      </c>
      <c r="C11" s="28">
        <f ca="1">INTERCEPT(INDIRECT($G$11):G988,INDIRECT($F$11):F988)</f>
        <v>0.49921056524374208</v>
      </c>
      <c r="D11" s="20"/>
      <c r="F11" s="29" t="str">
        <f>"F"&amp;E19</f>
        <v>F22</v>
      </c>
      <c r="G11" s="28" t="str">
        <f>"G"&amp;E19</f>
        <v>G22</v>
      </c>
    </row>
    <row r="12" spans="1:20" s="19" customFormat="1" x14ac:dyDescent="0.2">
      <c r="A12" s="19" t="s">
        <v>16</v>
      </c>
      <c r="C12" s="28">
        <f ca="1">SLOPE(INDIRECT($G$11):G988,INDIRECT($F$11):F988)</f>
        <v>3.3949772745111907E-5</v>
      </c>
      <c r="D12" s="20"/>
      <c r="E12" s="54" t="s">
        <v>55</v>
      </c>
      <c r="F12" s="55" t="s">
        <v>56</v>
      </c>
    </row>
    <row r="13" spans="1:20" s="19" customFormat="1" x14ac:dyDescent="0.2">
      <c r="A13" s="19" t="s">
        <v>18</v>
      </c>
      <c r="C13" s="20" t="s">
        <v>13</v>
      </c>
      <c r="D13" s="20"/>
      <c r="E13" s="56" t="s">
        <v>51</v>
      </c>
      <c r="F13" s="57">
        <v>1</v>
      </c>
    </row>
    <row r="14" spans="1:20" s="19" customFormat="1" x14ac:dyDescent="0.2">
      <c r="E14" s="56" t="s">
        <v>36</v>
      </c>
      <c r="F14" s="58">
        <f ca="1">NOW()+15018.5-$C$9/24</f>
        <v>60690.500685069448</v>
      </c>
    </row>
    <row r="15" spans="1:20" s="19" customFormat="1" x14ac:dyDescent="0.2">
      <c r="A15" s="30" t="s">
        <v>17</v>
      </c>
      <c r="C15" s="31">
        <f ca="1">(C7+C11)+(C8+C12)*INT(MAX(F21:F3529))</f>
        <v>60458.131767706756</v>
      </c>
      <c r="E15" s="56" t="s">
        <v>54</v>
      </c>
      <c r="F15" s="59">
        <f ca="1">ROUND(2*(F14-$C$7)/$C$8,0)/2+F13</f>
        <v>8891.5</v>
      </c>
    </row>
    <row r="16" spans="1:20" s="19" customFormat="1" x14ac:dyDescent="0.2">
      <c r="A16" s="21" t="s">
        <v>4</v>
      </c>
      <c r="C16" s="33">
        <f ca="1">+C8+C12</f>
        <v>0.85555494977274504</v>
      </c>
      <c r="E16" s="56" t="s">
        <v>37</v>
      </c>
      <c r="F16" s="59">
        <f ca="1">ROUND(2*(F14-$C$15)/$C$16,0)/2+F13</f>
        <v>272.5</v>
      </c>
    </row>
    <row r="17" spans="1:24" s="19" customFormat="1" ht="13.5" thickBot="1" x14ac:dyDescent="0.25">
      <c r="A17" s="32" t="s">
        <v>27</v>
      </c>
      <c r="C17" s="19">
        <f>COUNT(C21:C2187)</f>
        <v>26</v>
      </c>
      <c r="E17" s="56" t="s">
        <v>52</v>
      </c>
      <c r="F17" s="60">
        <f ca="1">+$C$15+$C$16*$F$16-15018.5-$C$9/24</f>
        <v>45673.166324853162</v>
      </c>
    </row>
    <row r="18" spans="1:24" s="19" customFormat="1" ht="14.25" thickTop="1" thickBot="1" x14ac:dyDescent="0.25">
      <c r="A18" s="21" t="s">
        <v>5</v>
      </c>
      <c r="C18" s="34">
        <f ca="1">+C15</f>
        <v>60458.131767706756</v>
      </c>
      <c r="D18" s="35">
        <f ca="1">+C16</f>
        <v>0.85555494977274504</v>
      </c>
      <c r="E18" s="62" t="s">
        <v>53</v>
      </c>
      <c r="F18" s="61">
        <f ca="1">+($C$15+$C$16*$F$16)-($C$16/2)-15018.5-$C$9/24</f>
        <v>45672.738547378278</v>
      </c>
    </row>
    <row r="19" spans="1:24" s="19" customFormat="1" ht="13.5" thickTop="1" x14ac:dyDescent="0.2">
      <c r="A19" s="36" t="s">
        <v>38</v>
      </c>
      <c r="E19" s="37">
        <v>22</v>
      </c>
    </row>
    <row r="20" spans="1:24" s="19" customFormat="1" ht="13.5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8" t="s">
        <v>29</v>
      </c>
      <c r="I20" s="38" t="s">
        <v>26</v>
      </c>
      <c r="J20" s="38" t="s">
        <v>49</v>
      </c>
      <c r="K20" s="38" t="s">
        <v>48</v>
      </c>
      <c r="L20" s="38" t="s">
        <v>47</v>
      </c>
      <c r="M20" s="38" t="s">
        <v>24</v>
      </c>
      <c r="N20" s="38" t="s">
        <v>25</v>
      </c>
      <c r="O20" s="38" t="s">
        <v>22</v>
      </c>
      <c r="P20" s="39" t="s">
        <v>21</v>
      </c>
      <c r="Q20" s="27" t="s">
        <v>14</v>
      </c>
      <c r="S20" s="30" t="s">
        <v>44</v>
      </c>
    </row>
    <row r="21" spans="1:24" s="19" customFormat="1" ht="12" customHeight="1" x14ac:dyDescent="0.2">
      <c r="A21" s="40" t="s">
        <v>29</v>
      </c>
      <c r="B21" s="41"/>
      <c r="C21" s="42">
        <f>+C7</f>
        <v>53084.46</v>
      </c>
      <c r="D21" s="42" t="s">
        <v>13</v>
      </c>
      <c r="E21" s="40">
        <f t="shared" ref="E21:E46" si="0">+(C21-C$7)/C$8</f>
        <v>0</v>
      </c>
      <c r="F21" s="40">
        <f>ROUND(2*E21,0)/2</f>
        <v>0</v>
      </c>
      <c r="G21" s="40">
        <f>+C21-(C$7+F21*C$8)</f>
        <v>0</v>
      </c>
      <c r="H21" s="40">
        <f>+G21</f>
        <v>0</v>
      </c>
      <c r="I21" s="40"/>
      <c r="J21" s="40"/>
      <c r="K21" s="40"/>
      <c r="L21" s="40"/>
      <c r="M21" s="40"/>
      <c r="N21" s="40"/>
      <c r="O21" s="40">
        <f t="shared" ref="O21:O46" ca="1" si="1">+C$11+C$12*$F21</f>
        <v>0.49921056524374208</v>
      </c>
      <c r="P21" s="40"/>
      <c r="Q21" s="43">
        <f t="shared" ref="Q21:Q46" si="2">+C21-15018.5</f>
        <v>38065.96</v>
      </c>
      <c r="R21" s="40"/>
      <c r="S21" s="40"/>
      <c r="T21" s="40"/>
      <c r="U21" s="40"/>
      <c r="V21" s="40"/>
      <c r="W21" s="40"/>
      <c r="X21" s="40"/>
    </row>
    <row r="22" spans="1:24" ht="12" customHeight="1" x14ac:dyDescent="0.2">
      <c r="A22" s="42" t="s">
        <v>31</v>
      </c>
      <c r="B22" s="41" t="s">
        <v>32</v>
      </c>
      <c r="C22" s="42">
        <v>53084.360099999998</v>
      </c>
      <c r="D22" s="42">
        <v>2E-3</v>
      </c>
      <c r="E22" s="44">
        <f t="shared" si="0"/>
        <v>-0.116770950100665</v>
      </c>
      <c r="F22" s="4">
        <f>ROUND(2*E22,0)/2-0.5</f>
        <v>-0.5</v>
      </c>
      <c r="G22" s="44">
        <f>+C22-(C$7+F22*C$8)</f>
        <v>0.32786050000140676</v>
      </c>
      <c r="H22" s="44"/>
      <c r="I22" s="44">
        <f>+G22</f>
        <v>0.32786050000140676</v>
      </c>
      <c r="J22" s="44"/>
      <c r="K22" s="44"/>
      <c r="L22" s="44"/>
      <c r="M22" s="44"/>
      <c r="N22" s="44"/>
      <c r="O22" s="44">
        <f t="shared" ca="1" si="1"/>
        <v>0.49919359035736954</v>
      </c>
      <c r="P22" s="44"/>
      <c r="Q22" s="45">
        <f t="shared" si="2"/>
        <v>38065.860099999998</v>
      </c>
      <c r="R22" s="44"/>
      <c r="S22" s="44"/>
      <c r="T22" s="44"/>
      <c r="U22" s="44"/>
      <c r="V22" s="44"/>
      <c r="W22" s="44"/>
      <c r="X22" s="44"/>
    </row>
    <row r="23" spans="1:24" ht="12" customHeight="1" x14ac:dyDescent="0.2">
      <c r="A23" s="24" t="s">
        <v>39</v>
      </c>
      <c r="B23" s="46" t="s">
        <v>32</v>
      </c>
      <c r="C23" s="47">
        <v>53926.324000000001</v>
      </c>
      <c r="D23" s="47">
        <v>3.0000000000000001E-3</v>
      </c>
      <c r="E23" s="44">
        <f t="shared" si="0"/>
        <v>984.03662797289769</v>
      </c>
      <c r="F23" s="4">
        <f>ROUND(2*E23,0)/2-0.5</f>
        <v>983.5</v>
      </c>
      <c r="G23" s="44">
        <f>+C23-(C$7+F23*C$8)</f>
        <v>0.45909650000248803</v>
      </c>
      <c r="H23" s="44"/>
      <c r="I23" s="44">
        <f>+G23</f>
        <v>0.45909650000248803</v>
      </c>
      <c r="J23" s="44"/>
      <c r="K23" s="44"/>
      <c r="L23" s="44"/>
      <c r="M23" s="44"/>
      <c r="N23" s="44"/>
      <c r="O23" s="44">
        <f t="shared" ca="1" si="1"/>
        <v>0.53260016673855959</v>
      </c>
      <c r="P23" s="44"/>
      <c r="Q23" s="45">
        <f t="shared" si="2"/>
        <v>38907.824000000001</v>
      </c>
      <c r="R23" s="44"/>
      <c r="S23" s="44"/>
      <c r="T23" s="44"/>
      <c r="U23" s="44"/>
      <c r="V23" s="44"/>
      <c r="W23" s="44"/>
      <c r="X23" s="44"/>
    </row>
    <row r="24" spans="1:24" ht="12" customHeight="1" x14ac:dyDescent="0.2">
      <c r="A24" s="2" t="s">
        <v>0</v>
      </c>
      <c r="B24" s="3" t="s">
        <v>32</v>
      </c>
      <c r="C24" s="2">
        <v>57505.11131</v>
      </c>
      <c r="D24" s="2">
        <v>5.0000000000000001E-4</v>
      </c>
      <c r="E24" s="44">
        <f t="shared" si="0"/>
        <v>5167.2037390081614</v>
      </c>
      <c r="F24" s="5">
        <f t="shared" ref="F24:F46" si="3">ROUND(2*E24,0)/2-1</f>
        <v>5166</v>
      </c>
      <c r="G24" s="44"/>
      <c r="H24" s="44"/>
      <c r="I24" s="44"/>
      <c r="J24" s="44"/>
      <c r="K24" s="44"/>
      <c r="L24" s="44"/>
      <c r="M24" s="44"/>
      <c r="N24" s="44"/>
      <c r="O24" s="44">
        <f t="shared" ca="1" si="1"/>
        <v>0.67459509124499017</v>
      </c>
      <c r="P24" s="44"/>
      <c r="Q24" s="45">
        <f t="shared" si="2"/>
        <v>42486.61131</v>
      </c>
      <c r="R24" s="44"/>
      <c r="S24" s="44">
        <v>1.056365000004007</v>
      </c>
      <c r="T24" s="44"/>
      <c r="U24" s="44"/>
      <c r="V24" s="44"/>
      <c r="W24" s="44"/>
      <c r="X24" s="44"/>
    </row>
    <row r="25" spans="1:24" ht="12" customHeight="1" x14ac:dyDescent="0.2">
      <c r="A25" s="6" t="s">
        <v>43</v>
      </c>
      <c r="B25" s="7" t="s">
        <v>32</v>
      </c>
      <c r="C25" s="12">
        <v>57505.112000000001</v>
      </c>
      <c r="D25" s="12">
        <v>2E-3</v>
      </c>
      <c r="E25" s="44">
        <f t="shared" si="0"/>
        <v>5167.2045455342441</v>
      </c>
      <c r="F25" s="5">
        <f t="shared" si="3"/>
        <v>5166</v>
      </c>
      <c r="G25" s="44"/>
      <c r="H25" s="44"/>
      <c r="I25" s="44"/>
      <c r="J25" s="44"/>
      <c r="K25" s="44"/>
      <c r="L25" s="44"/>
      <c r="M25" s="44"/>
      <c r="N25" s="44"/>
      <c r="O25" s="44">
        <f t="shared" ca="1" si="1"/>
        <v>0.67459509124499017</v>
      </c>
      <c r="P25" s="44"/>
      <c r="Q25" s="45">
        <f t="shared" si="2"/>
        <v>42486.612000000001</v>
      </c>
      <c r="R25" s="44"/>
      <c r="S25" s="44">
        <f>+C25-(C$7+F25*C$8)</f>
        <v>1.0305140000054962</v>
      </c>
      <c r="T25" s="44"/>
      <c r="U25" s="44"/>
      <c r="V25" s="44"/>
      <c r="W25" s="44"/>
      <c r="X25" s="44"/>
    </row>
    <row r="26" spans="1:24" ht="12" customHeight="1" x14ac:dyDescent="0.2">
      <c r="A26" s="6" t="s">
        <v>43</v>
      </c>
      <c r="B26" s="7" t="s">
        <v>32</v>
      </c>
      <c r="C26" s="13">
        <v>58269.981059999998</v>
      </c>
      <c r="D26" s="13">
        <v>4.0000000000000002E-4</v>
      </c>
      <c r="E26" s="44">
        <f t="shared" si="0"/>
        <v>6061.2434528199765</v>
      </c>
      <c r="F26" s="5">
        <f t="shared" si="3"/>
        <v>6060</v>
      </c>
      <c r="G26" s="44">
        <f t="shared" ref="G26:G46" si="4">+C26-(C$7+F26*C$8)</f>
        <v>1.0637999999962631</v>
      </c>
      <c r="H26" s="44"/>
      <c r="I26" s="44"/>
      <c r="J26" s="44"/>
      <c r="L26" s="44"/>
      <c r="M26" s="44"/>
      <c r="N26" s="44"/>
      <c r="O26" s="44">
        <f t="shared" ca="1" si="1"/>
        <v>0.70494618807912024</v>
      </c>
      <c r="P26" s="44"/>
      <c r="Q26" s="45">
        <f t="shared" si="2"/>
        <v>43251.481059999998</v>
      </c>
      <c r="R26" s="44"/>
      <c r="S26" s="44">
        <f>+G26</f>
        <v>1.0637999999962631</v>
      </c>
      <c r="T26" s="44"/>
      <c r="U26" s="44"/>
      <c r="V26" s="44"/>
      <c r="W26" s="44"/>
      <c r="X26" s="44"/>
    </row>
    <row r="27" spans="1:24" ht="12" customHeight="1" x14ac:dyDescent="0.2">
      <c r="A27" s="6" t="s">
        <v>45</v>
      </c>
      <c r="B27" s="7" t="s">
        <v>40</v>
      </c>
      <c r="C27" s="13">
        <v>58308.054513000003</v>
      </c>
      <c r="D27" s="13">
        <v>6.8450000000000004E-3</v>
      </c>
      <c r="E27" s="44">
        <f t="shared" si="0"/>
        <v>6105.7466888597755</v>
      </c>
      <c r="F27" s="5">
        <f t="shared" si="3"/>
        <v>6104.5</v>
      </c>
      <c r="G27" s="44">
        <f t="shared" si="4"/>
        <v>1.0665685000058147</v>
      </c>
      <c r="H27" s="44"/>
      <c r="I27" s="44"/>
      <c r="J27" s="44"/>
      <c r="L27" s="44"/>
      <c r="M27" s="44"/>
      <c r="N27" s="44"/>
      <c r="O27" s="44">
        <f t="shared" ca="1" si="1"/>
        <v>0.70645695296627775</v>
      </c>
      <c r="P27" s="44"/>
      <c r="Q27" s="45">
        <f t="shared" si="2"/>
        <v>43289.554513000003</v>
      </c>
      <c r="R27" s="44"/>
      <c r="S27" s="44">
        <f>+G27</f>
        <v>1.0665685000058147</v>
      </c>
      <c r="T27" s="44"/>
      <c r="U27" s="44"/>
      <c r="V27" s="44"/>
      <c r="W27" s="44"/>
      <c r="X27" s="44"/>
    </row>
    <row r="28" spans="1:24" ht="12" customHeight="1" x14ac:dyDescent="0.2">
      <c r="A28" s="6" t="s">
        <v>45</v>
      </c>
      <c r="B28" s="7" t="s">
        <v>40</v>
      </c>
      <c r="C28" s="13">
        <v>58314.042189</v>
      </c>
      <c r="D28" s="13">
        <v>9.4467999999999996E-2</v>
      </c>
      <c r="E28" s="44">
        <f t="shared" si="0"/>
        <v>6112.7455538788654</v>
      </c>
      <c r="F28" s="5">
        <f t="shared" si="3"/>
        <v>6111.5</v>
      </c>
      <c r="G28" s="44">
        <f t="shared" si="4"/>
        <v>1.0655974999972386</v>
      </c>
      <c r="H28" s="44"/>
      <c r="I28" s="44"/>
      <c r="J28" s="44"/>
      <c r="L28" s="44"/>
      <c r="M28" s="44"/>
      <c r="N28" s="44"/>
      <c r="O28" s="44">
        <f t="shared" ca="1" si="1"/>
        <v>0.70669460137549356</v>
      </c>
      <c r="P28" s="44"/>
      <c r="Q28" s="45">
        <f t="shared" si="2"/>
        <v>43295.542189</v>
      </c>
      <c r="R28" s="44"/>
      <c r="S28" s="44">
        <f>+G28</f>
        <v>1.0655974999972386</v>
      </c>
      <c r="T28" s="44"/>
      <c r="U28" s="44"/>
      <c r="V28" s="44"/>
      <c r="W28" s="44"/>
      <c r="X28" s="44"/>
    </row>
    <row r="29" spans="1:24" ht="12" customHeight="1" x14ac:dyDescent="0.2">
      <c r="A29" s="6" t="s">
        <v>45</v>
      </c>
      <c r="B29" s="7" t="s">
        <v>32</v>
      </c>
      <c r="C29" s="13">
        <v>58317.037247</v>
      </c>
      <c r="D29" s="13">
        <v>2.22E-4</v>
      </c>
      <c r="E29" s="44">
        <f t="shared" si="0"/>
        <v>6116.246412420036</v>
      </c>
      <c r="F29" s="5">
        <f t="shared" si="3"/>
        <v>6115</v>
      </c>
      <c r="G29" s="44">
        <f t="shared" si="4"/>
        <v>1.0663320000021486</v>
      </c>
      <c r="H29" s="44"/>
      <c r="I29" s="44"/>
      <c r="J29" s="44"/>
      <c r="L29" s="44"/>
      <c r="M29" s="44"/>
      <c r="N29" s="44"/>
      <c r="O29" s="44">
        <f t="shared" ca="1" si="1"/>
        <v>0.70681342558010141</v>
      </c>
      <c r="P29" s="44"/>
      <c r="Q29" s="45">
        <f t="shared" si="2"/>
        <v>43298.537247</v>
      </c>
      <c r="R29" s="44"/>
      <c r="S29" s="44">
        <f>+G29</f>
        <v>1.0663320000021486</v>
      </c>
      <c r="T29" s="44"/>
      <c r="U29" s="44"/>
      <c r="V29" s="44"/>
      <c r="W29" s="44"/>
      <c r="X29" s="44"/>
    </row>
    <row r="30" spans="1:24" ht="12" customHeight="1" x14ac:dyDescent="0.2">
      <c r="A30" s="8" t="s">
        <v>41</v>
      </c>
      <c r="B30" s="9" t="s">
        <v>32</v>
      </c>
      <c r="C30" s="14">
        <v>58619.903309999965</v>
      </c>
      <c r="D30" s="15">
        <v>2.0600000000000002E-3</v>
      </c>
      <c r="E30" s="44">
        <f t="shared" si="0"/>
        <v>6470.2600053066681</v>
      </c>
      <c r="F30" s="5">
        <f t="shared" si="3"/>
        <v>6469.5</v>
      </c>
      <c r="G30" s="44">
        <f t="shared" si="4"/>
        <v>0.65020049996383023</v>
      </c>
      <c r="H30" s="44"/>
      <c r="I30" s="44"/>
      <c r="J30" s="44"/>
      <c r="K30" s="44">
        <f>+G30</f>
        <v>0.65020049996383023</v>
      </c>
      <c r="L30" s="44"/>
      <c r="M30" s="44"/>
      <c r="N30" s="44"/>
      <c r="O30" s="44">
        <f t="shared" ca="1" si="1"/>
        <v>0.71884862001824357</v>
      </c>
      <c r="P30" s="44"/>
      <c r="Q30" s="45">
        <f t="shared" si="2"/>
        <v>43601.403309999965</v>
      </c>
      <c r="R30" s="44"/>
      <c r="S30" s="44"/>
      <c r="T30" s="44"/>
      <c r="U30" s="44"/>
      <c r="V30" s="44"/>
      <c r="W30" s="44"/>
      <c r="X30" s="44"/>
    </row>
    <row r="31" spans="1:24" ht="12" customHeight="1" x14ac:dyDescent="0.2">
      <c r="A31" s="8" t="s">
        <v>41</v>
      </c>
      <c r="B31" s="9" t="s">
        <v>40</v>
      </c>
      <c r="C31" s="14">
        <v>58622.041360000148</v>
      </c>
      <c r="D31" s="15">
        <v>6.0000000000000001E-3</v>
      </c>
      <c r="E31" s="44">
        <f t="shared" si="0"/>
        <v>6472.7591257259019</v>
      </c>
      <c r="F31" s="5">
        <f t="shared" si="3"/>
        <v>6472</v>
      </c>
      <c r="G31" s="44">
        <f t="shared" si="4"/>
        <v>0.6494480001492775</v>
      </c>
      <c r="H31" s="44"/>
      <c r="I31" s="44"/>
      <c r="J31" s="44"/>
      <c r="K31" s="44">
        <f>+G31</f>
        <v>0.6494480001492775</v>
      </c>
      <c r="L31" s="44"/>
      <c r="M31" s="44"/>
      <c r="N31" s="44"/>
      <c r="O31" s="44">
        <f t="shared" ca="1" si="1"/>
        <v>0.71893349445010635</v>
      </c>
      <c r="P31" s="44"/>
      <c r="Q31" s="45">
        <f t="shared" si="2"/>
        <v>43603.541360000148</v>
      </c>
      <c r="R31" s="44"/>
      <c r="S31" s="44"/>
      <c r="T31" s="44"/>
      <c r="U31" s="44"/>
      <c r="V31" s="44"/>
      <c r="W31" s="44"/>
      <c r="X31" s="44"/>
    </row>
    <row r="32" spans="1:24" ht="12" customHeight="1" x14ac:dyDescent="0.2">
      <c r="A32" s="8" t="s">
        <v>42</v>
      </c>
      <c r="B32" s="9" t="s">
        <v>32</v>
      </c>
      <c r="C32" s="14">
        <v>59009.180759999901</v>
      </c>
      <c r="D32" s="15">
        <v>3.0300000000000001E-3</v>
      </c>
      <c r="E32" s="44">
        <f t="shared" si="0"/>
        <v>6925.2780001892443</v>
      </c>
      <c r="F32" s="5">
        <f t="shared" si="3"/>
        <v>6924.5</v>
      </c>
      <c r="G32" s="44">
        <f t="shared" si="4"/>
        <v>0.66559549990051892</v>
      </c>
      <c r="H32" s="44"/>
      <c r="I32" s="44"/>
      <c r="J32" s="44"/>
      <c r="K32" s="44">
        <f>+G32</f>
        <v>0.66559549990051892</v>
      </c>
      <c r="L32" s="44"/>
      <c r="M32" s="44"/>
      <c r="N32" s="44"/>
      <c r="O32" s="44">
        <f t="shared" ca="1" si="1"/>
        <v>0.73429576661726947</v>
      </c>
      <c r="P32" s="44"/>
      <c r="Q32" s="45">
        <f t="shared" si="2"/>
        <v>43990.680759999901</v>
      </c>
      <c r="R32" s="44"/>
      <c r="S32" s="44"/>
      <c r="T32" s="44"/>
      <c r="U32" s="44"/>
      <c r="V32" s="44"/>
      <c r="W32" s="44"/>
      <c r="X32" s="44"/>
    </row>
    <row r="33" spans="1:24" ht="12" customHeight="1" x14ac:dyDescent="0.2">
      <c r="A33" s="50" t="s">
        <v>46</v>
      </c>
      <c r="B33" s="7" t="s">
        <v>32</v>
      </c>
      <c r="C33" s="51">
        <v>59334.290238056332</v>
      </c>
      <c r="D33" s="51">
        <v>1.7030000000000001E-3</v>
      </c>
      <c r="E33" s="44">
        <f t="shared" si="0"/>
        <v>7305.291440018811</v>
      </c>
      <c r="F33" s="5">
        <f t="shared" si="3"/>
        <v>7304.5</v>
      </c>
      <c r="G33" s="44">
        <f t="shared" si="4"/>
        <v>0.67709355633269297</v>
      </c>
      <c r="H33" s="44"/>
      <c r="I33" s="44"/>
      <c r="J33" s="44"/>
      <c r="K33" s="44"/>
      <c r="L33" s="44">
        <f t="shared" ref="L33:L40" si="5">+G33</f>
        <v>0.67709355633269297</v>
      </c>
      <c r="M33" s="44"/>
      <c r="N33" s="44"/>
      <c r="O33" s="44">
        <f t="shared" ca="1" si="1"/>
        <v>0.74719668026041197</v>
      </c>
      <c r="P33" s="44"/>
      <c r="Q33" s="45">
        <f t="shared" si="2"/>
        <v>44315.790238056332</v>
      </c>
      <c r="R33" s="44"/>
      <c r="S33" s="44"/>
      <c r="T33" s="44" t="s">
        <v>50</v>
      </c>
      <c r="U33" s="44"/>
      <c r="V33" s="44"/>
      <c r="W33" s="44"/>
      <c r="X33" s="44"/>
    </row>
    <row r="34" spans="1:24" ht="12" customHeight="1" x14ac:dyDescent="0.2">
      <c r="A34" s="50" t="s">
        <v>46</v>
      </c>
      <c r="B34" s="7" t="s">
        <v>40</v>
      </c>
      <c r="C34" s="51">
        <v>59334.719338038005</v>
      </c>
      <c r="D34" s="51">
        <v>4.0000000000000002E-4</v>
      </c>
      <c r="E34" s="44">
        <f t="shared" si="0"/>
        <v>7305.7930057099775</v>
      </c>
      <c r="F34" s="5">
        <f t="shared" si="3"/>
        <v>7305</v>
      </c>
      <c r="G34" s="44">
        <f t="shared" si="4"/>
        <v>0.67843303800327703</v>
      </c>
      <c r="H34" s="44"/>
      <c r="I34" s="44"/>
      <c r="J34" s="44"/>
      <c r="K34" s="44"/>
      <c r="L34" s="44">
        <f t="shared" si="5"/>
        <v>0.67843303800327703</v>
      </c>
      <c r="M34" s="44"/>
      <c r="N34" s="44"/>
      <c r="O34" s="44">
        <f t="shared" ca="1" si="1"/>
        <v>0.74721365514678451</v>
      </c>
      <c r="P34" s="44"/>
      <c r="Q34" s="45">
        <f t="shared" si="2"/>
        <v>44316.219338038005</v>
      </c>
      <c r="R34" s="44"/>
      <c r="S34" s="44"/>
      <c r="T34" s="44" t="s">
        <v>50</v>
      </c>
      <c r="U34" s="44"/>
      <c r="V34" s="44"/>
      <c r="W34" s="44"/>
      <c r="X34" s="44"/>
    </row>
    <row r="35" spans="1:24" ht="12" customHeight="1" x14ac:dyDescent="0.2">
      <c r="A35" s="50" t="s">
        <v>46</v>
      </c>
      <c r="B35" s="7" t="s">
        <v>32</v>
      </c>
      <c r="C35" s="51">
        <v>59347.979017370846</v>
      </c>
      <c r="D35" s="51">
        <v>1.5169999999999999E-3</v>
      </c>
      <c r="E35" s="44">
        <f t="shared" si="0"/>
        <v>7321.291958199562</v>
      </c>
      <c r="F35" s="5">
        <f t="shared" si="3"/>
        <v>7320.5</v>
      </c>
      <c r="G35" s="44">
        <f t="shared" si="4"/>
        <v>0.67753687084768899</v>
      </c>
      <c r="H35" s="44"/>
      <c r="I35" s="44"/>
      <c r="J35" s="44"/>
      <c r="K35" s="44"/>
      <c r="L35" s="44">
        <f t="shared" si="5"/>
        <v>0.67753687084768899</v>
      </c>
      <c r="M35" s="44"/>
      <c r="N35" s="44"/>
      <c r="O35" s="44">
        <f t="shared" ca="1" si="1"/>
        <v>0.74773987662433383</v>
      </c>
      <c r="P35" s="44"/>
      <c r="Q35" s="45">
        <f t="shared" si="2"/>
        <v>44329.479017370846</v>
      </c>
      <c r="R35" s="44"/>
      <c r="S35" s="44"/>
      <c r="T35" s="44" t="s">
        <v>50</v>
      </c>
      <c r="U35" s="44"/>
      <c r="V35" s="44"/>
      <c r="W35" s="44"/>
      <c r="X35" s="44"/>
    </row>
    <row r="36" spans="1:24" ht="12" customHeight="1" x14ac:dyDescent="0.2">
      <c r="A36" s="50" t="s">
        <v>46</v>
      </c>
      <c r="B36" s="7" t="s">
        <v>40</v>
      </c>
      <c r="C36" s="51">
        <v>59348.404857352376</v>
      </c>
      <c r="D36" s="51">
        <v>8.7299999999999997E-4</v>
      </c>
      <c r="E36" s="44">
        <f t="shared" si="0"/>
        <v>7321.7897133470451</v>
      </c>
      <c r="F36" s="5">
        <f t="shared" si="3"/>
        <v>7321</v>
      </c>
      <c r="G36" s="44">
        <f t="shared" si="4"/>
        <v>0.67561635237507289</v>
      </c>
      <c r="H36" s="44"/>
      <c r="I36" s="44"/>
      <c r="J36" s="44"/>
      <c r="K36" s="44"/>
      <c r="L36" s="44">
        <f t="shared" si="5"/>
        <v>0.67561635237507289</v>
      </c>
      <c r="M36" s="44"/>
      <c r="N36" s="44"/>
      <c r="O36" s="44">
        <f t="shared" ca="1" si="1"/>
        <v>0.74775685151070637</v>
      </c>
      <c r="P36" s="44"/>
      <c r="Q36" s="45">
        <f t="shared" si="2"/>
        <v>44329.904857352376</v>
      </c>
      <c r="R36" s="44"/>
      <c r="S36" s="44"/>
      <c r="T36" s="44" t="s">
        <v>50</v>
      </c>
      <c r="U36" s="44"/>
      <c r="V36" s="44"/>
      <c r="W36" s="44"/>
      <c r="X36" s="44"/>
    </row>
    <row r="37" spans="1:24" ht="12" customHeight="1" x14ac:dyDescent="0.2">
      <c r="A37" s="50" t="s">
        <v>46</v>
      </c>
      <c r="B37" s="7" t="s">
        <v>32</v>
      </c>
      <c r="C37" s="51">
        <v>59359.10128719639</v>
      </c>
      <c r="D37" s="51">
        <v>1.8140000000000001E-3</v>
      </c>
      <c r="E37" s="44">
        <f t="shared" si="0"/>
        <v>7334.2925389281982</v>
      </c>
      <c r="F37" s="5">
        <f t="shared" si="3"/>
        <v>7333.5</v>
      </c>
      <c r="G37" s="44">
        <f t="shared" si="4"/>
        <v>0.67803369639295852</v>
      </c>
      <c r="H37" s="44"/>
      <c r="I37" s="44"/>
      <c r="J37" s="44"/>
      <c r="K37" s="44"/>
      <c r="L37" s="44">
        <f t="shared" si="5"/>
        <v>0.67803369639295852</v>
      </c>
      <c r="M37" s="44"/>
      <c r="N37" s="44"/>
      <c r="O37" s="44">
        <f t="shared" ca="1" si="1"/>
        <v>0.74818122367002027</v>
      </c>
      <c r="P37" s="44"/>
      <c r="Q37" s="45">
        <f t="shared" si="2"/>
        <v>44340.60128719639</v>
      </c>
      <c r="R37" s="44"/>
      <c r="S37" s="44"/>
      <c r="T37" s="44" t="s">
        <v>50</v>
      </c>
      <c r="U37" s="44"/>
      <c r="V37" s="44"/>
      <c r="W37" s="44"/>
      <c r="X37" s="44"/>
    </row>
    <row r="38" spans="1:24" ht="12" customHeight="1" x14ac:dyDescent="0.2">
      <c r="A38" s="50" t="s">
        <v>46</v>
      </c>
      <c r="B38" s="7" t="s">
        <v>40</v>
      </c>
      <c r="C38" s="51">
        <v>59359.528147188481</v>
      </c>
      <c r="D38" s="51">
        <v>7.7899999999999996E-4</v>
      </c>
      <c r="E38" s="44">
        <f t="shared" si="0"/>
        <v>7334.7914863439728</v>
      </c>
      <c r="F38" s="5">
        <f t="shared" si="3"/>
        <v>7334</v>
      </c>
      <c r="G38" s="44">
        <f t="shared" si="4"/>
        <v>0.67713318848109338</v>
      </c>
      <c r="H38" s="44"/>
      <c r="I38" s="44"/>
      <c r="J38" s="44"/>
      <c r="K38" s="44"/>
      <c r="L38" s="44">
        <f t="shared" si="5"/>
        <v>0.67713318848109338</v>
      </c>
      <c r="M38" s="44"/>
      <c r="N38" s="44"/>
      <c r="O38" s="44">
        <f t="shared" ca="1" si="1"/>
        <v>0.7481981985563928</v>
      </c>
      <c r="P38" s="44"/>
      <c r="Q38" s="45">
        <f t="shared" si="2"/>
        <v>44341.028147188481</v>
      </c>
      <c r="R38" s="44"/>
      <c r="S38" s="44"/>
      <c r="T38" s="44" t="s">
        <v>50</v>
      </c>
      <c r="U38" s="44"/>
      <c r="V38" s="44"/>
      <c r="W38" s="44"/>
      <c r="X38" s="44"/>
    </row>
    <row r="39" spans="1:24" ht="12" customHeight="1" x14ac:dyDescent="0.2">
      <c r="A39" s="50" t="s">
        <v>46</v>
      </c>
      <c r="B39" s="7" t="s">
        <v>32</v>
      </c>
      <c r="C39" s="51">
        <v>59363.378757068422</v>
      </c>
      <c r="D39" s="51">
        <v>8.4199999999999998E-4</v>
      </c>
      <c r="E39" s="44">
        <f t="shared" si="0"/>
        <v>7339.2923809800377</v>
      </c>
      <c r="F39" s="5">
        <f t="shared" si="3"/>
        <v>7338.5</v>
      </c>
      <c r="G39" s="44">
        <f t="shared" si="4"/>
        <v>0.67789856842136942</v>
      </c>
      <c r="H39" s="44"/>
      <c r="I39" s="44"/>
      <c r="J39" s="44"/>
      <c r="K39" s="44"/>
      <c r="L39" s="44">
        <f t="shared" si="5"/>
        <v>0.67789856842136942</v>
      </c>
      <c r="M39" s="44"/>
      <c r="N39" s="44"/>
      <c r="O39" s="44">
        <f t="shared" ca="1" si="1"/>
        <v>0.74835097253374583</v>
      </c>
      <c r="P39" s="44"/>
      <c r="Q39" s="45">
        <f t="shared" si="2"/>
        <v>44344.878757068422</v>
      </c>
      <c r="R39" s="44"/>
      <c r="S39" s="44"/>
      <c r="T39" s="44" t="s">
        <v>50</v>
      </c>
      <c r="U39" s="44"/>
      <c r="V39" s="44"/>
      <c r="W39" s="44"/>
      <c r="X39" s="44"/>
    </row>
    <row r="40" spans="1:24" ht="12" customHeight="1" x14ac:dyDescent="0.2">
      <c r="A40" s="50" t="s">
        <v>46</v>
      </c>
      <c r="B40" s="7" t="s">
        <v>40</v>
      </c>
      <c r="C40" s="51">
        <v>59363.806397053413</v>
      </c>
      <c r="D40" s="51">
        <v>7.9500000000000003E-4</v>
      </c>
      <c r="E40" s="44">
        <f t="shared" si="0"/>
        <v>7339.7922401126498</v>
      </c>
      <c r="F40" s="5">
        <f t="shared" si="3"/>
        <v>7339</v>
      </c>
      <c r="G40" s="44">
        <f t="shared" si="4"/>
        <v>0.67777805341756903</v>
      </c>
      <c r="H40" s="44"/>
      <c r="I40" s="44"/>
      <c r="J40" s="44"/>
      <c r="K40" s="44"/>
      <c r="L40" s="44">
        <f t="shared" si="5"/>
        <v>0.67777805341756903</v>
      </c>
      <c r="M40" s="44"/>
      <c r="N40" s="44"/>
      <c r="O40" s="44">
        <f t="shared" ca="1" si="1"/>
        <v>0.74836794742011836</v>
      </c>
      <c r="P40" s="44"/>
      <c r="Q40" s="45">
        <f t="shared" si="2"/>
        <v>44345.306397053413</v>
      </c>
      <c r="R40" s="44"/>
      <c r="S40" s="44"/>
      <c r="T40" s="44" t="s">
        <v>50</v>
      </c>
      <c r="U40" s="44"/>
      <c r="V40" s="44"/>
      <c r="W40" s="44"/>
      <c r="X40" s="44"/>
    </row>
    <row r="41" spans="1:24" ht="12" customHeight="1" x14ac:dyDescent="0.2">
      <c r="A41" s="6" t="s">
        <v>43</v>
      </c>
      <c r="B41" s="10" t="s">
        <v>32</v>
      </c>
      <c r="C41" s="16">
        <v>59364.234260999998</v>
      </c>
      <c r="D41" s="17">
        <v>3.0200000000000002E-4</v>
      </c>
      <c r="E41" s="44">
        <f t="shared" si="0"/>
        <v>7340.2923610291264</v>
      </c>
      <c r="F41" s="5">
        <f t="shared" si="3"/>
        <v>7339.5</v>
      </c>
      <c r="G41" s="44">
        <f t="shared" si="4"/>
        <v>0.67788149999978486</v>
      </c>
      <c r="H41" s="44"/>
      <c r="I41" s="44"/>
      <c r="J41" s="44"/>
      <c r="K41" s="44">
        <f>+G41</f>
        <v>0.67788149999978486</v>
      </c>
      <c r="L41" s="44"/>
      <c r="M41" s="44"/>
      <c r="N41" s="44"/>
      <c r="O41" s="44">
        <f t="shared" ca="1" si="1"/>
        <v>0.7483849223064909</v>
      </c>
      <c r="P41" s="44"/>
      <c r="Q41" s="45">
        <f t="shared" si="2"/>
        <v>44345.734260999998</v>
      </c>
      <c r="R41" s="44"/>
      <c r="S41" s="44"/>
      <c r="T41" s="44" t="s">
        <v>50</v>
      </c>
      <c r="U41" s="44"/>
      <c r="V41" s="44"/>
      <c r="W41" s="44"/>
      <c r="X41" s="44"/>
    </row>
    <row r="42" spans="1:24" ht="12" customHeight="1" x14ac:dyDescent="0.2">
      <c r="A42" s="50" t="s">
        <v>46</v>
      </c>
      <c r="B42" s="7" t="s">
        <v>32</v>
      </c>
      <c r="C42" s="51">
        <v>59373.645456548315</v>
      </c>
      <c r="D42" s="51">
        <v>1.619E-3</v>
      </c>
      <c r="E42" s="44">
        <f t="shared" si="0"/>
        <v>7351.2929040296094</v>
      </c>
      <c r="F42" s="5">
        <f t="shared" si="3"/>
        <v>7350.5</v>
      </c>
      <c r="G42" s="44">
        <f t="shared" si="4"/>
        <v>0.67834604831296019</v>
      </c>
      <c r="H42" s="44"/>
      <c r="I42" s="44"/>
      <c r="J42" s="44"/>
      <c r="K42" s="44"/>
      <c r="L42" s="44">
        <f>+G42</f>
        <v>0.67834604831296019</v>
      </c>
      <c r="M42" s="44"/>
      <c r="N42" s="44"/>
      <c r="O42" s="44">
        <f t="shared" ca="1" si="1"/>
        <v>0.74875836980668709</v>
      </c>
      <c r="P42" s="44"/>
      <c r="Q42" s="45">
        <f t="shared" si="2"/>
        <v>44355.145456548315</v>
      </c>
      <c r="R42" s="44"/>
      <c r="S42" s="44"/>
      <c r="T42" s="44" t="s">
        <v>50</v>
      </c>
      <c r="U42" s="44"/>
      <c r="V42" s="44"/>
      <c r="W42" s="44"/>
      <c r="X42" s="44"/>
    </row>
    <row r="43" spans="1:24" ht="12" customHeight="1" x14ac:dyDescent="0.2">
      <c r="A43" s="50" t="s">
        <v>46</v>
      </c>
      <c r="B43" s="7" t="s">
        <v>40</v>
      </c>
      <c r="C43" s="51">
        <v>59374.073156529572</v>
      </c>
      <c r="D43" s="51">
        <v>6.4800000000000003E-4</v>
      </c>
      <c r="E43" s="44">
        <f t="shared" si="0"/>
        <v>7351.7928332905594</v>
      </c>
      <c r="F43" s="5">
        <f t="shared" si="3"/>
        <v>7351</v>
      </c>
      <c r="G43" s="44">
        <f t="shared" si="4"/>
        <v>0.67828552957507782</v>
      </c>
      <c r="H43" s="44"/>
      <c r="I43" s="44"/>
      <c r="J43" s="44"/>
      <c r="K43" s="44"/>
      <c r="L43" s="44">
        <f>+G43</f>
        <v>0.67828552957507782</v>
      </c>
      <c r="M43" s="44"/>
      <c r="N43" s="44"/>
      <c r="O43" s="44">
        <f t="shared" ca="1" si="1"/>
        <v>0.74877534469305973</v>
      </c>
      <c r="P43" s="44"/>
      <c r="Q43" s="45">
        <f t="shared" si="2"/>
        <v>44355.573156529572</v>
      </c>
      <c r="R43" s="44"/>
      <c r="S43" s="44"/>
      <c r="T43" s="44" t="s">
        <v>50</v>
      </c>
      <c r="U43" s="44"/>
      <c r="V43" s="44"/>
      <c r="W43" s="44"/>
      <c r="X43" s="44"/>
    </row>
    <row r="44" spans="1:24" ht="12" customHeight="1" x14ac:dyDescent="0.2">
      <c r="A44" s="50" t="s">
        <v>46</v>
      </c>
      <c r="B44" s="7" t="s">
        <v>32</v>
      </c>
      <c r="C44" s="51">
        <v>59389.045706287026</v>
      </c>
      <c r="D44" s="51">
        <v>1.0790000000000001E-3</v>
      </c>
      <c r="E44" s="44">
        <f t="shared" si="0"/>
        <v>7369.2939229861422</v>
      </c>
      <c r="F44" s="5">
        <f t="shared" si="3"/>
        <v>7368.5</v>
      </c>
      <c r="G44" s="44">
        <f t="shared" si="4"/>
        <v>0.67921778703021118</v>
      </c>
      <c r="H44" s="44"/>
      <c r="I44" s="44"/>
      <c r="J44" s="44"/>
      <c r="K44" s="44"/>
      <c r="L44" s="44">
        <f>+G44</f>
        <v>0.67921778703021118</v>
      </c>
      <c r="M44" s="44"/>
      <c r="N44" s="44"/>
      <c r="O44" s="44">
        <f t="shared" ca="1" si="1"/>
        <v>0.74936946571609919</v>
      </c>
      <c r="P44" s="44"/>
      <c r="Q44" s="45">
        <f t="shared" si="2"/>
        <v>44370.545706287026</v>
      </c>
      <c r="R44" s="44"/>
      <c r="S44" s="44"/>
      <c r="T44" s="44" t="s">
        <v>50</v>
      </c>
      <c r="U44" s="44"/>
      <c r="V44" s="44"/>
      <c r="W44" s="44"/>
      <c r="X44" s="44"/>
    </row>
    <row r="45" spans="1:24" ht="12" customHeight="1" x14ac:dyDescent="0.2">
      <c r="A45" s="50" t="s">
        <v>46</v>
      </c>
      <c r="B45" s="7" t="s">
        <v>40</v>
      </c>
      <c r="C45" s="51">
        <v>59389.47427627258</v>
      </c>
      <c r="D45" s="51">
        <v>5.2499999999999997E-4</v>
      </c>
      <c r="E45" s="44">
        <f t="shared" si="0"/>
        <v>7369.794869176304</v>
      </c>
      <c r="F45" s="5">
        <f t="shared" si="3"/>
        <v>7369</v>
      </c>
      <c r="G45" s="44">
        <f t="shared" si="4"/>
        <v>0.68002727258135565</v>
      </c>
      <c r="H45" s="44"/>
      <c r="I45" s="44"/>
      <c r="J45" s="44"/>
      <c r="K45" s="44"/>
      <c r="L45" s="44">
        <f>+G45</f>
        <v>0.68002727258135565</v>
      </c>
      <c r="M45" s="44"/>
      <c r="N45" s="44"/>
      <c r="O45" s="44">
        <f t="shared" ca="1" si="1"/>
        <v>0.74938644060247173</v>
      </c>
      <c r="P45" s="44"/>
      <c r="Q45" s="45">
        <f t="shared" si="2"/>
        <v>44370.97427627258</v>
      </c>
      <c r="R45" s="44"/>
      <c r="S45" s="44"/>
      <c r="T45" s="44" t="s">
        <v>50</v>
      </c>
      <c r="U45" s="44"/>
      <c r="V45" s="44"/>
      <c r="W45" s="44"/>
      <c r="X45" s="44"/>
    </row>
    <row r="46" spans="1:24" ht="12" customHeight="1" x14ac:dyDescent="0.2">
      <c r="A46" s="50" t="s">
        <v>57</v>
      </c>
      <c r="B46" s="7" t="s">
        <v>40</v>
      </c>
      <c r="C46" s="51">
        <v>60458.060449999997</v>
      </c>
      <c r="D46" s="51">
        <v>3.0000000000000001E-5</v>
      </c>
      <c r="E46" s="44">
        <f t="shared" si="0"/>
        <v>8618.8421441437422</v>
      </c>
      <c r="F46" s="5">
        <f t="shared" si="3"/>
        <v>8618</v>
      </c>
      <c r="G46" s="44">
        <f t="shared" si="4"/>
        <v>0.72047200000088196</v>
      </c>
      <c r="H46" s="44"/>
      <c r="I46" s="44"/>
      <c r="J46" s="44"/>
      <c r="K46" s="44">
        <f>+G46</f>
        <v>0.72047200000088196</v>
      </c>
      <c r="M46" s="44"/>
      <c r="N46" s="44"/>
      <c r="O46" s="44">
        <f t="shared" ca="1" si="1"/>
        <v>0.79178970676111649</v>
      </c>
      <c r="P46" s="44"/>
      <c r="Q46" s="45">
        <f t="shared" si="2"/>
        <v>45439.560449999997</v>
      </c>
      <c r="R46" s="44"/>
      <c r="S46" s="44"/>
      <c r="T46" s="44" t="s">
        <v>50</v>
      </c>
      <c r="U46" s="44"/>
      <c r="V46" s="44"/>
      <c r="W46" s="44"/>
      <c r="X46" s="44"/>
    </row>
    <row r="47" spans="1:24" x14ac:dyDescent="0.2">
      <c r="A47" s="44"/>
      <c r="B47" s="48"/>
      <c r="C47" s="49"/>
      <c r="D47" s="49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x14ac:dyDescent="0.2">
      <c r="A48" s="44"/>
      <c r="B48" s="48"/>
      <c r="C48" s="49"/>
      <c r="D48" s="49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x14ac:dyDescent="0.2">
      <c r="A49" s="44"/>
      <c r="B49" s="48"/>
      <c r="C49" s="49"/>
      <c r="D49" s="49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x14ac:dyDescent="0.2">
      <c r="A50" s="44"/>
      <c r="B50" s="48"/>
      <c r="C50" s="49"/>
      <c r="D50" s="49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x14ac:dyDescent="0.2">
      <c r="A51" s="44"/>
      <c r="B51" s="48"/>
      <c r="C51" s="49"/>
      <c r="D51" s="49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x14ac:dyDescent="0.2">
      <c r="B52" s="1"/>
      <c r="C52" s="11"/>
      <c r="D52" s="11"/>
    </row>
    <row r="53" spans="1:24" x14ac:dyDescent="0.2">
      <c r="B53" s="1"/>
      <c r="C53" s="11"/>
      <c r="D53" s="11"/>
    </row>
    <row r="54" spans="1:24" x14ac:dyDescent="0.2">
      <c r="B54" s="1"/>
      <c r="C54" s="11"/>
      <c r="D54" s="11"/>
    </row>
    <row r="55" spans="1:24" x14ac:dyDescent="0.2">
      <c r="B55" s="1"/>
      <c r="C55" s="11"/>
      <c r="D55" s="11"/>
    </row>
    <row r="56" spans="1:24" x14ac:dyDescent="0.2">
      <c r="B56" s="1"/>
      <c r="C56" s="11"/>
      <c r="D56" s="11"/>
    </row>
    <row r="57" spans="1:24" x14ac:dyDescent="0.2">
      <c r="B57" s="1"/>
      <c r="C57" s="11"/>
      <c r="D57" s="11"/>
    </row>
    <row r="58" spans="1:24" x14ac:dyDescent="0.2">
      <c r="B58" s="1"/>
      <c r="C58" s="11"/>
      <c r="D58" s="11"/>
    </row>
    <row r="59" spans="1:24" x14ac:dyDescent="0.2">
      <c r="B59" s="1"/>
      <c r="C59" s="11"/>
      <c r="D59" s="11"/>
    </row>
    <row r="60" spans="1:24" x14ac:dyDescent="0.2">
      <c r="B60" s="1"/>
      <c r="C60" s="11"/>
      <c r="D60" s="11"/>
    </row>
    <row r="61" spans="1:24" x14ac:dyDescent="0.2">
      <c r="B61" s="1"/>
      <c r="C61" s="11"/>
      <c r="D61" s="11"/>
    </row>
    <row r="62" spans="1:24" x14ac:dyDescent="0.2">
      <c r="B62" s="1"/>
      <c r="C62" s="11"/>
      <c r="D62" s="11"/>
    </row>
    <row r="63" spans="1:24" x14ac:dyDescent="0.2">
      <c r="B63" s="1"/>
      <c r="C63" s="11"/>
      <c r="D63" s="11"/>
    </row>
    <row r="64" spans="1:24" x14ac:dyDescent="0.2">
      <c r="B64" s="1"/>
      <c r="C64" s="11"/>
      <c r="D64" s="11"/>
    </row>
    <row r="65" spans="2:4" x14ac:dyDescent="0.2">
      <c r="B65" s="1"/>
      <c r="C65" s="11"/>
      <c r="D65" s="11"/>
    </row>
    <row r="66" spans="2:4" x14ac:dyDescent="0.2">
      <c r="B66" s="1"/>
      <c r="C66" s="11"/>
      <c r="D66" s="11"/>
    </row>
    <row r="67" spans="2:4" x14ac:dyDescent="0.2">
      <c r="B67" s="1"/>
      <c r="C67" s="11"/>
      <c r="D67" s="11"/>
    </row>
    <row r="68" spans="2:4" x14ac:dyDescent="0.2">
      <c r="B68" s="1"/>
      <c r="C68" s="11"/>
      <c r="D68" s="11"/>
    </row>
    <row r="69" spans="2:4" x14ac:dyDescent="0.2">
      <c r="B69" s="1"/>
      <c r="C69" s="11"/>
      <c r="D69" s="11"/>
    </row>
    <row r="70" spans="2:4" x14ac:dyDescent="0.2">
      <c r="B70" s="1"/>
      <c r="C70" s="11"/>
      <c r="D70" s="11"/>
    </row>
    <row r="71" spans="2:4" x14ac:dyDescent="0.2">
      <c r="B71" s="1"/>
      <c r="C71" s="11"/>
      <c r="D71" s="11"/>
    </row>
    <row r="72" spans="2:4" x14ac:dyDescent="0.2">
      <c r="B72" s="1"/>
      <c r="C72" s="11"/>
      <c r="D72" s="11"/>
    </row>
    <row r="73" spans="2:4" x14ac:dyDescent="0.2">
      <c r="B73" s="1"/>
      <c r="C73" s="11"/>
      <c r="D73" s="11"/>
    </row>
    <row r="74" spans="2:4" x14ac:dyDescent="0.2">
      <c r="B74" s="1"/>
      <c r="C74" s="11"/>
      <c r="D74" s="11"/>
    </row>
    <row r="75" spans="2:4" x14ac:dyDescent="0.2">
      <c r="B75" s="1"/>
      <c r="C75" s="11"/>
      <c r="D75" s="11"/>
    </row>
    <row r="76" spans="2:4" x14ac:dyDescent="0.2">
      <c r="B76" s="1"/>
      <c r="C76" s="11"/>
      <c r="D76" s="11"/>
    </row>
    <row r="77" spans="2:4" x14ac:dyDescent="0.2">
      <c r="B77" s="1"/>
      <c r="C77" s="11"/>
      <c r="D77" s="11"/>
    </row>
    <row r="78" spans="2:4" x14ac:dyDescent="0.2">
      <c r="B78" s="1"/>
      <c r="C78" s="11"/>
      <c r="D78" s="11"/>
    </row>
    <row r="79" spans="2:4" x14ac:dyDescent="0.2">
      <c r="B79" s="1"/>
      <c r="C79" s="11"/>
      <c r="D79" s="11"/>
    </row>
    <row r="80" spans="2:4" x14ac:dyDescent="0.2">
      <c r="B80" s="1"/>
      <c r="C80" s="11"/>
      <c r="D80" s="11"/>
    </row>
    <row r="81" spans="2:4" x14ac:dyDescent="0.2">
      <c r="B81" s="1"/>
      <c r="C81" s="11"/>
      <c r="D81" s="11"/>
    </row>
    <row r="82" spans="2:4" x14ac:dyDescent="0.2">
      <c r="B82" s="1"/>
      <c r="C82" s="11"/>
      <c r="D82" s="11"/>
    </row>
    <row r="83" spans="2:4" x14ac:dyDescent="0.2">
      <c r="B83" s="1"/>
      <c r="C83" s="11"/>
      <c r="D83" s="11"/>
    </row>
    <row r="84" spans="2:4" x14ac:dyDescent="0.2">
      <c r="B84" s="1"/>
      <c r="C84" s="11"/>
      <c r="D84" s="11"/>
    </row>
    <row r="85" spans="2:4" x14ac:dyDescent="0.2">
      <c r="B85" s="1"/>
      <c r="C85" s="11"/>
      <c r="D85" s="11"/>
    </row>
    <row r="86" spans="2:4" x14ac:dyDescent="0.2">
      <c r="B86" s="1"/>
      <c r="C86" s="11"/>
      <c r="D86" s="11"/>
    </row>
    <row r="87" spans="2:4" x14ac:dyDescent="0.2">
      <c r="B87" s="1"/>
      <c r="C87" s="11"/>
      <c r="D87" s="11"/>
    </row>
    <row r="88" spans="2:4" x14ac:dyDescent="0.2">
      <c r="B88" s="1"/>
      <c r="C88" s="11"/>
      <c r="D88" s="11"/>
    </row>
    <row r="89" spans="2:4" x14ac:dyDescent="0.2">
      <c r="B89" s="1"/>
      <c r="C89" s="11"/>
      <c r="D89" s="11"/>
    </row>
    <row r="90" spans="2:4" x14ac:dyDescent="0.2">
      <c r="B90" s="1"/>
      <c r="C90" s="11"/>
      <c r="D90" s="11"/>
    </row>
    <row r="91" spans="2:4" x14ac:dyDescent="0.2">
      <c r="C91" s="11"/>
      <c r="D91" s="11"/>
    </row>
    <row r="92" spans="2:4" x14ac:dyDescent="0.2">
      <c r="C92" s="11"/>
      <c r="D92" s="11"/>
    </row>
    <row r="93" spans="2:4" x14ac:dyDescent="0.2">
      <c r="C93" s="11"/>
      <c r="D93" s="11"/>
    </row>
    <row r="94" spans="2:4" x14ac:dyDescent="0.2">
      <c r="C94" s="11"/>
      <c r="D94" s="11"/>
    </row>
    <row r="95" spans="2:4" x14ac:dyDescent="0.2">
      <c r="C95" s="11"/>
      <c r="D95" s="11"/>
    </row>
    <row r="96" spans="2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</sheetData>
  <sortState xmlns:xlrd2="http://schemas.microsoft.com/office/spreadsheetml/2017/richdata2" ref="A21:U50">
    <sortCondition ref="C21:C50"/>
  </sortState>
  <phoneticPr fontId="8" type="noConversion"/>
  <hyperlinks>
    <hyperlink ref="H64858" r:id="rId1" display="http://vsolj.cetus-net.org/bulletin.html" xr:uid="{00000000-0004-0000-0000-000000000000}"/>
    <hyperlink ref="H64851" r:id="rId2" display="http://vsolj.cetus-net.org/bulletin.html" xr:uid="{00000000-0004-0000-0000-000001000000}"/>
    <hyperlink ref="AP2348" r:id="rId3" display="http://cdsbib.u-strasbg.fr/cgi-bin/cdsbib?1990RMxAA..21..381G" xr:uid="{00000000-0004-0000-0000-000002000000}"/>
    <hyperlink ref="AP2351" r:id="rId4" display="http://cdsbib.u-strasbg.fr/cgi-bin/cdsbib?1990RMxAA..21..381G" xr:uid="{00000000-0004-0000-0000-000003000000}"/>
    <hyperlink ref="AP2349" r:id="rId5" display="http://cdsbib.u-strasbg.fr/cgi-bin/cdsbib?1990RMxAA..21..381G" xr:uid="{00000000-0004-0000-0000-000004000000}"/>
    <hyperlink ref="AP2327" r:id="rId6" display="http://cdsbib.u-strasbg.fr/cgi-bin/cdsbib?1990RMxAA..21..381G" xr:uid="{00000000-0004-0000-0000-000005000000}"/>
    <hyperlink ref="I64858" r:id="rId7" display="http://vsolj.cetus-net.org/bulletin.html" xr:uid="{00000000-0004-0000-0000-000006000000}"/>
    <hyperlink ref="AQ2461" r:id="rId8" display="http://cdsbib.u-strasbg.fr/cgi-bin/cdsbib?1990RMxAA..21..381G" xr:uid="{00000000-0004-0000-0000-000007000000}"/>
    <hyperlink ref="AQ730" r:id="rId9" display="http://cdsbib.u-strasbg.fr/cgi-bin/cdsbib?1990RMxAA..21..381G" xr:uid="{00000000-0004-0000-0000-000008000000}"/>
    <hyperlink ref="AQ2462" r:id="rId10" display="http://cdsbib.u-strasbg.fr/cgi-bin/cdsbib?1990RMxAA..21..381G" xr:uid="{00000000-0004-0000-0000-000009000000}"/>
    <hyperlink ref="H64855" r:id="rId11" display="https://www.aavso.org/ejaavso" xr:uid="{00000000-0004-0000-0000-00000A000000}"/>
  </hyperlinks>
  <pageMargins left="0.75" right="0.75" top="1" bottom="1" header="0.5" footer="0.5"/>
  <pageSetup paperSize="9" orientation="portrait" horizontalDpi="0" verticalDpi="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2025-01-14T04:00:59Z</dcterms:modified>
</cp:coreProperties>
</file>