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FE1013-FB36-4B58-8C1C-856999D23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E38" i="1"/>
  <c r="F38" i="1"/>
  <c r="G38" i="1" s="1"/>
  <c r="K38" i="1" s="1"/>
  <c r="Q38" i="1"/>
  <c r="F14" i="1"/>
  <c r="F15" i="1" s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28" i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D9" i="1"/>
  <c r="C9" i="1"/>
  <c r="Q27" i="1"/>
  <c r="E24" i="1"/>
  <c r="F24" i="1"/>
  <c r="G24" i="1"/>
  <c r="I24" i="1"/>
  <c r="E25" i="1"/>
  <c r="F25" i="1"/>
  <c r="G25" i="1"/>
  <c r="I25" i="1"/>
  <c r="E26" i="1"/>
  <c r="F26" i="1"/>
  <c r="G26" i="1"/>
  <c r="I26" i="1"/>
  <c r="E21" i="1"/>
  <c r="F21" i="1"/>
  <c r="G21" i="1"/>
  <c r="I21" i="1"/>
  <c r="E22" i="1"/>
  <c r="F22" i="1"/>
  <c r="G22" i="1"/>
  <c r="J22" i="1"/>
  <c r="E23" i="1"/>
  <c r="F23" i="1"/>
  <c r="G23" i="1"/>
  <c r="K23" i="1"/>
  <c r="Q24" i="1"/>
  <c r="Q25" i="1"/>
  <c r="Q26" i="1"/>
  <c r="Q23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C53" i="2"/>
  <c r="D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C17" i="1"/>
  <c r="Q21" i="1"/>
  <c r="C11" i="1"/>
  <c r="C12" i="1"/>
  <c r="O38" i="1" l="1"/>
  <c r="O37" i="1"/>
  <c r="O36" i="1"/>
  <c r="O35" i="1"/>
  <c r="O34" i="1"/>
  <c r="O32" i="1"/>
  <c r="O33" i="1"/>
  <c r="O31" i="1"/>
  <c r="O30" i="1"/>
  <c r="C16" i="1"/>
  <c r="D18" i="1" s="1"/>
  <c r="O28" i="1"/>
  <c r="O22" i="1"/>
  <c r="O24" i="1"/>
  <c r="O26" i="1"/>
  <c r="O23" i="1"/>
  <c r="C15" i="1"/>
  <c r="O21" i="1"/>
  <c r="O29" i="1"/>
  <c r="O27" i="1"/>
  <c r="O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<sst xmlns="http://schemas.openxmlformats.org/spreadsheetml/2006/main" count="455" uniqueCount="75">
  <si>
    <t>IBVS 6244</t>
  </si>
  <si>
    <t>OEJV 0191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</si>
  <si>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</si>
  <si>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</si>
  <si>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</si>
  <si>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</si>
  <si>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</si>
  <si>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</si>
  <si>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</si>
  <si>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</si>
  <si>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</si>
  <si>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</si>
  <si>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</si>
  <si>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</si>
  <si>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</si>
  <si>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</si>
  <si>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</si>
  <si>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</si>
  <si>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</si>
  <si>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</si>
  <si>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</si>
  <si>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</si>
  <si>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</si>
  <si>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</si>
  <si>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</si>
  <si>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</si>
  <si>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</si>
  <si>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</si>
  <si>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</si>
  <si>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</si>
  <si>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</si>
  <si>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</si>
  <si>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</si>
  <si>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</si>
  <si>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</si>
  <si>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</si>
  <si>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</si>
  <si>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</si>
  <si>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</si>
  <si>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</si>
  <si>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</si>
  <si>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</si>
  <si>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</si>
  <si>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</si>
  <si>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</si>
  <si>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</si>
  <si>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</si>
  <si>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</si>
  <si>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</si>
  <si>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</si>
  <si>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</si>
  <si>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</si>
  <si>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</si>
  <si>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</si>
  <si>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</si>
  <si>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</si>
  <si>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</si>
  <si>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</si>
  <si>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</si>
  <si>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V1808 Aql </t>
  </si>
  <si>
    <t>EW:</t>
  </si>
  <si>
    <t>GCVS 4</t>
  </si>
  <si>
    <t xml:space="preserve"> V1808 Aql  / GSC 52812.702</t>
  </si>
  <si>
    <t>IBVS 6157</t>
  </si>
  <si>
    <t>VSB 069</t>
  </si>
  <si>
    <t>Ic</t>
  </si>
  <si>
    <t>B</t>
  </si>
  <si>
    <t>JBAV, 55</t>
  </si>
  <si>
    <t>JBAV, 63</t>
  </si>
  <si>
    <t>JBAV, 79</t>
  </si>
  <si>
    <t>Next ToM-P</t>
  </si>
  <si>
    <t>Next ToM-S</t>
  </si>
  <si>
    <t xml:space="preserve">Mag </t>
  </si>
  <si>
    <t>9.14-9.49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</si>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</sst>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0" fillId="0" borderId="0" xfId="43" applyFont="1"/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49" applyFont="1" applyBorder="1"/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43" fontId="37" fillId="0" borderId="0" xfId="49" applyFont="1" applyBorder="1" applyAlignment="1">
      <alignment horizontal="center"/>
    </xf>
    <xf numFmtId="22" fontId="40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right"/>
    </xf>
    <xf numFmtId="0" fontId="39" fillId="0" borderId="21" xfId="0" applyFont="1" applyBorder="1" applyAlignment="1"/>
    <xf numFmtId="0" fontId="40" fillId="0" borderId="21" xfId="0" applyFont="1" applyBorder="1" applyAlignment="1">
      <alignment horizontal="right"/>
    </xf>
    <xf numFmtId="0" fontId="41" fillId="0" borderId="20" xfId="0" applyFont="1" applyBorder="1" applyAlignment="1">
      <alignment horizontal="right" vertical="top"/>
    </xf>
    <xf numFmtId="0" fontId="40" fillId="0" borderId="21" xfId="0" applyFont="1" applyBorder="1" applyAlignment="1">
      <alignment horizontal="right" vertical="top"/>
    </xf>
    <xf numFmtId="22" fontId="40" fillId="0" borderId="21" xfId="0" applyNumberFormat="1" applyFont="1" applyBorder="1" applyAlignment="1">
      <alignment horizontal="right" vertical="top"/>
    </xf>
    <xf numFmtId="22" fontId="40" fillId="0" borderId="22" xfId="0" applyNumberFormat="1" applyFont="1" applyBorder="1" applyAlignment="1">
      <alignment horizontal="right"/>
    </xf>
    <xf numFmtId="0" fontId="41" fillId="0" borderId="23" xfId="0" applyFont="1" applyBorder="1" applyAlignment="1">
      <alignment horizontal="right" vertical="top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V1808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8-446C-9C3A-E1510AEDAA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3.3844000005046837E-2</c:v>
                </c:pt>
                <c:pt idx="4">
                  <c:v>3.0297999997856095E-2</c:v>
                </c:pt>
                <c:pt idx="5">
                  <c:v>3.2030000002123415E-2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8-446C-9C3A-E1510AEDAA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1.9707999999809545E-2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8-446C-9C3A-E1510AEDAA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2.4700000001757871E-2</c:v>
                </c:pt>
                <c:pt idx="6">
                  <c:v>2.97980000032112E-2</c:v>
                </c:pt>
                <c:pt idx="7">
                  <c:v>2.7750000001105946E-2</c:v>
                </c:pt>
                <c:pt idx="8">
                  <c:v>3.1750000001920853E-2</c:v>
                </c:pt>
                <c:pt idx="9">
                  <c:v>3.8976000192633364E-2</c:v>
                </c:pt>
                <c:pt idx="10">
                  <c:v>3.8486000084958505E-2</c:v>
                </c:pt>
                <c:pt idx="11">
                  <c:v>4.2810000006284099E-2</c:v>
                </c:pt>
                <c:pt idx="12">
                  <c:v>4.3264000007184222E-2</c:v>
                </c:pt>
                <c:pt idx="13">
                  <c:v>4.7376000125950668E-2</c:v>
                </c:pt>
                <c:pt idx="14">
                  <c:v>4.9169999787409324E-2</c:v>
                </c:pt>
                <c:pt idx="15">
                  <c:v>4.9752000224543735E-2</c:v>
                </c:pt>
                <c:pt idx="16">
                  <c:v>4.9591999777476303E-2</c:v>
                </c:pt>
                <c:pt idx="17">
                  <c:v>4.9102000135462731E-2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8-446C-9C3A-E1510AEDAA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8-446C-9C3A-E1510AEDAA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8-446C-9C3A-E1510AEDAA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1.6000000000000001E-3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  <c:pt idx="16">
                    <c:v>8.0000000000000002E-3</c:v>
                  </c:pt>
                  <c:pt idx="1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8-446C-9C3A-E1510AEDAA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-2.3126207309812075E-2</c:v>
                </c:pt>
                <c:pt idx="1">
                  <c:v>2.0471572037825431E-2</c:v>
                </c:pt>
                <c:pt idx="2">
                  <c:v>2.4139381748771518E-2</c:v>
                </c:pt>
                <c:pt idx="3">
                  <c:v>3.2168229810189589E-2</c:v>
                </c:pt>
                <c:pt idx="4">
                  <c:v>2.8758805319430425E-2</c:v>
                </c:pt>
                <c:pt idx="5">
                  <c:v>2.8897451047335605E-2</c:v>
                </c:pt>
                <c:pt idx="6">
                  <c:v>2.7708458895906347E-2</c:v>
                </c:pt>
                <c:pt idx="7">
                  <c:v>3.8056471860465582E-2</c:v>
                </c:pt>
                <c:pt idx="8">
                  <c:v>3.8056471860465582E-2</c:v>
                </c:pt>
                <c:pt idx="9">
                  <c:v>3.9029092648648879E-2</c:v>
                </c:pt>
                <c:pt idx="10">
                  <c:v>3.9039596112884122E-2</c:v>
                </c:pt>
                <c:pt idx="11">
                  <c:v>4.2320878339973347E-2</c:v>
                </c:pt>
                <c:pt idx="12">
                  <c:v>4.3112839543310494E-2</c:v>
                </c:pt>
                <c:pt idx="13">
                  <c:v>4.5751309759202996E-2</c:v>
                </c:pt>
                <c:pt idx="14">
                  <c:v>4.5850042323014248E-2</c:v>
                </c:pt>
                <c:pt idx="15">
                  <c:v>4.6356309299152854E-2</c:v>
                </c:pt>
                <c:pt idx="16">
                  <c:v>4.9339293141961241E-2</c:v>
                </c:pt>
                <c:pt idx="17">
                  <c:v>4.9349796606196483E-2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8-446C-9C3A-E1510AEDAA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  <c:pt idx="16">
                  <c:v>17248</c:v>
                </c:pt>
                <c:pt idx="17">
                  <c:v>17250.5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D8-446C-9C3A-E1510AED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0072"/>
        <c:axId val="1"/>
      </c:scatterChart>
      <c:valAx>
        <c:axId val="64226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485117-E623-B1CD-9C1B-8666587D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X11" sqref="X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F1" s="46" t="s">
        <v>59</v>
      </c>
      <c r="G1" s="30">
        <v>19.2349085</v>
      </c>
      <c r="H1" s="31">
        <v>8.1825519999999994</v>
      </c>
      <c r="I1" s="32">
        <v>52812.701999999997</v>
      </c>
      <c r="J1" s="32">
        <v>0.42379600000000001</v>
      </c>
      <c r="K1" s="29" t="s">
        <v>60</v>
      </c>
      <c r="L1" s="31"/>
      <c r="M1" s="32" t="e">
        <v>#N/A</v>
      </c>
      <c r="N1" s="32" t="e">
        <v>#N/A</v>
      </c>
      <c r="O1" s="31" t="e">
        <v>#N/A</v>
      </c>
    </row>
    <row r="2" spans="1:15" ht="12.95" customHeight="1" x14ac:dyDescent="0.2">
      <c r="A2" t="s">
        <v>28</v>
      </c>
      <c r="B2" t="e">
        <v>#N/A</v>
      </c>
      <c r="C2" s="28"/>
    </row>
    <row r="3" spans="1:15" ht="12.95" customHeight="1" thickBot="1" x14ac:dyDescent="0.25"/>
    <row r="4" spans="1:15" ht="12.95" customHeight="1" thickTop="1" thickBot="1" x14ac:dyDescent="0.25">
      <c r="A4" s="5" t="s">
        <v>5</v>
      </c>
      <c r="C4" s="25">
        <v>52812.701999999997</v>
      </c>
      <c r="D4" s="26">
        <v>0.42379600000000001</v>
      </c>
    </row>
    <row r="5" spans="1:15" ht="12.95" customHeight="1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ht="12.95" customHeight="1" x14ac:dyDescent="0.2">
      <c r="A6" s="5" t="s">
        <v>6</v>
      </c>
    </row>
    <row r="7" spans="1:15" ht="12.95" customHeight="1" x14ac:dyDescent="0.2">
      <c r="A7" t="s">
        <v>7</v>
      </c>
      <c r="C7" s="69">
        <v>52812.701999999997</v>
      </c>
      <c r="D7" s="27" t="s">
        <v>61</v>
      </c>
    </row>
    <row r="8" spans="1:15" ht="12.95" customHeight="1" x14ac:dyDescent="0.2">
      <c r="A8" t="s">
        <v>8</v>
      </c>
      <c r="C8" s="69">
        <v>0.42379600000000001</v>
      </c>
      <c r="D8" s="27" t="s">
        <v>61</v>
      </c>
    </row>
    <row r="9" spans="1:15" ht="12.95" customHeight="1" x14ac:dyDescent="0.2">
      <c r="A9" s="22" t="s">
        <v>36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15" ht="12.95" customHeight="1" thickBot="1" x14ac:dyDescent="0.25">
      <c r="A10" s="10"/>
      <c r="B10" s="10"/>
      <c r="C10" s="4" t="s">
        <v>24</v>
      </c>
      <c r="D10" s="4" t="s">
        <v>25</v>
      </c>
      <c r="E10" s="10"/>
    </row>
    <row r="11" spans="1:15" ht="12.95" customHeight="1" x14ac:dyDescent="0.2">
      <c r="A11" s="10" t="s">
        <v>20</v>
      </c>
      <c r="B11" s="10"/>
      <c r="C11" s="19">
        <f ca="1">INTERCEPT(INDIRECT($D$9):G992,INDIRECT($C$9):F992)</f>
        <v>-2.3126207309812075E-2</v>
      </c>
      <c r="D11" s="3"/>
      <c r="E11" s="10"/>
    </row>
    <row r="12" spans="1:15" ht="12.95" customHeight="1" x14ac:dyDescent="0.2">
      <c r="A12" s="10" t="s">
        <v>21</v>
      </c>
      <c r="B12" s="10"/>
      <c r="C12" s="19">
        <f ca="1">SLOPE(INDIRECT($D$9):G992,INDIRECT($C$9):F992)</f>
        <v>4.2013856940963196E-6</v>
      </c>
      <c r="D12" s="3"/>
      <c r="E12" s="70" t="s">
        <v>72</v>
      </c>
      <c r="F12" s="71" t="s">
        <v>73</v>
      </c>
    </row>
    <row r="13" spans="1:15" ht="12.95" customHeight="1" x14ac:dyDescent="0.2">
      <c r="A13" s="10" t="s">
        <v>23</v>
      </c>
      <c r="B13" s="10"/>
      <c r="C13" s="3" t="s">
        <v>18</v>
      </c>
      <c r="E13" s="72" t="s">
        <v>38</v>
      </c>
      <c r="F13" s="73">
        <v>1</v>
      </c>
    </row>
    <row r="14" spans="1:15" ht="12.95" customHeight="1" x14ac:dyDescent="0.2">
      <c r="A14" s="10"/>
      <c r="B14" s="10"/>
      <c r="C14" s="10"/>
      <c r="E14" s="72" t="s">
        <v>35</v>
      </c>
      <c r="F14" s="74">
        <f ca="1">NOW()+15018.5+$C$5/24</f>
        <v>60676.852190277772</v>
      </c>
    </row>
    <row r="15" spans="1:15" ht="12.95" customHeight="1" x14ac:dyDescent="0.2">
      <c r="A15" s="12" t="s">
        <v>22</v>
      </c>
      <c r="B15" s="10"/>
      <c r="C15" s="13">
        <f ca="1">(C7+C11)+(C8+C12)*INT(MAX(F21:F3533))</f>
        <v>60123.232347695914</v>
      </c>
      <c r="E15" s="75" t="s">
        <v>39</v>
      </c>
      <c r="F15" s="76">
        <f ca="1">ROUND(2*(F14-$C$7)/$C$8,0)/2+F13</f>
        <v>18557.5</v>
      </c>
    </row>
    <row r="16" spans="1:15" ht="12.95" customHeight="1" x14ac:dyDescent="0.2">
      <c r="A16" s="15" t="s">
        <v>9</v>
      </c>
      <c r="B16" s="10"/>
      <c r="C16" s="16">
        <f ca="1">+C8+C12</f>
        <v>0.42380020138569408</v>
      </c>
      <c r="E16" s="75" t="s">
        <v>40</v>
      </c>
      <c r="F16" s="76">
        <f ca="1">ROUND(2*(F14-$C$15)/$C$16,0)/2+F13</f>
        <v>1307.5</v>
      </c>
    </row>
    <row r="17" spans="1:21" ht="12.95" customHeight="1" thickBot="1" x14ac:dyDescent="0.25">
      <c r="A17" s="14" t="s">
        <v>32</v>
      </c>
      <c r="B17" s="10"/>
      <c r="C17" s="10">
        <f>COUNT(C21:C2191)</f>
        <v>18</v>
      </c>
      <c r="E17" s="75" t="s">
        <v>70</v>
      </c>
      <c r="F17" s="77">
        <f ca="1">+$C$15+$C$16*$F$16-15018.5-$C$5/24</f>
        <v>45659.246944341045</v>
      </c>
    </row>
    <row r="18" spans="1:21" ht="12.95" customHeight="1" thickTop="1" thickBot="1" x14ac:dyDescent="0.25">
      <c r="A18" s="15" t="s">
        <v>10</v>
      </c>
      <c r="B18" s="10"/>
      <c r="C18" s="17">
        <f ca="1">+C15</f>
        <v>60123.232347695914</v>
      </c>
      <c r="D18" s="18">
        <f ca="1">+C16</f>
        <v>0.42380020138569408</v>
      </c>
      <c r="E18" s="79" t="s">
        <v>71</v>
      </c>
      <c r="F18" s="78">
        <f ca="1">+($C$15+$C$16*$F$16)-($C$16/2)-15018.5-$C$5/24</f>
        <v>45659.035044240351</v>
      </c>
    </row>
    <row r="19" spans="1:21" ht="12.95" customHeight="1" thickTop="1" x14ac:dyDescent="0.2">
      <c r="E19" s="14"/>
      <c r="F19" s="68"/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4" t="s">
        <v>37</v>
      </c>
    </row>
    <row r="21" spans="1:21" ht="12.95" customHeight="1" x14ac:dyDescent="0.2">
      <c r="A21" t="s">
        <v>61</v>
      </c>
      <c r="B21" s="3"/>
      <c r="C21" s="8">
        <v>52812.701999999997</v>
      </c>
      <c r="D21" s="8" t="s">
        <v>18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-2.3126207309812075E-2</v>
      </c>
      <c r="Q21" s="2">
        <f t="shared" ref="Q21:Q26" si="4">+C21-15018.5</f>
        <v>37794.201999999997</v>
      </c>
    </row>
    <row r="22" spans="1:21" ht="12.95" customHeight="1" x14ac:dyDescent="0.2">
      <c r="A22" s="47" t="s">
        <v>63</v>
      </c>
      <c r="B22" s="48"/>
      <c r="C22" s="47">
        <v>57210.452799999999</v>
      </c>
      <c r="D22" s="47">
        <v>2.5999999999999999E-3</v>
      </c>
      <c r="E22">
        <f t="shared" si="0"/>
        <v>10377.046503506408</v>
      </c>
      <c r="F22">
        <f t="shared" si="1"/>
        <v>10377</v>
      </c>
      <c r="G22">
        <f t="shared" si="2"/>
        <v>1.9707999999809545E-2</v>
      </c>
      <c r="J22">
        <f>+G22</f>
        <v>1.9707999999809545E-2</v>
      </c>
      <c r="O22">
        <f t="shared" ca="1" si="3"/>
        <v>2.0471572037825431E-2</v>
      </c>
      <c r="Q22" s="2">
        <f t="shared" si="4"/>
        <v>42191.952799999999</v>
      </c>
    </row>
    <row r="23" spans="1:21" ht="12.95" customHeight="1" x14ac:dyDescent="0.2">
      <c r="A23" s="49" t="s">
        <v>3</v>
      </c>
      <c r="B23" s="50" t="s">
        <v>4</v>
      </c>
      <c r="C23" s="51">
        <v>57580.431700000001</v>
      </c>
      <c r="D23" s="51">
        <v>1.6000000000000001E-3</v>
      </c>
      <c r="E23">
        <f t="shared" si="0"/>
        <v>11250.058282758693</v>
      </c>
      <c r="F23">
        <f t="shared" si="1"/>
        <v>11250</v>
      </c>
      <c r="G23">
        <f t="shared" si="2"/>
        <v>2.4700000001757871E-2</v>
      </c>
      <c r="K23">
        <f>+G23</f>
        <v>2.4700000001757871E-2</v>
      </c>
      <c r="O23">
        <f t="shared" ca="1" si="3"/>
        <v>2.4139381748771518E-2</v>
      </c>
      <c r="Q23" s="2">
        <f t="shared" si="4"/>
        <v>42561.931700000001</v>
      </c>
    </row>
    <row r="24" spans="1:21" ht="12.95" customHeight="1" x14ac:dyDescent="0.2">
      <c r="A24" s="54" t="s">
        <v>1</v>
      </c>
      <c r="B24" s="52" t="s">
        <v>4</v>
      </c>
      <c r="C24" s="53">
        <v>58390.315000000002</v>
      </c>
      <c r="D24" s="53">
        <v>5.0000000000000001E-3</v>
      </c>
      <c r="E24">
        <f t="shared" si="0"/>
        <v>13161.07985917754</v>
      </c>
      <c r="F24">
        <f t="shared" si="1"/>
        <v>13161</v>
      </c>
      <c r="G24">
        <f t="shared" si="2"/>
        <v>3.3844000005046837E-2</v>
      </c>
      <c r="I24">
        <f>+G24</f>
        <v>3.3844000005046837E-2</v>
      </c>
      <c r="O24">
        <f t="shared" ca="1" si="3"/>
        <v>3.2168229810189589E-2</v>
      </c>
      <c r="Q24" s="2">
        <f t="shared" si="4"/>
        <v>43371.815000000002</v>
      </c>
    </row>
    <row r="25" spans="1:21" ht="12.95" customHeight="1" x14ac:dyDescent="0.2">
      <c r="A25" s="54" t="s">
        <v>1</v>
      </c>
      <c r="B25" s="52" t="s">
        <v>2</v>
      </c>
      <c r="C25" s="53">
        <v>58046.400999999998</v>
      </c>
      <c r="D25" s="53">
        <v>2E-3</v>
      </c>
      <c r="E25">
        <f t="shared" si="0"/>
        <v>12349.571491944238</v>
      </c>
      <c r="F25">
        <f t="shared" si="1"/>
        <v>12349.5</v>
      </c>
      <c r="G25">
        <f t="shared" si="2"/>
        <v>3.0297999997856095E-2</v>
      </c>
      <c r="I25">
        <f>+G25</f>
        <v>3.0297999997856095E-2</v>
      </c>
      <c r="O25">
        <f t="shared" ca="1" si="3"/>
        <v>2.8758805319430425E-2</v>
      </c>
      <c r="Q25" s="2">
        <f t="shared" si="4"/>
        <v>43027.900999999998</v>
      </c>
    </row>
    <row r="26" spans="1:21" ht="12.95" customHeight="1" x14ac:dyDescent="0.2">
      <c r="A26" s="54" t="s">
        <v>1</v>
      </c>
      <c r="B26" s="52" t="s">
        <v>2</v>
      </c>
      <c r="C26" s="53">
        <v>58060.387999999999</v>
      </c>
      <c r="D26" s="53">
        <v>5.0000000000000001E-3</v>
      </c>
      <c r="E26">
        <f t="shared" si="0"/>
        <v>12382.575578816226</v>
      </c>
      <c r="F26">
        <f t="shared" si="1"/>
        <v>12382.5</v>
      </c>
      <c r="G26">
        <f t="shared" si="2"/>
        <v>3.2030000002123415E-2</v>
      </c>
      <c r="I26">
        <f>+G26</f>
        <v>3.2030000002123415E-2</v>
      </c>
      <c r="O26">
        <f t="shared" ca="1" si="3"/>
        <v>2.8897451047335605E-2</v>
      </c>
      <c r="Q26" s="2">
        <f t="shared" si="4"/>
        <v>43041.887999999999</v>
      </c>
    </row>
    <row r="27" spans="1:21" x14ac:dyDescent="0.2">
      <c r="A27" s="55" t="s">
        <v>0</v>
      </c>
      <c r="B27" s="56" t="s">
        <v>4</v>
      </c>
      <c r="C27" s="57">
        <v>57940.451500000003</v>
      </c>
      <c r="D27" s="57">
        <v>5.9999999999999995E-4</v>
      </c>
      <c r="E27">
        <f>+(C27-C$7)/C$8</f>
        <v>12099.570312131322</v>
      </c>
      <c r="F27">
        <f t="shared" si="1"/>
        <v>12099.5</v>
      </c>
      <c r="G27">
        <f>+C27-(C$7+F27*C$8)</f>
        <v>2.97980000032112E-2</v>
      </c>
      <c r="K27">
        <f>+G27</f>
        <v>2.97980000032112E-2</v>
      </c>
      <c r="O27">
        <f ca="1">+C$11+C$12*$F27</f>
        <v>2.7708458895906347E-2</v>
      </c>
      <c r="Q27" s="2">
        <f>+C27-15018.5</f>
        <v>42921.951500000003</v>
      </c>
    </row>
    <row r="28" spans="1:21" x14ac:dyDescent="0.2">
      <c r="A28" s="58" t="s">
        <v>64</v>
      </c>
      <c r="B28" s="59" t="s">
        <v>2</v>
      </c>
      <c r="C28" s="60">
        <v>58984.258999999998</v>
      </c>
      <c r="D28" s="60" t="s">
        <v>65</v>
      </c>
      <c r="E28">
        <f>+(C28-C$7)/C$8</f>
        <v>14562.565479617553</v>
      </c>
      <c r="F28">
        <f t="shared" si="1"/>
        <v>14562.5</v>
      </c>
      <c r="G28">
        <f>+C28-(C$7+F28*C$8)</f>
        <v>2.7750000001105946E-2</v>
      </c>
      <c r="K28">
        <f>+G28</f>
        <v>2.7750000001105946E-2</v>
      </c>
      <c r="O28">
        <f ca="1">+C$11+C$12*$F28</f>
        <v>3.8056471860465582E-2</v>
      </c>
      <c r="Q28" s="2">
        <f>+C28-15018.5</f>
        <v>43965.758999999998</v>
      </c>
    </row>
    <row r="29" spans="1:21" x14ac:dyDescent="0.2">
      <c r="A29" s="58" t="s">
        <v>64</v>
      </c>
      <c r="B29" s="59" t="s">
        <v>2</v>
      </c>
      <c r="C29" s="60">
        <v>58984.262999999999</v>
      </c>
      <c r="D29" s="60" t="s">
        <v>66</v>
      </c>
      <c r="E29">
        <f>+(C29-C$7)/C$8</f>
        <v>14562.574918120987</v>
      </c>
      <c r="F29">
        <f t="shared" si="1"/>
        <v>14562.5</v>
      </c>
      <c r="G29">
        <f>+C29-(C$7+F29*C$8)</f>
        <v>3.1750000001920853E-2</v>
      </c>
      <c r="K29">
        <f>+G29</f>
        <v>3.1750000001920853E-2</v>
      </c>
      <c r="O29">
        <f ca="1">+C$11+C$12*$F29</f>
        <v>3.8056471860465582E-2</v>
      </c>
      <c r="Q29" s="2">
        <f>+C29-15018.5</f>
        <v>43965.762999999999</v>
      </c>
    </row>
    <row r="30" spans="1:21" x14ac:dyDescent="0.2">
      <c r="A30" s="61" t="s">
        <v>67</v>
      </c>
      <c r="B30" s="62" t="s">
        <v>4</v>
      </c>
      <c r="C30" s="64">
        <v>59082.37900000019</v>
      </c>
      <c r="D30" s="65">
        <v>0.01</v>
      </c>
      <c r="E30">
        <f t="shared" ref="E30:E33" si="5">+(C30-C$7)/C$8</f>
        <v>14794.091968777884</v>
      </c>
      <c r="F30">
        <f t="shared" ref="F30:F33" si="6">ROUND(2*E30,0)/2</f>
        <v>14794</v>
      </c>
      <c r="G30">
        <f t="shared" ref="G30:G33" si="7">+C30-(C$7+F30*C$8)</f>
        <v>3.8976000192633364E-2</v>
      </c>
      <c r="K30">
        <f t="shared" ref="K30:K33" si="8">+G30</f>
        <v>3.8976000192633364E-2</v>
      </c>
      <c r="O30">
        <f t="shared" ref="O30:O33" ca="1" si="9">+C$11+C$12*$F30</f>
        <v>3.9029092648648879E-2</v>
      </c>
      <c r="Q30" s="2">
        <f t="shared" ref="Q30:Q33" si="10">+C30-15018.5</f>
        <v>44063.87900000019</v>
      </c>
    </row>
    <row r="31" spans="1:21" x14ac:dyDescent="0.2">
      <c r="A31" s="61" t="s">
        <v>67</v>
      </c>
      <c r="B31" s="62" t="s">
        <v>2</v>
      </c>
      <c r="C31" s="64">
        <v>59083.438000000082</v>
      </c>
      <c r="D31" s="65">
        <v>5.0000000000000001E-3</v>
      </c>
      <c r="E31">
        <f t="shared" si="5"/>
        <v>14796.59081256096</v>
      </c>
      <c r="F31">
        <f t="shared" si="6"/>
        <v>14796.5</v>
      </c>
      <c r="G31">
        <f t="shared" si="7"/>
        <v>3.8486000084958505E-2</v>
      </c>
      <c r="K31">
        <f t="shared" si="8"/>
        <v>3.8486000084958505E-2</v>
      </c>
      <c r="O31">
        <f t="shared" ca="1" si="9"/>
        <v>3.9039596112884122E-2</v>
      </c>
      <c r="Q31" s="2">
        <f t="shared" si="10"/>
        <v>44064.938000000082</v>
      </c>
    </row>
    <row r="32" spans="1:21" x14ac:dyDescent="0.2">
      <c r="A32" s="61" t="s">
        <v>68</v>
      </c>
      <c r="B32" s="62" t="s">
        <v>2</v>
      </c>
      <c r="C32" s="64">
        <v>59414.427000000003</v>
      </c>
      <c r="D32" s="65">
        <v>8.0000000000000002E-3</v>
      </c>
      <c r="E32">
        <f t="shared" si="5"/>
        <v>15577.601015582983</v>
      </c>
      <c r="F32">
        <f t="shared" si="6"/>
        <v>15577.5</v>
      </c>
      <c r="G32">
        <f t="shared" si="7"/>
        <v>4.2810000006284099E-2</v>
      </c>
      <c r="K32">
        <f t="shared" si="8"/>
        <v>4.2810000006284099E-2</v>
      </c>
      <c r="O32">
        <f t="shared" ca="1" si="9"/>
        <v>4.2320878339973347E-2</v>
      </c>
      <c r="Q32" s="2">
        <f t="shared" si="10"/>
        <v>44395.927000000003</v>
      </c>
    </row>
    <row r="33" spans="1:17" x14ac:dyDescent="0.2">
      <c r="A33" s="61" t="s">
        <v>68</v>
      </c>
      <c r="B33" s="62" t="s">
        <v>2</v>
      </c>
      <c r="C33" s="64">
        <v>59494.313000000002</v>
      </c>
      <c r="D33" s="65">
        <v>5.0000000000000001E-3</v>
      </c>
      <c r="E33">
        <f t="shared" si="5"/>
        <v>15766.10208685312</v>
      </c>
      <c r="F33">
        <f t="shared" si="6"/>
        <v>15766</v>
      </c>
      <c r="G33">
        <f t="shared" si="7"/>
        <v>4.3264000007184222E-2</v>
      </c>
      <c r="K33">
        <f t="shared" si="8"/>
        <v>4.3264000007184222E-2</v>
      </c>
      <c r="O33">
        <f t="shared" ca="1" si="9"/>
        <v>4.3112839543310494E-2</v>
      </c>
      <c r="Q33" s="2">
        <f t="shared" si="10"/>
        <v>44475.813000000002</v>
      </c>
    </row>
    <row r="34" spans="1:17" x14ac:dyDescent="0.2">
      <c r="A34" s="63" t="s">
        <v>69</v>
      </c>
      <c r="B34" s="67" t="s">
        <v>4</v>
      </c>
      <c r="C34" s="66">
        <v>59760.461000000127</v>
      </c>
      <c r="D34" s="65">
        <v>7.0000000000000001E-3</v>
      </c>
      <c r="E34">
        <f t="shared" ref="E34:E36" si="11">+(C34-C$7)/C$8</f>
        <v>16394.111789634939</v>
      </c>
      <c r="F34">
        <f t="shared" ref="F34:F36" si="12">ROUND(2*E34,0)/2</f>
        <v>16394</v>
      </c>
      <c r="G34">
        <f t="shared" ref="G34:G36" si="13">+C34-(C$7+F34*C$8)</f>
        <v>4.7376000125950668E-2</v>
      </c>
      <c r="K34">
        <f t="shared" ref="K34:K36" si="14">+G34</f>
        <v>4.7376000125950668E-2</v>
      </c>
      <c r="O34">
        <f t="shared" ref="O34:O36" ca="1" si="15">+C$11+C$12*$F34</f>
        <v>4.5751309759202996E-2</v>
      </c>
      <c r="Q34" s="2">
        <f t="shared" ref="Q34:Q36" si="16">+C34-15018.5</f>
        <v>44741.961000000127</v>
      </c>
    </row>
    <row r="35" spans="1:17" x14ac:dyDescent="0.2">
      <c r="A35" s="63" t="s">
        <v>69</v>
      </c>
      <c r="B35" s="67" t="s">
        <v>2</v>
      </c>
      <c r="C35" s="66">
        <v>59770.421999999788</v>
      </c>
      <c r="D35" s="65">
        <v>7.0000000000000001E-3</v>
      </c>
      <c r="E35">
        <f t="shared" si="11"/>
        <v>16417.616022802929</v>
      </c>
      <c r="F35">
        <f t="shared" si="12"/>
        <v>16417.5</v>
      </c>
      <c r="G35">
        <f t="shared" si="13"/>
        <v>4.9169999787409324E-2</v>
      </c>
      <c r="K35">
        <f t="shared" si="14"/>
        <v>4.9169999787409324E-2</v>
      </c>
      <c r="O35">
        <f t="shared" ca="1" si="15"/>
        <v>4.5850042323014248E-2</v>
      </c>
      <c r="Q35" s="2">
        <f t="shared" si="16"/>
        <v>44751.921999999788</v>
      </c>
    </row>
    <row r="36" spans="1:17" x14ac:dyDescent="0.2">
      <c r="A36" s="63" t="s">
        <v>69</v>
      </c>
      <c r="B36" s="67" t="s">
        <v>4</v>
      </c>
      <c r="C36" s="66">
        <v>59821.490000000224</v>
      </c>
      <c r="D36" s="65">
        <v>0.01</v>
      </c>
      <c r="E36">
        <f t="shared" si="11"/>
        <v>16538.117396106205</v>
      </c>
      <c r="F36">
        <f t="shared" si="12"/>
        <v>16538</v>
      </c>
      <c r="G36">
        <f t="shared" si="13"/>
        <v>4.9752000224543735E-2</v>
      </c>
      <c r="K36">
        <f t="shared" si="14"/>
        <v>4.9752000224543735E-2</v>
      </c>
      <c r="O36">
        <f t="shared" ca="1" si="15"/>
        <v>4.6356309299152854E-2</v>
      </c>
      <c r="Q36" s="2">
        <f t="shared" si="16"/>
        <v>44802.990000000224</v>
      </c>
    </row>
    <row r="37" spans="1:17" x14ac:dyDescent="0.2">
      <c r="A37" s="80" t="s">
        <v>74</v>
      </c>
      <c r="B37" s="81" t="s">
        <v>4</v>
      </c>
      <c r="C37" s="82">
        <v>60122.384999999776</v>
      </c>
      <c r="D37" s="80">
        <v>8.0000000000000002E-3</v>
      </c>
      <c r="E37">
        <f t="shared" ref="E37:E38" si="17">+(C37-C$7)/C$8</f>
        <v>17248.117018565015</v>
      </c>
      <c r="F37">
        <f t="shared" ref="F37:F38" si="18">ROUND(2*E37,0)/2</f>
        <v>17248</v>
      </c>
      <c r="G37">
        <f t="shared" ref="G37:G38" si="19">+C37-(C$7+F37*C$8)</f>
        <v>4.9591999777476303E-2</v>
      </c>
      <c r="K37">
        <f t="shared" ref="K37:K38" si="20">+G37</f>
        <v>4.9591999777476303E-2</v>
      </c>
      <c r="O37">
        <f t="shared" ref="O37:O38" ca="1" si="21">+C$11+C$12*$F37</f>
        <v>4.9339293141961241E-2</v>
      </c>
      <c r="Q37" s="2">
        <f t="shared" ref="Q37:Q38" si="22">+C37-15018.5</f>
        <v>45103.884999999776</v>
      </c>
    </row>
    <row r="38" spans="1:17" x14ac:dyDescent="0.2">
      <c r="A38" s="80" t="s">
        <v>74</v>
      </c>
      <c r="B38" s="81" t="s">
        <v>2</v>
      </c>
      <c r="C38" s="82">
        <v>60123.444000000134</v>
      </c>
      <c r="D38" s="80">
        <v>8.0000000000000002E-3</v>
      </c>
      <c r="E38">
        <f t="shared" si="17"/>
        <v>17250.615862349187</v>
      </c>
      <c r="F38">
        <f t="shared" si="18"/>
        <v>17250.5</v>
      </c>
      <c r="G38">
        <f t="shared" si="19"/>
        <v>4.9102000135462731E-2</v>
      </c>
      <c r="K38">
        <f t="shared" si="20"/>
        <v>4.9102000135462731E-2</v>
      </c>
      <c r="O38">
        <f t="shared" ca="1" si="21"/>
        <v>4.9349796606196483E-2</v>
      </c>
      <c r="Q38" s="2">
        <f t="shared" si="22"/>
        <v>45104.944000000134</v>
      </c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C29" name="Range1"/>
    <protectedRange sqref="D28:D29" name="Range1_1"/>
  </protectedRanges>
  <phoneticPr fontId="8" type="noConversion"/>
  <hyperlinks>
    <hyperlink ref="H3330" r:id="rId1" display="http://vsolj.cetus-net.org/bulletin.html" xr:uid="{00000000-0004-0000-0000-000000000000}"/>
    <hyperlink ref="H64816" r:id="rId2" display="http://vsolj.cetus-net.org/bulletin.html" xr:uid="{00000000-0004-0000-0000-000001000000}"/>
    <hyperlink ref="H64809" r:id="rId3" display="https://www.aavso.org/ejaavso" xr:uid="{00000000-0004-0000-0000-000002000000}"/>
    <hyperlink ref="AP1667" r:id="rId4" display="http://cdsbib.u-strasbg.fr/cgi-bin/cdsbib?1990RMxAA..21..381G" xr:uid="{00000000-0004-0000-0000-000003000000}"/>
    <hyperlink ref="AP1664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AP1642" r:id="rId7" display="http://cdsbib.u-strasbg.fr/cgi-bin/cdsbib?1990RMxAA..21..381G" xr:uid="{00000000-0004-0000-0000-000006000000}"/>
    <hyperlink ref="I64816" r:id="rId8" display="http://vsolj.cetus-net.org/bulletin.html" xr:uid="{00000000-0004-0000-0000-000007000000}"/>
    <hyperlink ref="AQ1803" r:id="rId9" display="http://cdsbib.u-strasbg.fr/cgi-bin/cdsbib?1990RMxAA..21..381G" xr:uid="{00000000-0004-0000-0000-000008000000}"/>
    <hyperlink ref="AQ3447" r:id="rId10" display="http://cdsbib.u-strasbg.fr/cgi-bin/cdsbib?1990RMxAA..21..381G" xr:uid="{00000000-0004-0000-0000-000009000000}"/>
    <hyperlink ref="AQ1804" r:id="rId11" display="http://cdsbib.u-strasbg.fr/cgi-bin/cdsbib?1990RMxAA..21..381G" xr:uid="{00000000-0004-0000-0000-00000A000000}"/>
    <hyperlink ref="H64813" r:id="rId12" display="https://www.aavso.org/ejaavso" xr:uid="{00000000-0004-0000-0000-00000B000000}"/>
    <hyperlink ref="H2654" r:id="rId13" display="http://vsolj.cetus-net.org/bulletin.html" xr:uid="{00000000-0004-0000-0000-00000C000000}"/>
    <hyperlink ref="AP5892" r:id="rId14" display="http://cdsbib.u-strasbg.fr/cgi-bin/cdsbib?1990RMxAA..21..381G" xr:uid="{00000000-0004-0000-0000-00000D000000}"/>
    <hyperlink ref="AP5895" r:id="rId15" display="http://cdsbib.u-strasbg.fr/cgi-bin/cdsbib?1990RMxAA..21..381G" xr:uid="{00000000-0004-0000-0000-00000E000000}"/>
    <hyperlink ref="AP5893" r:id="rId16" display="http://cdsbib.u-strasbg.fr/cgi-bin/cdsbib?1990RMxAA..21..381G" xr:uid="{00000000-0004-0000-0000-00000F000000}"/>
    <hyperlink ref="AP5871" r:id="rId17" display="http://cdsbib.u-strasbg.fr/cgi-bin/cdsbib?1990RMxAA..21..381G" xr:uid="{00000000-0004-0000-0000-000010000000}"/>
    <hyperlink ref="I2654" r:id="rId18" display="http://vsolj.cetus-net.org/bulletin.html" xr:uid="{00000000-0004-0000-0000-000011000000}"/>
    <hyperlink ref="AQ6005" r:id="rId19" display="http://cdsbib.u-strasbg.fr/cgi-bin/cdsbib?1990RMxAA..21..381G" xr:uid="{00000000-0004-0000-0000-000012000000}"/>
    <hyperlink ref="AQ557" r:id="rId20" display="http://cdsbib.u-strasbg.fr/cgi-bin/cdsbib?1990RMxAA..21..381G" xr:uid="{00000000-0004-0000-0000-000013000000}"/>
    <hyperlink ref="AQ600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45</v>
      </c>
      <c r="I1" s="34" t="s">
        <v>46</v>
      </c>
      <c r="J1" s="35" t="s">
        <v>44</v>
      </c>
    </row>
    <row r="2" spans="1:16" x14ac:dyDescent="0.2">
      <c r="I2" s="36" t="s">
        <v>47</v>
      </c>
      <c r="J2" s="37" t="s">
        <v>43</v>
      </c>
    </row>
    <row r="3" spans="1:16" x14ac:dyDescent="0.2">
      <c r="A3" s="38" t="s">
        <v>48</v>
      </c>
      <c r="I3" s="36" t="s">
        <v>49</v>
      </c>
      <c r="J3" s="37" t="s">
        <v>41</v>
      </c>
    </row>
    <row r="4" spans="1:16" x14ac:dyDescent="0.2">
      <c r="I4" s="36" t="s">
        <v>50</v>
      </c>
      <c r="J4" s="37" t="s">
        <v>41</v>
      </c>
    </row>
    <row r="5" spans="1:16" ht="13.5" thickBot="1" x14ac:dyDescent="0.25">
      <c r="I5" s="39" t="s">
        <v>51</v>
      </c>
      <c r="J5" s="40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53</v>
      </c>
      <c r="J11" s="43" t="s">
        <v>54</v>
      </c>
      <c r="K11" s="42">
        <v>-3273</v>
      </c>
      <c r="L11" s="42" t="s">
        <v>55</v>
      </c>
      <c r="M11" s="43" t="s">
        <v>56</v>
      </c>
      <c r="N11" s="43"/>
      <c r="O11" s="44" t="s">
        <v>57</v>
      </c>
      <c r="P11" s="44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2025-01-01T07:27:09Z</dcterms:modified>
</cp:coreProperties>
</file>